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15_IC" sheetId="1" r:id="rId1"/>
    <sheet name="2016_IC" sheetId="2" r:id="rId2"/>
    <sheet name="2017_IC" sheetId="3" r:id="rId3"/>
    <sheet name="2018_IC" sheetId="4" r:id="rId4"/>
    <sheet name="2019_IC" sheetId="5" r:id="rId5"/>
    <sheet name="2020_IC" sheetId="6" r:id="rId6"/>
    <sheet name="2021_IC" sheetId="7" r:id="rId7"/>
    <sheet name="2022_IC" sheetId="8" r:id="rId8"/>
    <sheet name="2023_IC" sheetId="9" r:id="rId9"/>
    <sheet name="2024_IC" sheetId="10" r:id="rId10"/>
    <sheet name="2025_IC" sheetId="11" r:id="rId11"/>
  </sheets>
  <definedNames>
    <definedName name="ExternalData_1" localSheetId="1" hidden="1">'2016_IC'!$A$1:$L$192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ananda52@hotmail.com" TargetMode="External"/><Relationship Id="rId2" Type="http://schemas.openxmlformats.org/officeDocument/2006/relationships/hyperlink" Target="mailto:florita.gunasekara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ananda52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nanda52@hot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stm.fa.em2.oraclecloud.com/fscmUI/faces/FuseWelcome?_adf.ctrl-state=b48chuhqy_622&amp;amp;amp;amp;amp;amp;amp;amp;amp;amp;amp;amp;amp;fnd=%3B%3B%3B%3Bfalse%3B256%3B%3B%3B&amp;amp;amp;amp;amp;amp;amp;amp;amp;amp;amp;amp;amp;_afrLoop=249169349748608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5"/>
  <sheetViews>
    <sheetView workbookViewId="0" rightToLeft="0"/>
  </sheetViews>
  <sheetData>
    <row r="1">
      <c r="A1">
        <v>1</v>
      </c>
      <c r="B1" t="str">
        <v>D D Ananda</v>
      </c>
      <c r="C1" t="str">
        <v>Namal</v>
      </c>
      <c r="D1" t="str">
        <v>Consultant</v>
      </c>
      <c r="E1" t="str">
        <v>-</v>
      </c>
      <c r="F1" t="str">
        <v>-</v>
      </c>
      <c r="G1" t="str">
        <v>-</v>
      </c>
      <c r="H1" t="str">
        <v>-</v>
      </c>
      <c r="I1" t="str">
        <v>-</v>
      </c>
      <c r="J1" t="str">
        <v>-</v>
      </c>
      <c r="K1" t="str">
        <v>-</v>
      </c>
      <c r="L1" t="str">
        <v>-</v>
      </c>
    </row>
    <row r="2">
      <c r="A2">
        <v>2</v>
      </c>
      <c r="B2" t="str">
        <v>Ranjith</v>
      </c>
      <c r="C2" t="str">
        <v>Mahindapala</v>
      </c>
      <c r="D2" t="str">
        <v>Consultant</v>
      </c>
      <c r="E2" t="str">
        <v>-</v>
      </c>
      <c r="F2" t="str">
        <v>-</v>
      </c>
      <c r="G2" t="str">
        <v>-</v>
      </c>
      <c r="H2">
        <v>15</v>
      </c>
      <c r="I2">
        <v>46291.66666666666</v>
      </c>
      <c r="J2">
        <v>352.6446763667758</v>
      </c>
      <c r="K2">
        <v>694375</v>
      </c>
      <c r="L2">
        <v>5289.670145501637</v>
      </c>
    </row>
    <row r="3">
      <c r="A3">
        <v>3</v>
      </c>
      <c r="B3" t="str">
        <v>Subasni</v>
      </c>
      <c r="C3" t="str">
        <v>Ramachandran</v>
      </c>
      <c r="D3" t="str">
        <v>Support Staff</v>
      </c>
      <c r="E3" t="str">
        <v>-</v>
      </c>
      <c r="F3" t="str">
        <v>-</v>
      </c>
      <c r="G3" t="str">
        <v>-</v>
      </c>
      <c r="H3">
        <f>SUM(21.75*11)</f>
        <v>239.25</v>
      </c>
      <c r="I3">
        <v>1149.425287356322</v>
      </c>
      <c r="J3">
        <v>8.75619172207147</v>
      </c>
      <c r="K3">
        <v>275000</v>
      </c>
      <c r="L3">
        <v>2094.918869505599</v>
      </c>
    </row>
    <row r="4">
      <c r="A4">
        <v>4</v>
      </c>
      <c r="B4" t="str">
        <v>Rupika</v>
      </c>
      <c r="C4" t="str">
        <v>Balasubramaniyam</v>
      </c>
      <c r="D4" t="str">
        <v>Support Staff</v>
      </c>
      <c r="E4" t="str">
        <v>-</v>
      </c>
      <c r="F4" t="str">
        <v>-</v>
      </c>
      <c r="G4" t="str">
        <v>-</v>
      </c>
      <c r="H4">
        <f>SUM(21.75*11)</f>
        <v>239.25</v>
      </c>
      <c r="I4">
        <v>1149.425287356322</v>
      </c>
      <c r="J4">
        <v>8.75619172207147</v>
      </c>
      <c r="K4">
        <v>275000</v>
      </c>
      <c r="L4">
        <v>2094.918869505599</v>
      </c>
    </row>
    <row r="5">
      <c r="A5">
        <v>5</v>
      </c>
      <c r="B5" t="str">
        <v>Selvaratnam</v>
      </c>
      <c r="C5" t="str">
        <v>Kaurishanth</v>
      </c>
      <c r="D5" t="str">
        <v>Support Staff</v>
      </c>
      <c r="E5" t="str">
        <v>-</v>
      </c>
      <c r="F5" t="str">
        <v>-</v>
      </c>
      <c r="G5" t="str">
        <v>-</v>
      </c>
      <c r="H5">
        <f>SUM(21.75*11)</f>
        <v>239.25</v>
      </c>
      <c r="I5">
        <v>1149.425287356322</v>
      </c>
      <c r="J5">
        <v>8.75619172207147</v>
      </c>
      <c r="K5">
        <v>275000</v>
      </c>
      <c r="L5">
        <v>2094.918869505599</v>
      </c>
    </row>
    <row r="6">
      <c r="A6">
        <v>6</v>
      </c>
      <c r="B6" t="str">
        <v>Krishnarajah</v>
      </c>
      <c r="C6" t="str">
        <v>Krishnakumar</v>
      </c>
      <c r="D6" t="str">
        <v>Support Staff</v>
      </c>
      <c r="E6" t="str">
        <v>-</v>
      </c>
      <c r="F6" t="str">
        <v>-</v>
      </c>
      <c r="G6" t="str">
        <v>-</v>
      </c>
      <c r="H6">
        <f>SUM(21.75*11)</f>
        <v>239.25</v>
      </c>
      <c r="I6">
        <v>1149.425287356322</v>
      </c>
      <c r="J6">
        <v>8.75619172207147</v>
      </c>
      <c r="K6">
        <v>275000</v>
      </c>
      <c r="L6">
        <v>2094.918869505599</v>
      </c>
    </row>
    <row r="7">
      <c r="A7">
        <v>7</v>
      </c>
      <c r="B7" t="str">
        <v>Lusiyal</v>
      </c>
      <c r="C7" t="str">
        <v>Kulanthaiyesu</v>
      </c>
      <c r="D7" t="str">
        <v>Support Staff</v>
      </c>
      <c r="E7" t="str">
        <v>-</v>
      </c>
      <c r="F7" t="str">
        <v>-</v>
      </c>
      <c r="G7" t="str">
        <v>-</v>
      </c>
      <c r="H7">
        <f>SUM(21.75*11)</f>
        <v>239.25</v>
      </c>
      <c r="I7">
        <v>1149.425287356322</v>
      </c>
      <c r="J7">
        <v>8.75619172207147</v>
      </c>
      <c r="K7">
        <v>275000</v>
      </c>
      <c r="L7">
        <v>2094.918869505599</v>
      </c>
    </row>
    <row r="8">
      <c r="A8">
        <v>8</v>
      </c>
      <c r="B8" t="str">
        <v>Salamon</v>
      </c>
      <c r="C8" t="str">
        <v>Lawrance</v>
      </c>
      <c r="D8" t="str">
        <v>Support Staff</v>
      </c>
      <c r="E8" t="str">
        <v>-</v>
      </c>
      <c r="F8" t="str">
        <v>-</v>
      </c>
      <c r="G8" t="str">
        <v>-</v>
      </c>
      <c r="H8">
        <f>SUM(21.75*11)</f>
        <v>239.25</v>
      </c>
      <c r="I8">
        <v>1149.425287356322</v>
      </c>
      <c r="J8">
        <v>8.75619172207147</v>
      </c>
      <c r="K8">
        <v>275000</v>
      </c>
      <c r="L8">
        <v>2094.918869505599</v>
      </c>
    </row>
    <row r="9">
      <c r="A9">
        <v>9</v>
      </c>
      <c r="B9" t="str">
        <v>N C Madhusanka</v>
      </c>
      <c r="C9" t="str">
        <v>Nawagamuwa</v>
      </c>
      <c r="D9" t="str">
        <v>Support Staff</v>
      </c>
      <c r="E9" t="str">
        <v>-</v>
      </c>
      <c r="F9" t="str">
        <v>-</v>
      </c>
      <c r="G9" t="str">
        <v>-</v>
      </c>
      <c r="H9">
        <f>SUM(21.75*2)</f>
        <v>43.5</v>
      </c>
      <c r="I9">
        <v>5747.126436781609</v>
      </c>
      <c r="J9">
        <v>43.78095861035735</v>
      </c>
      <c r="K9">
        <v>250000</v>
      </c>
      <c r="L9">
        <v>1904.4716995505446</v>
      </c>
    </row>
    <row r="10">
      <c r="A10">
        <v>10</v>
      </c>
      <c r="B10" t="str">
        <v>Kathiresan Sri</v>
      </c>
      <c r="C10" t="str">
        <v>Thevathayalan</v>
      </c>
      <c r="D10" t="str">
        <v>Support Staff</v>
      </c>
      <c r="E10" t="str">
        <v>-</v>
      </c>
      <c r="F10" t="str">
        <v>-</v>
      </c>
      <c r="G10" t="str">
        <v>-</v>
      </c>
      <c r="H10">
        <f>SUM(21.75*11)</f>
        <v>239.25</v>
      </c>
      <c r="I10">
        <v>1149.425287356322</v>
      </c>
      <c r="J10">
        <v>8.75619172207147</v>
      </c>
      <c r="K10">
        <v>275000</v>
      </c>
      <c r="L10">
        <v>2094.918869505599</v>
      </c>
    </row>
    <row r="11">
      <c r="A11">
        <v>11</v>
      </c>
      <c r="B11" t="str">
        <v>Priyankara</v>
      </c>
      <c r="C11" t="str">
        <v>Ramesh</v>
      </c>
      <c r="D11" t="str">
        <v>Consultant</v>
      </c>
      <c r="E11" t="str">
        <v>-</v>
      </c>
      <c r="F11" t="str">
        <v>-</v>
      </c>
      <c r="G11" t="str">
        <v>-</v>
      </c>
      <c r="H11">
        <f>SUM(21.75*3)</f>
        <v>65.25</v>
      </c>
      <c r="I11">
        <v>4597.701149425287</v>
      </c>
      <c r="J11">
        <v>35.02476688828588</v>
      </c>
      <c r="K11">
        <v>300000</v>
      </c>
      <c r="L11">
        <v>2285.3660394606536</v>
      </c>
    </row>
    <row r="12">
      <c r="A12">
        <v>12</v>
      </c>
      <c r="B12" t="str">
        <v>D M S B</v>
      </c>
      <c r="C12" t="str">
        <v>Dissanayake</v>
      </c>
      <c r="D12" t="str">
        <v>Consultant</v>
      </c>
      <c r="E12" t="str">
        <v>-</v>
      </c>
      <c r="F12" t="str">
        <v>-</v>
      </c>
      <c r="G12" t="str">
        <v>-</v>
      </c>
      <c r="H12">
        <v>250.12</v>
      </c>
      <c r="I12">
        <v>20630.09755317448</v>
      </c>
      <c r="J12">
        <v>157.1577477959509</v>
      </c>
      <c r="K12">
        <v>5160000</v>
      </c>
      <c r="L12">
        <v>39308.29587872324</v>
      </c>
    </row>
    <row r="13">
      <c r="A13">
        <v>13</v>
      </c>
      <c r="B13" t="str">
        <v>Francis Paul Nicogen</v>
      </c>
      <c r="C13" t="str">
        <v>Fernando</v>
      </c>
      <c r="D13" t="str">
        <v>Support Staff</v>
      </c>
      <c r="E13" t="str">
        <v>-</v>
      </c>
      <c r="F13" t="str">
        <v>-</v>
      </c>
      <c r="G13" t="str">
        <v>-</v>
      </c>
      <c r="H13">
        <f>SUM(21.75*11)</f>
        <v>239.25</v>
      </c>
      <c r="I13">
        <v>1149.425287356322</v>
      </c>
      <c r="J13">
        <v>8.75619172207147</v>
      </c>
      <c r="K13">
        <v>275000</v>
      </c>
      <c r="L13">
        <v>2094.918869505599</v>
      </c>
    </row>
    <row r="14">
      <c r="A14">
        <v>14</v>
      </c>
      <c r="B14" t="str">
        <v>N</v>
      </c>
      <c r="C14" t="str">
        <v>Mathana</v>
      </c>
      <c r="D14" t="str">
        <v>Support Staff</v>
      </c>
      <c r="E14" t="str">
        <v>-</v>
      </c>
      <c r="F14" t="str">
        <v>-</v>
      </c>
      <c r="G14" t="str">
        <v>-</v>
      </c>
      <c r="H14">
        <f>SUM(21.75*11)</f>
        <v>239.25</v>
      </c>
      <c r="I14">
        <v>1149.425287356322</v>
      </c>
      <c r="J14">
        <v>8.75619172207147</v>
      </c>
      <c r="K14">
        <v>275000</v>
      </c>
      <c r="L14">
        <v>2094.918869505599</v>
      </c>
    </row>
    <row r="15">
      <c r="A15">
        <v>15</v>
      </c>
      <c r="B15" t="str">
        <v>Dirusanth</v>
      </c>
      <c r="C15" t="str">
        <v>Paramasegaram</v>
      </c>
      <c r="D15" t="str">
        <v>Support Staff</v>
      </c>
      <c r="E15" t="str">
        <v>-</v>
      </c>
      <c r="F15" t="str">
        <v>-</v>
      </c>
      <c r="G15" t="str">
        <v>-</v>
      </c>
      <c r="H15">
        <f>SUM(21.75*11)</f>
        <v>239.25</v>
      </c>
      <c r="I15">
        <v>1149.425287356322</v>
      </c>
      <c r="J15">
        <v>8.75619172207147</v>
      </c>
      <c r="K15">
        <v>275000</v>
      </c>
      <c r="L15">
        <v>2094.918869505599</v>
      </c>
    </row>
    <row r="16">
      <c r="A16">
        <v>16</v>
      </c>
      <c r="B16" t="str">
        <v>Hema Priya</v>
      </c>
      <c r="C16" t="str">
        <v>Selvarajah</v>
      </c>
      <c r="D16" t="str">
        <v>Support Staff</v>
      </c>
      <c r="E16" t="str">
        <v>-</v>
      </c>
      <c r="F16" t="str">
        <v>-</v>
      </c>
      <c r="G16" t="str">
        <v>-</v>
      </c>
      <c r="H16">
        <f>SUM(21.75*11)</f>
        <v>239.25</v>
      </c>
      <c r="I16">
        <v>1149.425287356322</v>
      </c>
      <c r="J16">
        <v>8.75619172207147</v>
      </c>
      <c r="K16">
        <v>275000</v>
      </c>
      <c r="L16">
        <v>2094.918869505599</v>
      </c>
    </row>
    <row r="17">
      <c r="A17">
        <v>17</v>
      </c>
      <c r="B17" t="str">
        <v>W A A Shyamain</v>
      </c>
      <c r="C17" t="str">
        <v>Wickramasinghe</v>
      </c>
      <c r="D17" t="str">
        <v>Consultant</v>
      </c>
      <c r="E17" t="str">
        <v>-</v>
      </c>
      <c r="F17" t="str">
        <v>-</v>
      </c>
      <c r="G17" t="str">
        <v>-</v>
      </c>
      <c r="H17">
        <f>SUM(21.75*3)</f>
        <v>65.25</v>
      </c>
      <c r="I17">
        <v>8980.842911877395</v>
      </c>
      <c r="J17">
        <v>67.89780684869882</v>
      </c>
      <c r="K17">
        <v>586000</v>
      </c>
      <c r="L17">
        <v>4430.331896877598</v>
      </c>
    </row>
    <row r="18">
      <c r="A18">
        <v>18</v>
      </c>
      <c r="B18" t="str">
        <v>P I S</v>
      </c>
      <c r="C18" t="str">
        <v>Samarasinghe</v>
      </c>
      <c r="D18" t="str">
        <v>Consultant</v>
      </c>
      <c r="E18" t="str">
        <v>-</v>
      </c>
      <c r="F18" t="str">
        <v>-</v>
      </c>
      <c r="G18" t="str">
        <v>-</v>
      </c>
      <c r="H18">
        <f>SUM(21.75*2)</f>
        <v>43.5</v>
      </c>
      <c r="I18">
        <v>3091.793103448276</v>
      </c>
      <c r="J18">
        <v>23.37486280674587</v>
      </c>
      <c r="K18">
        <v>134493</v>
      </c>
      <c r="L18">
        <v>1016.8065320934452</v>
      </c>
    </row>
    <row r="19">
      <c r="A19">
        <v>19</v>
      </c>
      <c r="B19" t="str">
        <v>Saroruban I</v>
      </c>
      <c r="C19" t="str">
        <v>Croos</v>
      </c>
      <c r="D19" t="str">
        <v>Support Staff</v>
      </c>
      <c r="E19" t="str">
        <v>-</v>
      </c>
      <c r="F19" t="str">
        <v>-</v>
      </c>
      <c r="G19" t="str">
        <v>-</v>
      </c>
      <c r="H19">
        <f>SUM(21.75*11)</f>
        <v>239.25</v>
      </c>
      <c r="I19">
        <v>1149.425287356322</v>
      </c>
      <c r="J19">
        <v>8.689992344116744</v>
      </c>
      <c r="K19">
        <v>275000</v>
      </c>
      <c r="L19">
        <v>2079.080668329931</v>
      </c>
    </row>
    <row r="20">
      <c r="A20">
        <v>20</v>
      </c>
      <c r="B20" t="str">
        <v>Waduwawatte Lekamalage</v>
      </c>
      <c r="C20" t="str">
        <v>Sumathipala</v>
      </c>
      <c r="D20" t="str">
        <v>Consultant</v>
      </c>
      <c r="E20" t="str">
        <v>-</v>
      </c>
      <c r="F20" t="str">
        <v>-</v>
      </c>
      <c r="G20" t="str">
        <v>-</v>
      </c>
      <c r="H20">
        <v>50</v>
      </c>
      <c r="I20">
        <v>97911.6</v>
      </c>
      <c r="J20">
        <v>740.2404173281923</v>
      </c>
      <c r="K20">
        <v>4895580</v>
      </c>
      <c r="L20">
        <v>37012.02086640961</v>
      </c>
    </row>
    <row r="21">
      <c r="A21">
        <v>21</v>
      </c>
      <c r="B21" t="str">
        <v>W M Manjula</v>
      </c>
      <c r="C21" t="str">
        <v>Bandara</v>
      </c>
      <c r="D21" t="str">
        <v>Consultant</v>
      </c>
      <c r="E21" t="str">
        <v>-</v>
      </c>
      <c r="F21" t="str">
        <v>-</v>
      </c>
      <c r="G21" t="str">
        <v>-</v>
      </c>
      <c r="H21">
        <f>SUM(21.75*6)</f>
        <v>130.5</v>
      </c>
      <c r="I21">
        <v>4979.310344827586</v>
      </c>
      <c r="J21">
        <v>37.64504683471373</v>
      </c>
      <c r="K21">
        <v>649800</v>
      </c>
      <c r="L21">
        <v>4912.678611930142</v>
      </c>
    </row>
    <row r="22">
      <c r="A22">
        <v>22</v>
      </c>
      <c r="B22" t="str">
        <v>Bulathgama</v>
      </c>
      <c r="C22" t="str">
        <v>Bulathgama</v>
      </c>
      <c r="D22" t="str">
        <v>Consultant</v>
      </c>
      <c r="E22" t="str">
        <v>-</v>
      </c>
      <c r="F22" t="str">
        <v>-</v>
      </c>
      <c r="G22" t="str">
        <v>-</v>
      </c>
      <c r="H22">
        <f>SUM(21.75*6)</f>
        <v>130.5</v>
      </c>
      <c r="I22">
        <v>1149.425287356322</v>
      </c>
      <c r="J22">
        <v>8.689992344116744</v>
      </c>
      <c r="K22">
        <v>150000</v>
      </c>
      <c r="L22">
        <v>1134.0440009072352</v>
      </c>
    </row>
    <row r="23">
      <c r="A23">
        <v>23</v>
      </c>
      <c r="B23" t="str">
        <v>P G</v>
      </c>
      <c r="C23" t="str">
        <v>Rathnasiri</v>
      </c>
      <c r="D23" t="str">
        <v>Consultant</v>
      </c>
      <c r="E23" t="str">
        <v>-</v>
      </c>
      <c r="F23" t="str">
        <v>-</v>
      </c>
      <c r="G23" t="str">
        <v>-</v>
      </c>
      <c r="H23">
        <f>SUM(21.75*6)</f>
        <v>130.5</v>
      </c>
      <c r="I23">
        <v>2298.850574712644</v>
      </c>
      <c r="J23">
        <v>17.37998468823349</v>
      </c>
      <c r="K23">
        <v>300000</v>
      </c>
      <c r="L23">
        <v>2268.0880018144703</v>
      </c>
    </row>
    <row r="24">
      <c r="A24">
        <v>24</v>
      </c>
      <c r="B24" t="str">
        <v>Jini D Shirindra</v>
      </c>
      <c r="C24" t="str">
        <v>Dela</v>
      </c>
      <c r="D24" t="str">
        <v>Consultant</v>
      </c>
      <c r="E24" t="str">
        <v>-</v>
      </c>
      <c r="F24" t="str">
        <v>-</v>
      </c>
      <c r="G24" t="str">
        <v>-</v>
      </c>
      <c r="H24">
        <v>25</v>
      </c>
      <c r="I24">
        <v>41920</v>
      </c>
      <c r="J24">
        <v>315.0695227358136</v>
      </c>
      <c r="K24">
        <v>1048000</v>
      </c>
      <c r="L24">
        <v>7876.73806839534</v>
      </c>
    </row>
    <row r="25">
      <c r="A25">
        <v>25</v>
      </c>
      <c r="B25" t="str">
        <v>Dayananda</v>
      </c>
      <c r="C25" t="str">
        <v>Kariyawasam</v>
      </c>
      <c r="D25" t="str">
        <v>Consultant</v>
      </c>
      <c r="E25" t="str">
        <v>-</v>
      </c>
      <c r="F25" t="str">
        <v>-</v>
      </c>
      <c r="G25" t="str">
        <v>-</v>
      </c>
      <c r="H25">
        <v>20</v>
      </c>
      <c r="I25">
        <v>23000</v>
      </c>
      <c r="J25">
        <v>172.8673431040962</v>
      </c>
      <c r="K25">
        <v>460000</v>
      </c>
      <c r="L25">
        <v>3457.346862081924</v>
      </c>
    </row>
    <row r="26">
      <c r="A26">
        <v>26</v>
      </c>
      <c r="B26" t="str">
        <v>Thangamuthu</v>
      </c>
      <c r="C26" t="str">
        <v>Jayasingam</v>
      </c>
      <c r="D26" t="str">
        <v>Consultant</v>
      </c>
      <c r="E26" t="str">
        <v>-</v>
      </c>
      <c r="F26" t="str">
        <v>-</v>
      </c>
      <c r="G26" t="str">
        <v>-</v>
      </c>
      <c r="H26">
        <v>150</v>
      </c>
      <c r="I26">
        <v>26000</v>
      </c>
      <c r="J26">
        <v>195.4152574220218</v>
      </c>
      <c r="K26">
        <v>3900000</v>
      </c>
      <c r="L26">
        <v>29312.288613303266</v>
      </c>
    </row>
    <row r="27">
      <c r="A27">
        <v>27</v>
      </c>
      <c r="B27" t="str">
        <v>K A A Palitha Vijaya</v>
      </c>
      <c r="C27" t="str">
        <v>Bandara</v>
      </c>
      <c r="D27" t="str">
        <v>Support Staff</v>
      </c>
      <c r="E27" t="str">
        <v>-</v>
      </c>
      <c r="F27" t="str">
        <v>-</v>
      </c>
      <c r="G27" t="str">
        <v>-</v>
      </c>
      <c r="H27">
        <v>24</v>
      </c>
      <c r="I27">
        <v>5000</v>
      </c>
      <c r="J27">
        <v>37.57985719654265</v>
      </c>
      <c r="K27">
        <v>120000</v>
      </c>
      <c r="L27">
        <v>901.9165727170237</v>
      </c>
    </row>
    <row r="28">
      <c r="A28">
        <v>28</v>
      </c>
      <c r="B28" t="str">
        <v>Shirani Dhammika</v>
      </c>
      <c r="C28" t="str">
        <v>Ariyatilake</v>
      </c>
      <c r="D28" t="str">
        <v>Consultant</v>
      </c>
      <c r="E28" t="str">
        <v>-</v>
      </c>
      <c r="F28" t="str">
        <v>-</v>
      </c>
      <c r="G28" t="str">
        <v>-</v>
      </c>
      <c r="H28">
        <v>200</v>
      </c>
      <c r="I28">
        <v>23100</v>
      </c>
      <c r="J28">
        <v>173.618940248027</v>
      </c>
      <c r="K28">
        <v>4620000</v>
      </c>
      <c r="L28">
        <v>34723.788049605406</v>
      </c>
    </row>
    <row r="29">
      <c r="A29">
        <v>29</v>
      </c>
      <c r="B29" t="str">
        <v>N C Madhusanka</v>
      </c>
      <c r="C29" t="str">
        <v>Nawagamuwa</v>
      </c>
      <c r="D29" t="str">
        <v>Support Staff</v>
      </c>
      <c r="E29" t="str">
        <v>-</v>
      </c>
      <c r="F29" t="str">
        <v>-</v>
      </c>
      <c r="G29" t="str">
        <v>-</v>
      </c>
      <c r="H29">
        <f>SUM(21.75*2)</f>
        <v>43.5</v>
      </c>
      <c r="I29" t="str">
        <v>-</v>
      </c>
      <c r="J29" t="str">
        <v>-</v>
      </c>
      <c r="K29" t="str">
        <v>-</v>
      </c>
      <c r="L29" t="str">
        <v>-</v>
      </c>
    </row>
    <row r="30">
      <c r="A30">
        <v>30</v>
      </c>
      <c r="B30" t="str">
        <v>Nanthakumaran</v>
      </c>
      <c r="C30" t="str">
        <v>Rajagopal</v>
      </c>
      <c r="D30" t="str">
        <v>Consultant</v>
      </c>
      <c r="E30" t="str">
        <v>-</v>
      </c>
      <c r="F30" t="str">
        <v>-</v>
      </c>
      <c r="G30" t="str">
        <v>-</v>
      </c>
      <c r="H30">
        <v>100</v>
      </c>
      <c r="I30">
        <v>14815.5</v>
      </c>
      <c r="J30">
        <v>111.3528748590755</v>
      </c>
      <c r="K30">
        <v>1481550</v>
      </c>
      <c r="L30">
        <v>11135.287485907553</v>
      </c>
    </row>
    <row r="31">
      <c r="A31">
        <v>31</v>
      </c>
      <c r="B31" t="str">
        <v>Ajith Ravindra</v>
      </c>
      <c r="C31" t="str">
        <v>Ekanayake</v>
      </c>
      <c r="D31" t="str">
        <v>Consultant</v>
      </c>
      <c r="E31" t="str">
        <v>-</v>
      </c>
      <c r="F31" t="str">
        <v>-</v>
      </c>
      <c r="G31" t="str">
        <v>-</v>
      </c>
      <c r="H31">
        <v>80</v>
      </c>
      <c r="I31">
        <v>10101</v>
      </c>
      <c r="J31">
        <v>75.91882750845545</v>
      </c>
      <c r="K31">
        <v>808080</v>
      </c>
      <c r="L31">
        <v>6073.5062006764365</v>
      </c>
    </row>
    <row r="32">
      <c r="A32">
        <v>32</v>
      </c>
      <c r="B32" t="str">
        <v>Rankette Gedara</v>
      </c>
      <c r="C32" t="str">
        <v>Gunathilake</v>
      </c>
      <c r="D32" t="str">
        <v>Consultant</v>
      </c>
      <c r="E32" t="str">
        <v>-</v>
      </c>
      <c r="F32" t="str">
        <v>-</v>
      </c>
      <c r="G32" t="str">
        <v>-</v>
      </c>
      <c r="H32">
        <v>154</v>
      </c>
      <c r="I32">
        <v>17194.80519480519</v>
      </c>
      <c r="J32">
        <v>129.2356647486298</v>
      </c>
      <c r="K32">
        <v>2648000</v>
      </c>
      <c r="L32">
        <v>19902.292371288986</v>
      </c>
    </row>
    <row r="33">
      <c r="A33">
        <v>33</v>
      </c>
      <c r="B33" t="str">
        <v>Ambika</v>
      </c>
      <c r="C33" t="str">
        <v>Satkunanathan</v>
      </c>
      <c r="D33" t="str">
        <v>Consultant</v>
      </c>
      <c r="E33" t="str">
        <v>-</v>
      </c>
      <c r="F33" t="str">
        <v>-</v>
      </c>
      <c r="G33" t="str">
        <v>-</v>
      </c>
      <c r="H33">
        <v>120</v>
      </c>
      <c r="I33">
        <v>18250</v>
      </c>
      <c r="J33">
        <v>137.1664787673807</v>
      </c>
      <c r="K33">
        <v>2190000</v>
      </c>
      <c r="L33">
        <v>16459.97745208568</v>
      </c>
    </row>
    <row r="34">
      <c r="A34">
        <v>34</v>
      </c>
      <c r="B34" t="str">
        <v>Hemachandra A D</v>
      </c>
      <c r="C34" t="str">
        <v>Ranathunga</v>
      </c>
      <c r="D34" t="str">
        <v>Consultant</v>
      </c>
      <c r="E34" t="str">
        <v>-</v>
      </c>
      <c r="F34" t="str">
        <v>-</v>
      </c>
      <c r="G34" t="str">
        <v>-</v>
      </c>
      <c r="H34">
        <v>240</v>
      </c>
      <c r="I34">
        <v>10156.83333333333</v>
      </c>
      <c r="J34">
        <v>76.33846924715019</v>
      </c>
      <c r="K34">
        <v>2437640</v>
      </c>
      <c r="L34">
        <v>18321.232619316044</v>
      </c>
    </row>
    <row r="35">
      <c r="A35">
        <v>35</v>
      </c>
      <c r="B35" t="str">
        <v>Nalin Jayantha</v>
      </c>
      <c r="C35" t="str">
        <v>Abeyesekere</v>
      </c>
      <c r="D35" t="str">
        <v>Consultant</v>
      </c>
      <c r="E35" t="str">
        <v>-</v>
      </c>
      <c r="F35" t="str">
        <v>-</v>
      </c>
      <c r="G35" t="str">
        <v>-</v>
      </c>
      <c r="H35">
        <v>54.37</v>
      </c>
      <c r="I35">
        <v>24278.09453742873</v>
      </c>
      <c r="J35">
        <v>182.4734651441468</v>
      </c>
      <c r="K35">
        <v>1320000</v>
      </c>
      <c r="L35">
        <v>9921.082299887259</v>
      </c>
    </row>
    <row r="36">
      <c r="A36">
        <v>36</v>
      </c>
      <c r="B36" t="str">
        <v>A.G.</v>
      </c>
      <c r="C36" t="str">
        <v>Amarasinghe</v>
      </c>
      <c r="D36" t="str">
        <v>Consultant</v>
      </c>
      <c r="E36" t="str">
        <v>-</v>
      </c>
      <c r="F36" t="str">
        <v>-</v>
      </c>
      <c r="G36" t="str">
        <v>-</v>
      </c>
      <c r="H36">
        <f>SUM(21.75*6)</f>
        <v>130.5</v>
      </c>
      <c r="I36">
        <v>2452.107279693487</v>
      </c>
      <c r="J36">
        <v>18.42996828029678</v>
      </c>
      <c r="K36">
        <v>320000</v>
      </c>
      <c r="L36">
        <v>2405.1108605787294</v>
      </c>
    </row>
    <row r="37">
      <c r="A37">
        <v>37</v>
      </c>
      <c r="B37" t="str">
        <v>Shriyanganie</v>
      </c>
      <c r="C37" t="str">
        <v>Fernando</v>
      </c>
      <c r="D37" t="str">
        <v>Consultant</v>
      </c>
      <c r="E37" t="str">
        <v>-</v>
      </c>
      <c r="F37" t="str">
        <v>-</v>
      </c>
      <c r="G37" t="str">
        <v>-</v>
      </c>
      <c r="H37">
        <f>SUM(21.75*2)</f>
        <v>43.5</v>
      </c>
      <c r="I37">
        <v>22758.62068965517</v>
      </c>
      <c r="J37">
        <v>171.0531431015045</v>
      </c>
      <c r="K37">
        <v>990000</v>
      </c>
      <c r="L37">
        <v>7440.811724915445</v>
      </c>
    </row>
    <row r="38">
      <c r="A38">
        <v>38</v>
      </c>
      <c r="B38" t="str">
        <v>Sajeevani Thushari</v>
      </c>
      <c r="C38" t="str">
        <v>De Soyza</v>
      </c>
      <c r="D38" t="str">
        <v>Consultant</v>
      </c>
      <c r="E38" t="str">
        <v>-</v>
      </c>
      <c r="F38" t="str">
        <v>-</v>
      </c>
      <c r="G38" t="str">
        <v>-</v>
      </c>
      <c r="H38">
        <v>54.37</v>
      </c>
      <c r="I38">
        <v>4414.199006805224</v>
      </c>
      <c r="J38">
        <v>33.15456667271462</v>
      </c>
      <c r="K38">
        <v>240000</v>
      </c>
      <c r="L38">
        <v>1802.6137899954936</v>
      </c>
    </row>
    <row r="39">
      <c r="A39">
        <v>39</v>
      </c>
      <c r="B39" t="str">
        <v>Anupama</v>
      </c>
      <c r="C39" t="str">
        <v>Dias</v>
      </c>
      <c r="D39" t="str">
        <v>Consultant</v>
      </c>
      <c r="E39" t="str">
        <v>-</v>
      </c>
      <c r="F39" t="str">
        <v>-</v>
      </c>
      <c r="G39" t="str">
        <v>-</v>
      </c>
      <c r="H39">
        <f>SUM(21.75*2)</f>
        <v>43.5</v>
      </c>
      <c r="I39">
        <v>6896.551724137931</v>
      </c>
      <c r="J39">
        <v>51.79924683895097</v>
      </c>
      <c r="K39">
        <v>300000</v>
      </c>
      <c r="L39">
        <v>2253.2672374943672</v>
      </c>
    </row>
    <row r="40">
      <c r="A40">
        <v>40</v>
      </c>
      <c r="B40" t="str">
        <v>N.M.P</v>
      </c>
      <c r="C40" t="str">
        <v>Perera</v>
      </c>
      <c r="D40" t="str">
        <v>Consultant</v>
      </c>
      <c r="E40" t="str">
        <v>-</v>
      </c>
      <c r="F40" t="str">
        <v>-</v>
      </c>
      <c r="G40" t="str">
        <v>-</v>
      </c>
      <c r="H40">
        <v>21.75</v>
      </c>
      <c r="I40">
        <v>1839.080459770115</v>
      </c>
      <c r="J40">
        <v>13.81313249038692</v>
      </c>
      <c r="K40">
        <v>40000</v>
      </c>
      <c r="L40">
        <v>300.4356316659156</v>
      </c>
    </row>
    <row r="41">
      <c r="A41">
        <v>41</v>
      </c>
      <c r="B41" t="str">
        <v>Chulabaya</v>
      </c>
      <c r="C41" t="str">
        <v>Weerasooriya</v>
      </c>
      <c r="D41" t="str">
        <v>Consultant</v>
      </c>
      <c r="E41" t="str">
        <v>-</v>
      </c>
      <c r="F41" t="str">
        <v>-</v>
      </c>
      <c r="G41" t="str">
        <v>-</v>
      </c>
      <c r="H41">
        <f>SUM(21.75*5)</f>
        <v>108.75</v>
      </c>
      <c r="I41">
        <v>14363.2183908046</v>
      </c>
      <c r="J41">
        <v>107.8805647499219</v>
      </c>
      <c r="K41">
        <v>1562000</v>
      </c>
      <c r="L41">
        <v>11732.011416554005</v>
      </c>
    </row>
    <row r="42">
      <c r="A42">
        <v>42</v>
      </c>
      <c r="B42" t="str">
        <v>Nayantha</v>
      </c>
      <c r="C42" t="str">
        <v>Wijesundara</v>
      </c>
      <c r="D42" t="str">
        <v>Consultant</v>
      </c>
      <c r="E42" t="str">
        <v>-</v>
      </c>
      <c r="F42" t="str">
        <v>-</v>
      </c>
      <c r="G42" t="str">
        <v>-</v>
      </c>
      <c r="H42">
        <v>54.37</v>
      </c>
      <c r="I42">
        <v>4414.199006805224</v>
      </c>
      <c r="J42">
        <v>33.15456667271462</v>
      </c>
      <c r="K42">
        <v>240000</v>
      </c>
      <c r="L42">
        <v>1802.6137899954936</v>
      </c>
    </row>
    <row r="43">
      <c r="A43">
        <v>43</v>
      </c>
      <c r="B43" t="str">
        <v>Galusha Kithmini</v>
      </c>
      <c r="C43" t="str">
        <v>Wirithamulla</v>
      </c>
      <c r="D43" t="str">
        <v>Consultant</v>
      </c>
      <c r="E43" t="str">
        <v>-</v>
      </c>
      <c r="F43" t="str">
        <v>-</v>
      </c>
      <c r="G43" t="str">
        <v>-</v>
      </c>
      <c r="H43">
        <v>54.37</v>
      </c>
      <c r="I43">
        <v>4414.199006805224</v>
      </c>
      <c r="J43">
        <v>33.15456667271462</v>
      </c>
      <c r="K43">
        <v>240000</v>
      </c>
      <c r="L43">
        <v>1802.6137899954936</v>
      </c>
    </row>
    <row r="44">
      <c r="A44">
        <v>44</v>
      </c>
      <c r="B44" t="str">
        <v>G A Ranjan</v>
      </c>
      <c r="C44" t="str">
        <v>Keerthiratne</v>
      </c>
      <c r="D44" t="str">
        <v>Consultant</v>
      </c>
      <c r="E44" t="str">
        <v>-</v>
      </c>
      <c r="F44" t="str">
        <v>-</v>
      </c>
      <c r="G44" t="str">
        <v>-</v>
      </c>
      <c r="H44">
        <v>109</v>
      </c>
      <c r="I44">
        <v>20045.87155963303</v>
      </c>
      <c r="J44">
        <v>150.5623521078041</v>
      </c>
      <c r="K44">
        <v>2185000</v>
      </c>
      <c r="L44">
        <v>16411.29637975064</v>
      </c>
    </row>
    <row r="45">
      <c r="A45">
        <v>45</v>
      </c>
      <c r="B45" t="str">
        <v>Meyan</v>
      </c>
      <c r="C45" t="str">
        <v>Vamadevan</v>
      </c>
      <c r="D45" t="str">
        <v>Consultant</v>
      </c>
      <c r="E45" t="str">
        <v>-</v>
      </c>
      <c r="F45" t="str">
        <v>-</v>
      </c>
      <c r="G45" t="str">
        <v>-</v>
      </c>
      <c r="H45">
        <v>80</v>
      </c>
      <c r="I45">
        <v>9101</v>
      </c>
      <c r="J45">
        <v>68.35661709478745</v>
      </c>
      <c r="K45">
        <v>728080</v>
      </c>
      <c r="L45">
        <v>5468.529367582996</v>
      </c>
    </row>
    <row r="46">
      <c r="A46">
        <v>46</v>
      </c>
      <c r="B46" t="str">
        <v>Harischandra</v>
      </c>
      <c r="C46" t="str">
        <v>Yakandawala</v>
      </c>
      <c r="D46" t="str">
        <v>Consultant</v>
      </c>
      <c r="E46" t="str">
        <v>-</v>
      </c>
      <c r="F46" t="str">
        <v>-</v>
      </c>
      <c r="G46" t="str">
        <v>-</v>
      </c>
      <c r="H46">
        <v>76.12</v>
      </c>
      <c r="I46">
        <v>5123.48922753547</v>
      </c>
      <c r="J46">
        <v>38.48196806020332</v>
      </c>
      <c r="K46">
        <v>390000</v>
      </c>
      <c r="L46">
        <v>2929.247408742677</v>
      </c>
    </row>
    <row r="47">
      <c r="A47">
        <v>47</v>
      </c>
      <c r="B47" t="str">
        <v>Asoka S</v>
      </c>
      <c r="C47" t="str">
        <v>Gunawardena</v>
      </c>
      <c r="D47" t="str">
        <v>Consultant</v>
      </c>
      <c r="E47" t="str">
        <v>-</v>
      </c>
      <c r="F47" t="str">
        <v>-</v>
      </c>
      <c r="G47" t="str">
        <v>-</v>
      </c>
      <c r="H47">
        <f>SUM(21.75*2)</f>
        <v>43.5</v>
      </c>
      <c r="I47" t="str">
        <v>-</v>
      </c>
      <c r="J47" t="str">
        <v>-</v>
      </c>
      <c r="K47" t="str">
        <v>-</v>
      </c>
      <c r="L47" t="str">
        <v>-</v>
      </c>
    </row>
    <row r="48">
      <c r="A48">
        <v>48</v>
      </c>
      <c r="B48" t="str">
        <v>Veiusamy</v>
      </c>
      <c r="C48" t="str">
        <v>Weerasingham</v>
      </c>
      <c r="D48" t="str">
        <v>Consultant</v>
      </c>
      <c r="E48" t="str">
        <v>-</v>
      </c>
      <c r="F48" t="str">
        <v>-</v>
      </c>
      <c r="G48" t="str">
        <v>-</v>
      </c>
      <c r="H48">
        <v>87</v>
      </c>
      <c r="I48">
        <v>3448.275862068966</v>
      </c>
      <c r="J48">
        <v>25.89962341947549</v>
      </c>
      <c r="K48">
        <v>300000</v>
      </c>
      <c r="L48">
        <v>2253.2672374943672</v>
      </c>
    </row>
    <row r="49">
      <c r="A49">
        <v>49</v>
      </c>
      <c r="B49" t="str">
        <v>D.K. Ranjith</v>
      </c>
      <c r="C49" t="str">
        <v>Mudalige</v>
      </c>
      <c r="D49" t="str">
        <v>Consultant</v>
      </c>
      <c r="E49" t="str">
        <v>-</v>
      </c>
      <c r="F49" t="str">
        <v>-</v>
      </c>
      <c r="G49" t="str">
        <v>-</v>
      </c>
      <c r="H49">
        <v>60</v>
      </c>
      <c r="I49">
        <v>7100</v>
      </c>
      <c r="J49">
        <v>53.32732462070002</v>
      </c>
      <c r="K49">
        <v>426000</v>
      </c>
      <c r="L49">
        <v>3199.6394772420012</v>
      </c>
    </row>
    <row r="50">
      <c r="A50">
        <v>50</v>
      </c>
      <c r="B50" t="str">
        <v>S H Ranjith</v>
      </c>
      <c r="C50" t="str">
        <v>Withanage Don</v>
      </c>
      <c r="D50" t="str">
        <v>Consultant</v>
      </c>
      <c r="E50" t="str">
        <v>-</v>
      </c>
      <c r="F50" t="str">
        <v>-</v>
      </c>
      <c r="G50" t="str">
        <v>-</v>
      </c>
      <c r="H50">
        <f>SUM(21.75*6)</f>
        <v>130.5</v>
      </c>
      <c r="I50">
        <v>11685.82375478927</v>
      </c>
      <c r="J50">
        <v>87.77094603266693</v>
      </c>
      <c r="K50">
        <v>1525000</v>
      </c>
      <c r="L50">
        <v>11454.108457263033</v>
      </c>
    </row>
    <row r="51">
      <c r="A51">
        <v>51</v>
      </c>
      <c r="B51" t="str">
        <v>H Sudarshan A</v>
      </c>
      <c r="C51" t="str">
        <v>Senaratne</v>
      </c>
      <c r="D51" t="str">
        <v>Consultant</v>
      </c>
      <c r="E51" t="str">
        <v>-</v>
      </c>
      <c r="F51" t="str">
        <v>-</v>
      </c>
      <c r="G51" t="str">
        <v>-</v>
      </c>
      <c r="H51">
        <v>45</v>
      </c>
      <c r="I51">
        <v>13911.11111111111</v>
      </c>
      <c r="J51">
        <v>104.4848363460351</v>
      </c>
      <c r="K51">
        <v>626000</v>
      </c>
      <c r="L51">
        <v>4701.81763557158</v>
      </c>
    </row>
    <row r="52">
      <c r="A52">
        <v>52</v>
      </c>
      <c r="B52" t="str">
        <v>Manikku Wadu</v>
      </c>
      <c r="C52" t="str">
        <v>Leelaratne</v>
      </c>
      <c r="D52" t="str">
        <v>Consultant</v>
      </c>
      <c r="E52" t="str">
        <v>-</v>
      </c>
      <c r="F52" t="str">
        <v>-</v>
      </c>
      <c r="G52" t="str">
        <v>-</v>
      </c>
      <c r="H52">
        <v>30</v>
      </c>
      <c r="I52">
        <v>40425</v>
      </c>
      <c r="J52">
        <v>303.627760252366</v>
      </c>
      <c r="K52">
        <v>1212750</v>
      </c>
      <c r="L52">
        <v>9108.83280757098</v>
      </c>
    </row>
    <row r="53">
      <c r="A53">
        <v>53</v>
      </c>
      <c r="B53" t="str">
        <v>Niranjala Dhananjani</v>
      </c>
      <c r="C53" t="str">
        <v>De Zoysa</v>
      </c>
      <c r="D53" t="str">
        <v>Consultant</v>
      </c>
      <c r="E53" t="str">
        <v>-</v>
      </c>
      <c r="F53" t="str">
        <v>-</v>
      </c>
      <c r="G53" t="str">
        <v>-</v>
      </c>
      <c r="H53">
        <v>87</v>
      </c>
      <c r="I53" t="str">
        <v>-</v>
      </c>
      <c r="J53" t="str">
        <v>-</v>
      </c>
      <c r="K53" t="str">
        <v>-</v>
      </c>
      <c r="L53" t="str">
        <v>-</v>
      </c>
    </row>
    <row r="54">
      <c r="A54">
        <v>54</v>
      </c>
      <c r="B54" t="str">
        <v>Utharshini</v>
      </c>
      <c r="C54" t="str">
        <v>Visnudas</v>
      </c>
      <c r="D54" t="str">
        <v>Support Staff</v>
      </c>
      <c r="E54" t="str">
        <v>-</v>
      </c>
      <c r="F54" t="str">
        <v>-</v>
      </c>
      <c r="G54" t="str">
        <v>-</v>
      </c>
      <c r="H54">
        <f>SUM(21.75*9)</f>
        <v>195.75</v>
      </c>
      <c r="I54">
        <v>1149.425287356322</v>
      </c>
      <c r="J54">
        <v>8.632559424380938</v>
      </c>
      <c r="K54">
        <v>225000</v>
      </c>
      <c r="L54">
        <v>1689.8235073225685</v>
      </c>
    </row>
    <row r="55">
      <c r="A55">
        <v>55</v>
      </c>
      <c r="B55" t="str">
        <v>Niranjala Dhananjani</v>
      </c>
      <c r="C55" t="str">
        <v>De Zoysa</v>
      </c>
      <c r="D55" t="str">
        <v>Consultant</v>
      </c>
      <c r="E55" t="str">
        <v>-</v>
      </c>
      <c r="F55" t="str">
        <v>-</v>
      </c>
      <c r="G55" t="str">
        <v>-</v>
      </c>
      <c r="H55">
        <v>12</v>
      </c>
      <c r="I55">
        <v>21583.33333333333</v>
      </c>
      <c r="J55">
        <v>162.097884591313</v>
      </c>
      <c r="K55">
        <v>259000</v>
      </c>
      <c r="L55">
        <v>1945.1746150957565</v>
      </c>
    </row>
    <row r="56">
      <c r="A56">
        <v>56</v>
      </c>
      <c r="B56" t="str">
        <v>Ranjith</v>
      </c>
      <c r="C56" t="str">
        <v>Mahindapala</v>
      </c>
      <c r="D56" t="str">
        <v>Consultant</v>
      </c>
      <c r="E56" t="str">
        <v>-</v>
      </c>
      <c r="F56" t="str">
        <v>-</v>
      </c>
      <c r="G56" t="str">
        <v>-</v>
      </c>
      <c r="H56">
        <v>26</v>
      </c>
      <c r="I56">
        <v>37750</v>
      </c>
      <c r="J56">
        <v>283.5148328952309</v>
      </c>
      <c r="K56">
        <v>981500</v>
      </c>
      <c r="L56">
        <v>7371.385655276004</v>
      </c>
    </row>
    <row r="57">
      <c r="A57">
        <v>57</v>
      </c>
      <c r="B57" t="str">
        <v>Indika</v>
      </c>
      <c r="C57" t="str">
        <v>Herath</v>
      </c>
      <c r="D57" t="str">
        <v>Consultant</v>
      </c>
      <c r="E57" t="str">
        <v>-</v>
      </c>
      <c r="F57" t="str">
        <v>-</v>
      </c>
      <c r="G57" t="str">
        <v>-</v>
      </c>
      <c r="H57">
        <v>15</v>
      </c>
      <c r="I57">
        <v>10000</v>
      </c>
      <c r="J57">
        <v>75.10326699211416</v>
      </c>
      <c r="K57">
        <v>150000</v>
      </c>
      <c r="L57">
        <v>1126.5490048817123</v>
      </c>
    </row>
    <row r="58">
      <c r="A58">
        <v>58</v>
      </c>
      <c r="B58" t="str">
        <v>K.A. Upali Senerath</v>
      </c>
      <c r="C58" t="str">
        <v>Imbulana</v>
      </c>
      <c r="D58" t="str">
        <v>Consultant</v>
      </c>
      <c r="E58" t="str">
        <v>-</v>
      </c>
      <c r="F58" t="str">
        <v>-</v>
      </c>
      <c r="G58" t="str">
        <v>-</v>
      </c>
      <c r="H58">
        <v>32.63</v>
      </c>
      <c r="I58">
        <v>9193.993257738277</v>
      </c>
      <c r="J58">
        <v>69.04989303596152</v>
      </c>
      <c r="K58">
        <v>300000</v>
      </c>
      <c r="L58">
        <v>2253.0980097634247</v>
      </c>
    </row>
    <row r="59">
      <c r="A59">
        <v>59</v>
      </c>
      <c r="B59" t="str">
        <v>Buddhi</v>
      </c>
      <c r="C59" t="str">
        <v>Marambe</v>
      </c>
      <c r="D59" t="str">
        <v>Consultant</v>
      </c>
      <c r="E59" t="str">
        <v>-</v>
      </c>
      <c r="F59" t="str">
        <v>-</v>
      </c>
      <c r="G59" t="str">
        <v>-</v>
      </c>
      <c r="H59">
        <f>SUM(21.75*2)</f>
        <v>43.5</v>
      </c>
      <c r="I59">
        <v>9195.402298850575</v>
      </c>
      <c r="J59">
        <v>69.06047539504749</v>
      </c>
      <c r="K59">
        <v>400000</v>
      </c>
      <c r="L59">
        <v>3004.130679684566</v>
      </c>
    </row>
    <row r="60">
      <c r="A60">
        <v>60</v>
      </c>
      <c r="B60" t="str">
        <v>Rohan Hemantha</v>
      </c>
      <c r="C60" t="str">
        <v>Edrisinha</v>
      </c>
      <c r="D60" t="str">
        <v>Consultant</v>
      </c>
      <c r="E60" t="str">
        <v>-</v>
      </c>
      <c r="F60" t="str">
        <v>-</v>
      </c>
      <c r="G60" t="str">
        <v>-</v>
      </c>
      <c r="H60">
        <v>42</v>
      </c>
      <c r="I60">
        <v>30000</v>
      </c>
      <c r="J60">
        <v>225.3098009763425</v>
      </c>
      <c r="K60">
        <v>1260000</v>
      </c>
      <c r="L60">
        <v>9463.011641006384</v>
      </c>
    </row>
    <row r="61">
      <c r="A61">
        <v>61</v>
      </c>
      <c r="B61" t="str">
        <v>Gopikrishnan</v>
      </c>
      <c r="C61" t="str">
        <v>Subramaniyam</v>
      </c>
      <c r="D61" t="str">
        <v>Consultant</v>
      </c>
      <c r="E61" t="str">
        <v>-</v>
      </c>
      <c r="F61" t="str">
        <v>-</v>
      </c>
      <c r="G61" t="str">
        <v>-</v>
      </c>
      <c r="H61">
        <f>SUM(21.75*7)</f>
        <v>152.25</v>
      </c>
      <c r="I61">
        <v>1149.425287356322</v>
      </c>
      <c r="J61">
        <v>8.632559424380938</v>
      </c>
      <c r="K61">
        <v>175000</v>
      </c>
      <c r="L61">
        <v>1314.3071723619978</v>
      </c>
    </row>
    <row r="62">
      <c r="A62">
        <v>62</v>
      </c>
      <c r="B62" t="str">
        <v>Alagaretnam</v>
      </c>
      <c r="C62" t="str">
        <v>Thavaranjan</v>
      </c>
      <c r="D62" t="str">
        <v>Consultant</v>
      </c>
      <c r="E62" t="str">
        <v>-</v>
      </c>
      <c r="F62" t="str">
        <v>-</v>
      </c>
      <c r="G62" t="str">
        <v>-</v>
      </c>
      <c r="H62">
        <f>SUM(21.75*7)</f>
        <v>152.25</v>
      </c>
      <c r="I62">
        <v>1149.425287356322</v>
      </c>
      <c r="J62">
        <v>8.632559424380938</v>
      </c>
      <c r="K62">
        <v>175000</v>
      </c>
      <c r="L62">
        <v>1314.3071723619978</v>
      </c>
    </row>
    <row r="63">
      <c r="A63">
        <v>63</v>
      </c>
      <c r="B63" t="str">
        <v>Fredrick Arthur</v>
      </c>
      <c r="C63" t="str">
        <v>Abeyratne</v>
      </c>
      <c r="D63" t="str">
        <v>Consultant</v>
      </c>
      <c r="E63" t="str">
        <v>-</v>
      </c>
      <c r="F63" t="str">
        <v>-</v>
      </c>
      <c r="G63" t="str">
        <v>-</v>
      </c>
      <c r="H63">
        <v>40</v>
      </c>
      <c r="I63">
        <v>17867</v>
      </c>
      <c r="J63">
        <v>133.3358208955224</v>
      </c>
      <c r="K63">
        <v>714680</v>
      </c>
      <c r="L63">
        <v>5333.432835820896</v>
      </c>
    </row>
    <row r="64">
      <c r="A64">
        <v>64</v>
      </c>
      <c r="B64" t="str">
        <v>Sajeevani Thushari</v>
      </c>
      <c r="C64" t="str">
        <v>De Soyza</v>
      </c>
      <c r="D64" t="str">
        <v>Consultant</v>
      </c>
      <c r="E64" t="str">
        <v>-</v>
      </c>
      <c r="F64" t="str">
        <v>-</v>
      </c>
      <c r="G64" t="str">
        <v>-</v>
      </c>
      <c r="H64">
        <v>21.75</v>
      </c>
      <c r="I64">
        <v>3678.16091954023</v>
      </c>
      <c r="J64">
        <v>27.44896208612112</v>
      </c>
      <c r="K64">
        <v>80000</v>
      </c>
      <c r="L64">
        <v>597.0149253731344</v>
      </c>
    </row>
    <row r="65">
      <c r="A65">
        <v>65</v>
      </c>
      <c r="B65" t="str">
        <v>Galusha Kithmini</v>
      </c>
      <c r="C65" t="str">
        <v>Wirithamulla</v>
      </c>
      <c r="D65" t="str">
        <v>Consultant</v>
      </c>
      <c r="E65" t="str">
        <v>-</v>
      </c>
      <c r="F65" t="str">
        <v>-</v>
      </c>
      <c r="G65" t="str">
        <v>-</v>
      </c>
      <c r="H65">
        <f>SUM(21.75*2)</f>
        <v>43.5</v>
      </c>
      <c r="I65">
        <v>3678.16091954023</v>
      </c>
      <c r="J65">
        <v>27.44896208612112</v>
      </c>
      <c r="K65">
        <v>160000</v>
      </c>
      <c r="L65">
        <v>1194.0298507462687</v>
      </c>
    </row>
    <row r="66">
      <c r="A66">
        <v>66</v>
      </c>
      <c r="B66" t="str">
        <v>H.M</v>
      </c>
      <c r="C66" t="str">
        <v>Bandaratillake</v>
      </c>
      <c r="D66" t="str">
        <v>Consultant</v>
      </c>
      <c r="E66" t="str">
        <v>-</v>
      </c>
      <c r="F66" t="str">
        <v>-</v>
      </c>
      <c r="G66" t="str">
        <v>-</v>
      </c>
      <c r="H66">
        <f>SUM(21.75*7)</f>
        <v>152.25</v>
      </c>
      <c r="I66">
        <v>11822.66009852217</v>
      </c>
      <c r="J66">
        <v>88.22880670538932</v>
      </c>
      <c r="K66">
        <v>1800000</v>
      </c>
      <c r="L66">
        <v>13432.835820895523</v>
      </c>
    </row>
    <row r="67">
      <c r="A67">
        <v>67</v>
      </c>
      <c r="B67" t="str">
        <v>Indu</v>
      </c>
      <c r="C67" t="str">
        <v>Abeyratne</v>
      </c>
      <c r="D67" t="str">
        <v>Consultant</v>
      </c>
      <c r="E67" t="str">
        <v>-</v>
      </c>
      <c r="F67" t="str">
        <v>-</v>
      </c>
      <c r="G67" t="str">
        <v>-</v>
      </c>
      <c r="H67">
        <v>261</v>
      </c>
      <c r="I67" t="str">
        <v>-</v>
      </c>
      <c r="J67" t="str">
        <v>-</v>
      </c>
      <c r="K67" t="str">
        <v>-</v>
      </c>
      <c r="L67" t="str">
        <v>-</v>
      </c>
    </row>
    <row r="68">
      <c r="A68">
        <v>68</v>
      </c>
      <c r="B68" t="str">
        <v>Mirak Wijeysekera</v>
      </c>
      <c r="C68" t="str">
        <v>Raheem</v>
      </c>
      <c r="D68" t="str">
        <v>Consultant</v>
      </c>
      <c r="E68" t="str">
        <v>-</v>
      </c>
      <c r="F68" t="str">
        <v>-</v>
      </c>
      <c r="G68" t="str">
        <v>-</v>
      </c>
      <c r="H68">
        <v>48</v>
      </c>
      <c r="I68">
        <v>31490</v>
      </c>
      <c r="J68">
        <v>235</v>
      </c>
      <c r="K68">
        <v>1511520</v>
      </c>
      <c r="L68">
        <v>11280</v>
      </c>
    </row>
    <row r="69">
      <c r="A69">
        <v>69</v>
      </c>
      <c r="B69" t="str">
        <v>Waduwawatte Lekamalage</v>
      </c>
      <c r="C69" t="str">
        <v>Sumathipala</v>
      </c>
      <c r="D69" t="str">
        <v>Consultant</v>
      </c>
      <c r="E69" t="str">
        <v>-</v>
      </c>
      <c r="F69" t="str">
        <v>-</v>
      </c>
      <c r="G69" t="str">
        <v>-</v>
      </c>
      <c r="H69">
        <v>30</v>
      </c>
      <c r="I69">
        <v>4466.666666666667</v>
      </c>
      <c r="J69">
        <v>33.33333333333334</v>
      </c>
      <c r="K69">
        <v>134000</v>
      </c>
      <c r="L69">
        <v>1000</v>
      </c>
    </row>
    <row r="70">
      <c r="A70">
        <v>70</v>
      </c>
      <c r="B70" t="str">
        <v>Anupama</v>
      </c>
      <c r="C70" t="str">
        <v>Dias</v>
      </c>
      <c r="D70" t="str">
        <v>Consultant</v>
      </c>
      <c r="E70" t="str">
        <v>-</v>
      </c>
      <c r="F70" t="str">
        <v>-</v>
      </c>
      <c r="G70" t="str">
        <v>-</v>
      </c>
      <c r="H70">
        <f>SUM(21.75*5)</f>
        <v>108.75</v>
      </c>
      <c r="I70">
        <v>9195.402298850575</v>
      </c>
      <c r="J70">
        <v>68.62240521530279</v>
      </c>
      <c r="K70">
        <v>1000000</v>
      </c>
      <c r="L70">
        <v>7462.686567164179</v>
      </c>
    </row>
    <row r="71">
      <c r="A71">
        <v>71</v>
      </c>
      <c r="B71" t="str">
        <v>D D Prabath</v>
      </c>
      <c r="C71" t="str">
        <v>Witharana</v>
      </c>
      <c r="D71" t="str">
        <v>Consultant</v>
      </c>
      <c r="E71" t="str">
        <v>-</v>
      </c>
      <c r="F71" t="str">
        <v>-</v>
      </c>
      <c r="G71" t="str">
        <v>-</v>
      </c>
      <c r="H71">
        <v>54.37</v>
      </c>
      <c r="I71">
        <v>16649.80687879345</v>
      </c>
      <c r="J71">
        <v>124.3822417360933</v>
      </c>
      <c r="K71">
        <v>905250</v>
      </c>
      <c r="L71">
        <v>6762.662483191393</v>
      </c>
    </row>
    <row r="72">
      <c r="A72">
        <v>72</v>
      </c>
      <c r="B72" t="str">
        <v>Gamini Bandara</v>
      </c>
      <c r="C72" t="str">
        <v>Senanayake</v>
      </c>
      <c r="D72" t="str">
        <v>Consultant</v>
      </c>
      <c r="E72" t="str">
        <v>-</v>
      </c>
      <c r="F72" t="str">
        <v>-</v>
      </c>
      <c r="G72" t="str">
        <v>-</v>
      </c>
      <c r="H72">
        <v>20</v>
      </c>
      <c r="I72">
        <v>33130.35</v>
      </c>
      <c r="J72">
        <v>247.4999999999999</v>
      </c>
      <c r="K72">
        <v>662607</v>
      </c>
      <c r="L72">
        <v>4949.999999999999</v>
      </c>
    </row>
    <row r="73">
      <c r="A73">
        <v>73</v>
      </c>
      <c r="B73" t="str">
        <v>Asoka Nalanda</v>
      </c>
      <c r="C73" t="str">
        <v>Abeygunawardana</v>
      </c>
      <c r="D73" t="str">
        <v>Consultant</v>
      </c>
      <c r="E73" t="str">
        <v>-</v>
      </c>
      <c r="F73" t="str">
        <v>-</v>
      </c>
      <c r="G73" t="str">
        <v>-</v>
      </c>
      <c r="H73">
        <v>7</v>
      </c>
      <c r="I73">
        <v>50000</v>
      </c>
      <c r="J73">
        <v>373.5245779172269</v>
      </c>
      <c r="K73">
        <v>350000</v>
      </c>
      <c r="L73">
        <v>2614.6720454205883</v>
      </c>
    </row>
    <row r="74">
      <c r="A74">
        <v>74</v>
      </c>
      <c r="B74" t="str">
        <v>Vasantha</v>
      </c>
      <c r="C74" t="str">
        <v>Amaraarachchi</v>
      </c>
      <c r="D74" t="str">
        <v>Consultant</v>
      </c>
      <c r="E74" t="str">
        <v>-</v>
      </c>
      <c r="F74" t="str">
        <v>-</v>
      </c>
      <c r="G74" t="str">
        <v>-</v>
      </c>
      <c r="H74">
        <f>SUM(21.75*2)</f>
        <v>43.5</v>
      </c>
      <c r="I74">
        <v>20252.13793103448</v>
      </c>
      <c r="J74">
        <v>151.2934254522223</v>
      </c>
      <c r="K74">
        <v>880968</v>
      </c>
      <c r="L74">
        <v>6581.264007171671</v>
      </c>
    </row>
    <row r="75">
      <c r="A75">
        <v>75</v>
      </c>
      <c r="B75" t="str">
        <v>D D Prabath</v>
      </c>
      <c r="C75" t="str">
        <v>Witharana</v>
      </c>
      <c r="D75" t="str">
        <v>Consultant</v>
      </c>
      <c r="E75" t="str">
        <v>-</v>
      </c>
      <c r="F75" t="str">
        <v>-</v>
      </c>
      <c r="G75" t="str">
        <v>-</v>
      </c>
      <c r="H75">
        <v>54.37</v>
      </c>
      <c r="I75">
        <v>20962.84715835939</v>
      </c>
      <c r="J75">
        <v>156.6027727353906</v>
      </c>
      <c r="K75">
        <v>1139750</v>
      </c>
      <c r="L75">
        <v>8514.492753623188</v>
      </c>
    </row>
    <row r="76">
      <c r="A76">
        <v>76</v>
      </c>
      <c r="B76" t="str">
        <v>M A Sumudu Sankhanath</v>
      </c>
      <c r="C76" t="str">
        <v>Silva</v>
      </c>
      <c r="D76" t="str">
        <v>Consultant</v>
      </c>
      <c r="E76" t="str">
        <v>-</v>
      </c>
      <c r="F76" t="str">
        <v>-</v>
      </c>
      <c r="G76" t="str">
        <v>-</v>
      </c>
      <c r="H76">
        <f>SUM(21.75*5)</f>
        <v>108.75</v>
      </c>
      <c r="I76">
        <v>7172.413793103448</v>
      </c>
      <c r="J76">
        <v>53.58145669433324</v>
      </c>
      <c r="K76">
        <v>780000</v>
      </c>
      <c r="L76">
        <v>5826.98341550874</v>
      </c>
    </row>
    <row r="77">
      <c r="A77">
        <v>77</v>
      </c>
      <c r="B77" t="str">
        <v>M A Sumudu Sankhanath</v>
      </c>
      <c r="C77" t="str">
        <v>Silva</v>
      </c>
      <c r="D77" t="str">
        <v>Consultant</v>
      </c>
      <c r="E77" t="str">
        <v>-</v>
      </c>
      <c r="F77" t="str">
        <v>-</v>
      </c>
      <c r="G77" t="str">
        <v>-</v>
      </c>
      <c r="H77">
        <f>SUM(21.75*5)</f>
        <v>108.75</v>
      </c>
      <c r="I77">
        <v>7172.413793103448</v>
      </c>
      <c r="J77">
        <v>53.58145669433324</v>
      </c>
      <c r="K77">
        <v>780000</v>
      </c>
      <c r="L77">
        <v>5826.98341550874</v>
      </c>
    </row>
    <row r="78">
      <c r="A78">
        <v>78</v>
      </c>
      <c r="B78" t="str">
        <v>D.K. Ranjith</v>
      </c>
      <c r="C78" t="str">
        <v>Mudalige</v>
      </c>
      <c r="D78" t="str">
        <v>Consultant</v>
      </c>
      <c r="E78" t="str">
        <v>-</v>
      </c>
      <c r="F78" t="str">
        <v>-</v>
      </c>
      <c r="G78" t="str">
        <v>-</v>
      </c>
      <c r="H78">
        <f>SUM(21.75*5)</f>
        <v>108.75</v>
      </c>
      <c r="I78" t="str">
        <v>-</v>
      </c>
      <c r="J78" t="str">
        <v>-</v>
      </c>
      <c r="K78" t="str">
        <v>-</v>
      </c>
      <c r="L78" t="str">
        <v>-</v>
      </c>
    </row>
    <row r="79">
      <c r="A79">
        <v>79</v>
      </c>
      <c r="B79" t="str">
        <v>Mahakumarage Don Ajith</v>
      </c>
      <c r="C79" t="str">
        <v>Nandana</v>
      </c>
      <c r="D79" t="str">
        <v>Consultant</v>
      </c>
      <c r="E79" t="str">
        <v>-</v>
      </c>
      <c r="F79" t="str">
        <v>-</v>
      </c>
      <c r="G79" t="str">
        <v>-</v>
      </c>
      <c r="H79">
        <v>90</v>
      </c>
      <c r="I79">
        <v>18888.88888888889</v>
      </c>
      <c r="J79">
        <v>141.2147793726741</v>
      </c>
      <c r="K79">
        <v>1700000</v>
      </c>
      <c r="L79">
        <v>12709.33014354067</v>
      </c>
    </row>
    <row r="80">
      <c r="A80">
        <v>80</v>
      </c>
      <c r="B80" t="str">
        <v>D D Prabath</v>
      </c>
      <c r="C80" t="str">
        <v>Witharana</v>
      </c>
      <c r="D80" t="str">
        <v>Consultant</v>
      </c>
      <c r="E80" t="str">
        <v>-</v>
      </c>
      <c r="F80" t="str">
        <v>-</v>
      </c>
      <c r="G80" t="str">
        <v>-</v>
      </c>
      <c r="H80">
        <v>54.37</v>
      </c>
      <c r="I80">
        <v>24062.90233584697</v>
      </c>
      <c r="J80">
        <v>179.7617087692139</v>
      </c>
      <c r="K80">
        <v>1308300</v>
      </c>
      <c r="L80">
        <v>9773.64410578216</v>
      </c>
    </row>
    <row r="81">
      <c r="A81">
        <v>81</v>
      </c>
      <c r="B81" t="str">
        <v>Galusha Kithmini</v>
      </c>
      <c r="C81" t="str">
        <v>Wirithamulla</v>
      </c>
      <c r="D81" t="str">
        <v>Consultant</v>
      </c>
      <c r="E81" t="str">
        <v>-</v>
      </c>
      <c r="F81" t="str">
        <v>-</v>
      </c>
      <c r="G81" t="str">
        <v>-</v>
      </c>
      <c r="H81">
        <f>SUM(21.75*3)</f>
        <v>65.25</v>
      </c>
      <c r="I81">
        <v>7356.32183908046</v>
      </c>
      <c r="J81">
        <v>54.77937180043533</v>
      </c>
      <c r="K81">
        <v>480000</v>
      </c>
      <c r="L81">
        <v>3574.354009978405</v>
      </c>
    </row>
    <row r="82">
      <c r="A82">
        <v>82</v>
      </c>
      <c r="B82" t="str">
        <v>Chanuka</v>
      </c>
      <c r="C82" t="str">
        <v>Wattegama</v>
      </c>
      <c r="D82" t="str">
        <v>Consultant</v>
      </c>
      <c r="E82" t="str">
        <v>-</v>
      </c>
      <c r="F82" t="str">
        <v>-</v>
      </c>
      <c r="G82" t="str">
        <v>-</v>
      </c>
      <c r="H82">
        <v>21.75</v>
      </c>
      <c r="I82">
        <v>9195.402298850575</v>
      </c>
      <c r="J82">
        <v>68.47421475054416</v>
      </c>
      <c r="K82">
        <v>200000</v>
      </c>
      <c r="L82">
        <v>1489.3141708243354</v>
      </c>
    </row>
    <row r="83">
      <c r="A83">
        <v>83</v>
      </c>
      <c r="B83" t="str">
        <v>P.R</v>
      </c>
      <c r="C83" t="str">
        <v>Attygalle</v>
      </c>
      <c r="D83" t="str">
        <v>Consultant</v>
      </c>
      <c r="E83" t="str">
        <v>-</v>
      </c>
      <c r="F83" t="str">
        <v>-</v>
      </c>
      <c r="G83" t="str">
        <v>-</v>
      </c>
      <c r="H83">
        <f>SUM(21.75*11)</f>
        <v>239.25</v>
      </c>
      <c r="I83">
        <v>15172.41379310345</v>
      </c>
      <c r="J83">
        <v>112.9824543383979</v>
      </c>
      <c r="K83">
        <v>3630000</v>
      </c>
      <c r="L83">
        <v>27031.05220046169</v>
      </c>
    </row>
    <row r="84">
      <c r="A84">
        <v>84</v>
      </c>
      <c r="B84" t="str">
        <v>Suranga</v>
      </c>
      <c r="C84" t="str">
        <v>Karavita</v>
      </c>
      <c r="D84" t="str">
        <v>Consultant</v>
      </c>
      <c r="E84" t="str">
        <v>-</v>
      </c>
      <c r="F84" t="str">
        <v>-</v>
      </c>
      <c r="G84" t="str">
        <v>-</v>
      </c>
      <c r="H84">
        <f>SUM(21.75*5)</f>
        <v>108.75</v>
      </c>
      <c r="I84">
        <v>9195.402298850575</v>
      </c>
      <c r="J84">
        <v>68.47421475054416</v>
      </c>
      <c r="K84">
        <v>1000000</v>
      </c>
      <c r="L84">
        <v>7446.570854121677</v>
      </c>
    </row>
    <row r="85">
      <c r="A85">
        <v>85</v>
      </c>
      <c r="B85" t="str">
        <v>Buddhi</v>
      </c>
      <c r="C85" t="str">
        <v xml:space="preserve"> Marambe</v>
      </c>
      <c r="D85" t="str">
        <v>Consultant</v>
      </c>
      <c r="E85" t="str">
        <v>-</v>
      </c>
      <c r="F85" t="str">
        <v>-</v>
      </c>
      <c r="G85" t="str">
        <v>-</v>
      </c>
      <c r="H85">
        <v>42</v>
      </c>
      <c r="I85">
        <v>25000</v>
      </c>
      <c r="J85">
        <v>186.1642713530419</v>
      </c>
      <c r="K85">
        <v>1050000</v>
      </c>
      <c r="L85">
        <v>7818.899396827761</v>
      </c>
    </row>
    <row r="86">
      <c r="A86">
        <v>86</v>
      </c>
      <c r="B86" t="str">
        <v>B W A</v>
      </c>
      <c r="C86" t="str">
        <v>Bulathgama</v>
      </c>
      <c r="D86" t="str">
        <v>Consultant</v>
      </c>
      <c r="E86" t="str">
        <v>-</v>
      </c>
      <c r="F86" t="str">
        <v>-</v>
      </c>
      <c r="G86" t="str">
        <v>-</v>
      </c>
      <c r="H86">
        <f>SUM(21.75*2)</f>
        <v>43.5</v>
      </c>
      <c r="I86" t="str">
        <v>-</v>
      </c>
      <c r="J86" t="str">
        <v>-</v>
      </c>
      <c r="K86" t="str">
        <v>-</v>
      </c>
      <c r="L86" t="str">
        <v>-</v>
      </c>
    </row>
    <row r="87">
      <c r="A87">
        <v>87</v>
      </c>
      <c r="B87" t="str">
        <v>D.M.W</v>
      </c>
      <c r="C87" t="str">
        <v>Dasanayake</v>
      </c>
      <c r="D87" t="str">
        <v>Consultant</v>
      </c>
      <c r="E87" t="str">
        <v>-</v>
      </c>
      <c r="F87" t="str">
        <v>-</v>
      </c>
      <c r="G87" t="str">
        <v>-</v>
      </c>
      <c r="H87">
        <v>87</v>
      </c>
      <c r="I87" t="str">
        <v>-</v>
      </c>
      <c r="J87" t="str">
        <v>-</v>
      </c>
      <c r="K87" t="str">
        <v>-</v>
      </c>
      <c r="L87" t="str">
        <v>-</v>
      </c>
    </row>
    <row r="88">
      <c r="A88">
        <v>88</v>
      </c>
      <c r="B88" t="str">
        <v>Kankanige</v>
      </c>
      <c r="C88" t="str">
        <v>Karunathilake</v>
      </c>
      <c r="D88" t="str">
        <v>Consultant</v>
      </c>
      <c r="E88" t="str">
        <v>-</v>
      </c>
      <c r="F88" t="str">
        <v>-</v>
      </c>
      <c r="G88" t="str">
        <v>-</v>
      </c>
      <c r="H88">
        <f>SUM(21.75*2)</f>
        <v>43.5</v>
      </c>
      <c r="I88" t="str">
        <v>-</v>
      </c>
      <c r="J88" t="str">
        <v>-</v>
      </c>
      <c r="K88" t="str">
        <v>-</v>
      </c>
      <c r="L88" t="str">
        <v>-</v>
      </c>
    </row>
    <row r="89">
      <c r="A89">
        <v>89</v>
      </c>
      <c r="B89" t="str">
        <v>P G</v>
      </c>
      <c r="C89" t="str">
        <v>Rathnasiri</v>
      </c>
      <c r="D89" t="str">
        <v>Consultant</v>
      </c>
      <c r="E89" t="str">
        <v>-</v>
      </c>
      <c r="F89" t="str">
        <v>-</v>
      </c>
      <c r="G89" t="str">
        <v>-</v>
      </c>
      <c r="H89">
        <f>SUM(21.75*2)</f>
        <v>43.5</v>
      </c>
      <c r="I89" t="str">
        <v>-</v>
      </c>
      <c r="J89" t="str">
        <v>-</v>
      </c>
      <c r="K89" t="str">
        <v>-</v>
      </c>
      <c r="L89" t="str">
        <v>-</v>
      </c>
    </row>
    <row r="90">
      <c r="A90">
        <v>90</v>
      </c>
      <c r="B90" t="str">
        <v>Geethi</v>
      </c>
      <c r="C90" t="str">
        <v>Karunaratne</v>
      </c>
      <c r="D90" t="str">
        <v>Consultant</v>
      </c>
      <c r="E90" t="str">
        <v>-</v>
      </c>
      <c r="F90" t="str">
        <v>-</v>
      </c>
      <c r="G90" t="str">
        <v>-</v>
      </c>
      <c r="H90">
        <f>SUM(21.75*3)</f>
        <v>65.25</v>
      </c>
      <c r="I90">
        <v>4597.701149425287</v>
      </c>
      <c r="J90">
        <v>34.23710737527207</v>
      </c>
      <c r="K90">
        <v>300000</v>
      </c>
      <c r="L90">
        <v>2233.971256236503</v>
      </c>
    </row>
    <row r="91">
      <c r="A91">
        <v>91</v>
      </c>
      <c r="B91" t="str">
        <v>Ramani</v>
      </c>
      <c r="C91" t="str">
        <v>Jayasundere</v>
      </c>
      <c r="D91" t="str">
        <v>Consultant</v>
      </c>
      <c r="E91" t="str">
        <v>-</v>
      </c>
      <c r="F91" t="str">
        <v>-</v>
      </c>
      <c r="G91" t="str">
        <v>-</v>
      </c>
      <c r="H91">
        <v>60</v>
      </c>
      <c r="I91">
        <v>20000</v>
      </c>
      <c r="J91">
        <v>148.9314170824335</v>
      </c>
      <c r="K91">
        <v>1200000</v>
      </c>
      <c r="L91">
        <v>8935.885024946012</v>
      </c>
    </row>
    <row r="92">
      <c r="A92">
        <v>92</v>
      </c>
      <c r="B92" t="str">
        <v>Shyamain</v>
      </c>
      <c r="C92" t="str">
        <v>Wickramasinghe</v>
      </c>
      <c r="D92" t="str">
        <v>Consultant</v>
      </c>
      <c r="E92" t="str">
        <v>-</v>
      </c>
      <c r="F92" t="str">
        <v>-</v>
      </c>
      <c r="G92" t="str">
        <v>-</v>
      </c>
      <c r="H92">
        <f>SUM(21.75*2)</f>
        <v>43.5</v>
      </c>
      <c r="I92">
        <v>6896.551724137931</v>
      </c>
      <c r="J92">
        <v>51.35566106290811</v>
      </c>
      <c r="K92">
        <v>300000</v>
      </c>
      <c r="L92">
        <v>2233.971256236503</v>
      </c>
    </row>
    <row r="93">
      <c r="A93">
        <v>93</v>
      </c>
      <c r="B93" t="str">
        <v>Vasantha</v>
      </c>
      <c r="C93" t="str">
        <v>Amaraarachchi</v>
      </c>
      <c r="D93" t="str">
        <v>Consultant</v>
      </c>
      <c r="E93" t="str">
        <v>-</v>
      </c>
      <c r="F93" t="str">
        <v>-</v>
      </c>
      <c r="G93" t="str">
        <v>-</v>
      </c>
      <c r="H93">
        <f>SUM(21.75*2)</f>
        <v>43.5</v>
      </c>
      <c r="I93">
        <v>26022.98850574713</v>
      </c>
      <c r="J93">
        <v>193.78202774404</v>
      </c>
      <c r="K93">
        <v>1132000</v>
      </c>
      <c r="L93">
        <v>8429.51820686574</v>
      </c>
    </row>
    <row r="94">
      <c r="A94">
        <v>94</v>
      </c>
      <c r="B94" t="str">
        <v>A.G.</v>
      </c>
      <c r="C94" t="str">
        <v>Amarasinghe</v>
      </c>
      <c r="D94" t="str">
        <v>Consultant</v>
      </c>
      <c r="E94" t="str">
        <v>-</v>
      </c>
      <c r="F94" t="str">
        <v>-</v>
      </c>
      <c r="G94" t="str">
        <v>-</v>
      </c>
      <c r="H94">
        <v>21.75</v>
      </c>
      <c r="I94" t="str">
        <v>-</v>
      </c>
      <c r="J94" t="str">
        <v>-</v>
      </c>
      <c r="K94" t="str">
        <v>-</v>
      </c>
      <c r="L94" t="str">
        <v>-</v>
      </c>
    </row>
    <row r="95">
      <c r="A95">
        <v>95</v>
      </c>
      <c r="B95" t="str">
        <v>D.K. Ranjith</v>
      </c>
      <c r="C95" t="str">
        <v>Mudalige</v>
      </c>
      <c r="D95" t="str">
        <v>Consultant</v>
      </c>
      <c r="E95" t="str">
        <v>-</v>
      </c>
      <c r="F95" t="str">
        <v>-</v>
      </c>
      <c r="G95" t="str">
        <v>-</v>
      </c>
      <c r="H95">
        <v>21.75</v>
      </c>
      <c r="I95">
        <v>21544.82758620689</v>
      </c>
      <c r="J95">
        <v>152.6486296316204</v>
      </c>
      <c r="K95">
        <v>468600</v>
      </c>
      <c r="L95">
        <v>3320.107694487743</v>
      </c>
    </row>
    <row r="96">
      <c r="A96">
        <v>96</v>
      </c>
      <c r="B96" t="str">
        <v>Damsiri Kumara Mapa</v>
      </c>
      <c r="C96" t="str">
        <v>Wijesinghe</v>
      </c>
      <c r="D96" t="str">
        <v>Consultant</v>
      </c>
      <c r="E96" t="str">
        <v>-</v>
      </c>
      <c r="F96" t="str">
        <v>-</v>
      </c>
      <c r="G96" t="str">
        <v>-</v>
      </c>
      <c r="H96">
        <v>32.62</v>
      </c>
      <c r="I96">
        <v>5824.647455548744</v>
      </c>
      <c r="J96">
        <v>41.26858052677302</v>
      </c>
      <c r="K96">
        <v>190000</v>
      </c>
      <c r="L96">
        <v>1346.1810967833358</v>
      </c>
    </row>
    <row r="97">
      <c r="A97">
        <v>97</v>
      </c>
      <c r="B97" t="str">
        <v>A.G.T</v>
      </c>
      <c r="C97" t="str">
        <v>Sugathapala</v>
      </c>
      <c r="D97" t="str">
        <v>Consultant</v>
      </c>
      <c r="E97" t="str">
        <v>-</v>
      </c>
      <c r="F97" t="str">
        <v>-</v>
      </c>
      <c r="G97" t="str">
        <v>-</v>
      </c>
      <c r="H97">
        <v>22</v>
      </c>
      <c r="I97">
        <v>45454.54545454546</v>
      </c>
      <c r="J97">
        <v>322.0528939673052</v>
      </c>
      <c r="K97">
        <v>1000000</v>
      </c>
      <c r="L97">
        <v>7085.163667280714</v>
      </c>
    </row>
    <row r="98">
      <c r="A98">
        <v>98</v>
      </c>
      <c r="B98" t="str">
        <v>Ambika</v>
      </c>
      <c r="C98" t="str">
        <v>Satkunanathan</v>
      </c>
      <c r="D98" t="str">
        <v>Consultant</v>
      </c>
      <c r="E98" t="str">
        <v>-</v>
      </c>
      <c r="F98" t="str">
        <v>-</v>
      </c>
      <c r="G98" t="str">
        <v>-</v>
      </c>
      <c r="H98">
        <v>30</v>
      </c>
      <c r="I98">
        <v>24333.33333333333</v>
      </c>
      <c r="J98">
        <v>172.4056492371641</v>
      </c>
      <c r="K98">
        <v>730000</v>
      </c>
      <c r="L98">
        <v>5172.169477114922</v>
      </c>
    </row>
    <row r="99">
      <c r="A99">
        <v>99</v>
      </c>
      <c r="B99" t="str">
        <v>Janath</v>
      </c>
      <c r="C99" t="str">
        <v>Hettiarachchi</v>
      </c>
      <c r="D99" t="str">
        <v>Consultant</v>
      </c>
      <c r="E99" t="str">
        <v>-</v>
      </c>
      <c r="F99" t="str">
        <v>-</v>
      </c>
      <c r="G99" t="str">
        <v>-</v>
      </c>
      <c r="H99">
        <v>35</v>
      </c>
      <c r="I99">
        <v>14000</v>
      </c>
      <c r="J99">
        <v>99.19229134193002</v>
      </c>
      <c r="K99">
        <v>490000</v>
      </c>
      <c r="L99">
        <v>3471.7301969675505</v>
      </c>
    </row>
    <row r="100">
      <c r="A100">
        <v>100</v>
      </c>
      <c r="B100" t="str">
        <v>Anoja</v>
      </c>
      <c r="C100" t="str">
        <v>Wickramasinghe</v>
      </c>
      <c r="D100" t="str">
        <v>Consultant</v>
      </c>
      <c r="E100" t="str">
        <v>-</v>
      </c>
      <c r="F100" t="str">
        <v>-</v>
      </c>
      <c r="G100" t="str">
        <v>-</v>
      </c>
      <c r="H100">
        <v>60</v>
      </c>
      <c r="I100">
        <v>32616.66666666667</v>
      </c>
      <c r="J100">
        <v>231.0944216144727</v>
      </c>
      <c r="K100">
        <v>1957000</v>
      </c>
      <c r="L100">
        <v>13865.66529686836</v>
      </c>
    </row>
    <row r="101">
      <c r="A101">
        <v>101</v>
      </c>
      <c r="B101" t="str">
        <v>Sugathadasa Hewage</v>
      </c>
      <c r="C101" t="str">
        <v>Hewage</v>
      </c>
      <c r="D101" t="str">
        <v>Consultant</v>
      </c>
      <c r="E101" t="str">
        <v>-</v>
      </c>
      <c r="F101" t="str">
        <v>-</v>
      </c>
      <c r="G101" t="str">
        <v>-</v>
      </c>
      <c r="H101">
        <v>30</v>
      </c>
      <c r="I101">
        <v>37000</v>
      </c>
      <c r="J101">
        <v>262.1510556893865</v>
      </c>
      <c r="K101">
        <v>1110000</v>
      </c>
      <c r="L101">
        <v>7864.531670681594</v>
      </c>
    </row>
    <row r="102">
      <c r="A102">
        <v>102</v>
      </c>
      <c r="B102" t="str">
        <v>B.V.R</v>
      </c>
      <c r="C102" t="str">
        <v>Punyawardena</v>
      </c>
      <c r="D102" t="str">
        <v>Consultant</v>
      </c>
      <c r="E102" t="str">
        <v>-</v>
      </c>
      <c r="F102" t="str">
        <v>-</v>
      </c>
      <c r="G102" t="str">
        <v>-</v>
      </c>
      <c r="H102">
        <v>90</v>
      </c>
      <c r="I102">
        <v>20000</v>
      </c>
      <c r="J102">
        <v>141.7032733456143</v>
      </c>
      <c r="K102">
        <v>1800000</v>
      </c>
      <c r="L102">
        <v>12753.294601105286</v>
      </c>
    </row>
    <row r="103">
      <c r="A103">
        <v>103</v>
      </c>
      <c r="B103" t="str">
        <v>Ajith R</v>
      </c>
      <c r="C103" t="str">
        <v>Ekanayake</v>
      </c>
      <c r="D103" t="str">
        <v>Consultant</v>
      </c>
      <c r="E103" t="str">
        <v>-</v>
      </c>
      <c r="F103" t="str">
        <v>-</v>
      </c>
      <c r="G103" t="str">
        <v>-</v>
      </c>
      <c r="H103">
        <v>75</v>
      </c>
      <c r="I103">
        <v>7680</v>
      </c>
      <c r="J103">
        <v>54.41405696471589</v>
      </c>
      <c r="K103">
        <v>576000</v>
      </c>
      <c r="L103">
        <v>4081.054272353692</v>
      </c>
    </row>
    <row r="104">
      <c r="A104">
        <v>104</v>
      </c>
      <c r="B104" t="str">
        <v>Indira Priyadarshini</v>
      </c>
      <c r="C104" t="str">
        <v>Thangarajah</v>
      </c>
      <c r="D104" t="str">
        <v>Consultant</v>
      </c>
      <c r="E104" t="str">
        <v>-</v>
      </c>
      <c r="F104" t="str">
        <v>-</v>
      </c>
      <c r="G104" t="str">
        <v>-</v>
      </c>
      <c r="H104">
        <v>30</v>
      </c>
      <c r="I104">
        <v>13400</v>
      </c>
      <c r="J104">
        <v>94.94119314156158</v>
      </c>
      <c r="K104">
        <v>402000</v>
      </c>
      <c r="L104">
        <v>2848.2357942468475</v>
      </c>
    </row>
    <row r="105">
      <c r="A105">
        <v>105</v>
      </c>
      <c r="B105" t="str">
        <v>Saman</v>
      </c>
      <c r="C105" t="str">
        <v>Welikala</v>
      </c>
      <c r="D105" t="str">
        <v>Consultant</v>
      </c>
      <c r="E105" t="str">
        <v>-</v>
      </c>
      <c r="F105" t="str">
        <v>-</v>
      </c>
      <c r="G105" t="str">
        <v>-</v>
      </c>
      <c r="H105">
        <f>SUM(21.75*2)</f>
        <v>43.5</v>
      </c>
      <c r="I105">
        <v>4597.701149425287</v>
      </c>
      <c r="J105">
        <v>32.57546513692283</v>
      </c>
      <c r="K105">
        <v>200000</v>
      </c>
      <c r="L105">
        <v>1417.032733456143</v>
      </c>
    </row>
    <row r="106">
      <c r="A106">
        <v>106</v>
      </c>
      <c r="B106" t="str">
        <v>Nallathamby</v>
      </c>
      <c r="C106" t="str">
        <v>Selvakumar</v>
      </c>
      <c r="D106" t="str">
        <v>Consultant</v>
      </c>
      <c r="E106" t="str">
        <v>-</v>
      </c>
      <c r="F106" t="str">
        <v>-</v>
      </c>
      <c r="G106" t="str">
        <v>-</v>
      </c>
      <c r="H106">
        <f>SUM(21.75*3)</f>
        <v>65.25</v>
      </c>
      <c r="I106">
        <v>6896.551724137931</v>
      </c>
      <c r="J106">
        <v>48.86319770538424</v>
      </c>
      <c r="K106">
        <v>450000</v>
      </c>
      <c r="L106">
        <v>3188.3236502763216</v>
      </c>
    </row>
    <row r="107">
      <c r="A107">
        <v>107</v>
      </c>
      <c r="B107" t="str">
        <v>Harischandra</v>
      </c>
      <c r="C107" t="str">
        <v>Yakandawala</v>
      </c>
      <c r="D107" t="str">
        <v>Consultant</v>
      </c>
      <c r="E107" t="str">
        <v>-</v>
      </c>
      <c r="F107" t="str">
        <v>-</v>
      </c>
      <c r="G107" t="str">
        <v>-</v>
      </c>
      <c r="H107">
        <v>21.75</v>
      </c>
      <c r="I107">
        <v>23448.27586206896</v>
      </c>
      <c r="J107">
        <v>166.1348721983064</v>
      </c>
      <c r="K107">
        <v>510000</v>
      </c>
      <c r="L107">
        <v>3613.4334703131644</v>
      </c>
    </row>
    <row r="108">
      <c r="A108">
        <v>108</v>
      </c>
      <c r="B108" t="str">
        <v>T.C.M.N.R.T</v>
      </c>
      <c r="C108" t="str">
        <v>Cooray</v>
      </c>
      <c r="D108" t="str">
        <v>Consultant</v>
      </c>
      <c r="E108" t="str">
        <v>-</v>
      </c>
      <c r="F108" t="str">
        <v>-</v>
      </c>
      <c r="G108" t="str">
        <v>-</v>
      </c>
      <c r="H108">
        <v>21.75</v>
      </c>
      <c r="I108">
        <v>20689.65517241379</v>
      </c>
      <c r="J108">
        <v>146.5895931161527</v>
      </c>
      <c r="K108">
        <v>450000</v>
      </c>
      <c r="L108">
        <v>3188.3236502763216</v>
      </c>
    </row>
    <row r="109">
      <c r="A109">
        <v>109</v>
      </c>
      <c r="B109" t="str">
        <v>Thangamuthu</v>
      </c>
      <c r="C109" t="str">
        <v>Jayasingam</v>
      </c>
      <c r="D109" t="str">
        <v>Consultant</v>
      </c>
      <c r="E109" t="str">
        <v>-</v>
      </c>
      <c r="F109" t="str">
        <v>-</v>
      </c>
      <c r="G109" t="str">
        <v>-</v>
      </c>
      <c r="H109">
        <f>SUM(21.75*6)</f>
        <v>130.5</v>
      </c>
      <c r="I109" t="str">
        <v>-</v>
      </c>
      <c r="J109" t="str">
        <v>-</v>
      </c>
      <c r="K109" t="str">
        <v>-</v>
      </c>
      <c r="L109" t="str">
        <v>-</v>
      </c>
    </row>
    <row r="110">
      <c r="A110">
        <v>110</v>
      </c>
      <c r="B110" t="str">
        <v>Nanthakumaran</v>
      </c>
      <c r="C110" t="str">
        <v>Rajagopal</v>
      </c>
      <c r="D110" t="str">
        <v>Consultant</v>
      </c>
      <c r="E110" t="str">
        <v>-</v>
      </c>
      <c r="F110" t="str">
        <v>-</v>
      </c>
      <c r="G110" t="str">
        <v>-</v>
      </c>
      <c r="H110">
        <f>SUM(21.75*6)</f>
        <v>130.5</v>
      </c>
      <c r="I110" t="str">
        <v>-</v>
      </c>
      <c r="J110" t="str">
        <v>-</v>
      </c>
      <c r="K110" t="str">
        <v>-</v>
      </c>
      <c r="L110" t="str">
        <v>-</v>
      </c>
    </row>
    <row r="111">
      <c r="A111">
        <v>111</v>
      </c>
      <c r="B111" t="str">
        <v>Priyanthi</v>
      </c>
      <c r="C111" t="str">
        <v>Fernando</v>
      </c>
      <c r="D111" t="str">
        <v>Consultant</v>
      </c>
      <c r="E111" t="str">
        <v>-</v>
      </c>
      <c r="F111" t="str">
        <v>-</v>
      </c>
      <c r="G111" t="str">
        <v>-</v>
      </c>
      <c r="H111">
        <v>60</v>
      </c>
      <c r="I111">
        <v>35000</v>
      </c>
      <c r="J111">
        <v>247.980728354825</v>
      </c>
      <c r="K111">
        <v>2100000</v>
      </c>
      <c r="L111">
        <v>14878.843701289501</v>
      </c>
    </row>
    <row r="112">
      <c r="A112">
        <v>112</v>
      </c>
      <c r="B112" t="str">
        <v>P.R Sumedha Kusum</v>
      </c>
      <c r="C112" t="str">
        <v>Amarasena</v>
      </c>
      <c r="D112" t="str">
        <v>Consultant</v>
      </c>
      <c r="E112" t="str">
        <v>-</v>
      </c>
      <c r="F112" t="str">
        <v>-</v>
      </c>
      <c r="G112" t="str">
        <v>-</v>
      </c>
      <c r="H112">
        <f>SUM(21.75*3)</f>
        <v>65.25</v>
      </c>
      <c r="I112">
        <v>4367.816091954023</v>
      </c>
      <c r="J112">
        <v>30.98181367537256</v>
      </c>
      <c r="K112">
        <v>285000</v>
      </c>
      <c r="L112">
        <v>2021.5633423180595</v>
      </c>
    </row>
    <row r="113">
      <c r="A113">
        <v>113</v>
      </c>
      <c r="B113" t="str">
        <v>K.A. Upali Senerath</v>
      </c>
      <c r="C113" t="str">
        <v>Imbulana</v>
      </c>
      <c r="D113" t="str">
        <v>Consultant</v>
      </c>
      <c r="E113" t="str">
        <v>-</v>
      </c>
      <c r="F113" t="str">
        <v>-</v>
      </c>
      <c r="G113" t="str">
        <v>-</v>
      </c>
      <c r="H113">
        <v>60</v>
      </c>
      <c r="I113">
        <v>35000</v>
      </c>
      <c r="J113">
        <v>248.2621648460775</v>
      </c>
      <c r="K113">
        <v>2100000</v>
      </c>
      <c r="L113">
        <v>14895.72989076465</v>
      </c>
    </row>
    <row r="114">
      <c r="A114">
        <v>114</v>
      </c>
      <c r="B114" t="str">
        <v>Imaan</v>
      </c>
      <c r="C114" t="str">
        <v>Mohamed</v>
      </c>
      <c r="D114" t="str">
        <v>Consultant</v>
      </c>
      <c r="E114" t="str">
        <v>-</v>
      </c>
      <c r="F114" t="str">
        <v>-</v>
      </c>
      <c r="G114" t="str">
        <v>-</v>
      </c>
      <c r="H114">
        <v>60</v>
      </c>
      <c r="I114">
        <v>2333.333333333333</v>
      </c>
      <c r="J114">
        <v>16.5508109897385</v>
      </c>
      <c r="K114">
        <v>140000</v>
      </c>
      <c r="L114">
        <v>993.0486593843099</v>
      </c>
    </row>
    <row r="115">
      <c r="A115">
        <v>115</v>
      </c>
      <c r="B115" t="str">
        <v>Karthiga</v>
      </c>
      <c r="C115" t="str">
        <v>Nadarajah</v>
      </c>
      <c r="D115" t="str">
        <v>Support Staff</v>
      </c>
      <c r="E115" t="str">
        <v>-</v>
      </c>
      <c r="F115" t="str">
        <v>-</v>
      </c>
      <c r="G115" t="str">
        <v>-</v>
      </c>
      <c r="H115">
        <v>15</v>
      </c>
      <c r="I115">
        <v>4808.666666666667</v>
      </c>
      <c r="J115">
        <v>34.10885704828108</v>
      </c>
      <c r="K115">
        <v>72130</v>
      </c>
      <c r="L115">
        <v>511.63285572421626</v>
      </c>
    </row>
    <row r="116">
      <c r="A116">
        <v>116</v>
      </c>
      <c r="B116" t="str">
        <v>Buddhi</v>
      </c>
      <c r="C116" t="str">
        <v>Marambe</v>
      </c>
      <c r="D116" t="str">
        <v>Consultant</v>
      </c>
      <c r="E116" t="str">
        <v>-</v>
      </c>
      <c r="F116" t="str">
        <v>-</v>
      </c>
      <c r="G116" t="str">
        <v>-</v>
      </c>
      <c r="H116">
        <v>21.75</v>
      </c>
      <c r="I116">
        <v>13793.10344827586</v>
      </c>
      <c r="J116">
        <v>97.83730634328175</v>
      </c>
      <c r="K116">
        <v>300000</v>
      </c>
      <c r="L116">
        <v>2127.9614129663782</v>
      </c>
    </row>
    <row r="117">
      <c r="A117">
        <v>117</v>
      </c>
      <c r="B117" t="str">
        <v>Antonette Amritha</v>
      </c>
      <c r="C117" t="str">
        <v>Muttiah</v>
      </c>
      <c r="D117" t="str">
        <v>Consultant</v>
      </c>
      <c r="E117" t="str">
        <v>-</v>
      </c>
      <c r="F117" t="str">
        <v>-</v>
      </c>
      <c r="G117" t="str">
        <v>-</v>
      </c>
      <c r="H117">
        <v>87</v>
      </c>
      <c r="I117">
        <v>4827.586206896552</v>
      </c>
      <c r="J117">
        <v>34.24305722014861</v>
      </c>
      <c r="K117">
        <v>420000</v>
      </c>
      <c r="L117">
        <v>2979.1459781529297</v>
      </c>
    </row>
    <row r="118">
      <c r="A118">
        <v>118</v>
      </c>
      <c r="B118" t="str">
        <v>Samanmalee</v>
      </c>
      <c r="C118" t="str">
        <v xml:space="preserve">Swarnalatha </v>
      </c>
      <c r="D118" t="str">
        <v>Consultant</v>
      </c>
      <c r="E118" t="str">
        <v>-</v>
      </c>
      <c r="F118" t="str">
        <v>-</v>
      </c>
      <c r="G118" t="str">
        <v>-</v>
      </c>
      <c r="H118">
        <v>21.75</v>
      </c>
      <c r="I118" t="str">
        <v>-</v>
      </c>
      <c r="J118" t="str">
        <v>-</v>
      </c>
      <c r="K118" t="str">
        <v>-</v>
      </c>
      <c r="L118" t="str">
        <v>-</v>
      </c>
    </row>
    <row r="119">
      <c r="A119">
        <v>119</v>
      </c>
      <c r="B119" t="str">
        <v>L.B</v>
      </c>
      <c r="C119" t="str">
        <v>Dasanayake</v>
      </c>
      <c r="D119" t="str">
        <v>Consultant</v>
      </c>
      <c r="E119" t="str">
        <v>-</v>
      </c>
      <c r="F119" t="str">
        <v>-</v>
      </c>
      <c r="G119" t="str">
        <v>-</v>
      </c>
      <c r="H119">
        <f>SUM(21.75*3)</f>
        <v>65.25</v>
      </c>
      <c r="I119">
        <v>15325.67049808429</v>
      </c>
      <c r="J119">
        <v>108.708118159202</v>
      </c>
      <c r="K119">
        <v>1000000</v>
      </c>
      <c r="L119">
        <v>7093.2047098879275</v>
      </c>
    </row>
    <row r="120">
      <c r="A120">
        <v>120</v>
      </c>
      <c r="B120" t="str">
        <v>Galusha Kithmini</v>
      </c>
      <c r="C120" t="str">
        <v>Wirithamulla</v>
      </c>
      <c r="D120" t="str">
        <v>Consultant</v>
      </c>
      <c r="E120" t="str">
        <v>-</v>
      </c>
      <c r="F120" t="str">
        <v>-</v>
      </c>
      <c r="G120" t="str">
        <v>-</v>
      </c>
      <c r="H120">
        <f>SUM(21.75*3)</f>
        <v>65.25</v>
      </c>
      <c r="I120">
        <v>7662.835249042146</v>
      </c>
      <c r="J120">
        <v>54.35405907960098</v>
      </c>
      <c r="K120">
        <v>500000</v>
      </c>
      <c r="L120">
        <v>3546.6023549439637</v>
      </c>
    </row>
    <row r="121">
      <c r="A121">
        <v>121</v>
      </c>
      <c r="B121" t="str">
        <v>Shreen Abdul</v>
      </c>
      <c r="C121" t="str">
        <v>Saroor</v>
      </c>
      <c r="D121" t="str">
        <v>Consultant</v>
      </c>
      <c r="E121" t="str">
        <v>-</v>
      </c>
      <c r="F121" t="str">
        <v>-</v>
      </c>
      <c r="G121" t="str">
        <v>-</v>
      </c>
      <c r="H121">
        <v>17</v>
      </c>
      <c r="I121">
        <v>21147</v>
      </c>
      <c r="J121">
        <v>150</v>
      </c>
      <c r="K121">
        <v>359499</v>
      </c>
      <c r="L121">
        <v>2550</v>
      </c>
    </row>
    <row r="122">
      <c r="A122">
        <v>122</v>
      </c>
      <c r="B122" t="str">
        <v>Ranjith</v>
      </c>
      <c r="C122" t="str">
        <v>Mahindapala</v>
      </c>
      <c r="D122" t="str">
        <v>Consultant</v>
      </c>
      <c r="E122" t="str">
        <v>-</v>
      </c>
      <c r="F122" t="str">
        <v>-</v>
      </c>
      <c r="G122" t="str">
        <v>-</v>
      </c>
      <c r="H122">
        <v>6</v>
      </c>
      <c r="I122">
        <v>25000</v>
      </c>
      <c r="J122">
        <v>177.3301177471982</v>
      </c>
      <c r="K122">
        <v>150000</v>
      </c>
      <c r="L122">
        <v>1063.9807064831891</v>
      </c>
    </row>
    <row r="123">
      <c r="A123">
        <v>123</v>
      </c>
      <c r="B123" t="str">
        <v>Prehashini</v>
      </c>
      <c r="C123" t="str">
        <v>Jeevaretnam</v>
      </c>
      <c r="D123" t="str">
        <v>Consultant</v>
      </c>
      <c r="E123" t="str">
        <v>-</v>
      </c>
      <c r="F123" t="str">
        <v>-</v>
      </c>
      <c r="G123" t="str">
        <v>-</v>
      </c>
      <c r="H123">
        <f>SUM(21.75*5)</f>
        <v>108.75</v>
      </c>
      <c r="I123">
        <v>9655.172413793103</v>
      </c>
      <c r="J123">
        <v>68.48611444029724</v>
      </c>
      <c r="K123">
        <v>1050000</v>
      </c>
      <c r="L123">
        <v>7447.864945382325</v>
      </c>
    </row>
    <row r="124">
      <c r="A124">
        <v>124</v>
      </c>
      <c r="B124" t="str">
        <v>Gehan</v>
      </c>
      <c r="C124" t="str">
        <v>Gunatilleke</v>
      </c>
      <c r="D124" t="str">
        <v>Consultant</v>
      </c>
      <c r="E124" t="str">
        <v>-</v>
      </c>
      <c r="F124" t="str">
        <v>-</v>
      </c>
      <c r="G124" t="str">
        <v>-</v>
      </c>
      <c r="H124">
        <f>SUM(21.75*3)</f>
        <v>65.25</v>
      </c>
      <c r="I124">
        <v>10574.71264367816</v>
      </c>
      <c r="J124">
        <v>75.00860152984934</v>
      </c>
      <c r="K124">
        <v>690000</v>
      </c>
      <c r="L124">
        <v>4894.31124982267</v>
      </c>
    </row>
    <row r="125">
      <c r="A125">
        <v>125</v>
      </c>
      <c r="B125" t="str">
        <v>Anandalal</v>
      </c>
      <c r="C125" t="str">
        <v>Nanayakkara</v>
      </c>
      <c r="D125" t="str">
        <v>Consultant</v>
      </c>
      <c r="E125" t="str">
        <v>-</v>
      </c>
      <c r="F125" t="str">
        <v>-</v>
      </c>
      <c r="G125" t="str">
        <v>-</v>
      </c>
      <c r="H125">
        <f>SUM(21.75*3)</f>
        <v>65.25</v>
      </c>
      <c r="I125">
        <v>26666.66666666667</v>
      </c>
      <c r="J125">
        <v>189.1521255970114</v>
      </c>
      <c r="K125">
        <v>1740000</v>
      </c>
      <c r="L125">
        <v>12342.176195204995</v>
      </c>
    </row>
    <row r="126">
      <c r="A126">
        <v>126</v>
      </c>
      <c r="B126" t="str">
        <v>Hemantha</v>
      </c>
      <c r="C126" t="str">
        <v>Abeywardhana</v>
      </c>
      <c r="D126" t="str">
        <v>Consultant</v>
      </c>
      <c r="E126" t="str">
        <v>-</v>
      </c>
      <c r="F126" t="str">
        <v>-</v>
      </c>
      <c r="G126" t="str">
        <v>-</v>
      </c>
      <c r="H126">
        <f>SUM(21.75*3)</f>
        <v>65.25</v>
      </c>
      <c r="I126">
        <v>5287.35632183908</v>
      </c>
      <c r="J126">
        <v>37.50430076492467</v>
      </c>
      <c r="K126">
        <v>345000</v>
      </c>
      <c r="L126">
        <v>2447.155624911335</v>
      </c>
    </row>
    <row r="127">
      <c r="A127">
        <v>127</v>
      </c>
      <c r="B127" t="str">
        <v>Dayananda</v>
      </c>
      <c r="C127" t="str">
        <v>Kariyawasam</v>
      </c>
      <c r="D127" t="str">
        <v>Consultant</v>
      </c>
      <c r="E127" t="str">
        <v>-</v>
      </c>
      <c r="F127" t="str">
        <v>-</v>
      </c>
      <c r="G127" t="str">
        <v>-</v>
      </c>
      <c r="H127">
        <v>90</v>
      </c>
      <c r="I127">
        <v>28888.88888888889</v>
      </c>
      <c r="J127">
        <v>204.9148027300957</v>
      </c>
      <c r="K127">
        <v>2600000</v>
      </c>
      <c r="L127">
        <v>18442.332245708614</v>
      </c>
    </row>
    <row r="128">
      <c r="A128">
        <v>128</v>
      </c>
      <c r="B128" t="str">
        <v>G A Ranjan</v>
      </c>
      <c r="C128" t="str">
        <v>Keerthiratne</v>
      </c>
      <c r="D128" t="str">
        <v>Consultant</v>
      </c>
      <c r="E128" t="str">
        <v>-</v>
      </c>
      <c r="F128" t="str">
        <v>-</v>
      </c>
      <c r="G128" t="str">
        <v>-</v>
      </c>
      <c r="H128">
        <f>SUM(21.75*5)</f>
        <v>108.75</v>
      </c>
      <c r="I128" t="str">
        <v>-</v>
      </c>
      <c r="J128" t="str">
        <v>-</v>
      </c>
      <c r="K128" t="str">
        <v>-</v>
      </c>
      <c r="L128" t="str">
        <v>-</v>
      </c>
    </row>
    <row r="129">
      <c r="A129">
        <v>129</v>
      </c>
      <c r="B129" t="str">
        <v>Vasantha</v>
      </c>
      <c r="C129" t="str">
        <v>Amaraarachchi</v>
      </c>
      <c r="D129" t="str">
        <v>Consultant</v>
      </c>
      <c r="E129" t="str">
        <v>-</v>
      </c>
      <c r="F129" t="str">
        <v>-</v>
      </c>
      <c r="G129" t="str">
        <v>-</v>
      </c>
      <c r="H129">
        <v>21.75</v>
      </c>
      <c r="I129">
        <v>21149.42528735632</v>
      </c>
      <c r="J129">
        <v>147.660582890151</v>
      </c>
      <c r="K129">
        <v>460000</v>
      </c>
      <c r="L129">
        <v>3211.6176778607837</v>
      </c>
    </row>
    <row r="130">
      <c r="A130">
        <v>130</v>
      </c>
      <c r="B130" t="str">
        <v>Damsiri Kumara Mapa</v>
      </c>
      <c r="C130" t="str">
        <v>Wijesinghe</v>
      </c>
      <c r="D130" t="str">
        <v>Consultant</v>
      </c>
      <c r="E130" t="str">
        <v>-</v>
      </c>
      <c r="F130" t="str">
        <v>-</v>
      </c>
      <c r="G130" t="str">
        <v>-</v>
      </c>
      <c r="H130">
        <v>21.75</v>
      </c>
      <c r="I130">
        <v>5747.126436781609</v>
      </c>
      <c r="J130">
        <v>40.12515839406277</v>
      </c>
      <c r="K130">
        <v>125000</v>
      </c>
      <c r="L130">
        <v>872.7221950708652</v>
      </c>
    </row>
    <row r="131">
      <c r="A131">
        <v>131</v>
      </c>
      <c r="B131" t="str">
        <v>Gamini Bandara</v>
      </c>
      <c r="C131" t="str">
        <v>Senanayake</v>
      </c>
      <c r="D131" t="str">
        <v>Consultant</v>
      </c>
      <c r="E131" t="str">
        <v>-</v>
      </c>
      <c r="F131" t="str">
        <v>-</v>
      </c>
      <c r="G131" t="str">
        <v>-</v>
      </c>
      <c r="H131">
        <v>60</v>
      </c>
      <c r="I131">
        <v>34897.5</v>
      </c>
      <c r="J131">
        <v>243.6465824198841</v>
      </c>
      <c r="K131">
        <v>2093850</v>
      </c>
      <c r="L131">
        <v>14618.794945193047</v>
      </c>
    </row>
    <row r="132">
      <c r="A132">
        <v>132</v>
      </c>
      <c r="B132" t="str">
        <v>Shirani Dhammika</v>
      </c>
      <c r="C132" t="str">
        <v>Ariyatilake</v>
      </c>
      <c r="D132" t="str">
        <v>Consultant</v>
      </c>
      <c r="E132" t="str">
        <v>-</v>
      </c>
      <c r="F132" t="str">
        <v>-</v>
      </c>
      <c r="G132" t="str">
        <v>-</v>
      </c>
      <c r="H132">
        <v>87</v>
      </c>
      <c r="I132" t="str">
        <v>-</v>
      </c>
      <c r="J132" t="str">
        <v>-</v>
      </c>
      <c r="K132" t="str">
        <v>-</v>
      </c>
      <c r="L132" t="str">
        <v>-</v>
      </c>
    </row>
    <row r="133">
      <c r="A133">
        <v>133</v>
      </c>
      <c r="B133" t="str">
        <v>Asitha Sanjaya</v>
      </c>
      <c r="C133" t="str">
        <v>Indatissa</v>
      </c>
      <c r="D133" t="str">
        <v>Consultant</v>
      </c>
      <c r="E133" t="str">
        <v>-</v>
      </c>
      <c r="F133" t="str">
        <v>-</v>
      </c>
      <c r="G133" t="str">
        <v>-</v>
      </c>
      <c r="H133">
        <v>87</v>
      </c>
      <c r="I133">
        <v>5632.183908045977</v>
      </c>
      <c r="J133">
        <v>39.32265522618151</v>
      </c>
      <c r="K133">
        <v>490000</v>
      </c>
      <c r="L133">
        <v>3421.0710046777913</v>
      </c>
    </row>
    <row r="134">
      <c r="A134">
        <v>134</v>
      </c>
      <c r="B134" t="str">
        <v>Nalaka</v>
      </c>
      <c r="C134" t="str">
        <v>Gunawardene</v>
      </c>
      <c r="D134" t="str">
        <v>Consultant</v>
      </c>
      <c r="E134" t="str">
        <v>-</v>
      </c>
      <c r="F134" t="str">
        <v>-</v>
      </c>
      <c r="G134" t="str">
        <v>-</v>
      </c>
      <c r="H134">
        <f>SUM(21.75*3)</f>
        <v>65.25</v>
      </c>
      <c r="I134">
        <v>9501.915708812261</v>
      </c>
      <c r="J134">
        <v>66.34026187818377</v>
      </c>
      <c r="K134">
        <v>620000</v>
      </c>
      <c r="L134">
        <v>4328.702087551491</v>
      </c>
    </row>
    <row r="135">
      <c r="A135">
        <v>135</v>
      </c>
      <c r="B135" t="str">
        <v>Sisini Thisara</v>
      </c>
      <c r="C135" t="str">
        <v>Thrikawala</v>
      </c>
      <c r="D135" t="str">
        <v>Consultant</v>
      </c>
      <c r="E135" t="str">
        <v>-</v>
      </c>
      <c r="F135" t="str">
        <v>-</v>
      </c>
      <c r="G135" t="str">
        <v>-</v>
      </c>
      <c r="H135">
        <f>SUM(21.75*6)</f>
        <v>130.5</v>
      </c>
      <c r="I135">
        <v>8429.11877394636</v>
      </c>
      <c r="J135">
        <v>58.85023231129205</v>
      </c>
      <c r="K135">
        <v>1100000</v>
      </c>
      <c r="L135">
        <v>7679.955316623613</v>
      </c>
    </row>
    <row r="136">
      <c r="A136">
        <v>136</v>
      </c>
      <c r="B136" t="str">
        <v>H.M</v>
      </c>
      <c r="C136" t="str">
        <v>Bandaratillake</v>
      </c>
      <c r="D136" t="str">
        <v>Consultant</v>
      </c>
      <c r="E136" t="str">
        <v>-</v>
      </c>
      <c r="F136" t="str">
        <v>-</v>
      </c>
      <c r="G136" t="str">
        <v>-</v>
      </c>
      <c r="H136">
        <v>27.18</v>
      </c>
      <c r="I136" t="str">
        <v>-</v>
      </c>
      <c r="J136" t="str">
        <v>-</v>
      </c>
      <c r="K136" t="str">
        <v>-</v>
      </c>
      <c r="L136" t="str">
        <v>-</v>
      </c>
    </row>
    <row r="137">
      <c r="A137">
        <v>137</v>
      </c>
      <c r="B137" t="str">
        <v>Buddhi</v>
      </c>
      <c r="C137" t="str">
        <v>Marambe</v>
      </c>
      <c r="D137" t="str">
        <v>Consultant</v>
      </c>
      <c r="E137" t="str">
        <v>-</v>
      </c>
      <c r="F137" t="str">
        <v>-</v>
      </c>
      <c r="G137" t="str">
        <v>-</v>
      </c>
      <c r="H137">
        <f>SUM(21.75*3)</f>
        <v>65.25</v>
      </c>
      <c r="I137">
        <v>2758.620689655173</v>
      </c>
      <c r="J137">
        <v>32.61243544776059</v>
      </c>
      <c r="K137">
        <v>180000</v>
      </c>
      <c r="L137">
        <v>2127.9614129663782</v>
      </c>
    </row>
    <row r="138">
      <c r="A138">
        <v>138</v>
      </c>
      <c r="B138" t="str">
        <v>Nadira</v>
      </c>
      <c r="C138" t="str">
        <v>Rajapakse-Rubaroe</v>
      </c>
      <c r="D138" t="str">
        <v>Consultant</v>
      </c>
      <c r="E138" t="str">
        <v>-</v>
      </c>
      <c r="F138" t="str">
        <v>-</v>
      </c>
      <c r="G138" t="str">
        <v>-</v>
      </c>
      <c r="H138">
        <f>SUM(21.75*5)</f>
        <v>108.75</v>
      </c>
      <c r="I138">
        <v>20229.88505747126</v>
      </c>
      <c r="J138">
        <v>141.2405575471009</v>
      </c>
      <c r="K138">
        <v>2200000</v>
      </c>
      <c r="L138">
        <v>15359.910633247226</v>
      </c>
    </row>
    <row r="139">
      <c r="A139">
        <v>139</v>
      </c>
      <c r="B139" t="str">
        <v>Imaan</v>
      </c>
      <c r="C139" t="str">
        <v>Mohamed</v>
      </c>
      <c r="D139" t="str">
        <v>Consultant</v>
      </c>
      <c r="E139" t="str">
        <v>-</v>
      </c>
      <c r="F139" t="str">
        <v>-</v>
      </c>
      <c r="G139" t="str">
        <v>-</v>
      </c>
      <c r="H139">
        <f>SUM(21.75*2)</f>
        <v>43.5</v>
      </c>
      <c r="I139">
        <v>2413.793103448276</v>
      </c>
      <c r="J139">
        <v>16.85256652550636</v>
      </c>
      <c r="K139">
        <v>105000</v>
      </c>
      <c r="L139">
        <v>733.0866438595267</v>
      </c>
    </row>
    <row r="140">
      <c r="A140">
        <v>140</v>
      </c>
      <c r="B140" t="str">
        <v>Yehan Chathuranga</v>
      </c>
      <c r="C140" t="str">
        <v>Pemarathne</v>
      </c>
      <c r="D140" t="str">
        <v>Consultant</v>
      </c>
      <c r="E140" t="str">
        <v>-</v>
      </c>
      <c r="F140" t="str">
        <v>-</v>
      </c>
      <c r="G140" t="str">
        <v>-</v>
      </c>
      <c r="H140">
        <v>87</v>
      </c>
      <c r="I140">
        <v>3160.919540229885</v>
      </c>
      <c r="J140">
        <v>22.06883711673452</v>
      </c>
      <c r="K140">
        <v>275000</v>
      </c>
      <c r="L140">
        <v>1919.9888291559032</v>
      </c>
    </row>
    <row r="141">
      <c r="A141">
        <v>141</v>
      </c>
      <c r="B141" t="str">
        <v>Alagaretnam</v>
      </c>
      <c r="C141" t="str">
        <v>Thavaranjan</v>
      </c>
      <c r="D141" t="str">
        <v>Consultant</v>
      </c>
      <c r="E141" t="str">
        <v>-</v>
      </c>
      <c r="F141" t="str">
        <v>-</v>
      </c>
      <c r="G141" t="str">
        <v>-</v>
      </c>
      <c r="H141">
        <f>SUM(21.75*11)</f>
        <v>239.25</v>
      </c>
      <c r="I141">
        <v>1149.425287356322</v>
      </c>
      <c r="J141">
        <v>8.025031678812553</v>
      </c>
      <c r="K141">
        <v>275000</v>
      </c>
      <c r="L141">
        <v>1919.9888291559032</v>
      </c>
    </row>
    <row r="142">
      <c r="A142">
        <v>142</v>
      </c>
      <c r="B142" t="str">
        <v>Gopikrishnan</v>
      </c>
      <c r="C142" t="str">
        <v>Subramaniyam</v>
      </c>
      <c r="D142" t="str">
        <v>Consultant</v>
      </c>
      <c r="E142" t="str">
        <v>-</v>
      </c>
      <c r="F142" t="str">
        <v>-</v>
      </c>
      <c r="G142" t="str">
        <v>-</v>
      </c>
      <c r="H142">
        <f>SUM(21.75*11)</f>
        <v>239.25</v>
      </c>
      <c r="I142">
        <v>1149.425287356322</v>
      </c>
      <c r="J142">
        <v>8.025031678812553</v>
      </c>
      <c r="K142">
        <v>275000</v>
      </c>
      <c r="L142">
        <v>1919.9888291559032</v>
      </c>
    </row>
    <row r="143">
      <c r="A143">
        <v>143</v>
      </c>
      <c r="B143" t="str">
        <v>Ajith Priyal</v>
      </c>
      <c r="C143" t="str">
        <v>De Alwis</v>
      </c>
      <c r="D143" t="str">
        <v>Consultant</v>
      </c>
      <c r="E143" t="str">
        <v>-</v>
      </c>
      <c r="F143" t="str">
        <v>-</v>
      </c>
      <c r="G143" t="str">
        <v>-</v>
      </c>
      <c r="H143">
        <v>87</v>
      </c>
      <c r="I143">
        <v>7586.206896551724</v>
      </c>
      <c r="J143">
        <v>52.96520908016284</v>
      </c>
      <c r="K143">
        <v>660000</v>
      </c>
      <c r="L143">
        <v>4607.973189974167</v>
      </c>
    </row>
    <row r="144">
      <c r="A144">
        <v>144</v>
      </c>
      <c r="B144" t="str">
        <v>P.B</v>
      </c>
      <c r="C144" t="str">
        <v>Jayasundara</v>
      </c>
      <c r="D144" t="str">
        <v>Consultant</v>
      </c>
      <c r="E144" t="str">
        <v>-</v>
      </c>
      <c r="F144" t="str">
        <v>-</v>
      </c>
      <c r="G144" t="str">
        <v>-</v>
      </c>
      <c r="H144">
        <v>21.75</v>
      </c>
      <c r="I144">
        <v>32183.90804597701</v>
      </c>
      <c r="J144">
        <v>224.7008870067515</v>
      </c>
      <c r="K144">
        <v>700000</v>
      </c>
      <c r="L144">
        <v>4887.244292396845</v>
      </c>
    </row>
    <row r="145">
      <c r="A145" t="str">
        <v>145</v>
      </c>
      <c r="B145" t="str">
        <v>example</v>
      </c>
      <c r="C145" t="str">
        <v>example</v>
      </c>
      <c r="D145" t="str">
        <v>example</v>
      </c>
      <c r="E145" t="str">
        <v>example</v>
      </c>
      <c r="F145" t="str">
        <v>example</v>
      </c>
      <c r="G145" t="str">
        <v>5</v>
      </c>
      <c r="H145" t="str">
        <v>12</v>
      </c>
      <c r="I145" t="str">
        <v>1000</v>
      </c>
      <c r="J145" t="str">
        <v>100</v>
      </c>
      <c r="K145" t="str">
        <v>12000.00</v>
      </c>
      <c r="L145" t="str">
        <v>1200.00</v>
      </c>
    </row>
  </sheetData>
  <pageMargins left="0.7" right="0.7" top="0.75" bottom="0.75" header="0.3" footer="0.3"/>
  <ignoredErrors>
    <ignoredError numberStoredAsText="1" sqref="A1:L145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L133"/>
  <sheetViews>
    <sheetView workbookViewId="0" rightToLeft="0"/>
  </sheetViews>
  <sheetData>
    <row r="1" xml:space="preserve">
      <c r="A1">
        <v>1</v>
      </c>
      <c r="B1" t="str">
        <v xml:space="preserve">Kasun </v>
      </c>
      <c r="C1" t="str">
        <v>Ediriweera</v>
      </c>
      <c r="D1" t="str">
        <v>Content Creator</v>
      </c>
      <c r="E1" t="str" xml:space="preserve">
        <v xml:space="preserve">Post Graduate Diploma in Digital Marketing - Chartered Institute of  Marketing (UK) - 2023_x000d__x000d_
Certificate in Digital Marketing, Public Relations &amp; Corporate Communications - Sri Lanka Press Institute - 2017_x000d__x000d_
International Diploma in Computer Studies (IDCS) - NCC (UK) - 2012</v>
      </c>
      <c r="F1" t="str" xml:space="preserve">
        <v xml:space="preserve">Number : +94 779 487 648_x000d__x000d_
Email : kasuncwe@gmail.com</v>
      </c>
      <c r="G1" t="str">
        <v xml:space="preserve">12 Years </v>
      </c>
      <c r="H1" t="str">
        <v>No Cost Extension</v>
      </c>
      <c r="I1" t="str">
        <v>-</v>
      </c>
      <c r="J1" t="str">
        <v>-</v>
      </c>
      <c r="K1" t="str">
        <v>-</v>
      </c>
      <c r="L1" t="str">
        <v>-</v>
      </c>
    </row>
    <row r="2" xml:space="preserve">
      <c r="A2">
        <v>2</v>
      </c>
      <c r="B2" t="str">
        <v xml:space="preserve">Tammy </v>
      </c>
      <c r="C2" t="str">
        <v>Anne Smith</v>
      </c>
      <c r="D2" t="str">
        <v>International Consultant – End project evaluation of the “Countering hate speech through education and advocacy for improving social cohesion in Sri Lanka” project.</v>
      </c>
      <c r="E2" t="str" xml:space="preserve">
        <v xml:space="preserve">Master of International Affairs SIPA, Columbia University, (1997): masters, Masters (Columbia University)_x000d__x000d_
Ph.D. in Sociology Columbia University, (2007): doctorate, Doctorate (Columbia University)_x000d__x000d_
B.A. in English/political science Susquehanna University, (1987): bachelors, Undergraduate (Susquehanna University)</v>
      </c>
      <c r="F2" t="str">
        <v>Email - tammyannsmith@gmail.com</v>
      </c>
      <c r="G2" t="str">
        <v>27 Years</v>
      </c>
      <c r="H2" t="str">
        <v xml:space="preserve">25 days </v>
      </c>
      <c r="I2" t="e">
        <f>SUM(#REF!/25)</f>
        <v>#REF!</v>
      </c>
      <c r="J2" t="e">
        <f>SUM(#REF!/25)</f>
        <v>#REF!</v>
      </c>
      <c r="K2" t="e">
        <f>SUM(316.15*#REF!)</f>
        <v>#REF!</v>
      </c>
      <c r="L2">
        <v>31245</v>
      </c>
    </row>
    <row r="3" xml:space="preserve">
      <c r="A3">
        <v>3</v>
      </c>
      <c r="B3" t="str">
        <v xml:space="preserve">Chathura </v>
      </c>
      <c r="C3" t="str">
        <v>De Silva</v>
      </c>
      <c r="D3" t="str">
        <v>National Consultant to support digital transformation of the justice system in Sri Lanka</v>
      </c>
      <c r="E3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3" t="str" xml:space="preserve">
        <v xml:space="preserve">Number : +94 (0) 112 650 920, +94 (0) 777 307 903_x000d__x000d_
Email : chathura@cse.mrt.ac.lk</v>
      </c>
      <c r="G3" t="str">
        <v>28 Years</v>
      </c>
      <c r="H3" t="str">
        <v xml:space="preserve">90 days </v>
      </c>
      <c r="I3" t="e">
        <f>SUM(#REF!/90)</f>
        <v>#REF!</v>
      </c>
      <c r="J3" t="e">
        <f>SUM(#REF!/90)</f>
        <v>#REF!</v>
      </c>
      <c r="K3">
        <v>18300000</v>
      </c>
      <c r="L3">
        <v>59158.207797245756</v>
      </c>
    </row>
    <row r="4" xml:space="preserve">
      <c r="A4">
        <v>4</v>
      </c>
      <c r="B4" t="str">
        <v xml:space="preserve">Wasantha </v>
      </c>
      <c r="C4" t="str">
        <v>Nandalal</v>
      </c>
      <c r="D4" t="str">
        <v>National Consultant –Cascade Surface Water Management Plans</v>
      </c>
      <c r="E4" t="str" xml:space="preserve">
        <v xml:space="preserve">PhD, in Water Management, Wageningen Agricultural University, The Netherlands, 1995_x000d__x000d_
MEng. in Water Resources Engineering, Asian Institute of Technology, Thailand, 1986_x000d__x000d_
BSc(Eng)Hons, University of Peradeniya, Sri Lanka, 1981</v>
      </c>
      <c r="F4" t="str" xml:space="preserve">
        <v xml:space="preserve">Number: : +94 7755 64217_x000d__x000d_
E-Mail: kdwnandalal5@gmail.com</v>
      </c>
      <c r="G4" t="str">
        <v xml:space="preserve">42 Years </v>
      </c>
      <c r="H4" t="str">
        <v>112 days</v>
      </c>
      <c r="I4" t="e">
        <f>SUM(#REF!/112)</f>
        <v>#REF!</v>
      </c>
      <c r="J4" t="e">
        <f>SUM(#REF!/112)</f>
        <v>#REF!</v>
      </c>
      <c r="K4">
        <v>4690000</v>
      </c>
      <c r="L4">
        <v>15625.520573046811</v>
      </c>
    </row>
    <row r="5" xml:space="preserve">
      <c r="A5">
        <v>5</v>
      </c>
      <c r="B5" t="str">
        <v>Dilhara</v>
      </c>
      <c r="C5" t="str">
        <v>Amerasinghe</v>
      </c>
      <c r="D5" t="str">
        <v>Senior Legal Consultant</v>
      </c>
      <c r="E5" t="str" xml:space="preserve">
        <v xml:space="preserve">LL.B from the University of Colombo, Sri Lanka (1973)_x000d__x000d_
LL.M in International Economic Law from the University of Colombo, Sri Lanka (1990) Professional_x000d__x000d_
Admitted as an Attorney-at-Law of the Supreme Court of Sri Lanka in December, (1974)_x000d__x000d_
Notary Public, (1977)</v>
      </c>
      <c r="F5" t="str">
        <v>35/8A RAYMOND ROAD,DOB 13101949, NUGEGODA</v>
      </c>
      <c r="G5" t="str">
        <v>43 Years</v>
      </c>
      <c r="H5" t="str">
        <v>250 days</v>
      </c>
      <c r="I5" t="e">
        <f>SUM(#REF!/250)</f>
        <v>#REF!</v>
      </c>
      <c r="J5" t="e">
        <f>SUM(#REF!/250)</f>
        <v>#REF!</v>
      </c>
      <c r="K5">
        <v>3000000</v>
      </c>
      <c r="L5">
        <v>9208.668426545522</v>
      </c>
    </row>
    <row r="6" xml:space="preserve">
      <c r="A6">
        <v>6</v>
      </c>
      <c r="B6" t="str">
        <v xml:space="preserve">Amila </v>
      </c>
      <c r="C6" t="str">
        <v>Helanuwan</v>
      </c>
      <c r="D6" t="str">
        <v>Monitoring, Evaluation, Accountability, and Learning (MEAL) Officer</v>
      </c>
      <c r="E6" t="str" xml:space="preserve">
        <v xml:space="preserve">Master of Business Administration-Information  (2009-2011) - University of Moratuwa _x000d__x000d_
B.Sc. (Physical Science) (1994-1997) University of Kelaniya </v>
      </c>
      <c r="F6" t="str" xml:space="preserve">
        <v xml:space="preserve"> Phone: (+94)71 5 107 428(Wapp) , (+94)74 3 286 428 _x000d__x000d_
Email: helanuwan@gmail.com</v>
      </c>
      <c r="G6" t="str">
        <v xml:space="preserve">23 Years </v>
      </c>
      <c r="H6" t="str">
        <v>65.25 Days</v>
      </c>
      <c r="I6" t="e">
        <f>SUM(#REF!/65.25)</f>
        <v>#REF!</v>
      </c>
      <c r="J6" t="e">
        <f>SUM(#REF!/65.25)</f>
        <v>#REF!</v>
      </c>
      <c r="K6">
        <v>1200000</v>
      </c>
      <c r="L6">
        <v>3795.666613949075</v>
      </c>
    </row>
    <row r="7" xml:space="preserve">
      <c r="A7">
        <v>7</v>
      </c>
      <c r="B7" t="str">
        <v xml:space="preserve">Lakshman </v>
      </c>
      <c r="C7" t="str">
        <v>Pieris</v>
      </c>
      <c r="D7" t="str">
        <v>Consultant- Park Entry Fees Assessment</v>
      </c>
      <c r="E7" t="str" xml:space="preserve">
        <v xml:space="preserve">PhD - University of Sri Jayawardenepura, Sri Lanka; 2005 _x000d__x000d_
P. Dip. - Wildlife Conservation and Management, Wildlife Institute of India,_x000d__x000d_
MSc - Food Science and Technology, University of Sri Jayawardenapura_x000d__x000d_
BSc. - Biological Sciences, University of Sri Jayawardenepura; 1992_x000d__x000d_
Sp. Dip. - Wildlife Conservation and Management, University of Colombo, Colombo; 1998</v>
      </c>
      <c r="F7" t="str" xml:space="preserve">
        <v xml:space="preserve">Number : +112539108/+718395311/+773219159_x000d__x000d_
Email: lakshmanpeiris65@gmail.com</v>
      </c>
      <c r="G7" t="str">
        <v>25 Years</v>
      </c>
      <c r="H7" t="str">
        <v xml:space="preserve">150 days </v>
      </c>
      <c r="I7" t="e">
        <f>SUM(#REF!/150)</f>
        <v>#REF!</v>
      </c>
      <c r="J7" t="e">
        <f>SUM(#REF!/150)</f>
        <v>#REF!</v>
      </c>
      <c r="K7">
        <v>5940000</v>
      </c>
      <c r="L7">
        <v>18788.54973904792</v>
      </c>
    </row>
    <row r="8" xml:space="preserve">
      <c r="A8">
        <v>8</v>
      </c>
      <c r="B8" t="str">
        <v xml:space="preserve">Sirimal </v>
      </c>
      <c r="C8" t="str">
        <v>Abeyratne</v>
      </c>
      <c r="D8" t="str">
        <v xml:space="preserve">National Consultant - Senior Expert on Green Finance </v>
      </c>
      <c r="E8" t="str" xml:space="preserve">
        <v xml:space="preserve">PhD in Development Economics (1998) - Free University of Amsterdam, Netherlands_x000d__x000d_
MPhil by research in Development Studies (1992) - Institute of Social Studies The Hague, Netherlands_x000d__x000d_
MA by coursework in Economic Policy and Planning (1989) -  Institute of Social Studies The Hague, Netherlands_x000d__x000d_
Postgraduate Diploma in Economic Development (DED) (1986) -University of Colombo, Sri Lanka_x000d__x000d_
BA Honours Degree in Economics, Second Class (Upper Division) (1985) - University of Colombo, Sri Lanka</v>
      </c>
      <c r="F8" t="str" xml:space="preserve">
        <v xml:space="preserve">Number : +94-77-738-8855 (mobile)_x000d__x000d_
Email: sirimal@econ.cmb.ac.lk</v>
      </c>
      <c r="G8" t="str">
        <v>27 Years</v>
      </c>
      <c r="H8" t="str">
        <v xml:space="preserve">140 days </v>
      </c>
      <c r="I8" t="e">
        <f>SUM(#REF!/140)</f>
        <v>#REF!</v>
      </c>
      <c r="J8" t="e">
        <f>SUM(#REF!/140)</f>
        <v>#REF!</v>
      </c>
      <c r="K8">
        <v>13440000</v>
      </c>
      <c r="L8">
        <v>45040.2144772118</v>
      </c>
    </row>
    <row r="9" xml:space="preserve">
      <c r="A9">
        <v>9</v>
      </c>
      <c r="B9" t="str">
        <v>Ishan</v>
      </c>
      <c r="C9" t="str">
        <v>Rajasuriya</v>
      </c>
      <c r="D9" t="str">
        <v>Payment for Ecosystem Services (PES) – Partnership Development Consultant</v>
      </c>
      <c r="E9" t="str" xml:space="preserve">
        <v xml:space="preserve">Charted Marketer &amp; Postgraduate Diploma in Markerting of the Chartered - Institute of Markerting, UK. _x000d__x000d_
Postgraduate Diploma (Business) - University of Wales, UK _x000d__x000d_
BSc. (Hons) in Business Administration -  Manchester Metropolitan University, UK</v>
      </c>
      <c r="F9" t="str" xml:space="preserve">
        <v xml:space="preserve">Number : 0777356936 _x000d__x000d_
Email: rajasuriya.ishan@gmail.com</v>
      </c>
      <c r="G9" t="str">
        <v>24 Years</v>
      </c>
      <c r="H9" t="str">
        <v xml:space="preserve">90 days </v>
      </c>
      <c r="I9" t="e">
        <f>SUM(#REF!/90)</f>
        <v>#REF!</v>
      </c>
      <c r="J9" t="e">
        <f>SUM(#REF!/90)</f>
        <v>#REF!</v>
      </c>
      <c r="K9">
        <v>4590000</v>
      </c>
      <c r="L9">
        <v>15499.949346570764</v>
      </c>
    </row>
    <row r="10" xml:space="preserve">
      <c r="A10">
        <v>10</v>
      </c>
      <c r="B10" t="str">
        <v>Kumudu</v>
      </c>
      <c r="C10" t="str">
        <v>Ariyawanshe</v>
      </c>
      <c r="D10" t="str">
        <v>A pre-feasibility study on establishing profitable and self-sustaining production and management systems in the dry zone Village Tank Cascading Systems (VTCS)</v>
      </c>
      <c r="E10" t="str" xml:space="preserve">
        <v xml:space="preserve">Reading for Ph.D. (2020-2023) - The United Graduate School of Agricultural Sciences,  Kagoshima University, Japan _x000d__x000d_
M.Sc. in Organizational Management(2018-2020) -  Board of Study - Agricultural Extension, Postgraduate Institute of Agriculture,  University of Peradeniya, Sri Lanka _x000d__x000d_
 B.Sc.in Agricultural Technology and Management (2014-2018) - University of Peradeniya</v>
      </c>
      <c r="F10" t="str" xml:space="preserve">
        <v xml:space="preserve">Number : 071-7366246 _x000d__x000d_
Email: idksdariyawanse@gmail.com </v>
      </c>
      <c r="G10" t="str">
        <v>7 Years</v>
      </c>
      <c r="H10" t="str">
        <v xml:space="preserve">60 days </v>
      </c>
      <c r="I10" t="e">
        <f>SUM(#REF!/60)</f>
        <v>#REF!</v>
      </c>
      <c r="J10" t="e">
        <f>SUM(#REF!/60)</f>
        <v>#REF!</v>
      </c>
      <c r="K10">
        <v>3055000</v>
      </c>
      <c r="L10">
        <v>9377.494014365524</v>
      </c>
    </row>
    <row r="11" xml:space="preserve">
      <c r="A11">
        <v>11</v>
      </c>
      <c r="B11" t="str">
        <v>Prashanthi</v>
      </c>
      <c r="C11" t="str">
        <v>Gunawardena</v>
      </c>
      <c r="D11" t="str">
        <v>Consultant- Development of Green Book</v>
      </c>
      <c r="E11" t="str" xml:space="preserve">
        <v xml:space="preserve">Ph.D. (Environmental Economics) ((1993 - 1997)), University of Edinburgh, UK _x000d__x000d_
B.Sc. (Special) (1990) Second Class Upper Division University of Kelaniya</v>
      </c>
      <c r="F11" t="str" xml:space="preserve">
        <v xml:space="preserve">Number: ++ 94 (0) 71 416 6159_x000d__x000d_
E mail: prasanth@sjp.ac.lk , prasanthigunawardena@yahoo.com</v>
      </c>
      <c r="G11" t="str">
        <v xml:space="preserve">34 Years </v>
      </c>
      <c r="H11" t="str">
        <v>100 days</v>
      </c>
      <c r="I11" t="e">
        <f>SUM(#REF!/100)</f>
        <v>#REF!</v>
      </c>
      <c r="J11" t="e">
        <f>SUM(#REF!/100)</f>
        <v>#REF!</v>
      </c>
      <c r="K11">
        <v>5800000</v>
      </c>
      <c r="L11">
        <v>19323.671497584543</v>
      </c>
    </row>
    <row r="12" xml:space="preserve">
      <c r="A12">
        <v>12</v>
      </c>
      <c r="B12" t="str">
        <v>Prasanna Rajiv</v>
      </c>
      <c r="C12" t="str">
        <v>Kuruppu</v>
      </c>
      <c r="D12" t="str">
        <v>National Consultant for Development of Disability-Inclusiveness and the Rights of People with Disabilities</v>
      </c>
      <c r="E12" t="str" xml:space="preserve">
        <v xml:space="preserve">Reading Master’s Degree in Human Rights (2005)- University of Colombo, Sri Lanka_x000d__x000d_
Post Graduate Diploma in Human Rights (2003)  - University of Colombo, Sri Lanka_x000d__x000d_
Diploma in Human Rights (2003) - Institute of Human Rights, Sri Lanka_x000d__x000d_
Certificate Course in Diplomacy (1999) - BIDTI _x000d__x000d_
Graduated by BCS, UK Elected Member of the BCS (1994 - 2004) - British Computer Society (BCS) United Kingdom_x000d__x000d_
Diploma in Computer System Designing (1993) - NIBM_x000d__x000d_
Graduated as a Commissioned Officer (1986) - Sri Lanka Air Force</v>
      </c>
      <c r="F12" t="str" xml:space="preserve">
        <v xml:space="preserve">Number : +94-77-730-3412_x000d__x000d_
Email : prasannakuruppu@gmail.com </v>
      </c>
      <c r="G12" t="str">
        <v>49 Years</v>
      </c>
      <c r="H12" t="str">
        <v>45 days</v>
      </c>
      <c r="I12" t="e">
        <f>SUM(#REF!/45)</f>
        <v>#REF!</v>
      </c>
      <c r="J12" t="e">
        <f>SUM(#REF!/45)</f>
        <v>#REF!</v>
      </c>
      <c r="K12">
        <v>3585000</v>
      </c>
      <c r="L12">
        <v>11592.937524253008</v>
      </c>
    </row>
    <row r="13" xml:space="preserve">
      <c r="A13">
        <v>13</v>
      </c>
      <c r="B13" t="str">
        <v xml:space="preserve">Chathura </v>
      </c>
      <c r="C13" t="str">
        <v>De Silva</v>
      </c>
      <c r="D13" t="str">
        <v>National Consultant - Information Technology Advisor (UNODC GMCP)</v>
      </c>
      <c r="E13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13" t="str" xml:space="preserve">
        <v xml:space="preserve">Number : +94 (0) 112 650 920, +94 (0) 777 307 903_x000d__x000d_
Email : chathura@cse.mrt.ac.lk</v>
      </c>
      <c r="G13" t="str">
        <v>28 Years</v>
      </c>
      <c r="H13" t="str">
        <v>13 days</v>
      </c>
      <c r="I13" t="e">
        <f>SUM(#REF!/13)</f>
        <v>#REF!</v>
      </c>
      <c r="J13" t="e">
        <f>SUM(#REF!/13)</f>
        <v>#REF!</v>
      </c>
      <c r="K13">
        <v>2300000</v>
      </c>
      <c r="L13">
        <v>7686.908859997995</v>
      </c>
    </row>
    <row r="14" xml:space="preserve">
      <c r="A14">
        <v>14</v>
      </c>
      <c r="B14" t="str">
        <v xml:space="preserve">Kasun </v>
      </c>
      <c r="C14" t="str">
        <v>Ediriweera</v>
      </c>
      <c r="D14" t="str">
        <v xml:space="preserve">Communications Consultant     </v>
      </c>
      <c r="E14" t="str" xml:space="preserve">
        <v xml:space="preserve">Post Graduate Diploma in Digital Marketing - Chartered Institute of  Marketing (UK) - 2023_x000d__x000d_
Certificate in Digital Marketing, Public Relations &amp; Corporate Communications - Sri Lanka Press Institute - 2017_x000d__x000d_
International Diploma in Computer Studies (IDCS) - NCC (UK) - 2012</v>
      </c>
      <c r="F14" t="str" xml:space="preserve">
        <v xml:space="preserve">Number : +94 779 487 648_x000d__x000d_
Email : kasuncwe@gmail.com</v>
      </c>
      <c r="G14" t="str">
        <v xml:space="preserve">12 Years </v>
      </c>
      <c r="H14" t="str">
        <v>100 days</v>
      </c>
      <c r="I14" t="e">
        <f>SUM(#REF!/100)</f>
        <v>#REF!</v>
      </c>
      <c r="J14" t="e">
        <f>SUM(#REF!/100)</f>
        <v>#REF!</v>
      </c>
      <c r="K14">
        <v>2559000</v>
      </c>
      <c r="L14">
        <v>8525.737131434284</v>
      </c>
    </row>
    <row r="15" xml:space="preserve">
      <c r="A15">
        <v>15</v>
      </c>
      <c r="B15" t="str">
        <v>Nandana</v>
      </c>
      <c r="C15" t="str">
        <v>Mahakumarage</v>
      </c>
      <c r="D15" t="str">
        <v>National Consultant – GIS Mapping Expert for Marine Spatial Plan</v>
      </c>
      <c r="E15" t="str" xml:space="preserve">
        <v xml:space="preserve">Master of Science in Geo-Informatics, 2009, Postgraduate institute of Agriculture, University of Peradeniya, Sri Lanka. _x000d__x000d_
B.A. (Colombo) – First class Honours Special Degree in Geography, October, 2002.</v>
      </c>
      <c r="F15" t="str" xml:space="preserve">
        <v xml:space="preserve">Number : : +94-714905435_x000d__x000d_
Email: nandanageo@gmail.com</v>
      </c>
      <c r="G15" t="str">
        <v>22 Years</v>
      </c>
      <c r="H15" t="str">
        <v xml:space="preserve">60 days </v>
      </c>
      <c r="I15" t="e">
        <f>SUM(#REF!/60)</f>
        <v>#REF!</v>
      </c>
      <c r="J15" t="e">
        <f>SUM(#REF!/60)</f>
        <v>#REF!</v>
      </c>
      <c r="K15">
        <v>3363000</v>
      </c>
      <c r="L15">
        <v>11204.39780109945</v>
      </c>
    </row>
    <row r="16">
      <c r="A16">
        <v>16</v>
      </c>
      <c r="B16" t="str">
        <v>Ruwan</v>
      </c>
      <c r="C16" t="str">
        <v>Fernando</v>
      </c>
      <c r="D16" t="str">
        <v xml:space="preserve">National Consultant to develop Commercial Law Bench Book </v>
      </c>
      <c r="E16" t="str">
        <v>-</v>
      </c>
      <c r="F16" t="str">
        <v>-</v>
      </c>
      <c r="G16" t="str">
        <v>-</v>
      </c>
      <c r="H16" t="str">
        <v>-</v>
      </c>
      <c r="I16" t="str">
        <v>-</v>
      </c>
      <c r="J16" t="str">
        <v>-</v>
      </c>
      <c r="K16" t="str">
        <v>-</v>
      </c>
      <c r="L16" t="str">
        <v>-</v>
      </c>
    </row>
    <row r="17">
      <c r="A17">
        <v>17</v>
      </c>
      <c r="B17" t="str">
        <v>Ishan</v>
      </c>
      <c r="C17" t="str">
        <v>Erandaka</v>
      </c>
      <c r="D17" t="str">
        <v>National Consultant – CSA Livelihood Development Kurunegala</v>
      </c>
      <c r="E17" t="str">
        <v>-</v>
      </c>
      <c r="F17" t="str">
        <v>-</v>
      </c>
      <c r="G17" t="str">
        <v>-</v>
      </c>
      <c r="H17" t="str">
        <v>-</v>
      </c>
      <c r="I17" t="str">
        <v>-</v>
      </c>
      <c r="J17" t="str">
        <v>-</v>
      </c>
      <c r="K17" t="str">
        <v>-</v>
      </c>
      <c r="L17" t="str">
        <v>-</v>
      </c>
    </row>
    <row r="18">
      <c r="A18">
        <v>18</v>
      </c>
      <c r="B18" t="str">
        <v xml:space="preserve">Nuwan </v>
      </c>
      <c r="C18" t="str">
        <v>Madusanka</v>
      </c>
      <c r="D18" t="str">
        <v xml:space="preserve">National Consultant – CSA Livelihood Development Trincomalee </v>
      </c>
      <c r="E18" t="str">
        <v>-</v>
      </c>
      <c r="F18" t="str">
        <v>-</v>
      </c>
      <c r="G18" t="str">
        <v>-</v>
      </c>
      <c r="H18" t="str">
        <v>217.5 Days</v>
      </c>
      <c r="I18" t="e">
        <f>SUM(#REF!/217.5)</f>
        <v>#REF!</v>
      </c>
      <c r="J18" t="e">
        <f>SUM(#REF!/217.5)</f>
        <v>#REF!</v>
      </c>
      <c r="K18">
        <v>1700000</v>
      </c>
      <c r="L18">
        <v>5702.784300570278</v>
      </c>
    </row>
    <row r="19" xml:space="preserve">
      <c r="A19">
        <v>19</v>
      </c>
      <c r="B19" t="str">
        <v xml:space="preserve">Joseph </v>
      </c>
      <c r="C19" t="str">
        <v>Romesh Weeramantry</v>
      </c>
      <c r="D19" t="str">
        <v>International consultant to Modify the Existing BOI Agreements</v>
      </c>
      <c r="E19" t="str" xml:space="preserve">
        <v xml:space="preserve">PhD - School of International Arbitration, Queen Mary College, University of London (2011)_x000d__x000d_
LLM - King’s College, University of London (1994)_x000d__x000d_
BA/LLB - Monash University (1991)</v>
      </c>
      <c r="F19" t="str" xml:space="preserve">
        <v xml:space="preserve">Number: +61 (0)4 0326 0622_x000d__x000d_
Email : romesh.weeramantry@cliffordchance.com_x000d__x000d_
</v>
      </c>
      <c r="G19" t="str">
        <v xml:space="preserve">30 Years </v>
      </c>
      <c r="H19" t="str">
        <v>No Cost</v>
      </c>
      <c r="I19" t="str">
        <v>-</v>
      </c>
      <c r="J19" t="str">
        <v>-</v>
      </c>
      <c r="K19" t="str">
        <v>-</v>
      </c>
      <c r="L19" t="str">
        <v>-</v>
      </c>
    </row>
    <row r="20" xml:space="preserve">
      <c r="A20">
        <v>20</v>
      </c>
      <c r="B20" t="str">
        <v xml:space="preserve">Nayana </v>
      </c>
      <c r="C20" t="str">
        <v>Godamunne</v>
      </c>
      <c r="D20" t="str">
        <v>Technical Coordinator – Social Protection</v>
      </c>
      <c r="E20" t="str" xml:space="preserve">
        <v xml:space="preserve">University of Oxford: MSc in Forced Migration _x000d__x000d_
University of Bristol: BSc (Hons) Politics and Sociology</v>
      </c>
      <c r="F20" t="str" xml:space="preserve">
        <v xml:space="preserve">Number: +94 (0) 77 6853233_x000d__x000d_
E mail: nayana.godamunne@gmail.com</v>
      </c>
      <c r="G20" t="str">
        <v xml:space="preserve">32 Years </v>
      </c>
      <c r="H20" t="str">
        <v>No Cost Extension</v>
      </c>
      <c r="I20" t="str">
        <v>-</v>
      </c>
      <c r="J20" t="str">
        <v>-</v>
      </c>
      <c r="K20" t="str">
        <v>-</v>
      </c>
      <c r="L20" t="str">
        <v>-</v>
      </c>
    </row>
    <row r="21">
      <c r="A21">
        <v>21</v>
      </c>
      <c r="B21" t="str">
        <v>Siripala</v>
      </c>
      <c r="C21" t="str">
        <v>Tellambura Hettige</v>
      </c>
      <c r="D21" t="str">
        <v>Lead Author - Developing an Analysis Report Based on the Results of the National Citizen Survey</v>
      </c>
      <c r="E21" t="str">
        <v>-</v>
      </c>
      <c r="F21" t="str">
        <v>-</v>
      </c>
      <c r="G21" t="str">
        <v>-</v>
      </c>
      <c r="H21" t="str">
        <v>No Cost Extension</v>
      </c>
      <c r="I21" t="str">
        <v>-</v>
      </c>
      <c r="J21" t="str">
        <v>-</v>
      </c>
      <c r="K21" t="str">
        <v>-</v>
      </c>
      <c r="L21" t="str">
        <v>-</v>
      </c>
    </row>
    <row r="22" xml:space="preserve">
      <c r="A22">
        <v>22</v>
      </c>
      <c r="B22" t="str">
        <v xml:space="preserve">Kamal </v>
      </c>
      <c r="C22" t="str">
        <v>Kumara Kakulandara</v>
      </c>
      <c r="D22" t="str">
        <v>Consultant – Livelihood Development</v>
      </c>
      <c r="E22" t="str" xml:space="preserve">
        <v xml:space="preserve">G.C.E A/L (Arts) Sinhala - B Political , Science-C ,  Geography-C , Economics - S (1992)_x000d__x000d_
Diploma in Social Work  (1994 to 1996) - National Institute of Social Development _x000d__x000d_
Wild Life Conservation and Management Course (1998) - Faculty of Natural Science, Open University of Sri Lanka_x000d__x000d_
Diploma in Environmental Journalism (2000) - Sri Lanka Environmental Journalism Federation  _x000d__x000d_
Environmental Impact Assessment Training Course (1999) - University of Peradeniya_x000d__x000d_
Short Course in Disaster Management (2007) - PGIS_x000d__x000d_
Short Course in GIS application (2012) - PGIS- University of Peradeniya _x000d__x000d_
Short Course in QGIS application (2013) - PGIS- University of Peradeniya _x000d__x000d_
Short Course in SPSS statistics (2013) - University of Colombo</v>
      </c>
      <c r="F22" t="str" xml:space="preserve">
        <v xml:space="preserve">Number - +94719521120 / +94765459711 _x000d__x000d_
Email - kamalke136@gmail.com / kekuandarakamal@gmail.com   </v>
      </c>
      <c r="G22" t="str">
        <v xml:space="preserve">30 Years </v>
      </c>
      <c r="H22" t="str">
        <v>No Cost Extension</v>
      </c>
      <c r="I22" t="str">
        <v>-</v>
      </c>
      <c r="J22" t="str">
        <v>-</v>
      </c>
      <c r="K22" t="str">
        <v>-</v>
      </c>
      <c r="L22" t="str">
        <v>-</v>
      </c>
    </row>
    <row r="23" xml:space="preserve">
      <c r="A23">
        <v>23</v>
      </c>
      <c r="B23" t="str">
        <v xml:space="preserve">Sriyani </v>
      </c>
      <c r="C23" t="str">
        <v>Perera</v>
      </c>
      <c r="D23" t="str">
        <v>Senior Technical Expert on Gender Transformation</v>
      </c>
      <c r="E23" t="str" xml:space="preserve">
        <v xml:space="preserve">B.A. (Economics)-University of Peradeniya_x000d__x000d_
Post Graduate Diploma in International Relations - BMICH, Sri Lanka_x000d__x000d_
Post Graduate Diploma in Social Planning and Policy Analysis - University of Queensland,Australia_x000d__x000d_
M.A in Women's Studies - University of Colombo, Sri Lanka</v>
      </c>
      <c r="F23" t="str" xml:space="preserve">
        <v xml:space="preserve">Number - +94 77 48 35 377,+94 11 2 67 9577_x000d__x000d_
Email -  sriyanipereratw@gmail.com</v>
      </c>
      <c r="G23" t="str">
        <v>20 Years</v>
      </c>
      <c r="H23" t="str">
        <v xml:space="preserve">85 days </v>
      </c>
      <c r="I23" t="e">
        <f>SUM(#REF!/85)</f>
        <v>#REF!</v>
      </c>
      <c r="J23" t="e">
        <f>SUM(#REF!/85)</f>
        <v>#REF!</v>
      </c>
      <c r="K23">
        <v>8504600</v>
      </c>
      <c r="L23">
        <v>27892.16490111836</v>
      </c>
    </row>
    <row r="24" xml:space="preserve">
      <c r="A24">
        <v>24</v>
      </c>
      <c r="B24" t="str">
        <v>Arshad</v>
      </c>
      <c r="C24" t="str">
        <v>Khan</v>
      </c>
      <c r="D24" t="str">
        <v>International Consultant to Review the Study Structure and Develop a Curriculum for Sri Lanka Law College</v>
      </c>
      <c r="E24" t="str" xml:space="preserve">
        <v xml:space="preserve">University of Peshawar, KPK, Pakistan: (2020) - Ph.D Law _x000d__x000d_
The University of Manchester, Manchester, UK: (2007 - LL.M Intellectual Property Law _x000d__x000d_
Yorkshire College, Bradford, UK: (2006) - Diploma in InformaRon Technology _x000d__x000d_
InternaRonal Islamic University, Islamabad, Pakistan: (2003) - BA LL.B( Hons) Sharia and Law</v>
      </c>
      <c r="F24" t="str" xml:space="preserve">
        <v xml:space="preserve">Number: +92 300 5156245, +92 51 90642176 _x000d__x000d_
E-mail: ankhan@qau.edu.pk</v>
      </c>
      <c r="G24" t="str">
        <v>21 Years</v>
      </c>
      <c r="H24" t="str">
        <v>30 days</v>
      </c>
      <c r="I24" t="e">
        <f>SUM(#REF!/30)</f>
        <v>#REF!</v>
      </c>
      <c r="J24" t="e">
        <f>SUM(#REF!/30)</f>
        <v>#REF!</v>
      </c>
      <c r="K24">
        <f>SUM(30000*299.8)</f>
        <v>8994000</v>
      </c>
      <c r="L24">
        <v>30000</v>
      </c>
    </row>
    <row r="25">
      <c r="A25">
        <v>25</v>
      </c>
      <c r="B25" t="str">
        <v xml:space="preserve">Lional </v>
      </c>
      <c r="C25" t="str">
        <v>Hettiarachchi</v>
      </c>
      <c r="D25" t="str">
        <v>Consultant to capacitate selected Local Authorities in order to make them audit compliant</v>
      </c>
      <c r="E25" t="str">
        <v>-</v>
      </c>
      <c r="F25" t="str">
        <v>-</v>
      </c>
      <c r="G25" t="str">
        <v>-</v>
      </c>
      <c r="H25" t="str">
        <v>No Cost Extension</v>
      </c>
      <c r="I25" t="str">
        <v>-</v>
      </c>
      <c r="J25" t="str">
        <v>-</v>
      </c>
      <c r="K25" t="str">
        <v>-</v>
      </c>
      <c r="L25" t="str">
        <v>-</v>
      </c>
    </row>
    <row r="26" xml:space="preserve">
      <c r="A26">
        <v>26</v>
      </c>
      <c r="B26" t="str">
        <v xml:space="preserve">Chathura </v>
      </c>
      <c r="C26" t="str">
        <v>De Silva</v>
      </c>
      <c r="D26" t="str">
        <v>Individual Consultant - Digital solutions in anti-corruption eco system</v>
      </c>
      <c r="E26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26" t="str" xml:space="preserve">
        <v xml:space="preserve">Number : +94 (0) 112 650 920, +94 (0) 777 307 903_x000d__x000d_
Email : chathura@cse.mrt.ac.lk</v>
      </c>
      <c r="G26" t="str">
        <v>28 Years</v>
      </c>
      <c r="H26" t="str">
        <v>30 days</v>
      </c>
      <c r="I26" t="e">
        <f>SUM(#REF!/30)</f>
        <v>#REF!</v>
      </c>
      <c r="J26" t="e">
        <f>SUM(#REF!/30)</f>
        <v>#REF!</v>
      </c>
      <c r="K26">
        <v>6978125</v>
      </c>
      <c r="L26">
        <v>23321.830821162395</v>
      </c>
    </row>
    <row r="27" xml:space="preserve">
      <c r="A27">
        <v>27</v>
      </c>
      <c r="B27" t="str">
        <v>Ranjan</v>
      </c>
      <c r="C27" t="str">
        <v>Kathiravel</v>
      </c>
      <c r="D27" t="str">
        <v>Consultant to prepare sector plans for the Northern and Eastern</v>
      </c>
      <c r="E27" t="str" xml:space="preserve">
        <v xml:space="preserve">Master of Business Studies 2009 /2010 - University of Colombo_x000d__x000d_
Post Graduate Diploma in Provincial Administration 1991/1992 - University of Sri Jayewardenepura, Sri Lanka_x000d__x000d_
Bachelor of Arts, Economics 1973/ 1977 - University of Peradeniya Sri Lanka</v>
      </c>
      <c r="F27" t="str" xml:space="preserve">
        <v xml:space="preserve">Number : (+) 94-262221421(Res), (+) 94-77361882_x000d__x000d_
E-mail: kathiravel.ranjan@yahoo.com</v>
      </c>
      <c r="G27" t="str">
        <v>27 Years</v>
      </c>
      <c r="H27" t="str">
        <v xml:space="preserve">43.5 Days </v>
      </c>
      <c r="I27" t="e">
        <f>SUM(#REF!/43.5)</f>
        <v>#REF!</v>
      </c>
      <c r="J27" t="e">
        <f>SUM(#REF!/43.5)</f>
        <v>#REF!</v>
      </c>
      <c r="K27">
        <v>2488480</v>
      </c>
      <c r="L27">
        <v>8290.787939363652</v>
      </c>
    </row>
    <row r="28" xml:space="preserve">
      <c r="A28">
        <v>28</v>
      </c>
      <c r="B28" t="str">
        <v>Sujeewa</v>
      </c>
      <c r="C28" t="str">
        <v>Fernando</v>
      </c>
      <c r="D28" t="str">
        <v>National Team Coordinator for Project Development</v>
      </c>
      <c r="E28" t="str" xml:space="preserve">
        <v xml:space="preserve">M. Sc (Natural Resource Management) – 1995 ( University of Peradeniya)_x000d__x000d_
B. Sc –( Biological Science) -1993 ( University of Peradeniya)</v>
      </c>
      <c r="F28" t="str">
        <v xml:space="preserve">24/1/1, Shady Grove Avenue , Off Cotta Road, Colombo 08 </v>
      </c>
      <c r="G28" t="str">
        <v xml:space="preserve">21 Years </v>
      </c>
      <c r="H28" t="str">
        <v xml:space="preserve">60 days </v>
      </c>
      <c r="I28" t="e">
        <f>SUM(#REF!/60)</f>
        <v>#REF!</v>
      </c>
      <c r="J28" t="e">
        <f>SUM(#REF!/60)</f>
        <v>#REF!</v>
      </c>
      <c r="K28">
        <v>3200000</v>
      </c>
      <c r="L28">
        <v>10737.894701520083</v>
      </c>
    </row>
    <row r="29" xml:space="preserve">
      <c r="A29">
        <v>29</v>
      </c>
      <c r="B29" t="str">
        <v>Yiu</v>
      </c>
      <c r="C29" t="str">
        <v>Chiu William Kwan</v>
      </c>
      <c r="D29" t="str">
        <v>Individual Contract: International Project Development Specialist</v>
      </c>
      <c r="E29" t="str" xml:space="preserve">
        <v xml:space="preserve">Master of Business Administration (1980) - New York University, New York_x000d__x000d_
Bachelor of Science, 1976 - Hunter College, City University of New York</v>
      </c>
      <c r="F29" t="str">
        <v>Email: williamyckwan@gmail.com, william.kwan@undp.org</v>
      </c>
      <c r="G29" t="str">
        <v>40 Years</v>
      </c>
      <c r="H29" t="str">
        <v>No Cost</v>
      </c>
      <c r="I29" t="str">
        <v>-</v>
      </c>
      <c r="J29" t="str">
        <v>-</v>
      </c>
      <c r="K29" t="str">
        <v>-</v>
      </c>
      <c r="L29" t="str">
        <v>-</v>
      </c>
    </row>
    <row r="30" xml:space="preserve">
      <c r="A30">
        <v>30</v>
      </c>
      <c r="B30" t="str">
        <v>Prashanthi</v>
      </c>
      <c r="C30" t="str">
        <v>Gunawardena</v>
      </c>
      <c r="D30" t="str">
        <v>Expert on Biodiversity Financing</v>
      </c>
      <c r="E30" t="str" xml:space="preserve">
        <v xml:space="preserve">Ph.D. (Environmental Economics) ((1993 - 1997)), University of Edinburgh, UK _x000d__x000d_
B.Sc. (Special) (1990) Second Class Upper Division University of Kelaniya</v>
      </c>
      <c r="F30" t="str" xml:space="preserve">
        <v xml:space="preserve">Number: ++ 94 (0) 71 416 6159_x000d__x000d_
E mail: prasanth@sjp.ac.lk , prasanthigunawardena@yahoo.com</v>
      </c>
      <c r="G30" t="str">
        <v xml:space="preserve">34 Years </v>
      </c>
      <c r="H30" t="str">
        <v>20 days</v>
      </c>
      <c r="I30" t="e">
        <f>SUM(#REF!/20)</f>
        <v>#REF!</v>
      </c>
      <c r="J30" t="e">
        <f>SUM(#REF!/20)</f>
        <v>#REF!</v>
      </c>
      <c r="K30">
        <v>2400000</v>
      </c>
      <c r="L30">
        <v>7966.27</v>
      </c>
    </row>
    <row r="31">
      <c r="A31">
        <v>31</v>
      </c>
      <c r="B31" t="str">
        <v>Ajantha</v>
      </c>
      <c r="C31" t="str">
        <v>De Silva</v>
      </c>
      <c r="D31" t="str">
        <v>Expert in Agriculture, Tourism and Land Degradation</v>
      </c>
      <c r="E31" t="str">
        <v>-</v>
      </c>
      <c r="F31" t="str">
        <v>-</v>
      </c>
      <c r="G31" t="str">
        <v>-</v>
      </c>
      <c r="H31" t="str">
        <v xml:space="preserve">30 days </v>
      </c>
      <c r="I31" t="e">
        <f>SUM(#REF!/30)</f>
        <v>#REF!</v>
      </c>
      <c r="J31" t="e">
        <f>SUM(#REF!/30)</f>
        <v>#REF!</v>
      </c>
      <c r="K31">
        <v>2439000</v>
      </c>
      <c r="L31">
        <v>8151.465525884831</v>
      </c>
    </row>
    <row r="32" xml:space="preserve">
      <c r="A32">
        <v>32</v>
      </c>
      <c r="B32" t="str">
        <v>Devaka</v>
      </c>
      <c r="C32" t="str">
        <v>Weerakoon</v>
      </c>
      <c r="D32" t="str">
        <v>National Consultant - Expert in Natural Resource Management</v>
      </c>
      <c r="E32" t="str" xml:space="preserve">
        <v xml:space="preserve">Ph.D. Biological Sciences, Illinois State University, USA, 1995_x000d__x000d_
M.Sc. Biological Sciences, Illinois State University, USA., 1990_x000d__x000d_
B.Sc. Biological Sciences, University of Colombo, Sri Lanka,198</v>
      </c>
      <c r="F32" t="str" xml:space="preserve">
        <v xml:space="preserve">Number : +94776150184_x000d__x000d_
Email : devakaw@gmail.com</v>
      </c>
      <c r="G32" t="str">
        <v>48 Years</v>
      </c>
      <c r="H32" t="str">
        <v>20 days</v>
      </c>
      <c r="I32" t="e">
        <f>SUM(#REF!/20)</f>
        <v>#REF!</v>
      </c>
      <c r="J32" t="e">
        <f>SUM(#REF!/20)</f>
        <v>#REF!</v>
      </c>
      <c r="K32">
        <v>1000000</v>
      </c>
      <c r="L32">
        <v>3319.2817074385107</v>
      </c>
    </row>
    <row r="33" xml:space="preserve">
      <c r="A33">
        <v>33</v>
      </c>
      <c r="B33" t="str">
        <v>Sandamali</v>
      </c>
      <c r="C33" t="str">
        <v>Pathirage</v>
      </c>
      <c r="D33" t="str">
        <v>GIS Expert</v>
      </c>
      <c r="E33" t="str" xml:space="preserve">
        <v xml:space="preserve">M.Sc. in Geographic Information Systems &amp; Remote Sensing / University of Sri Jayewardenepura, Sri Lanka 2000_x000d__x000d_
National Certificate of Engineering Draftsmanship / Technical College, Ratmalana, Sri Lanka</v>
      </c>
      <c r="F33" t="str" xml:space="preserve">
        <v xml:space="preserve">Number : 01142703004 / 0776702447_x000d__x000d_
Email : pdssandamali@gmail.com</v>
      </c>
      <c r="G33" t="str">
        <v>22 Years</v>
      </c>
      <c r="H33" t="str">
        <v xml:space="preserve">15 days </v>
      </c>
      <c r="I33" t="e">
        <f>SUM(#REF!/15)</f>
        <v>#REF!</v>
      </c>
      <c r="J33" t="e">
        <f>SUM(#REF!/15)</f>
        <v>#REF!</v>
      </c>
      <c r="K33">
        <v>450000</v>
      </c>
      <c r="L33">
        <v>1475.8453314092683</v>
      </c>
    </row>
    <row r="34" xml:space="preserve">
      <c r="A34">
        <v>34</v>
      </c>
      <c r="B34" t="str">
        <v xml:space="preserve">Lakshman </v>
      </c>
      <c r="C34" t="str">
        <v>Pieris</v>
      </c>
      <c r="D34" t="str">
        <v>Expert - Social and Environmental Safeguards</v>
      </c>
      <c r="E34" t="str" xml:space="preserve">
        <v xml:space="preserve">PhD - University of Sri Jayawardenepura, Sri Lanka; 2005 _x000d__x000d_
P. Dip. - Wildlife Conservation and Management, Wildlife Institute of India,_x000d__x000d_
MSc - Food Science and Technology, University of Sri Jayawardenapura_x000d__x000d_
BSc. - Biological Sciences, University of Sri Jayawardenepura; 1992_x000d__x000d_
Sp. Dip. - Wildlife Conservation and Management, University of Colombo, Colombo; 1998</v>
      </c>
      <c r="F34" t="str" xml:space="preserve">
        <v xml:space="preserve">Number : +112539108/+718395311/+773219159_x000d__x000d_
Email: lakshmanpeiris65@gmail.com</v>
      </c>
      <c r="G34" t="str">
        <v>25 Years</v>
      </c>
      <c r="H34" t="str">
        <v xml:space="preserve">25 days </v>
      </c>
      <c r="I34" t="e">
        <f>SUM(#REF!/25)</f>
        <v>#REF!</v>
      </c>
      <c r="J34" t="e">
        <f>SUM(#REF!/25)</f>
        <v>#REF!</v>
      </c>
      <c r="K34">
        <v>1775000</v>
      </c>
      <c r="L34">
        <v>5932.288359346279</v>
      </c>
    </row>
    <row r="35">
      <c r="A35">
        <v>35</v>
      </c>
      <c r="B35" t="str">
        <v xml:space="preserve">Kinthusha </v>
      </c>
      <c r="C35" t="str">
        <v xml:space="preserve">Baskaran    </v>
      </c>
      <c r="D35" t="str">
        <v xml:space="preserve">Consultant – Agriculture Services - Kilinochchi </v>
      </c>
      <c r="E35" t="str">
        <v>-</v>
      </c>
      <c r="F35" t="str">
        <v>-</v>
      </c>
      <c r="G35" t="str">
        <v>-</v>
      </c>
      <c r="H35" t="str">
        <v>190 days</v>
      </c>
      <c r="I35" t="e">
        <f>SUM(#REF!/190)</f>
        <v>#REF!</v>
      </c>
      <c r="J35" t="e">
        <f>SUM(#REF!/190)</f>
        <v>#REF!</v>
      </c>
      <c r="K35">
        <v>1500000</v>
      </c>
      <c r="L35" t="e">
        <f>SUM(#REF!/316.15)</f>
        <v>#REF!</v>
      </c>
    </row>
    <row r="36">
      <c r="A36">
        <v>36</v>
      </c>
      <c r="B36" t="str">
        <v xml:space="preserve">Balaiya </v>
      </c>
      <c r="C36" t="str">
        <v>Navaneethan</v>
      </c>
      <c r="D36" t="str">
        <v>Consultant – Agriculture Services - Mullaithivu</v>
      </c>
      <c r="E36" t="str">
        <v>-</v>
      </c>
      <c r="F36" t="str">
        <v>-</v>
      </c>
      <c r="G36" t="str">
        <v>-</v>
      </c>
      <c r="H36" t="str">
        <v>190 days</v>
      </c>
      <c r="I36" t="e">
        <f>SUM(#REF!/190)</f>
        <v>#REF!</v>
      </c>
      <c r="J36" t="e">
        <f>SUM(#REF!/190)</f>
        <v>#REF!</v>
      </c>
      <c r="K36">
        <v>1500000</v>
      </c>
      <c r="L36" t="e">
        <f>SUM(#REF!/316.15)</f>
        <v>#REF!</v>
      </c>
    </row>
    <row r="37" xml:space="preserve">
      <c r="A37">
        <v>37</v>
      </c>
      <c r="B37" t="str">
        <v>Banura</v>
      </c>
      <c r="C37" t="str">
        <v>Nandathilaka</v>
      </c>
      <c r="D37" t="str">
        <v>Junior Consultant - Coordination and Support</v>
      </c>
      <c r="E37" t="str" xml:space="preserve">
        <v xml:space="preserve">BSc in International Relations (2020 - 2024)- University of London_x000d__x000d_
BSc in Mechatronics Engineering (2017-2020) - University of Wolverhampton_x000d__x000d_
Lyceum International School - Completed IGCSE Ordinary and Advanced level </v>
      </c>
      <c r="F37" t="str" xml:space="preserve">
        <v xml:space="preserve">Number : (+94) 77 0306691_x000d__x000d_
Email : nandathilakeb@gmail.com</v>
      </c>
      <c r="G37" t="str">
        <v xml:space="preserve">6 Years </v>
      </c>
      <c r="H37" t="str">
        <v>87 Days</v>
      </c>
      <c r="I37" t="e">
        <f>SUM(#REF!/87)</f>
        <v>#REF!</v>
      </c>
      <c r="J37" t="e">
        <f>SUM(#REF!/87)</f>
        <v>#REF!</v>
      </c>
      <c r="K37">
        <v>500000</v>
      </c>
      <c r="L37">
        <v>1677.796047112513</v>
      </c>
    </row>
    <row r="38" xml:space="preserve">
      <c r="A38">
        <v>38</v>
      </c>
      <c r="B38" t="str">
        <v>Mahendrathilake</v>
      </c>
      <c r="C38" t="str">
        <v>Senevirathne</v>
      </c>
      <c r="D38" t="str">
        <v xml:space="preserve">National Expert for the Preparation of Kigali HFC Implementation Plan (KIP)- stage I, for Sri Lanka                         </v>
      </c>
      <c r="E38" t="str">
        <v>M.Sc (Honours) in Mechanical Engineering</v>
      </c>
      <c r="F38" t="str" xml:space="preserve">
        <v xml:space="preserve">Number : +94 773 292190_x000d__x000d_
Email: mahen.senevi@gmail.com</v>
      </c>
      <c r="G38" t="str">
        <v xml:space="preserve">41 Years </v>
      </c>
      <c r="H38" t="str">
        <v>No Cost</v>
      </c>
      <c r="I38" t="str">
        <v>-</v>
      </c>
      <c r="J38" t="str">
        <v>-</v>
      </c>
      <c r="K38" t="str">
        <v>-</v>
      </c>
      <c r="L38" t="str">
        <v>-</v>
      </c>
    </row>
    <row r="39" xml:space="preserve">
      <c r="A39">
        <v>39</v>
      </c>
      <c r="B39" t="str">
        <v xml:space="preserve">Sagar Gubbi </v>
      </c>
      <c r="C39" t="str">
        <v xml:space="preserve">Gubbi </v>
      </c>
      <c r="D39" t="str">
        <v>International Consultant for Full Implementation Plan and Logical Framework – Climate and Clean Air Coalition and Concept Submission to MAF</v>
      </c>
      <c r="E39" t="str" xml:space="preserve">
        <v xml:space="preserve">Master of Business Administration (MBA) (2008 - 2009) - University of Oxford, Said Business School, UK _x000d__x000d_
Bachelor of Engineering (Electronics and Communications Engineering) (1990-2003) - Visveswaraiah Technological University, Mysore, India</v>
      </c>
      <c r="F39" t="str" xml:space="preserve">
        <v xml:space="preserve">Number: +91-80-2244-3137_x000d__x000d_
Office E-mail sagar@ecoforge.in</v>
      </c>
      <c r="G39" t="str">
        <v>18 Years</v>
      </c>
      <c r="H39" t="str">
        <v xml:space="preserve">10 days </v>
      </c>
      <c r="I39" t="e">
        <f>SUM(#REF!/10)</f>
        <v>#REF!</v>
      </c>
      <c r="J39" t="e">
        <f>SUM(#REF!/10)</f>
        <v>#REF!</v>
      </c>
      <c r="K39" t="e">
        <f>SUM(#REF!*298.1)</f>
        <v>#REF!</v>
      </c>
      <c r="L39">
        <v>6000</v>
      </c>
    </row>
    <row r="40">
      <c r="A40">
        <v>40</v>
      </c>
      <c r="B40" t="str">
        <v>Mahinda</v>
      </c>
      <c r="C40" t="str">
        <v>Premathilake</v>
      </c>
      <c r="D40" t="str">
        <v>National Consultant – Ground Water Management and Recharge</v>
      </c>
      <c r="E40" t="str">
        <v>-</v>
      </c>
      <c r="F40" t="str">
        <v>-</v>
      </c>
      <c r="G40" t="str">
        <v>-</v>
      </c>
      <c r="H40" t="str">
        <v>96 days</v>
      </c>
      <c r="I40" t="e">
        <f>SUM(#REF!/96)</f>
        <v>#REF!</v>
      </c>
      <c r="J40" t="e">
        <f>SUM(#REF!/96)</f>
        <v>#REF!</v>
      </c>
      <c r="K40">
        <v>2800000</v>
      </c>
      <c r="L40">
        <v>9258.646914886582</v>
      </c>
    </row>
    <row r="41" xml:space="preserve">
      <c r="A41">
        <v>41</v>
      </c>
      <c r="B41" t="str">
        <v>Malcolm A.</v>
      </c>
      <c r="C41" t="str">
        <v>Janson</v>
      </c>
      <c r="D41" t="str">
        <v>International GEF Project Development Specialist (GEF PPG Team Leader)</v>
      </c>
      <c r="E41" t="str" xml:space="preserve">
        <v xml:space="preserve">Post-Graduate Degree in natural resources management, Technical University of Dresden, Germany (1979)_x000d__x000d_
Bachelor of Science Degree (honors), University of Sri Lanka, Colombo (1976)</v>
      </c>
      <c r="F41" t="str">
        <v>-</v>
      </c>
      <c r="G41" t="str">
        <v xml:space="preserve">35 Years </v>
      </c>
      <c r="H41" t="str">
        <v>70 days</v>
      </c>
      <c r="I41" t="e">
        <f>SUM(#REF!/70)</f>
        <v>#REF!</v>
      </c>
      <c r="J41" t="e">
        <f>SUM(#REF!/70)</f>
        <v>#REF!</v>
      </c>
      <c r="K41" t="e">
        <f>SUM(#REF!*299.21)</f>
        <v>#REF!</v>
      </c>
      <c r="L41">
        <v>48500</v>
      </c>
    </row>
    <row r="42" xml:space="preserve">
      <c r="A42">
        <v>42</v>
      </c>
      <c r="B42" t="str">
        <v xml:space="preserve">Arunamali Pavithra </v>
      </c>
      <c r="C42" t="str">
        <v>Nawarathna</v>
      </c>
      <c r="D42" t="str">
        <v>Consultant to Design a Manual on Banking law</v>
      </c>
      <c r="E42" t="str" xml:space="preserve">
        <v xml:space="preserve">LLM, Faculty of Law, University of Colombo, 2018_x000d__x000d_
Master of Business Administration, University of Colombo, 2018_x000d__x000d_
LLB, Faculty of Law, 2nd Class Honours (Upper Division) University of Colombo, 2010_x000d__x000d_
Final examination for Attorneys- at- Law, 1st class Hon., Sri Lanka Law College, December 2010</v>
      </c>
      <c r="F42" t="str" xml:space="preserve">
        <v xml:space="preserve">Number : +94 773685029_x000d__x000d_
E-mail: pavithranavarathne@gmail.com</v>
      </c>
      <c r="G42" t="str">
        <v>15 Years</v>
      </c>
      <c r="H42" t="str">
        <v>No Cost</v>
      </c>
      <c r="I42" t="str">
        <v>-</v>
      </c>
      <c r="J42" t="str">
        <v>-</v>
      </c>
      <c r="K42" t="str">
        <v>-</v>
      </c>
      <c r="L42" t="str">
        <v>-</v>
      </c>
    </row>
    <row r="43">
      <c r="A43">
        <v>43</v>
      </c>
      <c r="B43" t="str">
        <v>Ayodhya</v>
      </c>
      <c r="C43" t="str">
        <v>Amarajeewa</v>
      </c>
      <c r="D43" t="str">
        <v>National  Consultant  to develop a Communication Strategy for DCB</v>
      </c>
      <c r="E43" t="str">
        <v>-</v>
      </c>
      <c r="F43" t="str">
        <v>-</v>
      </c>
      <c r="G43" t="str">
        <v>-</v>
      </c>
      <c r="H43" t="str">
        <v>-</v>
      </c>
      <c r="I43" t="str">
        <v>-</v>
      </c>
      <c r="J43" t="str">
        <v>-</v>
      </c>
      <c r="K43" t="str">
        <v>-</v>
      </c>
      <c r="L43" t="str">
        <v>-</v>
      </c>
    </row>
    <row r="44">
      <c r="A44">
        <v>44</v>
      </c>
      <c r="D44" t="str">
        <v>Individual Consultant - Develop a Training Manual [ for the Capacity Development of Prison officers in Sri Lanka]</v>
      </c>
      <c r="E44" t="str">
        <v>-</v>
      </c>
      <c r="F44" t="str">
        <v>-</v>
      </c>
      <c r="G44" t="str">
        <v>-</v>
      </c>
      <c r="H44" t="str">
        <v>-</v>
      </c>
      <c r="I44" t="str">
        <v>-</v>
      </c>
      <c r="J44" t="str">
        <v>-</v>
      </c>
      <c r="K44" t="str">
        <v>-</v>
      </c>
      <c r="L44" t="str">
        <v>-</v>
      </c>
    </row>
    <row r="45" xml:space="preserve">
      <c r="A45">
        <v>45</v>
      </c>
      <c r="B45" t="str">
        <v>Maringa</v>
      </c>
      <c r="C45" t="str">
        <v>Sumanadasa</v>
      </c>
      <c r="D45" t="str">
        <v>National Consultant-– Conduct a study to strengthen the M &amp; E</v>
      </c>
      <c r="E45" t="str" xml:space="preserve">
        <v xml:space="preserve">University of Colombo Department of Economics( 2006)-2010 - PhD_x000d__x000d_
Sri Lanka Law College Attorney at Law (2006-2007) - AAL_x000d__x000d_
University of Glasgow Centre for Development Studies (1985-1986) - MPhil_x000d__x000d_
University of Colombo Department of Political Science (1992-1993) - MA_x000d__x000d_
Institute of Bankers, Sri Lanka Banking (1972-1975) -  AIB_x000d__x000d_
University of Colombo Faculty of Law (1999-2002) - LLB_x000d__x000d_
University of Peradeniya Faculty of Arts (1968-1971) - BA</v>
      </c>
      <c r="F45" t="str" xml:space="preserve">
        <v xml:space="preserve">Number :  +94 773333207_x000d__x000d_
Email : ms1949@gmail.com</v>
      </c>
      <c r="G45" t="str">
        <v>48 Years</v>
      </c>
      <c r="H45" t="str">
        <v xml:space="preserve">43.5 Days </v>
      </c>
      <c r="I45" t="e">
        <f>SUM(#REF!/43.5)</f>
        <v>#REF!</v>
      </c>
      <c r="J45" t="e">
        <f>SUM(#REF!/43.5)</f>
        <v>#REF!</v>
      </c>
      <c r="K45">
        <v>2400000</v>
      </c>
      <c r="L45" t="e">
        <f>SUM(#REF!/298.76)</f>
        <v>#REF!</v>
      </c>
    </row>
    <row r="46" xml:space="preserve">
      <c r="A46">
        <v>46</v>
      </c>
      <c r="B46" t="str">
        <v>Janakantha</v>
      </c>
      <c r="C46" t="str">
        <v>Silva</v>
      </c>
      <c r="D46" t="str">
        <v>National Consultant to conceptualize the restructuring process of  CIABOC (Commission to Investigate Allegations of Bribery or Corruption)</v>
      </c>
      <c r="E46" t="str" xml:space="preserve">
        <v xml:space="preserve">Bachelor of Philosophy (B.Phil.) – 1985  - (Pontificia Universitas Urbania – Roma)_x000d__x000d_
Certificate for Disciplinary Procedure in 2001, _x000d__x000d_
Certificate for Administrative Law in in 2006, _x000d__x000d_
Certificate Course in English for Professionals (CEP) _x000d__x000d_
Completed Diploma in English for Professionals (DEP) at SRI LANKA - (SLIDA)_x000d__x000d_
Certificate for English Language Course at BRITISH COUNCIL OF COLOMBO (2004) _x000d__x000d_
Diploma in Journalism  &amp; Diploma in English -AQUINAS UNIVERSITY COLLEGE OF HIGHER STUDIES _x000d__x000d_
Certificate for Practical Course on the Use of windows based office automotive software</v>
      </c>
      <c r="F46" t="str" xml:space="preserve">
        <v xml:space="preserve">Number : +94 11 2 404 503 (Residence) , +94 77 6 463 289 (Mobile) _x000d__x000d_
Email :  janakanthasilva@gmail.com</v>
      </c>
      <c r="G46" t="str">
        <v xml:space="preserve">34 Years </v>
      </c>
      <c r="H46" t="str">
        <v>20 days</v>
      </c>
      <c r="I46" t="e">
        <f>SUM(#REF!/20)</f>
        <v>#REF!</v>
      </c>
      <c r="J46" t="e">
        <f>SUM(#REF!/20)</f>
        <v>#REF!</v>
      </c>
      <c r="K46">
        <v>2300000</v>
      </c>
      <c r="L46">
        <v>7634.347927108574</v>
      </c>
    </row>
    <row r="47" xml:space="preserve">
      <c r="A47">
        <v>47</v>
      </c>
      <c r="B47" t="str">
        <v>Alexander</v>
      </c>
      <c r="C47" t="str">
        <v>Wiese</v>
      </c>
      <c r="D47" t="str">
        <v>Climate Finance Consultant</v>
      </c>
      <c r="E47" t="str" xml:space="preserve">
        <v xml:space="preserve">masters, Masters (Evening School) -Diploma (Masters equivalent) in Mathematics_x000d__x000d_
secondary, Secondary Education (null) - A Level (Matura</v>
      </c>
      <c r="F47" t="str">
        <v>-</v>
      </c>
      <c r="G47" t="str">
        <v>22 Years</v>
      </c>
      <c r="H47" t="str">
        <v>35 days</v>
      </c>
      <c r="I47" t="e">
        <f>SUM(#REF!/35)</f>
        <v>#REF!</v>
      </c>
      <c r="J47" t="e">
        <f>SUM(#REF!/35)</f>
        <v>#REF!</v>
      </c>
      <c r="K47" t="e">
        <f>SUM(#REF!*298.1)</f>
        <v>#REF!</v>
      </c>
      <c r="L47">
        <v>30312</v>
      </c>
    </row>
    <row r="48">
      <c r="A48">
        <v>48</v>
      </c>
      <c r="D48" t="str">
        <v>International Consultant for Gender Capacity Development</v>
      </c>
      <c r="E48" t="str">
        <v>-</v>
      </c>
      <c r="F48" t="str">
        <v>-</v>
      </c>
      <c r="G48" t="str">
        <v>-</v>
      </c>
      <c r="H48" t="str">
        <v>30 days</v>
      </c>
      <c r="I48" t="str">
        <v>-</v>
      </c>
      <c r="J48" t="str">
        <v>-</v>
      </c>
      <c r="K48" t="str">
        <v>-</v>
      </c>
      <c r="L48" t="str">
        <v>-</v>
      </c>
    </row>
    <row r="49">
      <c r="A49">
        <v>49</v>
      </c>
      <c r="B49" t="str">
        <v>Smitha</v>
      </c>
      <c r="C49" t="str">
        <v>Premchander</v>
      </c>
      <c r="D49" t="str">
        <v>International Consultant – post-shelter women’s economic empowerment</v>
      </c>
      <c r="E49" t="str">
        <v>-</v>
      </c>
      <c r="F49" t="str">
        <v>-</v>
      </c>
      <c r="G49" t="str">
        <v>-</v>
      </c>
      <c r="H49" t="str">
        <v>12 Days</v>
      </c>
      <c r="I49" t="str">
        <v>-</v>
      </c>
      <c r="J49" t="str">
        <v>-</v>
      </c>
      <c r="K49" t="str">
        <v>-</v>
      </c>
      <c r="L49">
        <v>9988</v>
      </c>
    </row>
    <row r="50" xml:space="preserve">
      <c r="A50">
        <v>50</v>
      </c>
      <c r="B50" t="str">
        <v>Uda</v>
      </c>
      <c r="C50" t="str">
        <v>Deshapriya</v>
      </c>
      <c r="D50" t="str">
        <v>National Consultant to develop the gender capacity building programme for selected justice sector institutions in Sri Lanka</v>
      </c>
      <c r="E50" t="str" xml:space="preserve">
        <v xml:space="preserve">Masters in Human Rights 2020 University of Colombo_x000d__x000d_
Attorney-at-Law 2017 Sri Lanka Law College_x000d__x000d_
Bachelor of Laws (Honors) 2015 University of Colomb0</v>
      </c>
      <c r="F50" t="str" xml:space="preserve">
        <v xml:space="preserve">Number : +94 77 919 0121 _x000d__x000d_
Email : udadesh@gmail.com</v>
      </c>
      <c r="G50" t="str">
        <v xml:space="preserve">12 Years </v>
      </c>
      <c r="H50" t="str">
        <v>70 days</v>
      </c>
      <c r="I50" t="e">
        <f>SUM(#REF!/70)</f>
        <v>#REF!</v>
      </c>
      <c r="J50" t="e">
        <f>SUM(#REF!/70)</f>
        <v>#REF!</v>
      </c>
      <c r="K50">
        <v>2450000</v>
      </c>
      <c r="L50">
        <v>8109.897384971863</v>
      </c>
    </row>
    <row r="51" xml:space="preserve">
      <c r="A51">
        <v>51</v>
      </c>
      <c r="B51" t="str">
        <v xml:space="preserve">Joseph </v>
      </c>
      <c r="C51" t="str">
        <v>Romesh Weeramantry</v>
      </c>
      <c r="D51" t="str">
        <v>International consultant to Modify the Existing BOI Agreements</v>
      </c>
      <c r="E51" t="str" xml:space="preserve">
        <v xml:space="preserve">PhD - School of International Arbitration, Queen Mary College, University of London (2011)_x000d__x000d_
LLM - King’s College, University of London (1994)_x000d__x000d_
BA/LLB - Monash University (1991)</v>
      </c>
      <c r="F51" t="str" xml:space="preserve">
        <v xml:space="preserve">Number: +61 (0)4 0326 0622_x000d__x000d_
Email : romesh.weeramantry@cliffordchance.com_x000d__x000d_
</v>
      </c>
      <c r="G51" t="str">
        <v xml:space="preserve">30 Years </v>
      </c>
      <c r="H51" t="str">
        <v>No Cost</v>
      </c>
      <c r="I51" t="str">
        <v>-</v>
      </c>
      <c r="J51" t="str">
        <v>-</v>
      </c>
      <c r="K51" t="str">
        <v>-</v>
      </c>
      <c r="L51" t="str">
        <v>-</v>
      </c>
    </row>
    <row r="52" xml:space="preserve">
      <c r="A52">
        <v>52</v>
      </c>
      <c r="B52" t="str">
        <v>Sonali</v>
      </c>
      <c r="C52" t="str">
        <v>Deraniyagala</v>
      </c>
      <c r="D52" t="str">
        <v>National Consultant - Human Right Impact Assessment Consultant</v>
      </c>
      <c r="E52" t="str" xml:space="preserve">
        <v xml:space="preserve">1995. DPhil (PhD) in Economics, University of Oxford.              _x000d__x000d_
1985.   MA Area Studies, S0AS, University of London _x000d__x000d_
1984.   BA Economics, University of Cambridge 	   </v>
      </c>
      <c r="F52" t="str" xml:space="preserve">
        <v xml:space="preserve">Email: sd11@soas.ac.uk _x000d__x000d_
_x000d__x000d_
 </v>
      </c>
      <c r="G52" t="str">
        <v>49 Years</v>
      </c>
      <c r="H52" t="str">
        <v xml:space="preserve">43.5 Days </v>
      </c>
      <c r="I52" t="e">
        <f>SUM(#REF!/43.5)</f>
        <v>#REF!</v>
      </c>
      <c r="J52" t="e">
        <f>SUM(#REF!/43.5)</f>
        <v>#REF!</v>
      </c>
      <c r="K52">
        <v>2981016</v>
      </c>
      <c r="L52">
        <v>9990</v>
      </c>
    </row>
    <row r="53" xml:space="preserve">
      <c r="A53">
        <v>53</v>
      </c>
      <c r="B53" t="str">
        <v xml:space="preserve">Chatura </v>
      </c>
      <c r="C53" t="str">
        <v>Liyanage</v>
      </c>
      <c r="D53" t="str">
        <v>National Consultant – Financial Literacy Expert</v>
      </c>
      <c r="E53" t="str" xml:space="preserve">
        <v xml:space="preserve">Ph.D Research area: Access to finance, Open University of Sri Lanka_x000d__x000d_
MBA Research area: International Finance, University of Colombo_x000d__x000d_
B.Business Mgt (Accountancy) University of Kelaniya_x000d__x000d_
Associate Member - Institute of Certified Management Accountants of UK_x000d__x000d_
Associate Member - Institute of Certified Management Accountants of Sri Lanka_x000d__x000d_
Member - Project Management Professional(PMP), Project Management Institute , (USA).</v>
      </c>
      <c r="F53" t="str">
        <v>Number : +94777201958</v>
      </c>
      <c r="G53" t="str">
        <v>20 Years</v>
      </c>
      <c r="H53" t="str">
        <v xml:space="preserve">40 days </v>
      </c>
      <c r="I53" t="e">
        <f>SUM(#REF!/40)</f>
        <v>#REF!</v>
      </c>
      <c r="J53" t="e">
        <f>SUM(#REF!/40)</f>
        <v>#REF!</v>
      </c>
      <c r="K53">
        <v>2870000</v>
      </c>
      <c r="L53">
        <v>9500.165508109896</v>
      </c>
    </row>
    <row r="54" xml:space="preserve">
      <c r="A54">
        <v>54</v>
      </c>
      <c r="B54" t="str">
        <v>Irakli</v>
      </c>
      <c r="C54" t="str">
        <v>Kotetishvili</v>
      </c>
      <c r="D54" t="str">
        <v>International Consultant- Consultant to advice on declaration of assets and liabilities</v>
      </c>
      <c r="E54" t="str" xml:space="preserve">
        <v xml:space="preserve">LL.M. in International Criminal Law, Awarded with Presidential Fellowship - University of Sussex, UK, 2006_x000d__x000d_
Master of Public Policy, Oxford University Graduate Scholarship - University of Oxford, Blavatnik School of Government, UK, 2014_x000d__x000d_
BA in Law, Awarded with merit-based scholarship, honors (top 10%) - Tbilisi State University, Tbilisi, Georgia, 2000</v>
      </c>
      <c r="F54" t="str">
        <v xml:space="preserve">Email : kotetishvili.irakli@gmail.com  </v>
      </c>
      <c r="G54" t="str">
        <v>21 Years</v>
      </c>
      <c r="H54" t="str">
        <v>30 days</v>
      </c>
      <c r="I54" t="e">
        <f>SUM(#REF!/30)</f>
        <v>#REF!</v>
      </c>
      <c r="J54" t="e">
        <f>SUM(#REF!/30)</f>
        <v>#REF!</v>
      </c>
      <c r="K54" t="e">
        <f>SUM(#REF!*299.21)</f>
        <v>#REF!</v>
      </c>
      <c r="L54">
        <v>25216</v>
      </c>
    </row>
    <row r="55" xml:space="preserve">
      <c r="A55">
        <v>55</v>
      </c>
      <c r="B55" t="str">
        <v>Drago</v>
      </c>
      <c r="C55" t="str">
        <v>Kos</v>
      </c>
      <c r="D55" t="str">
        <v>International Consultant- Consultant to advice on the National Action Plan on Bribery and Corruption</v>
      </c>
      <c r="E55" t="str" xml:space="preserve">
        <v xml:space="preserve">Bachelor of Arts (Bologna Master’s Degree) (1979-1983) - University of Ljubljana, Faculty of Law_x000d__x000d_
State Bar Exam (1990 – 1991) - Ministry of Justice of the Republic of Slovenia</v>
      </c>
      <c r="F55" t="str" xml:space="preserve">
        <v xml:space="preserve">Number : +386 31 650 041_x000d__x000d_
Email : Drago.kos@gmail.com</v>
      </c>
      <c r="G55" t="str">
        <v>41 Years</v>
      </c>
      <c r="H55" t="str">
        <v>40 days</v>
      </c>
      <c r="I55" t="e">
        <f>SUM(#REF!/40)</f>
        <v>#REF!</v>
      </c>
      <c r="J55" t="e">
        <f>SUM(#REF!/40)</f>
        <v>#REF!</v>
      </c>
      <c r="K55" t="e">
        <f>SUM(#REF!*301.27)</f>
        <v>#REF!</v>
      </c>
      <c r="L55">
        <v>39240</v>
      </c>
    </row>
    <row r="56">
      <c r="A56">
        <v>56</v>
      </c>
      <c r="B56" t="str">
        <v xml:space="preserve">Bimali </v>
      </c>
      <c r="C56" t="str">
        <v>Ameresekera</v>
      </c>
      <c r="D56" t="str">
        <v>National Consultant – Post-Shelter Women’s Economic Empowerment</v>
      </c>
      <c r="E56" t="str">
        <v>-</v>
      </c>
      <c r="F56" t="str">
        <v>-</v>
      </c>
      <c r="G56" t="str">
        <v>-</v>
      </c>
      <c r="H56" t="str">
        <v>105 days</v>
      </c>
      <c r="I56" t="e">
        <f>SUM(#REF!/105)</f>
        <v>#REF!</v>
      </c>
      <c r="J56" t="e">
        <f>SUM(#REF!/105)</f>
        <v>#REF!</v>
      </c>
      <c r="K56">
        <v>8494200</v>
      </c>
      <c r="L56" t="e">
        <f>SUM(#REF!/302.1)</f>
        <v>#REF!</v>
      </c>
    </row>
    <row r="57" xml:space="preserve">
      <c r="A57">
        <v>57</v>
      </c>
      <c r="B57" t="str">
        <v xml:space="preserve">lalith </v>
      </c>
      <c r="C57" t="str">
        <v>Samaraweera</v>
      </c>
      <c r="D57" t="str">
        <v>Consultant to address final comments to the Multi-Sectoral National Action Plan (NAP) to Address SGBV 2024 - 2028 across all three local languages, final translations, final edit, final proofread in preparation for printing of the NAP.</v>
      </c>
      <c r="E57" t="str" xml:space="preserve">
        <v xml:space="preserve">Diploma In Public Management, _x000d__x000d_
Diploma in Library and Information Science – Level I_x000d__x000d_
Diploma in Human Rights at Institute of Human Rights _x000d__x000d_
Certificate Course on introduction to printing at INGRIN institute.</v>
      </c>
      <c r="F57" t="str" xml:space="preserve">
        <v xml:space="preserve">Number : 077 301 7475 / 077 116 9575_x000d__x000d_
Email : lsamaraweera@gmail.com</v>
      </c>
      <c r="G57" t="str">
        <v>19 Years</v>
      </c>
      <c r="H57" t="str">
        <v>60 days</v>
      </c>
      <c r="I57" t="e">
        <f>SUM(#REF!/60)</f>
        <v>#REF!</v>
      </c>
      <c r="J57" t="e">
        <f>SUM(#REF!/60)</f>
        <v>#REF!</v>
      </c>
      <c r="K57">
        <v>300000</v>
      </c>
      <c r="L57">
        <v>1002.640286086695</v>
      </c>
    </row>
    <row r="58" xml:space="preserve">
      <c r="A58">
        <v>58</v>
      </c>
      <c r="B58" t="str">
        <v xml:space="preserve">Shiranee </v>
      </c>
      <c r="C58" t="str">
        <v>Thilakawardena</v>
      </c>
      <c r="D58" t="str">
        <v>Consultant to develop ‘SGBV checklists’ for judges</v>
      </c>
      <c r="E58" t="str" xml:space="preserve">
        <v xml:space="preserve">Fellowship: Intensive Study Programme for Judicial Educators in June 2019 in Halifax Ottawa, Toronto in Canada. _x000d__x000d_
Honorary Doctorate in Law from Smith College in May 2011, U.S.A for international work on women and children’s rights. _x000d__x000d_
Diploma in Forensic Medicine and Science from the University of Colombo _x000d__x000d_
Fellowship in Human Rights, International Law and Intervention from Brandeis University, Massachusetts, U.S.A.  _x000d__x000d_
Passed the Advocates finals of the Sri Lanka Law College, Council of Legal Education, with honours and received a scholarship award in the intermediate. _x000d__x000d_
Women and Security Executive Training Program Certification on ‘Women and Peace’ from the John F. Kennedy School of Government, Harvard University, Massachusetts, U.S.A.  _x000d__x000d_
Diploma in International Commercial Law and Banking, Alumni of IDLO, Rome, Italy. _x000d__x000d_
Honorary Doctorate in Law from Williams College, Massachusetts, U.S.A. for international work on women. _x000d__x000d_
American Chamber of Commerce – Certificate of Merit for work on sexual harassment. _x000d__x000d_
Certificate as State Guest on the Overseas Visitors Program organized by the American Centre. _x000d__x000d_
Certificate from ITC/ILO for course on ‘Forced Labour and Trafficking in Persons’. _x000d__x000d_
Several diplomas and certificates in Human Rights, Women’s, Rights, Child Rights. </v>
      </c>
      <c r="F58" t="str" xml:space="preserve">
        <v xml:space="preserve">Number 	: +94777 366 730 _x000d__x000d_
Email		: stilakawardane@gmail.com </v>
      </c>
      <c r="G58" t="str">
        <v>40 Years</v>
      </c>
      <c r="H58" t="str">
        <v>100 days</v>
      </c>
      <c r="I58" t="e">
        <f>SUM(#REF!/100)</f>
        <v>#REF!</v>
      </c>
      <c r="J58" t="e">
        <f>SUM(#REF!/100)</f>
        <v>#REF!</v>
      </c>
      <c r="K58">
        <v>8000000</v>
      </c>
      <c r="L58">
        <v>26554.253659508086</v>
      </c>
    </row>
    <row r="59" xml:space="preserve">
      <c r="A59">
        <v>59</v>
      </c>
      <c r="B59" t="str">
        <v>Fathima</v>
      </c>
      <c r="C59" t="str">
        <v>Shazana Shahjahan</v>
      </c>
      <c r="D59" t="str">
        <v>Reporting and Knowledge Consultant- Inclusive Governance</v>
      </c>
      <c r="E59" t="str" xml:space="preserve">
        <v xml:space="preserve">MA (Hons) Social and Political Sciences – First ClassOct  (2007 – June 2010) - University of Cambridge_x000d__x000d_
GCE A Level: Biology (A), Chemistry (A), History (A), Mathematics (A) - (1997 - 2007) - Elizabeth Moir School</v>
      </c>
      <c r="F59" t="str" xml:space="preserve">
        <v xml:space="preserve">Number : +94775201963  _x000d__x000d_
Email : shazana.s1@gmail.com </v>
      </c>
      <c r="G59" t="str">
        <v>14 Years</v>
      </c>
      <c r="H59" t="str">
        <v>80 days</v>
      </c>
      <c r="I59" t="e">
        <f>SUM(#REF!/80)</f>
        <v>#REF!</v>
      </c>
      <c r="J59" t="e">
        <f>SUM(#REF!/80)</f>
        <v>#REF!</v>
      </c>
      <c r="K59">
        <v>3100000</v>
      </c>
      <c r="L59">
        <v>10261.502813637868</v>
      </c>
    </row>
    <row r="60">
      <c r="A60">
        <v>60</v>
      </c>
      <c r="B60" t="str">
        <v>Kelum Aruna</v>
      </c>
      <c r="C60" t="str">
        <v>Perara</v>
      </c>
      <c r="D60" t="str">
        <v>National Consultant – Data Collection and Analysis – Montreal Protocol</v>
      </c>
      <c r="E60" t="str">
        <v>-</v>
      </c>
      <c r="F60" t="str">
        <v>-</v>
      </c>
      <c r="G60" t="str">
        <v>-</v>
      </c>
      <c r="H60" t="str">
        <v>45 days</v>
      </c>
      <c r="I60" t="e">
        <f>SUM(#REF!/45)</f>
        <v>#REF!</v>
      </c>
      <c r="J60" t="e">
        <f>SUM(#REF!/45)</f>
        <v>#REF!</v>
      </c>
      <c r="K60">
        <v>2700000</v>
      </c>
      <c r="L60">
        <v>8962.060610083978</v>
      </c>
    </row>
    <row r="61" xml:space="preserve">
      <c r="A61">
        <v>61</v>
      </c>
      <c r="B61" t="str">
        <v xml:space="preserve">Thusitha </v>
      </c>
      <c r="C61" t="str">
        <v>Pilapitiya</v>
      </c>
      <c r="D61" t="str">
        <v>Independent Consultant to support identified interventions on anti-corruption</v>
      </c>
      <c r="E61" t="str" xml:space="preserve">
        <v xml:space="preserve">M.A. Public Policy and Sustainable International Development (1994 – 1996)- Brandeis University, U.S.A_x000d__x000d_
Attorney-at-Law, Sri Lanka Law College/Supreme Court of Sri Lanka - 1992_x000d__x000d_
Diploma, International Relations, Bandaranaike Center for International Studies, Colombo, Sri Lanka - 1990-1991_x000d__x000d_
LL.B. University of Colombo, Sri Lanka (1970-1974) </v>
      </c>
      <c r="F61" t="str" xml:space="preserve">
        <v xml:space="preserve">Number : +94 71 494 3456 _x000d__x000d_
Email : thusithadp@yahoo.com</v>
      </c>
      <c r="G61" t="str">
        <v>20 Years</v>
      </c>
      <c r="H61" t="str">
        <v>15 days</v>
      </c>
      <c r="I61" t="e">
        <f>SUM(#REF!/15)</f>
        <v>#REF!</v>
      </c>
      <c r="J61" t="e">
        <f>SUM(#REF!/15)</f>
        <v>#REF!</v>
      </c>
      <c r="K61">
        <v>2475000</v>
      </c>
      <c r="L61">
        <v>8255.50366911274</v>
      </c>
    </row>
    <row r="62">
      <c r="A62">
        <v>62</v>
      </c>
      <c r="D62" t="str">
        <v>National Consultant to analyze the gender responsiveness of financial institutions supporting MSMEs</v>
      </c>
      <c r="E62" t="str">
        <v>-</v>
      </c>
      <c r="F62" t="str">
        <v>-</v>
      </c>
      <c r="G62" t="str">
        <v>-</v>
      </c>
      <c r="H62" t="str">
        <v>-</v>
      </c>
      <c r="I62" t="str">
        <v>-</v>
      </c>
      <c r="J62" t="str">
        <v>-</v>
      </c>
      <c r="K62" t="str">
        <v>-</v>
      </c>
      <c r="L62" t="str">
        <v>-</v>
      </c>
    </row>
    <row r="63" xml:space="preserve">
      <c r="A63">
        <v>63</v>
      </c>
      <c r="B63" t="str">
        <v>Cecilia</v>
      </c>
      <c r="C63" t="str">
        <v>Fantastico</v>
      </c>
      <c r="D63" t="str">
        <v>International IC - Facilitator/Documenter for the Regional Study Programme for the Women Parliamentarians’ Caucus</v>
      </c>
      <c r="E63" t="str" xml:space="preserve">
        <v xml:space="preserve">Master of Arts in Women and Development ( 2005) - University of the Philippines_x000d__x000d_
University of the Philippines ( 1987) - University of the Philippines</v>
      </c>
      <c r="F63" t="str">
        <v>Email : cmifantastico@yahoo.com</v>
      </c>
      <c r="G63" t="str">
        <v>30 Years</v>
      </c>
      <c r="H63" t="str">
        <v>16 days</v>
      </c>
      <c r="I63" t="e">
        <f>SUM(#REF!/16)</f>
        <v>#REF!</v>
      </c>
      <c r="J63" t="e">
        <f>SUM(#REF!/16)</f>
        <v>#REF!</v>
      </c>
      <c r="K63" t="e">
        <f>SUM(#REF!*302.42)</f>
        <v>#REF!</v>
      </c>
      <c r="L63">
        <v>4948.21</v>
      </c>
    </row>
    <row r="64" xml:space="preserve">
      <c r="A64">
        <v>64</v>
      </c>
      <c r="B64" t="str">
        <v>Kathryn</v>
      </c>
      <c r="C64" t="str">
        <v>English</v>
      </c>
      <c r="D64" t="str">
        <v>International IC - Data Management Expert</v>
      </c>
      <c r="E64" t="str" xml:space="preserve">
        <v xml:space="preserve">Bar Finals Professional Exam, Professional (Council of Legal Education, London UK) - 1984 - 1985_x000d__x000d_
1981-1984: Law &amp; Spanish, BA (Hons) 2.1, University of Wales - 1981 - 1984</v>
      </c>
      <c r="F64" t="str">
        <v>-</v>
      </c>
      <c r="G64" t="str">
        <v xml:space="preserve">29 Years </v>
      </c>
      <c r="H64" t="str">
        <v>18 days</v>
      </c>
      <c r="I64" t="e">
        <f>SUM(#REF!/18)</f>
        <v>#REF!</v>
      </c>
      <c r="J64" t="e">
        <f>SUM(#REF!/18)</f>
        <v>#REF!</v>
      </c>
      <c r="K64" t="e">
        <f>SUM(#REF!*302.42)</f>
        <v>#REF!</v>
      </c>
      <c r="L64">
        <v>19483</v>
      </c>
    </row>
    <row r="65" xml:space="preserve">
      <c r="A65">
        <v>65</v>
      </c>
      <c r="B65" t="str">
        <v>Sagar</v>
      </c>
      <c r="C65" t="str">
        <v xml:space="preserve"> Gubbi</v>
      </c>
      <c r="D65" t="str">
        <v xml:space="preserve">INT IC - Revision of Proposal for Accelerating Deployment of Rooftop Solar to GCF </v>
      </c>
      <c r="E65" t="str" xml:space="preserve">
        <v xml:space="preserve">Master of Business Administration (MBA) - University of Oxford, Said Business School, UK (2008-2009)_x000d__x000d_
Bachelor of Engineering (Electronics and Communications Engineering)Visveswaraiah Technological University, Mysore, India (1990-2003)</v>
      </c>
      <c r="F65" t="str">
        <v>-</v>
      </c>
      <c r="G65" t="str">
        <v xml:space="preserve">18 Years </v>
      </c>
      <c r="H65" t="str">
        <v>26 Days</v>
      </c>
      <c r="I65" t="e">
        <f>SUM(#REF!/26)</f>
        <v>#REF!</v>
      </c>
      <c r="J65" t="e">
        <f>SUM(#REF!/26)</f>
        <v>#REF!</v>
      </c>
      <c r="K65" t="e">
        <f>SUM(#REF!*302.42)</f>
        <v>#REF!</v>
      </c>
      <c r="L65">
        <v>15600</v>
      </c>
    </row>
    <row r="66">
      <c r="A66">
        <v>66</v>
      </c>
      <c r="B66" t="str">
        <v>Siripala</v>
      </c>
      <c r="C66" t="str">
        <v>Tellambura Hettige</v>
      </c>
      <c r="D66" t="str">
        <v>Lead Author - Developing an Analysis Report Based on the Results of the National Citizen Survey</v>
      </c>
      <c r="E66" t="str">
        <v>-</v>
      </c>
      <c r="F66" t="str">
        <v>-</v>
      </c>
      <c r="G66" t="str">
        <v>-</v>
      </c>
      <c r="H66" t="str">
        <v>No Cost Extension</v>
      </c>
      <c r="I66" t="str">
        <v>-</v>
      </c>
      <c r="J66" t="str">
        <v>-</v>
      </c>
      <c r="K66" t="str">
        <v>-</v>
      </c>
      <c r="L66" t="str">
        <v>-</v>
      </c>
    </row>
    <row r="67" xml:space="preserve">
      <c r="A67">
        <v>67</v>
      </c>
      <c r="B67" t="str">
        <v xml:space="preserve">Kasun </v>
      </c>
      <c r="C67" t="str">
        <v>Ediriweera</v>
      </c>
      <c r="D67" t="str">
        <v>Content Creator</v>
      </c>
      <c r="E67" t="str" xml:space="preserve">
        <v xml:space="preserve">Post Graduate Diploma in Digital Marketing - Chartered Institute of  Marketing (UK) - 2023_x000d__x000d_
Certificate in Digital Marketing, Public Relations &amp; Corporate Communications - Sri Lanka Press Institute - 2017_x000d__x000d_
International Diploma in Computer Studies (IDCS) - NCC (UK) - 2012</v>
      </c>
      <c r="F67" t="str" xml:space="preserve">
        <v xml:space="preserve">Number : +94 779 487 648_x000d__x000d_
Email : kasuncwe@gmail.com</v>
      </c>
      <c r="G67" t="str">
        <v xml:space="preserve">12 Years </v>
      </c>
      <c r="H67" t="str">
        <v>No Cost Extension</v>
      </c>
      <c r="I67" t="str">
        <v>-</v>
      </c>
      <c r="J67" t="str">
        <v>-</v>
      </c>
      <c r="K67" t="str">
        <v>-</v>
      </c>
      <c r="L67" t="str">
        <v>-</v>
      </c>
    </row>
    <row r="68" xml:space="preserve">
      <c r="A68">
        <v>68</v>
      </c>
      <c r="B68" t="str">
        <v xml:space="preserve">Tammy </v>
      </c>
      <c r="C68" t="str">
        <v>Anne Smith</v>
      </c>
      <c r="D68" t="str">
        <v>International Consultant – Review and revise the End project evaluation of the “Countering hate speech through education and advocacy for improving social cohesion in Sri Lanka” project</v>
      </c>
      <c r="E68" t="str" xml:space="preserve">
        <v xml:space="preserve">Master of International Affairs SIPA, Columbia University, (1997): masters, Masters (Columbia University)_x000d__x000d_
Ph.D. in Sociology Columbia University, (2007): doctorate, Doctorate (Columbia University)_x000d__x000d_
B.A. in English/political science Susquehanna University, (1987): bachelors, Undergraduate (Susquehanna University)</v>
      </c>
      <c r="F68" t="str">
        <v>Email - tammyannsmith@gmail.com</v>
      </c>
      <c r="G68" t="str">
        <v>27 Years</v>
      </c>
      <c r="H68" t="str">
        <v xml:space="preserve">10 Days </v>
      </c>
      <c r="I68" t="str">
        <v>-</v>
      </c>
      <c r="J68" t="str">
        <v>-</v>
      </c>
      <c r="K68" t="str">
        <v>-</v>
      </c>
      <c r="L68" t="str">
        <v>-</v>
      </c>
    </row>
    <row r="69" xml:space="preserve">
      <c r="A69">
        <v>69</v>
      </c>
      <c r="B69" t="str">
        <v>Kalum</v>
      </c>
      <c r="C69" t="str">
        <v>Nishantha</v>
      </c>
      <c r="D69" t="str">
        <v>Consultant –  Livelihood Development, Climate Smart Agriculture (CSA)</v>
      </c>
      <c r="E69" t="str" xml:space="preserve">
        <v xml:space="preserve">Bachelor of Arts (B.A) University of Ruhuna (2007 – 2010) _x000d__x000d_
Diploma in Agriculture Production Technology at Aquinas College of Higher Studies - (2014 – 2015) _x000d__x000d_
Diploma in Business &amp; Marketing Management at NIBM (1999 - 2002) </v>
      </c>
      <c r="F69" t="str" xml:space="preserve">
        <v xml:space="preserve">Number :  +94 777959306/+94 774231783 _x000d__x000d_
Email : kalumnishantha670@gmail.com /kalum.aluthgamage123@gmail.com</v>
      </c>
      <c r="G69" t="str">
        <v xml:space="preserve">23 Years </v>
      </c>
      <c r="H69" t="str">
        <v>239.25 Days</v>
      </c>
      <c r="I69" t="e">
        <f>SUM(#REF!/239.25)</f>
        <v>#REF!</v>
      </c>
      <c r="J69" t="e">
        <f>SUM(#REF!/239.25)</f>
        <v>#REF!</v>
      </c>
      <c r="K69">
        <v>3960000</v>
      </c>
      <c r="L69">
        <v>13108.242303872888</v>
      </c>
    </row>
    <row r="70">
      <c r="A70">
        <v>70</v>
      </c>
      <c r="B70" t="str">
        <v>Menaka</v>
      </c>
      <c r="C70" t="str">
        <v>Liyanage</v>
      </c>
      <c r="D70" t="str">
        <v>Consultant - Water Management and Disaster Risk Reduction</v>
      </c>
      <c r="E70" t="str">
        <v>-</v>
      </c>
      <c r="F70" t="str">
        <v>-</v>
      </c>
      <c r="G70" t="str">
        <v>-</v>
      </c>
      <c r="H70" t="str">
        <v>239.25 Days</v>
      </c>
      <c r="I70" t="e">
        <f>SUM(#REF!/239.25)</f>
        <v>#REF!</v>
      </c>
      <c r="J70" t="e">
        <f>SUM(#REF!/239.25)</f>
        <v>#REF!</v>
      </c>
      <c r="K70" t="e">
        <f>SUM(302.1*#REF!)</f>
        <v>#REF!</v>
      </c>
      <c r="L70">
        <v>13108.23</v>
      </c>
    </row>
    <row r="71" xml:space="preserve">
      <c r="A71">
        <v>71</v>
      </c>
      <c r="B71" t="str">
        <v>Bunafsha</v>
      </c>
      <c r="C71" t="str">
        <v xml:space="preserve">Gulakova </v>
      </c>
      <c r="D71" t="str">
        <v>International Consultant to Conduct the Mid-Term Evaluation (MTE) for Support to Justice Sector Project (JURE) of UNDP and UNICEF Sri Lanka</v>
      </c>
      <c r="E71" t="str" xml:space="preserve">
        <v xml:space="preserve">Master’s in international human Rights Law (11/2003 – 12/2005) - The University of Oxford, United Kingdom_x000d__x000d_
Academic Fellowship in Public Interest Law Initiative in Transitional Societies (08/2001 – 09/2002) - Columbia University in The City of New York_x000d__x000d_
Degree in Jurisprudence – Specialisation in Justice and Constitutional Law (10/1993 – 09/2000) - Tajik State National University, Law School, Dushanbe, Tajikistan_x000d__x000d_
Certificate of Achievement (2012) - International Anti-Corruption Academy, Laxemburg, Austria_x000d__x000d_
Constitutional and Legal Policy Institute</v>
      </c>
      <c r="F71" t="str">
        <v>-</v>
      </c>
      <c r="G71" t="str">
        <v xml:space="preserve">20 Years </v>
      </c>
      <c r="H71" t="str">
        <v xml:space="preserve">45 days </v>
      </c>
      <c r="I71" t="e">
        <f>SUM(#REF!/45)</f>
        <v>#REF!</v>
      </c>
      <c r="J71" t="e">
        <f>SUM(#REF!/45)</f>
        <v>#REF!</v>
      </c>
      <c r="K71" t="e">
        <f>SUM(#REF!*298.76)</f>
        <v>#REF!</v>
      </c>
      <c r="L71">
        <v>33152</v>
      </c>
    </row>
    <row r="72" xml:space="preserve">
      <c r="A72">
        <v>72</v>
      </c>
      <c r="B72" t="str">
        <v>Ulises</v>
      </c>
      <c r="C72" t="str">
        <v>Pallares</v>
      </c>
      <c r="D72" t="str">
        <v xml:space="preserve">International Consultant - Consultant RBM Specialist </v>
      </c>
      <c r="E72" t="str" xml:space="preserve">
        <v xml:space="preserve">Diploma in Public Policy and Program Evaluation, Carleton University. GPA: 3.95/4._x000d__x000d_
Master of Administration and Public Policy, Universidad de San Andrés. GPA: 3.87/4. Magna Cum Laude._x000d__x000d_
Bachelor of Arts, Political Science, Universidad de Buenos Aires. GPA: 3.90/4. Magna Cum Laude_x000d__x000d_
Executive Education: Gender-based + Analysis (Government of Canada), Certificate in Businesses Innovation_x000d__x000d_
(Cambridge University), Certification in Agile Management (University of Toronto)_x000d__x000d_
Command of SPSS, Condens, Nvivo, Qualtrics, QFi, and MS Office package._x000d__x000d_
Fluent in English, French, and Spanish.</v>
      </c>
      <c r="F72" t="str" xml:space="preserve">
        <v xml:space="preserve">Number : +1.437-602.1979_x000d__x000d_
Email : ulises.pallares@gmail.com </v>
      </c>
      <c r="G72" t="str">
        <v xml:space="preserve">20 Years </v>
      </c>
      <c r="H72" t="str">
        <v xml:space="preserve">15 days </v>
      </c>
      <c r="I72" t="e">
        <f>SUM(#REF!/15)</f>
        <v>#REF!</v>
      </c>
      <c r="J72" t="e">
        <f>SUM(#REF!/15)</f>
        <v>#REF!</v>
      </c>
      <c r="K72" t="e">
        <f>SUM(#REF!*302.1)</f>
        <v>#REF!</v>
      </c>
      <c r="L72">
        <v>18200</v>
      </c>
    </row>
    <row r="73" xml:space="preserve">
      <c r="A73">
        <v>73</v>
      </c>
      <c r="B73" t="str">
        <v>Supun</v>
      </c>
      <c r="C73" t="str">
        <v>De Mel</v>
      </c>
      <c r="D73" t="str">
        <v>Consultant to support Gender related activities of CDLG Project</v>
      </c>
      <c r="E73" t="str" xml:space="preserve">
        <v xml:space="preserve">MSc degree in Social and Cultural Anthropology, 2006. - University of Oxford, United Kingdom_x000d__x000d_
MPhil in Modern Society and Global Transformations (2004) - University of Cambridge, United Kingdom_x000d__x000d_
Post Graduate Diploma in Women’s Studies (2003) -University of Colombo, Sri Lanka_x000d__x000d_
B.A. Honours in Sociology, (2001) - Jesus &amp; Mary College, University of Delhi, New Delhi, India</v>
      </c>
      <c r="F73" t="str" xml:space="preserve">
        <v xml:space="preserve">Number : +94774440120/ +94112647523_x000d__x000d_
Email : museums@chdmlka.org </v>
      </c>
      <c r="G73" t="str">
        <v xml:space="preserve">18 Years </v>
      </c>
      <c r="H73" t="str">
        <v>No Cost</v>
      </c>
      <c r="I73" t="str">
        <v>-</v>
      </c>
      <c r="J73" t="str">
        <v>-</v>
      </c>
      <c r="K73" t="str">
        <v>-</v>
      </c>
      <c r="L73" t="str">
        <v>-</v>
      </c>
    </row>
    <row r="74" xml:space="preserve">
      <c r="A74">
        <v>74</v>
      </c>
      <c r="B74" t="str">
        <v>Manisha</v>
      </c>
      <c r="C74" t="str">
        <v>Dissanayake</v>
      </c>
      <c r="D74" t="str">
        <v>Gender Advisor JURE</v>
      </c>
      <c r="E74" t="str" xml:space="preserve">
        <v xml:space="preserve">M.A. Human Rights And Democratization (2021) : UNIVERSITY OF COLOMBO, SRI LANKA_x000d__x000d_
LL.B. in Laws. (July 2015) - THE LONDON SCHOOL OF ECONOMICS AND POLITICAL SCIENCE, UK_x000d__x000d_
Advanced Level Examinations (2012) - Law A* Economics A* English Literature A*</v>
      </c>
      <c r="F74" t="str" xml:space="preserve">
        <v xml:space="preserve">Number : (94) 77 4207065_x000d__x000d_
Email : msdissan@gmail.com</v>
      </c>
      <c r="G74" t="str">
        <v xml:space="preserve">9 Years </v>
      </c>
      <c r="H74" t="str">
        <v xml:space="preserve">30 days </v>
      </c>
      <c r="I74" t="e">
        <f>SUM(#REF!/30)</f>
        <v>#REF!</v>
      </c>
      <c r="J74" t="e">
        <f>SUM(#REF!/30)</f>
        <v>#REF!</v>
      </c>
      <c r="K74">
        <v>1260000</v>
      </c>
      <c r="L74">
        <v>4170.804369414101</v>
      </c>
    </row>
    <row r="75" xml:space="preserve">
      <c r="A75">
        <v>75</v>
      </c>
      <c r="B75" t="str">
        <v>Alexander</v>
      </c>
      <c r="C75" t="str">
        <v>Wiese</v>
      </c>
      <c r="D75" t="str">
        <v>Climate Finance Consultant</v>
      </c>
      <c r="E75" t="str" xml:space="preserve">
        <v xml:space="preserve">masters, Masters (Evening School) -Diploma (Masters equivalent) in Mathematics_x000d__x000d_
secondary, Secondary Education (null) - A Level (Matura</v>
      </c>
      <c r="F75" t="str">
        <v>-</v>
      </c>
      <c r="G75" t="str">
        <v>22 Years</v>
      </c>
      <c r="H75" t="str">
        <v>No Cost Extenstion</v>
      </c>
      <c r="I75" t="str">
        <v>-</v>
      </c>
      <c r="J75" t="str">
        <v>-</v>
      </c>
      <c r="K75" t="str">
        <v>-</v>
      </c>
      <c r="L75" t="str">
        <v>-</v>
      </c>
    </row>
    <row r="76" xml:space="preserve">
      <c r="A76">
        <v>76</v>
      </c>
      <c r="B76" t="str">
        <v>Banura</v>
      </c>
      <c r="C76" t="str">
        <v>Nandathilake</v>
      </c>
      <c r="D76" t="str">
        <v>Junior Consultant - Coordination and Support</v>
      </c>
      <c r="E76" t="str" xml:space="preserve">
        <v xml:space="preserve">BSc in International Relations (2020 - 2024)- University of London_x000d__x000d_
BSc in Mechatronics Engineering (2017-2020) - University of Wolverhampton_x000d__x000d_
Lyceum International School - Completed IGCSE Ordinary and Advanced level </v>
      </c>
      <c r="F76" t="str" xml:space="preserve">
        <v xml:space="preserve">Number : (+94) 77 0306691_x000d__x000d_
Email : nandathilakeb@gmail.com</v>
      </c>
      <c r="G76" t="str">
        <v xml:space="preserve">6 Years </v>
      </c>
      <c r="H76" t="str">
        <v>43 days</v>
      </c>
      <c r="I76" t="e">
        <f>SUM(#REF!/43)</f>
        <v>#REF!</v>
      </c>
      <c r="J76" t="e">
        <f>SUM(#REF!/42)</f>
        <v>#REF!</v>
      </c>
      <c r="K76">
        <v>250000</v>
      </c>
      <c r="L76">
        <v>827.5405494869248</v>
      </c>
    </row>
    <row r="77" xml:space="preserve">
      <c r="A77">
        <v>77</v>
      </c>
      <c r="B77" t="str">
        <v>Irakli</v>
      </c>
      <c r="C77" t="str">
        <v>Kotetishvili</v>
      </c>
      <c r="D77" t="str">
        <v>International Consultant- Consultant to advice on declaration of assets and liabilities</v>
      </c>
      <c r="E77" t="str" xml:space="preserve">
        <v xml:space="preserve">LL.M. in International Criminal Law, Awarded with Presidential Fellowship - University of Sussex, UK, 2006_x000d__x000d_
Master of Public Policy, Oxford University Graduate Scholarship - University of Oxford, Blavatnik School of Government, UK, 2014_x000d__x000d_
BA in Law, Awarded with merit-based scholarship, honors (top 10%) - Tbilisi State University, Tbilisi, Georgia, 2000</v>
      </c>
      <c r="F77" t="str">
        <v xml:space="preserve">Email : kotetishvili.irakli@gmail.com  </v>
      </c>
      <c r="G77" t="str">
        <v>21 Years</v>
      </c>
      <c r="H77" t="str">
        <v xml:space="preserve">No Cost </v>
      </c>
      <c r="I77" t="str">
        <v>-</v>
      </c>
      <c r="J77" t="str">
        <v>-</v>
      </c>
      <c r="K77" t="str">
        <v>-</v>
      </c>
      <c r="L77" t="str">
        <v>-</v>
      </c>
    </row>
    <row r="78" xml:space="preserve">
      <c r="A78">
        <v>78</v>
      </c>
      <c r="B78" t="str">
        <v>Jeremy</v>
      </c>
      <c r="C78" t="str">
        <v>Hills</v>
      </c>
      <c r="D78" t="str">
        <v>International Public Finance Expert on CPEIR and CBT Scoping for Sri Lanka</v>
      </c>
      <c r="E78" t="str" xml:space="preserve">
        <v xml:space="preserve">Adjunct Professor, Sustainability Research Centre, University of the Sunshine Coast (since 2016)_x000d__x000d_
Chartered Environmentalist (CEnv; since 2007)_x000d__x000d_
Member of the Institute for Ecology and Environmental Management (MIEEM; since 2004)_x000d__x000d_
MBA (distinction): University of Northumbria at Newcastle, UK (completed 2001)_x000d__x000d_
PGDipBA (distinction): University of Newcastle, UK (completed 1999)_x000d__x000d_
PhD Environmental management: University of Glasgow, UK (completed 1993)_x000d__x000d_
MSc Ecology: University of Durham, UK (completed 1990)_x000d__x000d_
BSc (2.1) Environmental: Science: Southampton University, UK (completed 1988)</v>
      </c>
      <c r="F78" t="str">
        <v xml:space="preserve">Email : J.Hills@climalysis.com </v>
      </c>
      <c r="G78" t="str">
        <v xml:space="preserve">25 Years </v>
      </c>
      <c r="H78" t="str">
        <v xml:space="preserve">60 days </v>
      </c>
      <c r="I78" t="e">
        <f>SUM(#REF!/60)</f>
        <v>#REF!</v>
      </c>
      <c r="J78" t="e">
        <f>SUM(#REF!/60)</f>
        <v>#REF!</v>
      </c>
      <c r="K78" t="e">
        <f>SUM(#REF!*302.1)</f>
        <v>#REF!</v>
      </c>
      <c r="L78">
        <v>50725</v>
      </c>
    </row>
    <row r="79" xml:space="preserve">
      <c r="A79">
        <v>79</v>
      </c>
      <c r="B79" t="str">
        <v>Ashraful</v>
      </c>
      <c r="C79" t="str">
        <v>Ambia</v>
      </c>
      <c r="D79" t="str">
        <v>International Consultant to develop the RAC Manufacturing sector plan for Sri Lanka Kigali Implementation Plan (KIP)</v>
      </c>
      <c r="E79" t="str">
        <v>-</v>
      </c>
      <c r="F79" t="str" xml:space="preserve">
        <v xml:space="preserve">Number  : +880-1309000259 _x000d__x000d_
Email       : asharafipe@gmail.com </v>
      </c>
      <c r="G79" t="str">
        <v>-</v>
      </c>
      <c r="H79" t="str">
        <v xml:space="preserve">15 days </v>
      </c>
      <c r="I79" t="e">
        <f>SUM(#REF!/15)</f>
        <v>#REF!</v>
      </c>
      <c r="J79" t="e">
        <f>SUM(#REF!/15)</f>
        <v>#REF!</v>
      </c>
      <c r="K79" t="e">
        <f>SUM(#REF!*298.76)</f>
        <v>#REF!</v>
      </c>
      <c r="L79">
        <v>8250</v>
      </c>
    </row>
    <row r="80" xml:space="preserve">
      <c r="A80">
        <v>80</v>
      </c>
      <c r="B80" t="str">
        <v xml:space="preserve">Sapumal </v>
      </c>
      <c r="C80" t="str">
        <v>Ahangama</v>
      </c>
      <c r="D80" t="str">
        <v xml:space="preserve">Technical Specialist - Deployment of a Carbon Registry to support carbon trading </v>
      </c>
      <c r="E80" t="str" xml:space="preserve">
        <v xml:space="preserve">PhD in Information Systems and Analytics (2014 – 2019) - National University of Singapore, Singapore_x000d__x000d_
B.Sc. Engineering (Hons) in Electronics and Telecommunication Engineering (2007– 2011) -  University of Moratuwa, Sri Lanka</v>
      </c>
      <c r="F80" t="str" xml:space="preserve">
        <v xml:space="preserve">Number : +94 718253487_x000d__x000d_
Email : sapumal@xeptagon.com</v>
      </c>
      <c r="G80" t="str">
        <v xml:space="preserve">13 Years </v>
      </c>
      <c r="H80" t="str">
        <v>20 days</v>
      </c>
      <c r="I80">
        <v>298760</v>
      </c>
      <c r="J80">
        <v>1000</v>
      </c>
      <c r="K80" t="e">
        <f>SUM(#REF!*298.76)</f>
        <v>#REF!</v>
      </c>
      <c r="L80">
        <v>20000</v>
      </c>
    </row>
    <row r="81" xml:space="preserve">
      <c r="A81">
        <v>81</v>
      </c>
      <c r="B81" t="str">
        <v xml:space="preserve">Madhavi </v>
      </c>
      <c r="C81" t="str">
        <v>Ariyabandu</v>
      </c>
      <c r="D81" t="str">
        <v>Develop Loss &amp; Damage Policy Brief</v>
      </c>
      <c r="E81" t="str" xml:space="preserve">
        <v xml:space="preserve">Master of Science in Agricultural Economics (1988 - 1989) - University of East Anglia, Norwich, U.K._x000d__x000d_
Master of Science in Agronomy (1975-1981) - University, Moscow, U.S.S.R._x000d__x000d_
International Course for Development Oriented Research in Agriculture (January - August 1986)- CGIAR</v>
      </c>
      <c r="F81" t="str" xml:space="preserve">
        <v xml:space="preserve">Number : + 94 777 156336_x000d__x000d_
Email: mmariyabandu@gmail.com</v>
      </c>
      <c r="G81" t="str">
        <v xml:space="preserve">25 Years </v>
      </c>
      <c r="H81" t="str">
        <v>30 days</v>
      </c>
      <c r="I81">
        <v>95666.67</v>
      </c>
      <c r="J81">
        <v>319.92</v>
      </c>
      <c r="K81">
        <v>2870000</v>
      </c>
      <c r="L81">
        <v>9597.699227502259</v>
      </c>
    </row>
    <row r="82" xml:space="preserve">
      <c r="A82">
        <v>82</v>
      </c>
      <c r="B82" t="str">
        <v xml:space="preserve">Jake </v>
      </c>
      <c r="C82" t="str">
        <v>David Alexandar Wilis</v>
      </c>
      <c r="D82" t="str">
        <v>International Specialist for Social and Environmental Safeguards</v>
      </c>
      <c r="E82" t="str" xml:space="preserve">
        <v xml:space="preserve">MSc Forestry and its relation to Land use with Distinction, University of Oxford, UK (1999-2000)_x000d__x000d_
MA and BA Geography with Upper 2nd class honours, University of Cambridge, UK (1994-1997)_x000d__x000d_
Diploma in Translation, City University of London, UK (2009)</v>
      </c>
      <c r="F82" t="str">
        <v xml:space="preserve">Email :  soundwoodconsulting@gmail.com </v>
      </c>
      <c r="G82" t="str">
        <v xml:space="preserve">25 Years </v>
      </c>
      <c r="H82" t="str">
        <v>30 days</v>
      </c>
      <c r="I82" t="e">
        <f>SUM(#REF!/30)</f>
        <v>#REF!</v>
      </c>
      <c r="J82">
        <v>700</v>
      </c>
      <c r="K82" t="e">
        <f>SUM(300.55*#REF!)</f>
        <v>#REF!</v>
      </c>
      <c r="L82">
        <v>21000</v>
      </c>
    </row>
    <row r="83" xml:space="preserve">
      <c r="A83">
        <v>83</v>
      </c>
      <c r="B83" t="str">
        <v>Menaka</v>
      </c>
      <c r="C83" t="str">
        <v>Lecamwasam</v>
      </c>
      <c r="D83" t="str">
        <v>National Consultant for Transnational Organised Crime Toolkit-  Direct Contracting</v>
      </c>
      <c r="E83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83" t="str" xml:space="preserve">
        <v xml:space="preserve">Number : +94777660698_x000d__x000d_
Email :  menaka.lecamwasam@connect.hku.hk</v>
      </c>
      <c r="G83" t="str">
        <v xml:space="preserve">13 Years </v>
      </c>
      <c r="H83" t="str">
        <v>50 days</v>
      </c>
      <c r="I83">
        <v>40000</v>
      </c>
      <c r="J83">
        <v>133.42</v>
      </c>
      <c r="K83">
        <v>2000000</v>
      </c>
      <c r="L83">
        <v>6671.1140760507005</v>
      </c>
    </row>
    <row r="84" xml:space="preserve">
      <c r="A84">
        <v>84</v>
      </c>
      <c r="B84" t="str">
        <v>Jayasiri</v>
      </c>
      <c r="C84" t="str">
        <v>Bentatotage</v>
      </c>
      <c r="D84" t="str">
        <v>National Consultant in Sri-Lanka for RegLitter Project</v>
      </c>
      <c r="E84" t="str" xml:space="preserve">
        <v xml:space="preserve">Ph.D in Aquatic Environmental Management (March 2013) - Central Institute of Fisheries Education, Mumbai, India _x000d__x000d_
M.Sc in Oceanography (June’1997) - Gotenberg, Sweden_x000d__x000d_
B.Sc in Chemistry, Botany &amp; Zoology+Fish Biology (May’1990) - University of Ruhuna, Sri Lanka</v>
      </c>
      <c r="F84" t="str" xml:space="preserve">
        <v xml:space="preserve">Number : +94 (0) 779 828 173_x000d__x000d_
E-mail : hbjayasiri@gmail.com, JayasiriB@ocu.ac.lk</v>
      </c>
      <c r="G84" t="str">
        <v xml:space="preserve">25 Years </v>
      </c>
      <c r="H84" t="str">
        <v>-</v>
      </c>
      <c r="I84" t="str">
        <v>-</v>
      </c>
      <c r="J84" t="str">
        <v>-</v>
      </c>
      <c r="K84">
        <v>1948700</v>
      </c>
      <c r="L84">
        <v>6500</v>
      </c>
    </row>
    <row r="85" xml:space="preserve">
      <c r="A85">
        <v>85</v>
      </c>
      <c r="B85" t="str">
        <v>Sagar</v>
      </c>
      <c r="C85" t="str">
        <v xml:space="preserve"> Gubbi</v>
      </c>
      <c r="D85" t="str">
        <v xml:space="preserve">INT IC - Revision of Proposal for Accelerating Deployment of Rooftop Solar to GCF </v>
      </c>
      <c r="E85" t="str" xml:space="preserve">
        <v xml:space="preserve">Master of Business Administration (MBA) - University of Oxford, Said Business School, UK (2008-2009)_x000d__x000d_
Bachelor of Engineering (Electronics and Communications Engineering)Visveswaraiah Technological University, Mysore, India (1990-2003)</v>
      </c>
      <c r="F85" t="str">
        <v>-</v>
      </c>
      <c r="G85" t="str">
        <v xml:space="preserve">18 Years </v>
      </c>
      <c r="H85" t="str">
        <v>No Cost</v>
      </c>
      <c r="I85" t="str">
        <v>-</v>
      </c>
      <c r="J85" t="str">
        <v>-</v>
      </c>
      <c r="K85" t="str">
        <v>-</v>
      </c>
      <c r="L85" t="str">
        <v>-</v>
      </c>
    </row>
    <row r="86" xml:space="preserve">
      <c r="A86">
        <v>86</v>
      </c>
      <c r="B86" t="str">
        <v xml:space="preserve">Kevin </v>
      </c>
      <c r="C86" t="str">
        <v>E. Devaux</v>
      </c>
      <c r="D86" t="str">
        <v>International Consultant - Parliament Advisor</v>
      </c>
      <c r="E86" t="str" xml:space="preserve">
        <v xml:space="preserve">Business Administration (1984-86)- St. Mary’s University Halifax, Nova Scotia, Canada _x000d__x000d_
Graduated with a Canadian LLB (equivalent to a Juris Doctorate (JD) (1986-89) - Osgoode Hall Law School Toronto, Ontario, Canada _x000d__x000d_
Bar Admission Course (1990-91	) - Law Society of Upper Canada </v>
      </c>
      <c r="F86" t="str" xml:space="preserve">
        <v xml:space="preserve">Number : +1 (902) 403 4325_x000d__x000d_
E-mail:	kevin.deveaux@gmail.com	</v>
      </c>
      <c r="G86" t="str">
        <v xml:space="preserve">35 Yeas </v>
      </c>
      <c r="H86" t="str">
        <v>25 days</v>
      </c>
      <c r="I86">
        <v>209860</v>
      </c>
      <c r="J86">
        <v>700</v>
      </c>
      <c r="K86" t="e">
        <f>SUM(#REF!*299.8)</f>
        <v>#REF!</v>
      </c>
      <c r="L86">
        <v>17500</v>
      </c>
    </row>
    <row r="87" xml:space="preserve">
      <c r="A87">
        <v>87</v>
      </c>
      <c r="B87" t="str">
        <v>Ulises</v>
      </c>
      <c r="C87" t="str">
        <v>Pallares</v>
      </c>
      <c r="D87" t="str">
        <v xml:space="preserve">International Consultant - Consultant RBM Specialist </v>
      </c>
      <c r="E87" t="str" xml:space="preserve">
        <v xml:space="preserve">Diploma in Public Policy and Program Evaluation, Carleton University. GPA: 3.95/4._x000d__x000d_
Master of Administration and Public Policy, Universidad de San Andrés. GPA: 3.87/4. Magna Cum Laude._x000d__x000d_
Bachelor of Arts, Political Science, Universidad de Buenos Aires. GPA: 3.90/4. Magna Cum Laude_x000d__x000d_
Executive Education: Gender-based + Analysis (Government of Canada), Certificate in Businesses Innovation_x000d__x000d_
(Cambridge University), Certification in Agile Management (University of Toronto)_x000d__x000d_
Command of SPSS, Condens, Nvivo, Qualtrics, QFi, and MS Office package._x000d__x000d_
Fluent in English, French, and Spanish.</v>
      </c>
      <c r="F87" t="str" xml:space="preserve">
        <v xml:space="preserve">Number : +1.437-602.1979_x000d__x000d_
Email : ulises.pallares@gmail.com </v>
      </c>
      <c r="G87" t="str">
        <v xml:space="preserve">20 Years </v>
      </c>
      <c r="H87" t="str">
        <v>7 days</v>
      </c>
      <c r="I87">
        <v>269820</v>
      </c>
      <c r="J87">
        <v>900</v>
      </c>
      <c r="K87" t="e">
        <f>SUM(#REF!*299.8)</f>
        <v>#REF!</v>
      </c>
      <c r="L87">
        <v>6300</v>
      </c>
    </row>
    <row r="88" xml:space="preserve">
      <c r="A88">
        <v>88</v>
      </c>
      <c r="B88" t="str">
        <v>Yiu</v>
      </c>
      <c r="C88" t="str">
        <v>Chiu William Kwan</v>
      </c>
      <c r="D88" t="str">
        <v>Individual Contract: International Project Development Specialist</v>
      </c>
      <c r="E88" t="str" xml:space="preserve">
        <v xml:space="preserve">Master of Business Administration (1980) - New York University, New York_x000d__x000d_
Bachelor of Science, 1976 - Hunter College, City University of New York</v>
      </c>
      <c r="F88" t="str">
        <v>Email: williamyckwan@gmail.com, william.kwan@undp.org</v>
      </c>
      <c r="G88" t="str">
        <v>40 Years</v>
      </c>
      <c r="H88" t="str">
        <v>No Cost</v>
      </c>
      <c r="I88" t="str">
        <v>-</v>
      </c>
      <c r="J88" t="str">
        <v>-</v>
      </c>
      <c r="K88" t="str">
        <v>-</v>
      </c>
      <c r="L88" t="str">
        <v>-</v>
      </c>
    </row>
    <row r="89" xml:space="preserve">
      <c r="A89">
        <v>89</v>
      </c>
      <c r="B89" t="str">
        <v>Anne</v>
      </c>
      <c r="C89" t="str">
        <v xml:space="preserve"> Claudine</v>
      </c>
      <c r="D89" t="str">
        <v>SES Consultant, Regional Social and Environmental Standards Implementation and Oversight Support</v>
      </c>
      <c r="E89" t="str" xml:space="preserve">
        <v xml:space="preserve">M.Sc. International Development Management, Open University, UK. December 2008_x000d__x000d_
B.A. Hons. 2:1 Political Studies, University of Leicester, UK. July 1997</v>
      </c>
      <c r="F89" t="str" xml:space="preserve">
        <v xml:space="preserve">Number : +66 (0) 810 820 114_x000d__x000d_
Email: claudine@cnconsulting.eco </v>
      </c>
      <c r="G89" t="str">
        <v xml:space="preserve">20 Years </v>
      </c>
      <c r="H89" t="str">
        <v>10 days</v>
      </c>
      <c r="I89">
        <v>149974.45</v>
      </c>
      <c r="J89">
        <v>499</v>
      </c>
      <c r="K89" t="e">
        <f>SUM(#REF!*300.55)</f>
        <v>#REF!</v>
      </c>
      <c r="L89">
        <v>4990</v>
      </c>
    </row>
    <row r="90" xml:space="preserve">
      <c r="A90">
        <v>90</v>
      </c>
      <c r="B90" t="str">
        <v>Gayathri</v>
      </c>
      <c r="C90" t="str">
        <v>Lokuge</v>
      </c>
      <c r="D90" t="str">
        <v>National Consultant to analyze the gender responsiveness of financial institutions supporting MSMEs</v>
      </c>
      <c r="E90" t="str" xml:space="preserve">
        <v xml:space="preserve">PhD - Wageningen University, the Netherlands (. (2012-2017)_x000d__x000d_
Post Graduate Diploma  (2008-2012) - University of Colombo_x000d__x000d_
Bachelor of Arts, University of Kelaniya, Sri Lanka (2002-2005)</v>
      </c>
      <c r="F90" t="str" xml:space="preserve">
        <v xml:space="preserve">Number : +94 112503009/+94777905102_x000d__x000d_
Email: gayathri@cepa.lk</v>
      </c>
      <c r="G90" t="str">
        <v>18 Years</v>
      </c>
      <c r="H90" t="str">
        <v>27 days</v>
      </c>
      <c r="I90">
        <v>54629.63</v>
      </c>
      <c r="J90">
        <v>183.08</v>
      </c>
      <c r="K90">
        <v>1475000</v>
      </c>
      <c r="L90">
        <v>4943.029490616623</v>
      </c>
    </row>
    <row r="91" xml:space="preserve">
      <c r="A91">
        <v>91</v>
      </c>
      <c r="B91" t="str">
        <v>Drago</v>
      </c>
      <c r="C91" t="str">
        <v>Kos</v>
      </c>
      <c r="D91" t="str">
        <v>International Consultant- Consultant to advice on the National Action Plan on Bribery and Corruption</v>
      </c>
      <c r="E91" t="str" xml:space="preserve">
        <v xml:space="preserve">Bachelor of Arts (Bologna Master’s Degree) (1979-1983) - University of Ljubljana, Faculty of Law_x000d__x000d_
State Bar Exam (1990 – 1991) - Ministry of Justice of the Republic of Slovenia</v>
      </c>
      <c r="F91" t="str" xml:space="preserve">
        <v xml:space="preserve">Number : +386 31 650 041_x000d__x000d_
Email : Drago.kos@gmail.com</v>
      </c>
      <c r="G91" t="str">
        <v>41 Years</v>
      </c>
      <c r="H91" t="str">
        <v>No Cost</v>
      </c>
      <c r="I91" t="str">
        <v>-</v>
      </c>
      <c r="J91" t="str">
        <v>-</v>
      </c>
      <c r="K91" t="str">
        <v>-</v>
      </c>
      <c r="L91" t="str">
        <v>-</v>
      </c>
    </row>
    <row r="92" xml:space="preserve">
      <c r="A92">
        <v>92</v>
      </c>
      <c r="B92" t="str">
        <v xml:space="preserve">Tyronne </v>
      </c>
      <c r="C92" t="str">
        <v>Angulawala</v>
      </c>
      <c r="D92" t="str">
        <v>Independent Consultant – Develop rules and regulations on 4 new offenses</v>
      </c>
      <c r="E92" t="str" xml:space="preserve">
        <v xml:space="preserve">Edith Cowan University, (Australia) - Masters in Business Administration - 2013_x000d__x000d_
Sri Lanka Law College - Attorney-at-Law - 2007_x000d__x000d_
Brunel University, (UK) - LL.B (Honours) - 2004</v>
      </c>
      <c r="F92" t="str" xml:space="preserve">
        <v xml:space="preserve">Number : (+94) 077- 3077993_x000d__x000d_
E-Mail: ranil@lexag.co</v>
      </c>
      <c r="G92" t="str">
        <v>20 Years</v>
      </c>
      <c r="H92" t="str">
        <v xml:space="preserve">20 days </v>
      </c>
      <c r="I92">
        <v>175000</v>
      </c>
      <c r="J92">
        <v>586.46</v>
      </c>
      <c r="K92">
        <v>3500000</v>
      </c>
      <c r="L92">
        <v>11729.22252010724</v>
      </c>
    </row>
    <row r="93" xml:space="preserve">
      <c r="A93">
        <v>93</v>
      </c>
      <c r="B93" t="str">
        <v>Ranjith Mahipala</v>
      </c>
      <c r="C93" t="str">
        <v>Pathmasiri</v>
      </c>
      <c r="D93" t="str">
        <v>National Consultant – Development of Targeted Management Plans and Safety Protocols to Meet Social and Environmental Standards of Montreal Protocol Projects</v>
      </c>
      <c r="E93" t="str" xml:space="preserve">
        <v xml:space="preserve">B.Sc. Engineering in Mechanical Engineering ( 1993) -  University of Peradeniya, Sri Lanka in  _x000d__x000d_
Master of Engineering in Energy Technology (2002) - University of Moratuwa, Sri Lanka</v>
      </c>
      <c r="F93" t="str" xml:space="preserve">
        <v xml:space="preserve">Number:+94 713448272 _x000d__x000d_
E mail :	ranjithpathmasiri5@gmail.com,  </v>
      </c>
      <c r="G93" t="str">
        <v>31 Years</v>
      </c>
      <c r="H93" t="str">
        <v xml:space="preserve">20 days </v>
      </c>
      <c r="I93">
        <v>41900</v>
      </c>
      <c r="J93">
        <v>143.19</v>
      </c>
      <c r="K93">
        <v>838000</v>
      </c>
      <c r="L93">
        <v>2863.880250162332</v>
      </c>
    </row>
    <row r="94" xml:space="preserve">
      <c r="A94">
        <v>94</v>
      </c>
      <c r="B94" t="str">
        <v>Bushra</v>
      </c>
      <c r="C94" t="str">
        <v>Khan</v>
      </c>
      <c r="D94" t="str">
        <v>Lead Consultant for Integrated National Financing Framework (INFF)</v>
      </c>
      <c r="E94" t="str" xml:space="preserve">
        <v xml:space="preserve">MSc in Agricultural and Applied Economics Texas Tech University _x000d__x000d_
MBA (Major: Finance, Minor: Marketing) Institute of Business Administration (IBA), University of Dhaka _x000d__x000d_
BBA (Dual Major: Finance, Marketing) Brac University</v>
      </c>
      <c r="F94" t="str" xml:space="preserve">
        <v xml:space="preserve">Number : +88-01624092606_x000d__x000d_
Email : bushra.ferdous.khan@gmail.com</v>
      </c>
      <c r="G94" t="str">
        <v>15 Years</v>
      </c>
      <c r="H94" t="str">
        <v>60 days</v>
      </c>
      <c r="I94" t="e">
        <f>+#REF!/60</f>
        <v>#REF!</v>
      </c>
      <c r="J94" t="e">
        <f>+#REF!/60</f>
        <v>#REF!</v>
      </c>
      <c r="K94" t="e">
        <f>SUM(#REF!*300.55)</f>
        <v>#REF!</v>
      </c>
      <c r="L94">
        <v>35444</v>
      </c>
    </row>
    <row r="95" xml:space="preserve">
      <c r="A95">
        <v>95</v>
      </c>
      <c r="B95" t="str">
        <v>Janakantha</v>
      </c>
      <c r="C95" t="str">
        <v>Silva</v>
      </c>
      <c r="D95" t="str">
        <v>National Consultant to conceptualize the restructuring process of  CIABOC (Commission to Investigate Allegations of Bribery or Corruption)</v>
      </c>
      <c r="E95" t="str" xml:space="preserve">
        <v xml:space="preserve">Bachelor of Philosophy (B.Phil.) – 1985  - (Pontificia Universitas Urbania – Roma)_x000d__x000d_
Certificate for Disciplinary Procedure in 2001, _x000d__x000d_
Certificate for Administrative Law in in 2006, _x000d__x000d_
Certificate Course in English for Professionals (CEP) _x000d__x000d_
Completed Diploma in English for Professionals (DEP) at SRI LANKA - (SLIDA)_x000d__x000d_
Certificate for English Language Course at BRITISH COUNCIL OF COLOMBO (2004) _x000d__x000d_
Diploma in Journalism  &amp; Diploma in English -AQUINAS UNIVERSITY COLLEGE OF HIGHER STUDIES _x000d__x000d_
Certificate for Practical Course on the Use of windows based office automotive software</v>
      </c>
      <c r="F95" t="str" xml:space="preserve">
        <v xml:space="preserve">Number : +94 11 2 404 503 (Residence) , +94 77 6 463 289 (Mobile) _x000d__x000d_
Email :  janakanthasilva@gmail.com</v>
      </c>
      <c r="G95" t="str">
        <v xml:space="preserve">35 Years </v>
      </c>
      <c r="H95" t="str">
        <v>No Cost</v>
      </c>
      <c r="I95" t="str">
        <v>-</v>
      </c>
      <c r="J95" t="str">
        <v>-</v>
      </c>
      <c r="K95" t="e">
        <f>SUM(#REF!*292.61)</f>
        <v>#REF!</v>
      </c>
      <c r="L95">
        <v>7606.84</v>
      </c>
    </row>
    <row r="96" xml:space="preserve">
      <c r="A96">
        <v>96</v>
      </c>
      <c r="B96" t="str">
        <v xml:space="preserve">Sudhir </v>
      </c>
      <c r="C96" t="str">
        <v>Amembal</v>
      </c>
      <c r="D96" t="str">
        <v>Financing Specialist – Development of Financial Model for Equipment Leasing</v>
      </c>
      <c r="E96" t="str" xml:space="preserve">
        <v xml:space="preserve">Bachelor of Commerce - University of Bombay_x000d__x000d_
Bachelor of Commerce from the University of Bombay</v>
      </c>
      <c r="H96" t="str">
        <v xml:space="preserve">40 days </v>
      </c>
      <c r="I96">
        <v>145930</v>
      </c>
      <c r="J96">
        <v>500</v>
      </c>
      <c r="K96" t="e">
        <f>SUM(#REF!*291.86)</f>
        <v>#REF!</v>
      </c>
      <c r="L96">
        <v>20000</v>
      </c>
    </row>
    <row r="97" xml:space="preserve">
      <c r="A97">
        <v>97</v>
      </c>
      <c r="B97" t="str">
        <v xml:space="preserve">Sapumal </v>
      </c>
      <c r="C97" t="str">
        <v>Ahangama</v>
      </c>
      <c r="D97" t="str">
        <v xml:space="preserve">Technical Specialist - Deployment of a Carbon Registry to support carbon trading </v>
      </c>
      <c r="E97" t="str" xml:space="preserve">
        <v xml:space="preserve">PhD in Information Systems and Analytics (2014 – 2019) - National University of Singapore, Singapore_x000d__x000d_
B.Sc. Engineering (Hons) in Electronics and Telecommunication Engineering (2007– 2011) -  University of Moratuwa, Sri Lanka</v>
      </c>
      <c r="F97" t="str" xml:space="preserve">
        <v xml:space="preserve">Number : +94 718253487_x000d__x000d_
Email : sapumal@xeptagon.com</v>
      </c>
      <c r="G97" t="str">
        <v xml:space="preserve">13 Years </v>
      </c>
      <c r="H97" t="str">
        <v>20 days</v>
      </c>
      <c r="I97">
        <v>298760</v>
      </c>
      <c r="J97">
        <v>1000</v>
      </c>
      <c r="K97" t="e">
        <f>SUM(#REF!*298.76)</f>
        <v>#REF!</v>
      </c>
      <c r="L97">
        <v>20000</v>
      </c>
    </row>
    <row r="98" xml:space="preserve">
      <c r="A98">
        <v>98</v>
      </c>
      <c r="B98" t="str">
        <v>Chathurya Inola</v>
      </c>
      <c r="C98" t="str">
        <v>Samaranayake</v>
      </c>
      <c r="D98" t="str">
        <v>Innovation Support Consultant</v>
      </c>
      <c r="E98" t="str" xml:space="preserve">
        <v xml:space="preserve">Bachelor of Science Degree - BS, Psychological sciences (Sep 2020 – Aug 2024) - Northern Arizona University, Flagstaff, AZ _x000d__x000d_
Fundamentals of Neurobiology and Neurosciences (Jan 2020 - Dec 2020) - Harvard University (Online)_x000d__x000d_
Diploma of Clinical, Counseling and Psychology (Jan 2020 - Feb 2021) - ICBT Campus_x000d__x000d_
OL/IAL Psychology (Secondary &amp; Primary Education) (Jan 2006 - Feb 2019) - Bishops College Colombo 03 </v>
      </c>
      <c r="F98" t="str" xml:space="preserve">
        <v xml:space="preserve">Number : (+94) 77 68 30999 _x000d__x000d_
Email: ino.cis1218@gmail.com</v>
      </c>
      <c r="G98" t="str">
        <v>5 Years</v>
      </c>
      <c r="H98" t="str">
        <v>87 Days</v>
      </c>
      <c r="I98">
        <v>4597.7</v>
      </c>
      <c r="J98">
        <v>15.82</v>
      </c>
      <c r="K98">
        <v>400000</v>
      </c>
      <c r="L98">
        <v>1376.604604742403</v>
      </c>
    </row>
    <row r="99" xml:space="preserve">
      <c r="A99">
        <v>99</v>
      </c>
      <c r="B99" t="str">
        <v xml:space="preserve">ULISES </v>
      </c>
      <c r="C99" t="str">
        <v>PALLARES</v>
      </c>
      <c r="D99" t="str">
        <v xml:space="preserve"> RBM Specialist</v>
      </c>
      <c r="E99" t="str" xml:space="preserve">
        <v xml:space="preserve">Diploma in Public Policy and Program Evaluation, Carleton University. GPA: 3.95/4._x000d__x000d_
Master of Administration and Public Policy, Universidad de San Andrés. GPA: 3.87/4. Magna Cum Laude._x000d__x000d_
Bachelor of Arts, Political Science, Universidad de Buenos Aires. GPA: 3.90/4. Magna Cum Laude_x000d__x000d_
Executive Education: Gender-based + Analysis (Government of Canada), Certificate in Businesses Innovation_x000d__x000d_
(Cambridge University), Certification in Agile Management (University of Toronto)_x000d__x000d_
Command of SPSS, Condens, Nvivo, Qualtrics, QFi, and MS Office package._x000d__x000d_
Fluent in English, French, and Spanish.</v>
      </c>
      <c r="F99" t="str" xml:space="preserve">
        <v xml:space="preserve">Number : +1.437-602.1979_x000d__x000d_
Email : ulises.pallares@gmail.com </v>
      </c>
      <c r="G99" t="str">
        <v xml:space="preserve">20 Years </v>
      </c>
      <c r="H99" t="str">
        <v>25 days</v>
      </c>
      <c r="I99">
        <v>360071.82</v>
      </c>
      <c r="J99">
        <v>1231.52</v>
      </c>
      <c r="K99" t="e">
        <f>SUM(#REF!*292.38)</f>
        <v>#REF!</v>
      </c>
      <c r="L99">
        <v>30788</v>
      </c>
    </row>
    <row r="100" xml:space="preserve">
      <c r="A100">
        <v>100</v>
      </c>
      <c r="B100" t="str">
        <v>Jake</v>
      </c>
      <c r="C100" t="str">
        <v>Willis</v>
      </c>
      <c r="D100" t="str">
        <v>Safeguard Specialist</v>
      </c>
      <c r="E100" t="str" xml:space="preserve">
        <v xml:space="preserve">MSc Forestry and its relation to Land use with Distinction, University of Oxford, UK (1999-2000)_x000d__x000d_
MA and BA Geography with Upper 2nd class honours, University of Cambridge, UK (1994-1997)_x000d__x000d_
Diploma in Translation, City University of London, UK (2009)</v>
      </c>
      <c r="F100" t="str">
        <v xml:space="preserve"> soundwoodconsulting@gmail.com</v>
      </c>
      <c r="G100" t="str">
        <v xml:space="preserve">25 Years </v>
      </c>
      <c r="H100" t="str">
        <v>7 days</v>
      </c>
      <c r="I100">
        <v>190046.99</v>
      </c>
      <c r="J100">
        <v>650</v>
      </c>
      <c r="K100" t="e">
        <f>SUM(#REF!*292.38)</f>
        <v>#REF!</v>
      </c>
      <c r="L100">
        <v>4550</v>
      </c>
    </row>
    <row r="101" xml:space="preserve">
      <c r="A101">
        <v>101</v>
      </c>
      <c r="B101" t="str">
        <v xml:space="preserve">Kaushala </v>
      </c>
      <c r="C101" t="str">
        <v>Amarakoon</v>
      </c>
      <c r="D101" t="str">
        <v>Digital Project Consultant</v>
      </c>
      <c r="E101" t="str" xml:space="preserve">
        <v xml:space="preserve">UNDERGRADUATE (distance learning)_x000d__x000d_
OPEN UNIVERSITY, SRI LANKA_x000d__x000d_
Bachelor of Arts-Political Science and International Relations (2020 - 2023)_x000d__x000d_
COMPLETED DIPLOMA IN BANDARANAIKE INTERNATIONALDIPLOMATIC TRAINING INSTITUTE Diploma in Diplomacy &amp; World Affairs (2019-2020)</v>
      </c>
      <c r="F101" t="str" xml:space="preserve">
        <v xml:space="preserve">Number : +9471 6451572 _x000d__x000d_
Email : amarakoonkaushala@gmail.com</v>
      </c>
      <c r="G101" t="str">
        <v xml:space="preserve">6 Years </v>
      </c>
      <c r="H101" t="str">
        <v>Cost extension</v>
      </c>
      <c r="I101" t="str">
        <v>-</v>
      </c>
      <c r="J101" t="str">
        <v>-</v>
      </c>
      <c r="K101">
        <v>546207.2</v>
      </c>
      <c r="L101" t="e">
        <f>SUM(#REF!/291.6)</f>
        <v>#REF!</v>
      </c>
    </row>
    <row r="102">
      <c r="A102">
        <v>102</v>
      </c>
      <c r="B102" t="str">
        <v>Laila</v>
      </c>
      <c r="C102" t="str">
        <v>Latif</v>
      </c>
      <c r="D102" t="str">
        <v>International IC to deliver training sessions on illicit financial flows</v>
      </c>
      <c r="E102" t="str">
        <v>-</v>
      </c>
      <c r="F102" t="str">
        <v>-</v>
      </c>
      <c r="G102" t="str">
        <v>-</v>
      </c>
      <c r="H102" t="str">
        <v>5 days</v>
      </c>
      <c r="I102">
        <v>309464.34</v>
      </c>
      <c r="J102">
        <v>1057.6</v>
      </c>
      <c r="K102" t="e">
        <f>SUM(#REF!*292.61)</f>
        <v>#REF!</v>
      </c>
      <c r="L102">
        <v>5288</v>
      </c>
    </row>
    <row r="103" xml:space="preserve">
      <c r="A103">
        <v>103</v>
      </c>
      <c r="B103" t="str">
        <v xml:space="preserve">Sujeewa </v>
      </c>
      <c r="C103" t="str">
        <v>Fernando Kulasekera</v>
      </c>
      <c r="D103" t="str">
        <v>National Consultant – Mercury Inventory Preparation</v>
      </c>
      <c r="E103" t="str" xml:space="preserve">
        <v xml:space="preserve">M. Sc (Natural Resource Management) – 1995 ( University of Peradeniya)_x000d__x000d_
B. Sc –( Biological Science) -1993 ( University of Peradeniya)</v>
      </c>
      <c r="F103" t="str">
        <v xml:space="preserve">24/1/1, Shady Grove Avenue , Off Cotta Road, Colombo 08 </v>
      </c>
      <c r="G103" t="str">
        <v>21 Years</v>
      </c>
      <c r="H103" t="str">
        <v xml:space="preserve">75 days </v>
      </c>
      <c r="I103">
        <v>53333.35</v>
      </c>
      <c r="J103">
        <v>183.55</v>
      </c>
      <c r="K103">
        <v>4000001.14</v>
      </c>
      <c r="L103">
        <v>13766.046047424028</v>
      </c>
    </row>
    <row r="104" xml:space="preserve">
      <c r="A104">
        <v>104</v>
      </c>
      <c r="B104" t="str">
        <v xml:space="preserve">Neil </v>
      </c>
      <c r="C104" t="str">
        <v>Fernandopulle</v>
      </c>
      <c r="D104" t="str">
        <v>International Consultant – Expert on DNA Analysis</v>
      </c>
      <c r="E104" t="str" xml:space="preserve">
        <v xml:space="preserve">Ph.D. UNIVERSITY OF COLOMBO (Sri Lanka) 1997 – 2001 _x000d__x000d_
B.Sc. Honors UNIVERSITY OF COLOMBO (Sri Lanka) 1992 – 1996 - Majored in Plant Sciences </v>
      </c>
      <c r="F104" t="str" xml:space="preserve">
        <v xml:space="preserve">Number : (647)-539-6828_x000d__x000d_
Email : neilfernandopulle@gmail.com </v>
      </c>
      <c r="G104" t="str">
        <v xml:space="preserve">13 Years </v>
      </c>
      <c r="H104" t="str">
        <v>25 days</v>
      </c>
      <c r="I104">
        <v>111846.69</v>
      </c>
      <c r="J104">
        <v>379</v>
      </c>
      <c r="K104" t="e">
        <f>SUM(295.11*#REF!)</f>
        <v>#REF!</v>
      </c>
      <c r="L104">
        <v>9475</v>
      </c>
    </row>
    <row r="105" xml:space="preserve">
      <c r="A105">
        <v>105</v>
      </c>
      <c r="B105" t="str">
        <v xml:space="preserve">Alexander </v>
      </c>
      <c r="C105" t="str">
        <v>Wiese</v>
      </c>
      <c r="D105" t="str">
        <v>Climate Finance Consultant</v>
      </c>
      <c r="E105" t="str" xml:space="preserve">
        <v xml:space="preserve">masters, Masters (Evening School) -Diploma (Masters equivalent) in Mathematics_x000d__x000d_
secondary, Secondary Education (null) - A Level (Matura</v>
      </c>
      <c r="F105" t="str">
        <v>-</v>
      </c>
      <c r="G105" t="str">
        <v>22 Years</v>
      </c>
      <c r="H105" t="str">
        <v>No Cost Extenstion</v>
      </c>
      <c r="I105" t="str">
        <v>-</v>
      </c>
      <c r="J105" t="str">
        <v>-</v>
      </c>
      <c r="K105" t="str">
        <v>-</v>
      </c>
      <c r="L105" t="str">
        <v>-</v>
      </c>
    </row>
    <row r="106" xml:space="preserve">
      <c r="A106">
        <v>106</v>
      </c>
      <c r="B106" t="str">
        <v>Dilshan</v>
      </c>
      <c r="C106" t="str">
        <v>Pathirathne</v>
      </c>
      <c r="D106" t="str">
        <v>Media and Engagement Consultant</v>
      </c>
      <c r="E106" t="str">
        <v>Bachelor of Laws (LL.B.)- University of Colombo</v>
      </c>
      <c r="F106" t="str" xml:space="preserve">
        <v xml:space="preserve">Number : +94 77 769 6939_x000d__x000d_
Email : dilpathi@gmail.com</v>
      </c>
      <c r="G106" t="str">
        <v xml:space="preserve">12 Years </v>
      </c>
      <c r="H106" t="str">
        <v>60 days</v>
      </c>
      <c r="I106">
        <v>33333.33</v>
      </c>
      <c r="J106">
        <v>114.72</v>
      </c>
      <c r="K106">
        <v>2000000</v>
      </c>
      <c r="L106">
        <v>6883.023023712014</v>
      </c>
    </row>
    <row r="107" xml:space="preserve">
      <c r="A107">
        <v>107</v>
      </c>
      <c r="B107" t="str">
        <v>Arshad</v>
      </c>
      <c r="C107" t="str">
        <v>Khan</v>
      </c>
      <c r="D107" t="str">
        <v>International Consultant to Review the Study Structure and Develop a Curriculum for Sri Lanka Law College</v>
      </c>
      <c r="E107" t="str" xml:space="preserve">
        <v xml:space="preserve">University of Peshawar, KPK, Pakistan: (2020) - Ph.D Law _x000d__x000d_
The University of Manchester, Manchester, UK: (2007 - LL.M Intellectual Property Law _x000d__x000d_
Yorkshire College, Bradford, UK: (2006) - Diploma in InformaRon Technology _x000d__x000d_
InternaRonal Islamic University, Islamabad, Pakistan: (2003) - BA LL.B( Hons) Sharia and Law</v>
      </c>
      <c r="F107" t="str" xml:space="preserve">
        <v xml:space="preserve">Number: +92 300 5156245, +92 51 90642176 _x000d__x000d_
E-mail: ankhan@qau.edu.pk</v>
      </c>
      <c r="G107" t="str">
        <v>21 Years</v>
      </c>
      <c r="H107" t="str">
        <v>No Cost</v>
      </c>
      <c r="I107" t="str">
        <v>-</v>
      </c>
      <c r="J107" t="str">
        <v>-</v>
      </c>
      <c r="K107" t="str">
        <v>-</v>
      </c>
      <c r="L107" t="str">
        <v>-</v>
      </c>
    </row>
    <row r="108" xml:space="preserve">
      <c r="A108">
        <v>108</v>
      </c>
      <c r="B108" t="str">
        <v>D G  G Parakrama</v>
      </c>
      <c r="C108" t="str">
        <v>Karunaratne</v>
      </c>
      <c r="D108" t="str">
        <v>National Consultant – Study on MetaMizer Hybrid Autoclave Systems</v>
      </c>
      <c r="E108" t="str" xml:space="preserve">
        <v xml:space="preserve">PhD in Chemical Engineering  (1999) - University of Nova, Lisbon, Portugal_x000d__x000d_
BSc in Chemical Engineering (1992)  - University of Peradeniya, Sri Lanka</v>
      </c>
      <c r="F108" t="str" xml:space="preserve">
        <v xml:space="preserve">Number :  0776126110_x000d__x000d_
Email :  dpkaru@eng.pdn.ac.lk</v>
      </c>
      <c r="G108" t="str">
        <v xml:space="preserve">30 Years </v>
      </c>
      <c r="H108" t="str">
        <v>30 days</v>
      </c>
      <c r="I108">
        <v>115999.99</v>
      </c>
      <c r="J108">
        <v>399.22</v>
      </c>
      <c r="K108">
        <v>3479999.98</v>
      </c>
      <c r="L108">
        <v>11976.460061258906</v>
      </c>
    </row>
    <row r="109" xml:space="preserve">
      <c r="A109">
        <v>109</v>
      </c>
      <c r="B109" t="str">
        <v>Bernd</v>
      </c>
      <c r="C109" t="str">
        <v>Schelenther</v>
      </c>
      <c r="D109" t="str">
        <v>Development and Deployment of corruption risk assessment of the tax administration in Sri Lanka</v>
      </c>
      <c r="E109" t="str" xml:space="preserve">
        <v xml:space="preserve">DOCTOR OF PHILOSOPHY (PhD) TAX POLICY  (2014 - 2018 ) - UNIVERSITY OF PRETORIA (UP) _x000d__x000d_
POST GRADUATE DIPLOMA BUSINESS ADMINISTRATION  (2012 – 2014) - Edinburgh Business School( Heriot-Watt University)  _x000d__x000d_
MAGISTER PHILOSOPHIAE IN TAXATION  (2010 - 2012) - University of Pretoria (UP) _x000d__x000d_
INTERNATIONAL DIPLOMA ANTI MONEY LAUNDERING  (2008/9) - /University of Manchester Business School _x000d__x000d_
HIGHER DIPLOMA IN TAX LAW  (1998 - 1999) - University of Johannesburg (UJ) _x000d__x000d_
BACCALAUREUS LEGUM (LLB) (1991 - 1993) - North-West University  _x000d__x000d_
BACCALAUREUS ARTIUM (BA) (1988 - 1990) - North –West University _x000d__x000d_
STANDARD 10. (1983 - 1987) - Wesvalia High School (Klerksdorp) </v>
      </c>
      <c r="F109" t="str" xml:space="preserve">
        <v xml:space="preserve">Number : +27835554691_x000d__x000d_
Email : bschlenther.bs@gmail.com _x000d__x000d_
_x000d__x000d_
 </v>
      </c>
      <c r="G109" t="str">
        <v>20 Years</v>
      </c>
      <c r="H109" t="str">
        <v>20 days</v>
      </c>
      <c r="I109">
        <v>257566.45</v>
      </c>
      <c r="J109">
        <v>882.5</v>
      </c>
      <c r="K109" t="e">
        <f>SUM(#REF!*291.86)</f>
        <v>#REF!</v>
      </c>
      <c r="L109">
        <v>17650</v>
      </c>
    </row>
    <row r="110" xml:space="preserve">
      <c r="A110">
        <v>110</v>
      </c>
      <c r="B110" t="str">
        <v>Eco Forge</v>
      </c>
      <c r="C110" t="str">
        <v>Sagar Gubbi</v>
      </c>
      <c r="D110" t="str">
        <v xml:space="preserve">INT IC - Revision of Proposal for Accelerating Deployment of Rooftop Solar to GCF </v>
      </c>
      <c r="E110" t="str" xml:space="preserve">
        <v xml:space="preserve">Master of Business Administration (MBA) - University of Oxford, Said Business School, UK (2008-2009)_x000d__x000d_
Bachelor of Engineering (Electronics and Communications Engineering)Visveswaraiah Technological University, Mysore, India (1990-2003)</v>
      </c>
      <c r="F110" t="str">
        <v>-</v>
      </c>
      <c r="G110" t="str">
        <v xml:space="preserve">18 Years </v>
      </c>
      <c r="H110" t="str">
        <v>No Cost</v>
      </c>
      <c r="I110" t="str">
        <v>-</v>
      </c>
      <c r="J110" t="str">
        <v>-</v>
      </c>
      <c r="K110" t="str">
        <v>-</v>
      </c>
      <c r="L110" t="str">
        <v>-</v>
      </c>
    </row>
    <row r="111" xml:space="preserve">
      <c r="A111">
        <v>111</v>
      </c>
      <c r="B111" t="str">
        <v>Upali</v>
      </c>
      <c r="C111" t="str">
        <v>Rathnayake</v>
      </c>
      <c r="D111" t="str">
        <v>National Consultant for introducing innovative biodiversity financing mechanisms through tourism sector</v>
      </c>
      <c r="E111" t="str" xml:space="preserve">
        <v xml:space="preserve">Reading for Mphi ( leading to PhD) - University of Kelaniya since 2021 _x000d__x000d_
Master of Business Administration (MBA) in Travel, Tourism and Hospitality Management  (2007) - Prince of Songkla University_x000d__x000d_
Certificate in Green and Productivity Tourism at Queensland University in Australia in 2005 _x000d__x000d_
Post Graduate Diploma in Marketing of Services (2001) - Maastricht School of Management in Netherlands_x000d__x000d_
Degree of Bachelor of Arts in Economics (1993) - University of Colombo, Sri Lanka</v>
      </c>
      <c r="F111" t="str" xml:space="preserve">
        <v xml:space="preserve">Number :  (00 94) 71 8108410(W.App) 00 94 716963898 _x000d__x000d_
Email: ratnayake567@gmail.com , upalir@srilanka.travel </v>
      </c>
      <c r="G111" t="str">
        <v xml:space="preserve">32 Years </v>
      </c>
      <c r="H111" t="str">
        <v>100 days</v>
      </c>
      <c r="I111">
        <v>26850</v>
      </c>
      <c r="J111">
        <v>92.4</v>
      </c>
      <c r="K111">
        <v>2685000.46</v>
      </c>
      <c r="L111">
        <v>9240.45840933338</v>
      </c>
    </row>
    <row r="112" xml:space="preserve">
      <c r="A112">
        <v>112</v>
      </c>
      <c r="B112" t="str">
        <v>Malcolm</v>
      </c>
      <c r="C112" t="str">
        <v>Janson</v>
      </c>
      <c r="D112" t="str">
        <v>Consultant – Prepare GBFF Project Preparatory Grant Request</v>
      </c>
      <c r="E112" t="str" xml:space="preserve">
        <v xml:space="preserve">Post-Graduate Degree in natural resources management, Technical University of Dresden, Germany (1979)_x000d__x000d_
Bachelor of Science Degree (honors), University of Sri Lanka, Colombo (1976)</v>
      </c>
      <c r="F112" t="str">
        <v>-</v>
      </c>
      <c r="G112" t="str">
        <v xml:space="preserve">35 Years </v>
      </c>
      <c r="H112" t="str">
        <v>10 days</v>
      </c>
      <c r="I112">
        <v>180953.2</v>
      </c>
      <c r="J112">
        <v>620</v>
      </c>
      <c r="K112" t="e">
        <f>SUM(#REF!*291.86)</f>
        <v>#REF!</v>
      </c>
      <c r="L112">
        <v>6200</v>
      </c>
    </row>
    <row r="113" xml:space="preserve">
      <c r="A113">
        <v>113</v>
      </c>
      <c r="B113" t="str">
        <v xml:space="preserve">Joseph </v>
      </c>
      <c r="C113" t="str">
        <v>Romesh Weeramantry</v>
      </c>
      <c r="D113" t="str">
        <v>International consultant to Modify the Existing BOI Agreements</v>
      </c>
      <c r="E113" t="str" xml:space="preserve">
        <v xml:space="preserve">PhD - School of International Arbitration, Queen Mary College, University of London (2011)_x000d__x000d_
LLM - King’s College, University of London (1994)_x000d__x000d_
BA/LLB - Monash University (1991)</v>
      </c>
      <c r="F113" t="str" xml:space="preserve">
        <v xml:space="preserve">Number: +61 (0)4 0326 0622_x000d__x000d_
Email : romesh.weeramantry@cliffordchance.com_x000d__x000d_
</v>
      </c>
      <c r="G113" t="str">
        <v xml:space="preserve">30 Years </v>
      </c>
      <c r="H113" t="str">
        <v>No cost</v>
      </c>
      <c r="I113" t="str">
        <v>-</v>
      </c>
      <c r="J113" t="str">
        <v>-</v>
      </c>
      <c r="K113" t="str">
        <v>-</v>
      </c>
      <c r="L113" t="str">
        <v>-</v>
      </c>
    </row>
    <row r="114" xml:space="preserve">
      <c r="A114">
        <v>114</v>
      </c>
      <c r="B114" t="str">
        <v xml:space="preserve">Chathura </v>
      </c>
      <c r="C114" t="str">
        <v>De Silva</v>
      </c>
      <c r="D114" t="str">
        <v>Individual Consultant - Digital solutions in anti-corruption eco system</v>
      </c>
      <c r="E114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114" t="str" xml:space="preserve">
        <v xml:space="preserve">Number : +94 (0) 112 650 920, +94 (0) 777 307 903_x000d__x000d_
Email : chathura@cse.mrt.ac.lk</v>
      </c>
      <c r="G114" t="str">
        <v>28 Years</v>
      </c>
      <c r="H114" t="str">
        <v>No cost</v>
      </c>
      <c r="I114" t="str">
        <v>-</v>
      </c>
      <c r="J114" t="str">
        <v>-</v>
      </c>
      <c r="K114" t="str">
        <v>-</v>
      </c>
      <c r="L114" t="str">
        <v>-</v>
      </c>
    </row>
    <row r="115" xml:space="preserve">
      <c r="A115">
        <v>115</v>
      </c>
      <c r="B115" t="str">
        <v>Priya</v>
      </c>
      <c r="C115" t="str">
        <v>Sahu</v>
      </c>
      <c r="D115" t="str">
        <v>Int. IC - Delivery of a tax literacy module for youth, women and MSMEs</v>
      </c>
      <c r="E115" t="str" xml:space="preserve">
        <v xml:space="preserve">MA (with Merit) in International Political Economy ( 2010) - University of Kent _x000d__x000d_
Master of Science: Computer Science, Graduated in First Division (1987-1991) - Birla Institute of Technology &amp; Science_x000d__x000d_
High School Diploma - Ravenshaw University,Cuttack, Odisha, INDIA</v>
      </c>
      <c r="F115" t="str" xml:space="preserve">
        <v xml:space="preserve">Number : +1 202-621-4282 _x000d__x000d_
Email : priyasahunew@gmail.com , psahu3@ifc.org</v>
      </c>
      <c r="G115" t="str">
        <v>31 Years</v>
      </c>
      <c r="H115" t="str">
        <v>20 days</v>
      </c>
      <c r="I115">
        <v>122446.2</v>
      </c>
      <c r="J115">
        <v>421.4</v>
      </c>
      <c r="K115" t="e">
        <f>SUM(#REF!*290.57)</f>
        <v>#REF!</v>
      </c>
      <c r="L115">
        <v>8428</v>
      </c>
    </row>
    <row r="116" xml:space="preserve">
      <c r="A116">
        <v>116</v>
      </c>
      <c r="B116" t="str">
        <v xml:space="preserve">Darshatha </v>
      </c>
      <c r="C116" t="str">
        <v>Gamage</v>
      </c>
      <c r="D116" t="str">
        <v>Skills and Innovation Consultant</v>
      </c>
      <c r="E116" t="str" xml:space="preserve">
        <v xml:space="preserve">B.Sc. in Management and Information Technology (2014 – 2018) - University of Kelaniya, Sri Lanka_x000d__x000d_
B.Sc. in International Relations (2012 – 2016) - University of London_x000d__x000d_
Diploma in Social Sciences (University of London)_x000d__x000d_
Diploma in Diplomacy and World Affairs - (Merit) - BIDTI</v>
      </c>
      <c r="F116" t="str" xml:space="preserve">
        <v xml:space="preserve">Number : +94 71 4297866_x000d__x000d_
Email : darshathagamage@gmail.com </v>
      </c>
      <c r="G116" t="str">
        <v>8 Years</v>
      </c>
      <c r="H116" t="str">
        <v>200 days</v>
      </c>
      <c r="I116">
        <v>24375</v>
      </c>
      <c r="J116">
        <v>83.89</v>
      </c>
      <c r="K116">
        <v>4875000.4</v>
      </c>
      <c r="L116">
        <v>16777.368620298035</v>
      </c>
    </row>
    <row r="117">
      <c r="A117">
        <v>117</v>
      </c>
      <c r="D117" t="str">
        <v>National Consultant –Support to Review and Revise Shelter House Guidelines for Victims and Witness Protection in Sri Lanka</v>
      </c>
      <c r="E117" t="str">
        <v>-</v>
      </c>
      <c r="F117" t="str">
        <v>-</v>
      </c>
      <c r="G117" t="str">
        <v>-</v>
      </c>
      <c r="H117" t="str">
        <v>60 days</v>
      </c>
      <c r="I117" t="str">
        <v>-</v>
      </c>
      <c r="J117" t="str">
        <v>-</v>
      </c>
      <c r="K117" t="str">
        <v>-</v>
      </c>
      <c r="L117" t="str">
        <v>-</v>
      </c>
    </row>
    <row r="118" xml:space="preserve">
      <c r="A118">
        <v>118</v>
      </c>
      <c r="B118" t="str">
        <v>Mikael</v>
      </c>
      <c r="C118" t="str">
        <v>Mikael</v>
      </c>
      <c r="D118" t="str">
        <v>International Energy Efficiency Expert</v>
      </c>
      <c r="E118" t="str" xml:space="preserve">
        <v xml:space="preserve">Degree  Program in Civil Engineering ( 06/2006) - Royal  Institute   of  Technology   (KTH),  Stockholm_x000d__x000d_
 Project Management Line Management Quality Management (Internal training) (09/2009 - 10/2012) - COWI Academy, Copenhagen,  Denmark _x000d__x000d_
District Energy Engineering Individual course  (01/2005 - 06/2005) - M~lardalen University, V~ster~s, Sweden_x000d__x000d_
Energy and Environment Individual course (09/2005 - 12/2005) - Gotland University, Visby, Sweden _x000d__x000d_
Certified upper secondary school engineer (08/1997 - 06/2000 ) - Platenskolan,  Motala, Sweden </v>
      </c>
      <c r="F118" t="str" xml:space="preserve">
        <v xml:space="preserve">Number :+86 138 1004 8510_x000d__x000d_
Email :mikael.jakobsson@nxity.com</v>
      </c>
      <c r="G118" t="str">
        <v xml:space="preserve">18 Years </v>
      </c>
      <c r="H118" t="str">
        <v>110 days</v>
      </c>
      <c r="I118" t="str">
        <v>-</v>
      </c>
      <c r="J118" t="str">
        <v>-</v>
      </c>
      <c r="K118" t="str">
        <v>-</v>
      </c>
      <c r="L118" t="str">
        <v>-</v>
      </c>
    </row>
    <row r="119" xml:space="preserve">
      <c r="A119">
        <v>119</v>
      </c>
      <c r="B119" t="str">
        <v xml:space="preserve">Andiyapillai </v>
      </c>
      <c r="C119" t="str">
        <v>Rajaratnam</v>
      </c>
      <c r="D119" t="str">
        <v>National Consultant – Social &amp; Environmental Safeguards Specialist</v>
      </c>
      <c r="E119" t="str" xml:space="preserve">
        <v xml:space="preserve">MSc. Environmental Science (1999) - University of Colombo _x000d__x000d_
BSc Chemistry (1987) – Special -1st Class Bharathidhasan University, India </v>
      </c>
      <c r="F119" t="str">
        <v>-</v>
      </c>
      <c r="G119" t="str">
        <v xml:space="preserve">34 Years </v>
      </c>
      <c r="H119" t="str">
        <v>35 Days</v>
      </c>
      <c r="I119">
        <v>55142.86</v>
      </c>
      <c r="J119">
        <v>185.17</v>
      </c>
      <c r="K119">
        <v>1930000.1</v>
      </c>
      <c r="L119">
        <v>6480.859637340497</v>
      </c>
    </row>
    <row r="120" xml:space="preserve">
      <c r="A120">
        <v>120</v>
      </c>
      <c r="B120" t="str">
        <v>ECOFORGE ADVISORS PRIVATE LIMITED</v>
      </c>
      <c r="C120" t="str">
        <v>Sagar Gubbi</v>
      </c>
      <c r="D120" t="str">
        <v>International Consultant – Green Finance Specialist (GEF 7)</v>
      </c>
      <c r="E120" t="str" xml:space="preserve">
        <v xml:space="preserve">Master of Business Administration (MBA) - University of Oxford, Said Business School, UK (2008-2009)_x000d__x000d_
Bachelor of Engineering (Electronics and Communications Engineering)Visveswaraiah Technological University, Mysore, India (1990-2003)</v>
      </c>
      <c r="F120" t="str">
        <v>-</v>
      </c>
      <c r="G120" t="str">
        <v xml:space="preserve">18 Years </v>
      </c>
      <c r="H120" t="str">
        <v>20 days</v>
      </c>
      <c r="I120">
        <v>174960</v>
      </c>
      <c r="J120">
        <v>600</v>
      </c>
      <c r="K120" t="e">
        <f>SUM(#REF!*291.6)</f>
        <v>#REF!</v>
      </c>
      <c r="L120">
        <v>12000</v>
      </c>
    </row>
    <row r="121" xml:space="preserve">
      <c r="A121">
        <v>121</v>
      </c>
      <c r="B121" t="str">
        <v>Abdul</v>
      </c>
      <c r="C121" t="str">
        <v>Nishadh</v>
      </c>
      <c r="D121" t="str">
        <v>Technical Consultant (Systems Development)</v>
      </c>
      <c r="E121" t="str" xml:space="preserve">
        <v xml:space="preserve">Postgraduate Diploma in Cybersecurity Policy (2023 - Ongoing) - Bandaranaike Academy for Leadership &amp; Public Policy_x000d__x000d_
Business Incubation Management Short Course  (2021 - 2021) - The University of Queensland _x000d__x000d_
Executive MSc in Entrepreneurship and Innovation (2020 - 2021) - Asia e University_x000d__x000d_
BSc in Computing (Specialized in Software Engineering) (2010 - 2014) - Staffordshire University_x000d__x000d_
Diploma in Web Designing &amp; Development (2006) - American College of Information Technology_x000d__x000d_
Certificate in Computer Studies (2007) - Singapore Informatics Computer Institute_x000d__x000d_
Primary &amp; Secondary Education (1997 - 2010) - S.Thomas’ College Mount Lavinia</v>
      </c>
      <c r="F121" t="str" xml:space="preserve">
        <v xml:space="preserve">Number : 0094 77 00 81 118 _x000d__x000d_
Email : ahamed.nishadh@gmail.com</v>
      </c>
      <c r="G121" t="str">
        <v xml:space="preserve">12 Years </v>
      </c>
      <c r="H121" t="str">
        <v>240 days</v>
      </c>
      <c r="I121">
        <v>18750</v>
      </c>
      <c r="J121">
        <v>64.53</v>
      </c>
      <c r="K121">
        <v>4500000</v>
      </c>
      <c r="L121">
        <v>15486.801803352033</v>
      </c>
    </row>
    <row r="122" xml:space="preserve">
      <c r="A122">
        <v>122</v>
      </c>
      <c r="B122" t="str">
        <v>Michela</v>
      </c>
      <c r="C122" t="str">
        <v>Lugiai</v>
      </c>
      <c r="D122" t="str">
        <v>International - Gender Capacity Development for Justice Sector in Sri Lanka, Support to Justice Sector</v>
      </c>
      <c r="E122" t="str" xml:space="preserve">
        <v xml:space="preserve">MASTER DEGREE IN GENDER, JUSTICE AND SOCIETY (01/08/2022 – Ongoing) – UMEA University_x000d__x000d_
MASTER DEGREE IN ECONOMICS, POLITICS AND INTERNATIONAL RELATIONS (01/09/2013 – 26/04/2016) – University of Pavia_x000d__x000d_
BACHELOR DEGREE IN SOCIAL SCIENCES FOR GLOBALIZATION  (01/09/2010 – 13/12/2013)– University of Milan</v>
      </c>
      <c r="F122" t="str" xml:space="preserve">
        <v xml:space="preserve">Number : (+39) 3922414831_x000d__x000d_
Email : michela.lugia01@ateneopv.it</v>
      </c>
      <c r="G122" t="str">
        <v>7 Years</v>
      </c>
      <c r="H122" t="str">
        <v>30 days</v>
      </c>
      <c r="I122">
        <v>160672.74</v>
      </c>
      <c r="J122">
        <v>554.87</v>
      </c>
      <c r="K122" t="e">
        <f>SUM(#REF!*289.57)</f>
        <v>#REF!</v>
      </c>
      <c r="L122">
        <v>16646</v>
      </c>
    </row>
    <row r="123" xml:space="preserve">
      <c r="A123">
        <v>123</v>
      </c>
      <c r="B123" t="str">
        <v>Prashanthi</v>
      </c>
      <c r="C123" t="str">
        <v>Gunawardena</v>
      </c>
      <c r="D123" t="str">
        <v>Consultant- Development of Green Book</v>
      </c>
      <c r="E123" t="str" xml:space="preserve">
        <v xml:space="preserve">Ph.D. (Environmental Economics) ((1993 - 1997)), University of Edinburgh, UK _x000d__x000d_
B.Sc. (Special) (1990) Second Class Upper Division University of Kelaniya</v>
      </c>
      <c r="F123" t="str" xml:space="preserve">
        <v xml:space="preserve">Number: + 94 (0) 71 416 6159_x000d__x000d_
E mail: prasanth@sjp.ac.lk , prasanthigunawardena@yahoo.com</v>
      </c>
      <c r="G123" t="str">
        <v xml:space="preserve">34 Years </v>
      </c>
      <c r="H123" t="str">
        <v xml:space="preserve">100 days </v>
      </c>
      <c r="I123">
        <v>58000</v>
      </c>
      <c r="J123">
        <v>193.24</v>
      </c>
      <c r="K123">
        <v>5800000</v>
      </c>
      <c r="L123">
        <v>19323.671497584543</v>
      </c>
    </row>
    <row r="124" xml:space="preserve">
      <c r="A124">
        <v>124</v>
      </c>
      <c r="B124" t="str">
        <v>Chantelle</v>
      </c>
      <c r="C124" t="str">
        <v>McCabe</v>
      </c>
      <c r="D124" t="str">
        <v>Review and Revise Shelter House Guidelines for Victims and Witness Protection in Sri Lanka</v>
      </c>
      <c r="E124" t="str" xml:space="preserve">
        <v xml:space="preserve">Admission to the Bar of the State of New York (2001)_x000d__x000d_
Admission as a Barrister &amp; Solicitor of the High Court of New Zealand (2007)._x000d__x000d_
Master of Human Rights and Humanitarian Law (2006-2007) -  Paris University, France._x000d__x000d_
bachelors, Undergraduate (Victoria University of Wellington) (1995 - 1999)_x000d__x000d_
bachelors, Undergraduate (Victoria University of Wellington (1994 - 1998)</v>
      </c>
      <c r="F124" t="str">
        <v xml:space="preserve">Number : +64 22 175 3093 </v>
      </c>
      <c r="G124" t="str">
        <v xml:space="preserve">26 Years </v>
      </c>
      <c r="H124" t="str">
        <v xml:space="preserve">45 days </v>
      </c>
      <c r="I124">
        <v>231656</v>
      </c>
      <c r="J124">
        <v>800</v>
      </c>
      <c r="K124" t="e">
        <f>SUM(#REF!*289.57)</f>
        <v>#REF!</v>
      </c>
      <c r="L124">
        <v>36000</v>
      </c>
    </row>
    <row r="125" xml:space="preserve">
      <c r="A125">
        <v>125</v>
      </c>
      <c r="B125" t="str">
        <v xml:space="preserve">Chatura </v>
      </c>
      <c r="C125" t="str">
        <v>Liyanage</v>
      </c>
      <c r="D125" t="str">
        <v>National Consultant – Financial Literacy Expert</v>
      </c>
      <c r="E125" t="str" xml:space="preserve">
        <v xml:space="preserve">Ph.D Research area: Access to finance, Open University of Sri Lanka_x000d__x000d_
MBA Research area: International Finance, University of Colombo_x000d__x000d_
B.Business Mgt (Accountancy) University of Kelaniya_x000d__x000d_
Associate Member - Institute of Certified Management Accountants of UK_x000d__x000d_
Associate Member - Institute of Certified Management Accountants of Sri Lanka_x000d__x000d_
Member - Project Management Professional(PMP), Project Management Institute , (USA).</v>
      </c>
      <c r="F125" t="str">
        <v>Number : +94777201958</v>
      </c>
      <c r="G125" t="str">
        <v>22 Years</v>
      </c>
      <c r="H125" t="str">
        <v xml:space="preserve">No Cost </v>
      </c>
      <c r="I125" t="str">
        <v>-</v>
      </c>
      <c r="J125" t="str">
        <v>-</v>
      </c>
      <c r="K125" t="e">
        <f>SUM(#REF!*289.57)</f>
        <v>#REF!</v>
      </c>
      <c r="L125">
        <v>9500.17</v>
      </c>
    </row>
    <row r="126" xml:space="preserve">
      <c r="A126">
        <v>126</v>
      </c>
      <c r="B126" t="str">
        <v xml:space="preserve">Kasun </v>
      </c>
      <c r="C126" t="str">
        <v>Ediriweera</v>
      </c>
      <c r="D126" t="str">
        <v xml:space="preserve">Communications Consultant     </v>
      </c>
      <c r="E126" t="str" xml:space="preserve">
        <v xml:space="preserve">Post Graduate Diploma in Digital Marketing - Chartered Institute of  Marketing (UK) - 2023_x000d__x000d_
Certificate in Digital Marketing, Public Relations &amp; Corporate Communications - Sri Lanka Press Institute - 2017_x000d__x000d_
International Diploma in Computer Studies (IDCS) - NCC (UK) - 2012</v>
      </c>
      <c r="F126" t="str" xml:space="preserve">
        <v xml:space="preserve">Number : +94 779 487 648_x000d__x000d_
Email : kasuncwe@gmail.com</v>
      </c>
      <c r="G126" t="str">
        <v xml:space="preserve">12 Years </v>
      </c>
      <c r="H126" t="str">
        <v>No Cost</v>
      </c>
      <c r="I126" t="str">
        <v>-</v>
      </c>
      <c r="J126" t="str">
        <v>-</v>
      </c>
      <c r="K126" t="e">
        <f>SUM(291.6*#REF!)</f>
        <v>#REF!</v>
      </c>
      <c r="L126">
        <v>6913.19</v>
      </c>
    </row>
    <row r="127" xml:space="preserve">
      <c r="A127">
        <v>127</v>
      </c>
      <c r="B127" t="str">
        <v>Gayathri</v>
      </c>
      <c r="C127" t="str">
        <v>Lokuge</v>
      </c>
      <c r="D127" t="str">
        <v>National Consultant to analyze the gender responsiveness of financial institutions supporting MSMEs</v>
      </c>
      <c r="E127" t="str" xml:space="preserve">
        <v xml:space="preserve">PhD - Wageningen University, the Netherlands (. (2012-2017)_x000d__x000d_
Post Graduate Diploma  (2008-2012) - University of Colombo_x000d__x000d_
Bachelor of Arts, University of Kelaniya, Sri Lanka (2002-2005)</v>
      </c>
      <c r="F127" t="str" xml:space="preserve">
        <v xml:space="preserve">Number : +94 112503009/+94777905102_x000d__x000d_
Email: gayathri@cepa.lk</v>
      </c>
      <c r="G127" t="str">
        <v xml:space="preserve">18 Years </v>
      </c>
      <c r="H127" t="str">
        <v>No Cost</v>
      </c>
      <c r="I127" t="str">
        <v>-</v>
      </c>
      <c r="J127" t="str">
        <v>-</v>
      </c>
      <c r="K127" t="e">
        <f>SUM(#REF!*291.6)</f>
        <v>#REF!</v>
      </c>
      <c r="L127">
        <v>4503</v>
      </c>
    </row>
    <row r="128" xml:space="preserve">
      <c r="A128">
        <v>128</v>
      </c>
      <c r="B128" t="str">
        <v>Bushra</v>
      </c>
      <c r="C128" t="str">
        <v>Khan</v>
      </c>
      <c r="D128" t="str">
        <v>Lead Consultant for Integrated National Financing Framework (INFF)</v>
      </c>
      <c r="E128" t="str" xml:space="preserve">
        <v xml:space="preserve">MSc in Agricultural and Applied Economics Texas Tech University _x000d__x000d_
MBA (Major: Finance, Minor: Marketing) Institute of Business Administration (IBA), University of Dhaka _x000d__x000d_
BBA (Dual Major: Finance, Marketing) Brac University</v>
      </c>
      <c r="F128" t="str" xml:space="preserve">
        <v xml:space="preserve">Number : +88-01624092606_x000d__x000d_
Email : bushra.ferdous.khan@gmail.com</v>
      </c>
      <c r="G128" t="str">
        <v xml:space="preserve">15 Years </v>
      </c>
      <c r="H128" t="str">
        <v>60 days</v>
      </c>
      <c r="I128">
        <v>171058.65</v>
      </c>
      <c r="J128">
        <v>590.73</v>
      </c>
      <c r="K128" t="e">
        <f>SUM(#REF!*289.57)</f>
        <v>#REF!</v>
      </c>
      <c r="L128">
        <v>35444</v>
      </c>
    </row>
    <row r="129">
      <c r="A129">
        <v>129</v>
      </c>
      <c r="B129" t="str">
        <v>Kelum Aruna</v>
      </c>
      <c r="C129" t="str">
        <v>Perara</v>
      </c>
      <c r="D129" t="str">
        <v>National Consultant – Data Collection and Analysis – Montreal Protocol</v>
      </c>
      <c r="E129" t="str">
        <v>-</v>
      </c>
      <c r="F129" t="str">
        <v>-</v>
      </c>
      <c r="G129" t="str">
        <v>-</v>
      </c>
      <c r="H129" t="str">
        <v xml:space="preserve">45 days </v>
      </c>
      <c r="I129">
        <v>60000</v>
      </c>
      <c r="J129">
        <v>199.16</v>
      </c>
      <c r="K129">
        <v>2700000</v>
      </c>
      <c r="L129">
        <v>8962.060610083978</v>
      </c>
    </row>
    <row r="130" xml:space="preserve">
      <c r="A130">
        <v>130</v>
      </c>
      <c r="B130" t="str">
        <v>Ashraful</v>
      </c>
      <c r="C130" t="str">
        <v>Ambia</v>
      </c>
      <c r="D130" t="str">
        <v>International Consultant to develop the RAC Manufacturing sector plan for Sri Lanka Kigali Implementation Plan (KIP)</v>
      </c>
      <c r="E130" t="str">
        <v>-</v>
      </c>
      <c r="F130" t="str" xml:space="preserve">
        <v xml:space="preserve">Number  : +880-1309000259 _x000d__x000d_
Email       : asharafipe@gmail.com </v>
      </c>
      <c r="G130" t="str">
        <v>-</v>
      </c>
      <c r="H130" t="str">
        <v>15 days</v>
      </c>
      <c r="I130">
        <v>164318</v>
      </c>
      <c r="J130">
        <v>550</v>
      </c>
      <c r="K130" t="e">
        <f>SUM(#REF!*298.76)</f>
        <v>#REF!</v>
      </c>
      <c r="L130">
        <v>8250</v>
      </c>
    </row>
    <row r="131" xml:space="preserve">
      <c r="A131">
        <v>131</v>
      </c>
      <c r="B131" t="str">
        <v>Kathryn</v>
      </c>
      <c r="C131" t="str">
        <v>Bridget English</v>
      </c>
      <c r="D131" t="str">
        <v>International Consultant - Team Leader – Justice Sector Data Snapshot</v>
      </c>
      <c r="E131" t="str" xml:space="preserve">
        <v xml:space="preserve">Bar Finals Professional Exam, Professional (Council of Legal Education, London UK) - 1984 - 1985_x000d__x000d_
1981-1984: Law &amp; Spanish, BA (Hons) 2.1, University of Wales - 1981 - 1984</v>
      </c>
      <c r="F131" t="str">
        <v>-</v>
      </c>
      <c r="G131" t="str">
        <v xml:space="preserve">29 Years </v>
      </c>
      <c r="H131" t="str">
        <v xml:space="preserve">120 days </v>
      </c>
      <c r="I131">
        <v>246544.72</v>
      </c>
      <c r="J131">
        <v>851.42</v>
      </c>
      <c r="K131" t="e">
        <f>SUM(#REF!*289.57)</f>
        <v>#REF!</v>
      </c>
      <c r="L131">
        <v>102170</v>
      </c>
    </row>
    <row r="132">
      <c r="A132">
        <v>132</v>
      </c>
      <c r="B132" t="str">
        <v>Ali</v>
      </c>
      <c r="C132" t="str">
        <v>Benryane</v>
      </c>
      <c r="D132" t="str">
        <v>International Consultant – Prepare KBF Project Concept Note</v>
      </c>
      <c r="E132" t="str">
        <v>-</v>
      </c>
      <c r="F132" t="str">
        <v>-</v>
      </c>
      <c r="G132" t="str">
        <v>-</v>
      </c>
      <c r="H132" t="str">
        <v>10 days</v>
      </c>
      <c r="I132">
        <v>218700</v>
      </c>
      <c r="J132">
        <v>750</v>
      </c>
      <c r="K132" t="e">
        <f>SUM(#REF!*291.6)</f>
        <v>#REF!</v>
      </c>
      <c r="L132">
        <v>7500</v>
      </c>
    </row>
    <row r="133" xml:space="preserve">
      <c r="A133">
        <v>133</v>
      </c>
      <c r="B133" t="str">
        <v>Shiromi</v>
      </c>
      <c r="C133" t="str">
        <v>Aluvihare</v>
      </c>
      <c r="D133" t="str">
        <v xml:space="preserve">Individual Consultant - Engagement Survey Action Plan </v>
      </c>
      <c r="E133" t="str" xml:space="preserve">
        <v xml:space="preserve">MA inCounselling &amp; Psychosocial Support (2020) - University of Colombo_x000d__x000d_
PostGraduate Diploma in Counselling &amp; Psychosocial Support (2011) - University of Colombo_x000d__x000d_
B.A.(HONS) Psychology (1996) - University of Delhi - Lady Sri Ram College _x000d__x000d_
Cambridge International Diplomafor Teachers &amp; Trainers (2007) - University of Cambridge_x000d__x000d_
Certificate in Counselling for Cancer Patients (2010) - Counselling and Care Centre, Singapore </v>
      </c>
      <c r="F133" t="str" xml:space="preserve">
        <v xml:space="preserve">Number : + 94 77 395 5155_x000d__x000d_
Email : shiromi71@gmail.com</v>
      </c>
      <c r="G133" t="str">
        <v>18 Years</v>
      </c>
      <c r="H133" t="str">
        <v xml:space="preserve">55 Days </v>
      </c>
      <c r="I133">
        <v>27272.73</v>
      </c>
      <c r="J133">
        <v>93.86</v>
      </c>
      <c r="K133">
        <v>1500000</v>
      </c>
      <c r="L133">
        <v>5162.267267784011</v>
      </c>
    </row>
  </sheetData>
  <pageMargins left="0.7" right="0.7" top="0.75" bottom="0.75" header="0.3" footer="0.3"/>
  <ignoredErrors>
    <ignoredError numberStoredAsText="1" sqref="A1:L133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L93"/>
  <sheetViews>
    <sheetView workbookViewId="0" rightToLeft="0"/>
  </sheetViews>
  <sheetData>
    <row r="1" xml:space="preserve">
      <c r="A1">
        <v>1</v>
      </c>
      <c r="B1" t="str">
        <v xml:space="preserve">Sapumal </v>
      </c>
      <c r="C1" t="str">
        <v>Ahangama</v>
      </c>
      <c r="D1" t="str">
        <v xml:space="preserve">Technical Specialist - Deployment of a Carbon Registry to support carbon trading </v>
      </c>
      <c r="E1" t="str" xml:space="preserve">
        <v xml:space="preserve">PhD in Information Systems and Analytics (2014 – 2019) - National University of Singapore, Singapore_x000d__x000d_
B.Sc. Engineering (Hons) in Electronics and Telecommunication Engineering (2007– 2011) -  University of Moratuwa, Sri Lanka</v>
      </c>
      <c r="F1" t="str" xml:space="preserve">
        <v xml:space="preserve">Number : +94 718253487_x000d__x000d_
Email : sapumal@xeptagon.com</v>
      </c>
      <c r="G1" t="str">
        <v xml:space="preserve">14 Years </v>
      </c>
      <c r="H1" t="str">
        <v>No Cost</v>
      </c>
      <c r="I1" t="str">
        <v>No Cost</v>
      </c>
      <c r="J1" t="str">
        <v>No Cost</v>
      </c>
      <c r="K1" t="str">
        <v>No Cost</v>
      </c>
      <c r="L1" t="str">
        <v>No Cost</v>
      </c>
    </row>
    <row r="2" xml:space="preserve">
      <c r="A2">
        <v>2</v>
      </c>
      <c r="B2" t="str">
        <v xml:space="preserve">Ranga </v>
      </c>
      <c r="C2" t="str">
        <v>Kalansooriya</v>
      </c>
      <c r="D2" t="str">
        <v>Citizen’s Engagement Expert- Media and Hate Speech</v>
      </c>
      <c r="E2" t="str" xml:space="preserve">
        <v xml:space="preserve">Doctor of Philosophy (Ph.D) in Journalism  (2009 – 2013) - University of Sri Jayawardenepura, Sri Lanka_x000d__x000d_
Master Degree (2003 – 2004)  - University of Malaya, Malaysia  _x000d__x000d_
Research Fellowship (2000)   - University of Oxford, UK _x000d__x000d_
Bachelor of Science (1994 – 1999) - Open University of Sri Lanka </v>
      </c>
      <c r="F2" t="str">
        <v>-</v>
      </c>
      <c r="G2" t="str">
        <v xml:space="preserve">22 Years </v>
      </c>
      <c r="H2" t="str">
        <v>-</v>
      </c>
      <c r="I2" t="e">
        <f>SUM(#REF!*296.6)</f>
        <v>#REF!</v>
      </c>
      <c r="J2">
        <v>500</v>
      </c>
      <c r="K2">
        <v>1456000</v>
      </c>
      <c r="L2">
        <v>4993.141289437585</v>
      </c>
    </row>
    <row r="3" xml:space="preserve">
      <c r="A3">
        <v>3</v>
      </c>
      <c r="B3" t="str">
        <v>Nimal</v>
      </c>
      <c r="C3" t="str">
        <v>Gunawardena</v>
      </c>
      <c r="D3" t="str">
        <v>National Consultant- Strengthening National Land Degradation Neutrality Targets</v>
      </c>
      <c r="E3" t="str" xml:space="preserve">
        <v xml:space="preserve">Ph. D (Agricultural Engineering), Cranfield University, UK. (1987)_x000d__x000d_
M.Sc. (Agricultural Engineering (Soil and Water Engineering Option), Cranfield University, UK. (1983) _x000d__x000d_
B.Sc. (Agriculture) University of Peradeniya, Sri Lanka (1979)</v>
      </c>
      <c r="F3" t="str" xml:space="preserve">
        <v xml:space="preserve">Number : +94-777045311 (mobile)_x000d__x000d_
E-mail:. ernimalg@gmail.com</v>
      </c>
      <c r="G3" t="str">
        <v xml:space="preserve">45 Years </v>
      </c>
      <c r="H3">
        <v>100</v>
      </c>
      <c r="I3" t="e">
        <f>SUM(#REF!/100)</f>
        <v>#REF!</v>
      </c>
      <c r="J3" t="e">
        <f>SUM(#REF!/100)</f>
        <v>#REF!</v>
      </c>
      <c r="K3">
        <v>5200000</v>
      </c>
      <c r="L3">
        <v>17609.21097189299</v>
      </c>
    </row>
    <row r="4" xml:space="preserve">
      <c r="A4">
        <v>4</v>
      </c>
      <c r="B4" t="str">
        <v>Sisira</v>
      </c>
      <c r="C4" t="str">
        <v>Hapuarachchi</v>
      </c>
      <c r="D4" t="str">
        <v xml:space="preserve">Land use Planning Specialist  </v>
      </c>
      <c r="E4" t="str" xml:space="preserve">
        <v xml:space="preserve">Master in Agricultural Studies (M. Ag. Studies) (2002)  - University of Queensland - Australia_x000d__x000d_
Master of Philosophy in Botany (M. Phil.) by Research (1993) - University of Peradeniya, Sri Lanka _x000d__x000d_
Certificate in Resource Survey and Mapping (1992)- University of Colombo, Sri Lanka _x000d__x000d_
Bachelor of Science in Agriculture (B.Sc.)University of Peradeniya - Sri Lanka 1986</v>
      </c>
      <c r="F4" t="str" xml:space="preserve">
        <v xml:space="preserve">Number : +94 718 259 546_x000d__x000d_
Email: sisirahapu@yahoo.com</v>
      </c>
      <c r="G4" t="str">
        <v xml:space="preserve">36 Years </v>
      </c>
      <c r="H4">
        <v>63</v>
      </c>
      <c r="I4" t="e">
        <f>SUM(#REF!/63)</f>
        <v>#REF!</v>
      </c>
      <c r="J4" t="e">
        <f>SUM(#REF!/63)</f>
        <v>#REF!</v>
      </c>
      <c r="K4">
        <v>1392300</v>
      </c>
      <c r="L4">
        <v>4714.866237724348</v>
      </c>
    </row>
    <row r="5" xml:space="preserve">
      <c r="A5">
        <v>5</v>
      </c>
      <c r="B5" t="str">
        <v xml:space="preserve">Menaka </v>
      </c>
      <c r="C5" t="str">
        <v>Lekawasam</v>
      </c>
      <c r="D5" t="str">
        <v xml:space="preserve">Anti Corruption Specialist (Direct Contracting) </v>
      </c>
      <c r="E5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5" t="str" xml:space="preserve">
        <v xml:space="preserve">Number : +94777660698_x000d__x000d_
Email :  menaka.lecamwasam@connect.hku.hk</v>
      </c>
      <c r="G5" t="str">
        <v xml:space="preserve">14 Years </v>
      </c>
      <c r="H5">
        <v>15</v>
      </c>
      <c r="I5" t="e">
        <f>SUM(#REF!/15)</f>
        <v>#REF!</v>
      </c>
      <c r="J5" t="e">
        <f>SUM(#REF!/15)</f>
        <v>#REF!</v>
      </c>
      <c r="K5">
        <v>2000000</v>
      </c>
      <c r="L5">
        <v>6858.710562414266</v>
      </c>
    </row>
    <row r="6">
      <c r="A6">
        <v>6</v>
      </c>
      <c r="B6" t="str">
        <v xml:space="preserve">Prabhath Sudarshana </v>
      </c>
      <c r="C6" t="str">
        <v>Gunawardhane</v>
      </c>
      <c r="D6" t="str">
        <v>AAA Local Consultant -  Citizen's Engagement Expert - Public Sector Reforms</v>
      </c>
      <c r="E6" t="str">
        <v>-</v>
      </c>
      <c r="F6" t="str">
        <v>Number : 777342834</v>
      </c>
      <c r="G6" t="str">
        <v>-</v>
      </c>
      <c r="H6" t="str">
        <v>-</v>
      </c>
      <c r="I6" t="str">
        <v>-</v>
      </c>
      <c r="J6" t="str">
        <v>-</v>
      </c>
      <c r="K6">
        <v>1410000</v>
      </c>
      <c r="L6" t="e">
        <f>SUM(#REF!/296.6)</f>
        <v>#REF!</v>
      </c>
    </row>
    <row r="7" xml:space="preserve">
      <c r="A7">
        <v>7</v>
      </c>
      <c r="B7" t="str">
        <v xml:space="preserve">Manisha </v>
      </c>
      <c r="C7" t="str">
        <v>Dissanayake</v>
      </c>
      <c r="D7" t="str">
        <v>National IC for Perception study analysis</v>
      </c>
      <c r="E7" t="str" xml:space="preserve">
        <v xml:space="preserve">M.A. Human Rights And Democratization (2021)- UNIVERSITY OF COLOMBO, SRI LANKA_x000d__x000d_
LL.B. in Laws (2015) THE LONDON SCHOOL OF ECONOMICS AND POLITICAL SCIENCE, UK_x000d__x000d_
Advanced Level Examinations (2012) - LADIES’ COLLEGE, SRI LANKA</v>
      </c>
      <c r="F7" t="str" xml:space="preserve">
        <v xml:space="preserve">Number : (94) 77 4207065_x000d__x000d_
Email :  msdissan@gmail.com </v>
      </c>
      <c r="G7" t="str">
        <v xml:space="preserve">11 Years </v>
      </c>
      <c r="H7">
        <v>20</v>
      </c>
      <c r="I7" t="e">
        <f>SUM(#REF!/20)</f>
        <v>#REF!</v>
      </c>
      <c r="J7" t="e">
        <f>SUM(#REF!/20)</f>
        <v>#REF!</v>
      </c>
      <c r="K7">
        <v>1400000</v>
      </c>
      <c r="L7" t="e">
        <f>SUM(#REF!/296.87)</f>
        <v>#REF!</v>
      </c>
    </row>
    <row r="8">
      <c r="A8">
        <v>8</v>
      </c>
      <c r="B8" t="str">
        <v xml:space="preserve">Vimala </v>
      </c>
      <c r="C8" t="str">
        <v>Periyananpillai</v>
      </c>
      <c r="D8" t="str">
        <v>IC for Focus Group Discussions on Gender-Sensitive Safety and Security Concerns</v>
      </c>
      <c r="E8" t="str">
        <v>-</v>
      </c>
      <c r="F8" t="str">
        <v>-</v>
      </c>
      <c r="G8" t="str">
        <v>-</v>
      </c>
      <c r="H8">
        <v>32</v>
      </c>
      <c r="I8" t="e">
        <f>SUM(#REF!/32)</f>
        <v>#REF!</v>
      </c>
      <c r="J8" t="e">
        <f>SUM(#REF!/32)</f>
        <v>#REF!</v>
      </c>
      <c r="K8">
        <v>288000</v>
      </c>
      <c r="L8">
        <v>987.6543209876543</v>
      </c>
    </row>
    <row r="9" xml:space="preserve">
      <c r="A9">
        <v>9</v>
      </c>
      <c r="B9" t="str">
        <v>Wiese Advisory GmbH</v>
      </c>
      <c r="C9" t="str">
        <v>Alexander Wiese</v>
      </c>
      <c r="D9" t="str">
        <v>Climate Finance Consultant</v>
      </c>
      <c r="E9" t="str" xml:space="preserve">
        <v xml:space="preserve">masters, Masters (Evening School) -Diploma (Masters equivalent) in Mathematics_x000d__x000d_
secondary, Secondary Education (null) - A Level (Matura</v>
      </c>
      <c r="F9" t="str">
        <v>-</v>
      </c>
      <c r="G9" t="str">
        <v>23 Years</v>
      </c>
      <c r="H9" t="str">
        <v>No Cost</v>
      </c>
      <c r="I9" t="str">
        <v>No Cost</v>
      </c>
      <c r="J9" t="str">
        <v>No Cost</v>
      </c>
      <c r="K9" t="str">
        <v>No Cost</v>
      </c>
      <c r="L9" t="str">
        <v>No Cost</v>
      </c>
    </row>
    <row r="10" xml:space="preserve">
      <c r="A10">
        <v>10</v>
      </c>
      <c r="B10" t="str">
        <v xml:space="preserve">Terrence </v>
      </c>
      <c r="C10" t="str">
        <v>Bogahalande</v>
      </c>
      <c r="D10" t="str">
        <v>National Consultant for Financial Needs Assessment</v>
      </c>
      <c r="E10" t="str" xml:space="preserve">
        <v xml:space="preserve">Doctor of Philosophy (Management/ Business) - Management and Science University of Malaysia_x000d__x000d_
Master of Business Administration - University of Sunderland, UK_x000d__x000d_
Certified Management Accountant - Institute of Management Accountants, Australia _x000d__x000d_
National Diploma in Personnel Management –Charted Institute of Personnel Management (Inc), Sri Lanka </v>
      </c>
      <c r="F10" t="str" xml:space="preserve">
        <v xml:space="preserve">Number : 0094 777 751161_x000d__x000d_
Email : nbogahalanda@gmail.com</v>
      </c>
      <c r="G10" t="str">
        <v xml:space="preserve">18 Years </v>
      </c>
      <c r="H10">
        <v>27</v>
      </c>
      <c r="I10" t="e">
        <f>SUM(#REF!/27)</f>
        <v>#REF!</v>
      </c>
      <c r="J10" t="e">
        <f>SUM(#REF!/#REF!)</f>
        <v>#REF!</v>
      </c>
      <c r="K10">
        <v>3440000</v>
      </c>
      <c r="L10">
        <v>11551.38</v>
      </c>
    </row>
    <row r="11" xml:space="preserve">
      <c r="A11">
        <v>11</v>
      </c>
      <c r="B11" t="str">
        <v>Manodha</v>
      </c>
      <c r="C11" t="str">
        <v>Gamage</v>
      </c>
      <c r="D11" t="str">
        <v>Digital Economy Consultant</v>
      </c>
      <c r="E11" t="str" xml:space="preserve">
        <v xml:space="preserve">PhD in Information and Communication Engineering (March 2006) - The University of Electro –Communications (UEC), Tokyo, Japan_x000d__x000d_
M.ENG. Graduated in March 2003 - The University of Electro –Communications (UEC), Tokyo, Japan_x000d__x000d_
B.Sc. ENG (Honors), Electronics &amp; Telecommunication Engineering (1994 – 1998) - University of Moratuwa, Sri Lanka_x000d__x000d_
A/L 1991 in Mathematics Stream – FOUR (4) A Passes – Aggregate 325 out of 400_x000d__x000d_
St. Peter’s College, Colombo 4 (From Grade 1 to A/L – 1979 to 1991</v>
      </c>
      <c r="F11" t="str" xml:space="preserve">
        <v xml:space="preserve">Number : +94-777-789781 _x000d__x000d_
Email : manodha@gmail.com</v>
      </c>
      <c r="G11" t="str">
        <v xml:space="preserve">22 Years </v>
      </c>
      <c r="H11">
        <v>240</v>
      </c>
      <c r="I11" t="e">
        <f>SUM(#REF!/240)</f>
        <v>#REF!</v>
      </c>
      <c r="J11" t="e">
        <f>SUM(#REF!/240)</f>
        <v>#REF!</v>
      </c>
      <c r="K11">
        <v>4875000</v>
      </c>
      <c r="L11">
        <v>16436.277815239377</v>
      </c>
    </row>
    <row r="12" xml:space="preserve">
      <c r="A12">
        <v>12</v>
      </c>
      <c r="B12" t="str">
        <v xml:space="preserve">Sumudu </v>
      </c>
      <c r="C12" t="str">
        <v>Rathnayake</v>
      </c>
      <c r="D12" t="str">
        <v>Senior Technical Consultant - DPI and Digital Economy</v>
      </c>
      <c r="E12" t="str" xml:space="preserve">
        <v xml:space="preserve">BSc (Hons) Computing –Teesside University UK, - 2014 -2015_x000d__x000d_
National Certificate of Information &amp; Communication Technology. (NCICT) 2003-2004 – Vocational Training Center of Sri Lanka</v>
      </c>
      <c r="F12" t="str" xml:space="preserve">
        <v xml:space="preserve">Number : 94772658985 (Mobile /WhatsApp) _x000d__x000d_
Email :  rsumudu@live.com  </v>
      </c>
      <c r="G12" t="str">
        <v xml:space="preserve">13 Years </v>
      </c>
      <c r="H12">
        <v>240</v>
      </c>
      <c r="I12" t="e">
        <f>SUM(#REF!/240)</f>
        <v>#REF!</v>
      </c>
      <c r="J12" t="e">
        <f>SUM(#REF!/240)</f>
        <v>#REF!</v>
      </c>
      <c r="K12">
        <v>6500000</v>
      </c>
      <c r="L12">
        <v>21915.037086985838</v>
      </c>
    </row>
    <row r="13" xml:space="preserve">
      <c r="A13">
        <v>13</v>
      </c>
      <c r="B13" t="str">
        <v>Rasika</v>
      </c>
      <c r="C13" t="str">
        <v>Jayakody</v>
      </c>
      <c r="D13" t="str">
        <v>AAA Local Consultant -  Citizen's Engagement Expert - Youth and Political  Participation</v>
      </c>
      <c r="E13" t="str">
        <v>-</v>
      </c>
      <c r="F13" t="str" xml:space="preserve">
        <v xml:space="preserve">Number: +94766395554 _x000d__x000d_
Email: rasikajayakody2@gmail.com  </v>
      </c>
      <c r="G13" t="str">
        <v xml:space="preserve">13 Years </v>
      </c>
      <c r="H13">
        <v>30</v>
      </c>
      <c r="I13" t="e">
        <f>SUM(#REF!/30)</f>
        <v>#REF!</v>
      </c>
      <c r="J13" t="e">
        <f>SUM(#REF!/30)</f>
        <v>#REF!</v>
      </c>
      <c r="K13">
        <v>1450000</v>
      </c>
      <c r="L13">
        <v>4888.739042481456</v>
      </c>
    </row>
    <row r="14" xml:space="preserve">
      <c r="A14">
        <v>14</v>
      </c>
      <c r="B14" t="str">
        <v xml:space="preserve">Madhavi </v>
      </c>
      <c r="C14" t="str">
        <v>Ariyabandu</v>
      </c>
      <c r="D14" t="str">
        <v>Develop Loss &amp; Damage Policy Brief</v>
      </c>
      <c r="E14" t="str" xml:space="preserve">
        <v xml:space="preserve">Master of Science in Agricultural Economics (1988 - 1989) - University of East Anglia, Norwich, U.K._x000d__x000d_
Master of Science in Agronomy (1975-1981) - University, Moscow, U.S.S.R._x000d__x000d_
International Course for Development Oriented Research in Agriculture (January - August 1986)- CGIAR</v>
      </c>
      <c r="F14" t="str" xml:space="preserve">
        <v xml:space="preserve">Number : + 94 777 156336_x000d__x000d_
Email: mmariyabandu@gmail.com</v>
      </c>
      <c r="G14" t="str">
        <v xml:space="preserve">26 Years </v>
      </c>
      <c r="H14" t="str">
        <v>No Cost</v>
      </c>
      <c r="I14" t="str">
        <v>No Cost</v>
      </c>
      <c r="J14" t="str">
        <v>No Cost</v>
      </c>
      <c r="K14" t="str">
        <v>No Cost</v>
      </c>
      <c r="L14" t="str">
        <v>No Cost</v>
      </c>
    </row>
    <row r="15" xml:space="preserve">
      <c r="A15">
        <v>15</v>
      </c>
      <c r="B15" t="str">
        <v xml:space="preserve">Chathura </v>
      </c>
      <c r="C15" t="str">
        <v>De Silva</v>
      </c>
      <c r="D15" t="str">
        <v>National IT Expert</v>
      </c>
      <c r="E15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15" t="str" xml:space="preserve">
        <v xml:space="preserve">Number : +94 (0) 112 650 920, +94 (0) 777 307 903_x000d__x000d_
Email : chathura@cse.mrt.ac.lk</v>
      </c>
      <c r="G15" t="str">
        <v>29 Years</v>
      </c>
      <c r="H15">
        <v>27</v>
      </c>
      <c r="I15" t="e">
        <f>+#REF!/#REF!</f>
        <v>#REF!</v>
      </c>
      <c r="J15" t="e">
        <f>+#REF!/#REF!</f>
        <v>#REF!</v>
      </c>
      <c r="K15">
        <v>4779000</v>
      </c>
      <c r="L15" t="e">
        <f>+#REF!/296.05</f>
        <v>#REF!</v>
      </c>
    </row>
    <row r="16" xml:space="preserve">
      <c r="A16">
        <v>16</v>
      </c>
      <c r="B16" t="str">
        <v xml:space="preserve">H R S L </v>
      </c>
      <c r="C16" t="str">
        <v>Ranathunga</v>
      </c>
      <c r="D16" t="str">
        <v>National Coordinator for Justice Snapshot</v>
      </c>
      <c r="E16" t="str" xml:space="preserve">
        <v xml:space="preserve">Bachelor of Commerce (B.Com) 1973 -  University of Ceylon (currently, University of Peradeniya)_x000d__x000d_
Diploma (Professional English), one year course, 1988/89 - Open University of Sri Lanka, Colombo_x000d__x000d_
M.Sc. in Computer Science (Passed final examination) - University of Colombo _x000d__x000d_
Postgraduate Diploma in Agriculture, 2003 - Postgraduate Institute of Agriculture, University of Peradeniya_x000d__x000d_
Diploma in Hardware with Networking, 2003 -  Centre for Computer Studies, Royal Institute of Colombo</v>
      </c>
      <c r="F16" t="str" xml:space="preserve">
        <v xml:space="preserve">Number : 071 4782542 _x000d__x000d_
Email: hranathunga@gmail.com</v>
      </c>
      <c r="G16" t="str">
        <v xml:space="preserve">49 Years </v>
      </c>
      <c r="H16">
        <v>90</v>
      </c>
      <c r="I16" t="e">
        <f>+#REF!/#REF!</f>
        <v>#REF!</v>
      </c>
      <c r="J16" t="e">
        <f>+#REF!/#REF!</f>
        <v>#REF!</v>
      </c>
      <c r="K16">
        <v>2800000</v>
      </c>
      <c r="L16">
        <v>9402.28</v>
      </c>
    </row>
    <row r="17">
      <c r="A17">
        <v>17</v>
      </c>
      <c r="B17" t="str">
        <v>Balayiya</v>
      </c>
      <c r="C17" t="str">
        <v>Navaneethan</v>
      </c>
      <c r="D17" t="str">
        <v>IC_Consultant – Agriculture Services- Killinochchi</v>
      </c>
      <c r="E17" t="str">
        <v>`</v>
      </c>
      <c r="F17" t="str">
        <v>Number : 773930331</v>
      </c>
      <c r="G17" t="str">
        <v>-</v>
      </c>
      <c r="H17">
        <v>100</v>
      </c>
      <c r="I17" t="e">
        <f>+#REF!/100</f>
        <v>#REF!</v>
      </c>
      <c r="J17" t="e">
        <f>+#REF!/#REF!</f>
        <v>#REF!</v>
      </c>
      <c r="K17">
        <v>1155000</v>
      </c>
      <c r="L17">
        <v>3901.37</v>
      </c>
    </row>
    <row r="18">
      <c r="A18">
        <v>18</v>
      </c>
      <c r="B18" t="str">
        <v>Thulasika</v>
      </c>
      <c r="C18" t="str">
        <v>Thanabalaraj</v>
      </c>
      <c r="D18" t="str">
        <v>IC_Consultant – Agriculture Services- Mulativ</v>
      </c>
      <c r="E18" t="str">
        <v>-</v>
      </c>
      <c r="F18" t="str">
        <v>Number : 760356984</v>
      </c>
      <c r="G18" t="str">
        <v>-</v>
      </c>
      <c r="H18">
        <v>100</v>
      </c>
      <c r="I18" t="e">
        <f>+#REF!/100</f>
        <v>#REF!</v>
      </c>
      <c r="J18" t="e">
        <f>+#REF!/#REF!</f>
        <v>#REF!</v>
      </c>
      <c r="K18">
        <v>1155000</v>
      </c>
      <c r="L18">
        <v>3901.37</v>
      </c>
    </row>
    <row r="19">
      <c r="A19">
        <v>19</v>
      </c>
      <c r="D19" t="str">
        <v>Junior Researcher to Support the Justice Snapshot</v>
      </c>
      <c r="E19" t="str">
        <v>-</v>
      </c>
      <c r="F19" t="str">
        <v>-</v>
      </c>
      <c r="G19" t="str">
        <v>-</v>
      </c>
      <c r="H19" t="str">
        <v>-</v>
      </c>
      <c r="K19" t="str">
        <v>-</v>
      </c>
      <c r="L19" t="str">
        <v>-</v>
      </c>
    </row>
    <row r="20" xml:space="preserve">
      <c r="A20">
        <v>20</v>
      </c>
      <c r="B20" t="str">
        <v>Shamara</v>
      </c>
      <c r="C20" t="str">
        <v>Wettimuni</v>
      </c>
      <c r="D20" t="str">
        <v>Individual Consultant – Analysing the Gendered Dimension of Hate Speech and Online Misogyny in Sri Lanka.</v>
      </c>
      <c r="E20" t="str" xml:space="preserve">
        <v xml:space="preserve">DPhil in History, 2018-2022: passed with no corrections - University of Oxford_x000d__x000d_
MSc in History of International Relations, 2012-2013 - London School of Economics and Political Science_x000d__x000d_
BSc in International Relations and History (Joint Hons.), 2009-2012 - London School of Economics and Political Science_x000d__x000d_
Junior Research Fellow in History,(2023) - The Queens College, University of Oxford </v>
      </c>
      <c r="F20" t="str" xml:space="preserve">
        <v xml:space="preserve">Number : (94) 77 345 1444 _x000d__x000d_
E-mail: shamara.wettimuny@gmail.com</v>
      </c>
      <c r="G20" t="str">
        <v xml:space="preserve">10 Years </v>
      </c>
      <c r="H20">
        <v>20</v>
      </c>
      <c r="I20" t="e">
        <f>SUM(#REF!/20)</f>
        <v>#REF!</v>
      </c>
      <c r="J20" t="e">
        <f>SUM(#REF!/20)</f>
        <v>#REF!</v>
      </c>
      <c r="K20">
        <v>2600000</v>
      </c>
      <c r="L20">
        <v>8766.014834794336</v>
      </c>
    </row>
    <row r="21" xml:space="preserve">
      <c r="A21">
        <v>21</v>
      </c>
      <c r="B21" t="str">
        <v>Buddhika</v>
      </c>
      <c r="C21" t="str">
        <v>Gamage</v>
      </c>
      <c r="D21" t="str">
        <v>Local Governance &amp; Citizen Engagement Expert</v>
      </c>
      <c r="E21" t="str" xml:space="preserve">
        <v xml:space="preserve">B.Sc (Agric) Special Honors (2004) - University of Peradeniya_x000d__x000d_
M.Sc. in Geographic Information Systems and Remote Sensing 2014 - University of Peradeniya_x000d__x000d_
Reading for Masters in Development Studies (MDS) - University of Colombo -2024</v>
      </c>
      <c r="F21" t="str" xml:space="preserve">
        <v xml:space="preserve">Number :  0773612252 _x000d__x000d_
Email : udayajith@gmail.com</v>
      </c>
      <c r="G21" t="str">
        <v xml:space="preserve">20 Years </v>
      </c>
      <c r="H21">
        <v>90</v>
      </c>
      <c r="I21" t="e">
        <f>SUM(#REF!/90)</f>
        <v>#REF!</v>
      </c>
      <c r="J21" t="e">
        <f>SUM(#REF!/90)</f>
        <v>#REF!</v>
      </c>
      <c r="K21">
        <v>3499400</v>
      </c>
      <c r="L21">
        <v>11850.321706738909</v>
      </c>
    </row>
    <row r="22" xml:space="preserve">
      <c r="A22">
        <v>22</v>
      </c>
      <c r="B22" t="str">
        <v xml:space="preserve">Wasantha </v>
      </c>
      <c r="C22" t="str">
        <v>Nandalal</v>
      </c>
      <c r="D22" t="str">
        <v>National Consultant –Cascade Surface Water Management Plans</v>
      </c>
      <c r="E22" t="str" xml:space="preserve">
        <v xml:space="preserve">PhD, in Water Management, Wageningen Agricultural University, The Netherlands, 1995_x000d__x000d_
MEng. in Water Resources Engineering, Asian Institute of Technology, Thailand, 1986_x000d__x000d_
BSc(Eng)Hons, University of Peradeniya, Sri Lanka, 1981</v>
      </c>
      <c r="F22" t="str" xml:space="preserve">
        <v xml:space="preserve">Number: : +94 7755 64217_x000d__x000d_
E-Mail: kdwnandalal5@gmail.com</v>
      </c>
      <c r="G22" t="str">
        <v xml:space="preserve">43 Years </v>
      </c>
      <c r="H22" t="str">
        <v>No Cost</v>
      </c>
      <c r="I22" t="str">
        <v>No Cost</v>
      </c>
      <c r="J22" t="str">
        <v>No Cost</v>
      </c>
      <c r="K22" t="str">
        <v>No Cost</v>
      </c>
      <c r="L22" t="str">
        <v>No Cost</v>
      </c>
    </row>
    <row r="23">
      <c r="A23">
        <v>23</v>
      </c>
      <c r="B23" t="str">
        <v>Mahinda</v>
      </c>
      <c r="C23" t="str">
        <v>Premathilake</v>
      </c>
      <c r="D23" t="str">
        <v>National Consultant – Ground Water Management and Recharge</v>
      </c>
      <c r="E23" t="str">
        <v>-</v>
      </c>
      <c r="F23" t="str">
        <v>-</v>
      </c>
      <c r="G23" t="str">
        <v>-</v>
      </c>
      <c r="H23" t="str">
        <v>No Cost</v>
      </c>
      <c r="I23" t="str">
        <v>No Cost</v>
      </c>
      <c r="J23" t="str">
        <v>No Cost</v>
      </c>
      <c r="K23" t="str">
        <v>No Cost</v>
      </c>
      <c r="L23" t="str">
        <v>No Cost</v>
      </c>
    </row>
    <row r="24">
      <c r="A24">
        <v>24</v>
      </c>
      <c r="D24" t="str">
        <v>Local Consultant for the Development and Implementation of a National Legal Aid Network in Sri Lanka</v>
      </c>
      <c r="E24" t="str">
        <v>-</v>
      </c>
      <c r="F24" t="str">
        <v>-</v>
      </c>
      <c r="G24" t="str">
        <v>-</v>
      </c>
      <c r="H24">
        <v>120</v>
      </c>
      <c r="I24" t="str">
        <v>-</v>
      </c>
      <c r="J24" t="str">
        <v>-</v>
      </c>
      <c r="K24" t="str">
        <v>-</v>
      </c>
      <c r="L24" t="str">
        <v>-</v>
      </c>
    </row>
    <row r="25" xml:space="preserve">
      <c r="A25">
        <v>25</v>
      </c>
      <c r="B25" t="str">
        <v xml:space="preserve">Tyronne </v>
      </c>
      <c r="C25" t="str">
        <v>Angulawala</v>
      </c>
      <c r="D25" t="str">
        <v>Independent Consultant – Develop rules and regulations on 4 new offenses</v>
      </c>
      <c r="E25" t="str" xml:space="preserve">
        <v xml:space="preserve">Edith Cowan University, (Australia) - Masters in Business Administration - 2013_x000d__x000d_
Sri Lanka Law College - Attorney-at-Law - 2007_x000d__x000d_
Brunel University, (UK) - LL.B (Honours) - 2004</v>
      </c>
      <c r="F25" t="str" xml:space="preserve">
        <v xml:space="preserve">Number : (+94) 077- 3077993_x000d__x000d_
E-Mail: ranil@lexag.co</v>
      </c>
      <c r="G25" t="str">
        <v>21 Years</v>
      </c>
      <c r="H25">
        <v>5</v>
      </c>
      <c r="I25" t="e">
        <f>+#REF!/5</f>
        <v>#REF!</v>
      </c>
      <c r="J25" t="e">
        <f>SUM(#REF!/#REF!)</f>
        <v>#REF!</v>
      </c>
      <c r="K25">
        <v>875000</v>
      </c>
      <c r="L25">
        <v>2932.30563002681</v>
      </c>
    </row>
    <row r="26">
      <c r="A26">
        <v>26</v>
      </c>
      <c r="B26" t="str">
        <v xml:space="preserve">Seroshi </v>
      </c>
      <c r="C26" t="str">
        <v>Nnadasiri</v>
      </c>
      <c r="D26" t="str">
        <v xml:space="preserve">Project Development and Women’s Economic Empowerment Portfolio Design Consultant </v>
      </c>
      <c r="E26" t="str">
        <v>-</v>
      </c>
      <c r="F26" t="str">
        <v>-</v>
      </c>
      <c r="G26" t="str">
        <v>-</v>
      </c>
      <c r="H26">
        <v>41</v>
      </c>
      <c r="I26" t="e">
        <f>SUM(#REF!/41)</f>
        <v>#REF!</v>
      </c>
      <c r="J26" t="e">
        <f>SUM(#REF!/41)</f>
        <v>#REF!</v>
      </c>
      <c r="K26">
        <v>2949000</v>
      </c>
      <c r="L26">
        <v>9986.46</v>
      </c>
    </row>
    <row r="27">
      <c r="A27">
        <v>27</v>
      </c>
      <c r="E27" t="str">
        <v>-</v>
      </c>
      <c r="F27" t="str">
        <v>-</v>
      </c>
      <c r="G27" t="str">
        <v>-</v>
      </c>
      <c r="H27" t="str">
        <v>-</v>
      </c>
      <c r="I27" t="str">
        <v>-</v>
      </c>
      <c r="J27" t="str">
        <v>-</v>
      </c>
      <c r="K27" t="str">
        <v>-</v>
      </c>
      <c r="L27" t="str">
        <v>-</v>
      </c>
    </row>
    <row r="28" xml:space="preserve">
      <c r="A28">
        <v>28</v>
      </c>
      <c r="B28" t="str">
        <v>Ishan</v>
      </c>
      <c r="C28" t="str">
        <v>Rajasuriya</v>
      </c>
      <c r="D28" t="str">
        <v>Payment for Ecosystem Services (PES) – Partnership Development Consultant</v>
      </c>
      <c r="E28" t="str" xml:space="preserve">
        <v xml:space="preserve">Charted Marketer &amp; Postgraduate Diploma in Markerting of the Chartered - Institute of Markerting, UK. _x000d__x000d_
Postgraduate Diploma (Business) - University of Wales, UK _x000d__x000d_
BSc. (Hons) in Business Administration -  Manchester Metropolitan University, UK</v>
      </c>
      <c r="F28" t="str" xml:space="preserve">
        <v xml:space="preserve">Number : 0777356936 _x000d__x000d_
Email: rajasuriya.ishan@gmail.com</v>
      </c>
      <c r="G28" t="str">
        <v>25 Years</v>
      </c>
      <c r="H28" t="str">
        <v>No Cost</v>
      </c>
      <c r="I28" t="str">
        <v>No Cost</v>
      </c>
      <c r="J28" t="str">
        <v>No Cost</v>
      </c>
      <c r="K28" t="str">
        <v>No Cost</v>
      </c>
      <c r="L28" t="str">
        <v>No Cost</v>
      </c>
    </row>
    <row r="29" xml:space="preserve">
      <c r="A29">
        <v>29</v>
      </c>
      <c r="B29" t="str">
        <v>Drago</v>
      </c>
      <c r="C29" t="str">
        <v>Kos</v>
      </c>
      <c r="D29" t="str">
        <v>IC - JSB &amp; ADB Projects - International Anti-Corruption Expert</v>
      </c>
      <c r="E29" t="str" xml:space="preserve">
        <v xml:space="preserve">Bachelor of Arts (Bologna Master’s Degree) (1979-1983) - University of Ljubljana, Faculty of Law_x000d__x000d_
State Bar Exam (1990 – 1991) - Ministry of Justice of the Republic of Slovenia</v>
      </c>
      <c r="F29" t="str" xml:space="preserve">
        <v xml:space="preserve">Number : +386 31 650 041_x000d__x000d_
Email : Drago.kos@gmail.com</v>
      </c>
      <c r="G29" t="str">
        <v>42 Years</v>
      </c>
      <c r="H29">
        <v>100</v>
      </c>
      <c r="I29" t="e">
        <f>+#REF!/#REF!</f>
        <v>#REF!</v>
      </c>
      <c r="J29" t="e">
        <f>SUM(#REF!/100)</f>
        <v>#REF!</v>
      </c>
      <c r="K29" t="e">
        <f>+#REF!*295.3</f>
        <v>#REF!</v>
      </c>
      <c r="L29">
        <v>46920</v>
      </c>
    </row>
    <row r="30" xml:space="preserve">
      <c r="A30">
        <v>30</v>
      </c>
      <c r="B30" t="str">
        <v xml:space="preserve">Chathura </v>
      </c>
      <c r="C30" t="str">
        <v>De Silva</v>
      </c>
      <c r="D30" t="str">
        <v>National Consultant to support digital transformation of the justice system in Sri Lanka</v>
      </c>
      <c r="E30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30" t="str" xml:space="preserve">
        <v xml:space="preserve">Number : +94 (0) 112 650 920, +94 (0) 777 307 903_x000d__x000d_
Email : chathura@cse.mrt.ac.lk</v>
      </c>
      <c r="G30" t="str">
        <v>29 Years</v>
      </c>
      <c r="H30" t="str">
        <v>No Cost</v>
      </c>
      <c r="I30" t="str">
        <v>No Cost</v>
      </c>
      <c r="J30" t="str">
        <v>No Cost</v>
      </c>
      <c r="K30" t="str">
        <v>No Cost</v>
      </c>
      <c r="L30" t="str">
        <v>No Cost</v>
      </c>
    </row>
    <row r="31" xml:space="preserve">
      <c r="A31">
        <v>31</v>
      </c>
      <c r="B31" t="str">
        <v>Jeremy</v>
      </c>
      <c r="C31" t="str">
        <v>Hills</v>
      </c>
      <c r="D31" t="str">
        <v>International Public Finance Expert on CPEIR and CBT Scoping for Sri Lanka</v>
      </c>
      <c r="E31" t="str" xml:space="preserve">
        <v xml:space="preserve">Adjunct Professor, Sustainability Research Centre, University of the Sunshine Coast (since 2016)_x000d__x000d_
Chartered Environmentalist (CEnv; since 2007)_x000d__x000d_
Member of the Institute for Ecology and Environmental Management (MIEEM; since 2004)_x000d__x000d_
MBA (distinction): University of Northumbria at Newcastle, UK (completed 2001)_x000d__x000d_
PGDipBA (distinction): University of Newcastle, UK (completed 1999)_x000d__x000d_
PhD Environmental management: University of Glasgow, UK (completed 1993)_x000d__x000d_
MSc Ecology: University of Durham, UK (completed 1990)_x000d__x000d_
BSc (2.1) Environmental: Science: Southampton University, UK (completed 1988)</v>
      </c>
      <c r="F31" t="str">
        <v xml:space="preserve">Email : J.Hills@climalysis.com </v>
      </c>
      <c r="G31" t="str">
        <v xml:space="preserve">26 Years </v>
      </c>
      <c r="H31" t="str">
        <v>No Cost</v>
      </c>
      <c r="I31" t="str">
        <v>No Cost</v>
      </c>
      <c r="J31" t="str">
        <v>No Cost</v>
      </c>
      <c r="K31" t="str">
        <v>No Cost</v>
      </c>
      <c r="L31" t="str">
        <v>No Cost</v>
      </c>
    </row>
    <row r="32" xml:space="preserve">
      <c r="A32">
        <v>32</v>
      </c>
      <c r="B32" t="str">
        <v>Udeni</v>
      </c>
      <c r="C32" t="str">
        <v>Thewarapperuma</v>
      </c>
      <c r="D32" t="str">
        <v>National Consultant –Assisting the International consultant to Review and Revise Shelter House Guidelines for Victims and Witness Protection in Sri Lanka</v>
      </c>
      <c r="E32" t="str" xml:space="preserve">
        <v xml:space="preserve">Phd program at the University of Colombo (Reading) _x000d__x000d_
Masters in Human Rights (2018) - University of Colombo_x000d__x000d_
Masters in Development Studies (2013) - University of Colombo _x000d__x000d_
Post Graduate Diploma in Women's Studies (2007) - University of Colombo _x000d__x000d_
Attorny at Law (2001) - Law College of Sri Lanka _x000d__x000d_
Bachelor of Laws(LLB) (1999) - University of Colombo _x000d__x000d_
Bachelor of Art(B.A.) (1996) - University of Chandigarh, India _x000d__x000d_
A'Level (1992) - 3 Distinctions </v>
      </c>
      <c r="F32" t="str" xml:space="preserve">
        <v xml:space="preserve">Number - +94 772930969_x000d__x000d_
Email - taud1973@gmail.com</v>
      </c>
      <c r="G32" t="str">
        <v xml:space="preserve">27 Years </v>
      </c>
      <c r="H32">
        <v>60</v>
      </c>
      <c r="I32">
        <v>59333.33333333334</v>
      </c>
      <c r="J32">
        <v>198.2072267691109</v>
      </c>
      <c r="K32">
        <v>3560000</v>
      </c>
      <c r="L32">
        <v>11892.433606146651</v>
      </c>
    </row>
    <row r="33" xml:space="preserve">
      <c r="A33">
        <v>33</v>
      </c>
      <c r="B33" t="str">
        <v>Ecoforge Advisors Pvt Ltd</v>
      </c>
      <c r="C33" t="str">
        <v>Sagar Gubbi</v>
      </c>
      <c r="D33" t="str">
        <v>Development of Concept Note on E-Mobility for Mitigation Action Facility</v>
      </c>
      <c r="E33" t="str" xml:space="preserve">
        <v xml:space="preserve">Master of Business Administration (MBA) (2008 - 2009) - University of Oxford, Said Business School, UK _x000d__x000d_
Bachelor of Engineering (Electronics and Communications Engineering) (1990-2003) - Visveswaraiah Technological University, Mysore, India</v>
      </c>
      <c r="F33" t="str" xml:space="preserve">
        <v xml:space="preserve">Number: +91-80-2244-3137_x000d__x000d_
Office E-mail sagar@ecoforge.in</v>
      </c>
      <c r="G33" t="str">
        <v>19 Years</v>
      </c>
      <c r="H33">
        <v>6</v>
      </c>
      <c r="I33">
        <v>600</v>
      </c>
      <c r="J33">
        <v>600</v>
      </c>
      <c r="K33">
        <v>3600</v>
      </c>
      <c r="L33">
        <v>3600</v>
      </c>
    </row>
    <row r="34" xml:space="preserve">
      <c r="A34">
        <v>34</v>
      </c>
      <c r="B34" t="str">
        <v>Uda</v>
      </c>
      <c r="C34" t="str">
        <v>Deshapriya</v>
      </c>
      <c r="D34" t="str">
        <v>National Consultant to develop the gender capacity building programme for selected justice sector institutions in Sri Lanka</v>
      </c>
      <c r="E34" t="str" xml:space="preserve">
        <v xml:space="preserve">Masters in Human Rights 2020 University of Colombo_x000d__x000d_
Attorney-at-Law 2017 Sri Lanka Law College_x000d__x000d_
Bachelor of Laws (Honors) 2015 University of Colomb0</v>
      </c>
      <c r="F34" t="str" xml:space="preserve">
        <v xml:space="preserve">Number : +94 77 919 0121 _x000d__x000d_
Email : udadesh@gmail.com</v>
      </c>
      <c r="G34" t="str">
        <v xml:space="preserve">13 Years </v>
      </c>
      <c r="H34">
        <v>70</v>
      </c>
      <c r="I34">
        <v>35000</v>
      </c>
      <c r="J34">
        <v>115.8556769281695</v>
      </c>
      <c r="K34">
        <v>2450000</v>
      </c>
      <c r="L34">
        <v>8109.897384971863</v>
      </c>
    </row>
    <row r="35">
      <c r="A35">
        <v>35</v>
      </c>
      <c r="B35" t="str">
        <v>Dhaanish</v>
      </c>
      <c r="C35" t="str">
        <v>Mohammed</v>
      </c>
      <c r="D35" t="str">
        <v>Monitoring and Evaluation Consultant</v>
      </c>
      <c r="E35" t="str">
        <v>-</v>
      </c>
      <c r="F35" t="str">
        <v>Number : 712892581</v>
      </c>
      <c r="G35" t="str">
        <v>-</v>
      </c>
      <c r="H35">
        <v>145</v>
      </c>
      <c r="I35">
        <v>26806.75862068966</v>
      </c>
      <c r="J35">
        <v>89.57682758620689</v>
      </c>
      <c r="K35">
        <v>3886980</v>
      </c>
      <c r="L35">
        <v>12988.64</v>
      </c>
    </row>
    <row r="36">
      <c r="A36">
        <v>36</v>
      </c>
      <c r="B36" t="str">
        <v xml:space="preserve">Anudi </v>
      </c>
      <c r="C36" t="str">
        <v>Nanayakkara</v>
      </c>
      <c r="D36" t="str">
        <v>Legal Consultant - CRVS</v>
      </c>
      <c r="E36" t="str">
        <v>-</v>
      </c>
      <c r="F36" t="str">
        <v>Number : 777009227</v>
      </c>
      <c r="G36" t="str">
        <v>-</v>
      </c>
      <c r="H36">
        <v>180</v>
      </c>
      <c r="I36">
        <v>35000</v>
      </c>
      <c r="J36">
        <v>116.7444963308873</v>
      </c>
      <c r="K36">
        <v>6300000</v>
      </c>
      <c r="L36">
        <v>21014.009339559707</v>
      </c>
    </row>
    <row r="37" xml:space="preserve">
      <c r="A37">
        <v>37</v>
      </c>
      <c r="B37" t="str">
        <v>Ishan</v>
      </c>
      <c r="C37" t="str">
        <v>Rajasuriya</v>
      </c>
      <c r="D37" t="str">
        <v>Payment for Ecosystem Services (PES) – Partnership Development Consultant</v>
      </c>
      <c r="E37" t="str" xml:space="preserve">
        <v xml:space="preserve">Charted Marketer &amp; Postgraduate Diploma in Markerting of the Chartered - Institute of Markerting, UK. _x000d__x000d_
Postgraduate Diploma (Business) - University of Wales, UK _x000d__x000d_
BSc. (Hons) in Business Administration -  Manchester Metropolitan University, UK</v>
      </c>
      <c r="F37" t="str" xml:space="preserve">
        <v xml:space="preserve">Number : 0777356936 _x000d__x000d_
Email: rajasuriya.ishan@gmail.com</v>
      </c>
      <c r="G37" t="str">
        <v>25 Years</v>
      </c>
      <c r="H37" t="str">
        <v>No Cost</v>
      </c>
      <c r="I37" t="str">
        <v>No Cost</v>
      </c>
      <c r="J37" t="str">
        <v>No Cost</v>
      </c>
      <c r="K37" t="str">
        <v>No Cost</v>
      </c>
      <c r="L37" t="str">
        <v>No Cost</v>
      </c>
    </row>
    <row r="38" xml:space="preserve">
      <c r="A38">
        <v>38</v>
      </c>
      <c r="B38" t="str">
        <v xml:space="preserve">Shiranee </v>
      </c>
      <c r="C38" t="str">
        <v>Thilakawardena</v>
      </c>
      <c r="D38" t="str">
        <v>Consultant to develop ‘SGBV checklists’ for judges</v>
      </c>
      <c r="E38" t="str" xml:space="preserve">
        <v xml:space="preserve">Fellowship: Intensive Study Programme for Judicial Educators in June 2019 in Halifax Ottawa, Toronto in Canada. _x000d__x000d_
Honorary Doctorate in Law from Smith College in May 2011, U.S.A for international work on women and children’s rights. _x000d__x000d_
Diploma in Forensic Medicine and Science from the University of Colombo _x000d__x000d_
Fellowship in Human Rights, International Law and Intervention from Brandeis University, Massachusetts, U.S.A.  _x000d__x000d_
Passed the Advocates finals of the Sri Lanka Law College, Council of Legal Education, with honours and received a scholarship award in the intermediate. _x000d__x000d_
Women and Security Executive Training Program Certification on ‘Women and Peace’ from the John F. Kennedy School of Government, Harvard University, Massachusetts, U.S.A.  _x000d__x000d_
Diploma in International Commercial Law and Banking, Alumni of IDLO, Rome, Italy. _x000d__x000d_
Honorary Doctorate in Law from Williams College, Massachusetts, U.S.A. for international work on women. _x000d__x000d_
American Chamber of Commerce – Certificate of Merit for work on sexual harassment. _x000d__x000d_
Certificate as State Guest on the Overseas Visitors Program organized by the American Centre. _x000d__x000d_
Certificate from ITC/ILO for course on ‘Forced Labour and Trafficking in Persons’. _x000d__x000d_
Several diplomas and certificates in Human Rights, Women’s, Rights, Child Rights. </v>
      </c>
      <c r="F38" t="str" xml:space="preserve">
        <v xml:space="preserve">Number 	: +94777 366 730 _x000d__x000d_
Email		: stilakawardane@gmail.com </v>
      </c>
      <c r="G38" t="str">
        <v>41 Years</v>
      </c>
      <c r="H38" t="str">
        <v>No Cost</v>
      </c>
      <c r="I38" t="str">
        <v>No Cost</v>
      </c>
      <c r="J38" t="str">
        <v>No Cost</v>
      </c>
      <c r="K38" t="str">
        <v>No Cost</v>
      </c>
      <c r="L38" t="str">
        <v>No Cost</v>
      </c>
    </row>
    <row r="39" xml:space="preserve">
      <c r="A39">
        <v>39</v>
      </c>
      <c r="B39" t="str">
        <v>Menaka</v>
      </c>
      <c r="C39" t="str">
        <v>Lecamwasam</v>
      </c>
      <c r="D39" t="str">
        <v>National Consultant for Transnational Organised Crime Toolkit-  Direct Contracting</v>
      </c>
      <c r="E39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39" t="str" xml:space="preserve">
        <v xml:space="preserve">Number : +94777660698_x000d__x000d_
Email :  menaka.lecamwasam@connect.hku.hk</v>
      </c>
      <c r="G39" t="str">
        <v xml:space="preserve">14 Years </v>
      </c>
      <c r="H39">
        <v>50</v>
      </c>
      <c r="I39">
        <v>40000</v>
      </c>
      <c r="J39">
        <v>133.422281521014</v>
      </c>
      <c r="K39">
        <v>2000000</v>
      </c>
      <c r="L39">
        <v>6671.1140760507005</v>
      </c>
    </row>
    <row r="40" xml:space="preserve">
      <c r="A40">
        <v>40</v>
      </c>
      <c r="B40" t="str">
        <v>Bernd</v>
      </c>
      <c r="C40" t="str">
        <v>Schelenther</v>
      </c>
      <c r="D40" t="str">
        <v>Development and Deployment of corruption risk assessment of the tax administration in Sri Lanka</v>
      </c>
      <c r="E40" t="str" xml:space="preserve">
        <v xml:space="preserve">DOCTOR OF PHILOSOPHY (PhD) TAX POLICY  (2014 - 2018 ) - UNIVERSITY OF PRETORIA (UP) _x000d__x000d_
POST GRADUATE DIPLOMA BUSINESS ADMINISTRATION  (2012 – 2014) - Edinburgh Business School( Heriot-Watt University)  _x000d__x000d_
MAGISTER PHILOSOPHIAE IN TAXATION  (2010 - 2012) - University of Pretoria (UP) _x000d__x000d_
INTERNATIONAL DIPLOMA ANTI MONEY LAUNDERING  (2008/9) - /University of Manchester Business School _x000d__x000d_
HIGHER DIPLOMA IN TAX LAW  (1998 - 1999) - University of Johannesburg (UJ) _x000d__x000d_
BACCALAUREUS LEGUM (LLB) (1991 - 1993) - North-West University  _x000d__x000d_
BACCALAUREUS ARTIUM (BA) (1988 - 1990) - North –West University _x000d__x000d_
STANDARD 10. (1983 - 1987) - Wesvalia High School (Klerksdorp) </v>
      </c>
      <c r="F40" t="str" xml:space="preserve">
        <v xml:space="preserve">Number : +27835554691_x000d__x000d_
Email : bschlenther.bs@gmail.com _x000d__x000d_
_x000d__x000d_
 </v>
      </c>
      <c r="G40" t="str">
        <v>21 Years</v>
      </c>
      <c r="H40">
        <v>5</v>
      </c>
      <c r="I40">
        <v>803.6</v>
      </c>
      <c r="J40">
        <v>803.6</v>
      </c>
      <c r="K40">
        <v>4018</v>
      </c>
      <c r="L40">
        <v>4018</v>
      </c>
    </row>
    <row r="41" xml:space="preserve">
      <c r="A41">
        <v>41</v>
      </c>
      <c r="B41" t="str">
        <v>Bushra</v>
      </c>
      <c r="C41" t="str">
        <v>Khan</v>
      </c>
      <c r="D41" t="str">
        <v>Lead Consultant for Integrated National Financing Framework (INFF)</v>
      </c>
      <c r="E41" t="str" xml:space="preserve">
        <v xml:space="preserve">MSc in Agricultural and Applied Economics Texas Tech University _x000d__x000d_
MBA (Major: Finance, Minor: Marketing) Institute of Business Administration (IBA), University of Dhaka _x000d__x000d_
BBA (Dual Major: Finance, Marketing) Brac University</v>
      </c>
      <c r="F41" t="str" xml:space="preserve">
        <v xml:space="preserve">Number : +88-01624092606_x000d__x000d_
Email : bushra.ferdous.khan@gmail.com</v>
      </c>
      <c r="G41" t="str">
        <v>16 Years</v>
      </c>
      <c r="H41" t="str">
        <v>No Cost</v>
      </c>
      <c r="I41" t="str">
        <v>No Cost</v>
      </c>
      <c r="J41" t="str">
        <v>No Cost</v>
      </c>
      <c r="K41" t="str">
        <v>No Cost</v>
      </c>
      <c r="L41" t="str">
        <v>No Cost</v>
      </c>
    </row>
    <row r="42" xml:space="preserve">
      <c r="A42">
        <v>42</v>
      </c>
      <c r="B42" t="str">
        <v xml:space="preserve">Madhavi </v>
      </c>
      <c r="C42" t="str">
        <v>Ariyabandu</v>
      </c>
      <c r="D42" t="str">
        <v>Develop Loss &amp; Damage Policy Brief</v>
      </c>
      <c r="E42" t="str" xml:space="preserve">
        <v xml:space="preserve">Master of Science in Agricultural Economics (1988 - 1989) - University of East Anglia, Norwich, U.K._x000d__x000d_
Master of Science in Agronomy (1975-1981) - University, Moscow, U.S.S.R._x000d__x000d_
International Course for Development Oriented Research in Agriculture (January - August 1986)- CGIAR</v>
      </c>
      <c r="F42" t="str" xml:space="preserve">
        <v xml:space="preserve">Number : + 94 777 156336_x000d__x000d_
Email: mmariyabandu@gmail.com</v>
      </c>
      <c r="G42" t="str">
        <v xml:space="preserve">26 Years </v>
      </c>
      <c r="H42" t="str">
        <v>No Cost</v>
      </c>
      <c r="I42" t="str">
        <v>No Cost</v>
      </c>
      <c r="J42" t="str">
        <v>No Cost</v>
      </c>
      <c r="K42" t="str">
        <v>No Cost</v>
      </c>
      <c r="L42" t="str">
        <v>No Cost</v>
      </c>
    </row>
    <row r="43" xml:space="preserve">
      <c r="A43">
        <v>43</v>
      </c>
      <c r="B43" t="str">
        <v>Shiromi</v>
      </c>
      <c r="C43" t="str">
        <v>Aluwihare</v>
      </c>
      <c r="D43" t="str">
        <v xml:space="preserve">IC for Engagement Survey workshops </v>
      </c>
      <c r="E43" t="str" xml:space="preserve">
        <v xml:space="preserve">MA inCounselling &amp; Psychosocial Support (2020) - University of Colombo_x000d__x000d_
PostGraduate Diploma in Counselling &amp; Psychosocial Support (2011) - University of Colombo_x000d__x000d_
B.A.(HONS) Psychology (1996) - University of Delhi - Lady Sri Ram College _x000d__x000d_
Cambridge International Diplomafor Teachers &amp; Trainers (2007) - University of Cambridge_x000d__x000d_
Certificate in Counselling for Cancer Patients (2010) - Counselling and Care Centre, Singapore </v>
      </c>
      <c r="F43" t="str" xml:space="preserve">
        <v xml:space="preserve">Number : + 94 77 395 5155_x000d__x000d_
Email : shiromi71@gmail.com</v>
      </c>
      <c r="G43" t="str">
        <v>19 Years</v>
      </c>
      <c r="H43">
        <v>3</v>
      </c>
      <c r="I43">
        <v>150000</v>
      </c>
      <c r="J43">
        <v>506.6666666666667</v>
      </c>
      <c r="K43">
        <v>450000</v>
      </c>
      <c r="L43">
        <v>1520</v>
      </c>
    </row>
    <row r="44">
      <c r="A44">
        <v>44</v>
      </c>
      <c r="B44" t="str">
        <v>Chirag</v>
      </c>
      <c r="C44" t="str">
        <v>Samarasekera</v>
      </c>
      <c r="D44" t="str">
        <v>Technical  Consultant - Systems  Integration</v>
      </c>
      <c r="E44" t="str">
        <v>-</v>
      </c>
      <c r="F44" t="str">
        <v>Number : 714823086</v>
      </c>
      <c r="G44" t="str">
        <v>-</v>
      </c>
      <c r="H44">
        <v>96</v>
      </c>
      <c r="I44">
        <v>31250</v>
      </c>
      <c r="J44">
        <v>104.4242708333333</v>
      </c>
      <c r="K44">
        <v>3000000</v>
      </c>
      <c r="L44">
        <v>10024.73</v>
      </c>
    </row>
    <row r="45">
      <c r="A45">
        <v>45</v>
      </c>
      <c r="B45" t="str">
        <v>Sherif</v>
      </c>
      <c r="C45" t="str">
        <v>Elnegahy</v>
      </c>
      <c r="D45" t="str">
        <v xml:space="preserve">International expert on Commercial mediation and Debt Conciliation </v>
      </c>
      <c r="E45" t="str">
        <v>-</v>
      </c>
      <c r="F45" t="str">
        <v>-</v>
      </c>
      <c r="G45" t="str">
        <v>-</v>
      </c>
      <c r="H45">
        <v>100</v>
      </c>
      <c r="I45">
        <v>698.8</v>
      </c>
      <c r="J45">
        <v>698.8</v>
      </c>
      <c r="K45">
        <v>69880</v>
      </c>
      <c r="L45">
        <v>69880</v>
      </c>
    </row>
    <row r="46">
      <c r="A46">
        <v>46</v>
      </c>
      <c r="B46" t="str">
        <v>Sarani</v>
      </c>
      <c r="C46" t="str">
        <v>Jayawardena</v>
      </c>
      <c r="D46" t="str">
        <v>Business and Digital Strategy Consultant</v>
      </c>
      <c r="E46" t="str">
        <v>-</v>
      </c>
      <c r="F46" t="str">
        <v>Number : 775222659</v>
      </c>
      <c r="G46" t="str">
        <v>-</v>
      </c>
      <c r="H46">
        <v>120</v>
      </c>
      <c r="I46">
        <v>27000</v>
      </c>
      <c r="J46">
        <v>90.19542341740437</v>
      </c>
      <c r="K46">
        <v>3240000</v>
      </c>
      <c r="L46">
        <v>10823.450810088525</v>
      </c>
    </row>
    <row r="47">
      <c r="A47">
        <v>47</v>
      </c>
      <c r="B47" t="str">
        <v>Shashikala</v>
      </c>
      <c r="C47" t="str">
        <v>Wanigasinghe</v>
      </c>
      <c r="D47" t="str">
        <v>Digital Programme and Policy Consultant</v>
      </c>
      <c r="E47" t="str">
        <v>-</v>
      </c>
      <c r="F47" t="str">
        <v>Number : 768530336</v>
      </c>
      <c r="G47" t="str">
        <v>-</v>
      </c>
      <c r="H47">
        <v>120</v>
      </c>
      <c r="I47">
        <v>24000</v>
      </c>
      <c r="J47">
        <v>80.17370970435944</v>
      </c>
      <c r="K47">
        <v>2880000</v>
      </c>
      <c r="L47">
        <v>9620.845164523133</v>
      </c>
    </row>
    <row r="48">
      <c r="A48">
        <v>48</v>
      </c>
      <c r="B48" t="str">
        <v>Smitha</v>
      </c>
      <c r="C48" t="str">
        <v>Premchander</v>
      </c>
      <c r="D48" t="str">
        <v>International Consultant – post-shelter women’s economic empowerment</v>
      </c>
      <c r="E48" t="str">
        <v>-</v>
      </c>
      <c r="F48" t="str">
        <v>-</v>
      </c>
      <c r="G48" t="str">
        <v>-</v>
      </c>
      <c r="H48" t="str">
        <v>No Cost</v>
      </c>
      <c r="I48" t="str">
        <v>No Cost</v>
      </c>
      <c r="J48" t="str">
        <v>No Cost</v>
      </c>
      <c r="K48" t="str">
        <v>No Cost</v>
      </c>
      <c r="L48" t="str">
        <v>No Cost</v>
      </c>
    </row>
    <row r="49">
      <c r="A49">
        <v>49</v>
      </c>
      <c r="B49" t="str">
        <v>Adam</v>
      </c>
      <c r="C49" t="str">
        <v>Stapleton</v>
      </c>
      <c r="D49" t="str">
        <v>Senior Justice Data Expert</v>
      </c>
      <c r="E49" t="str">
        <v>-</v>
      </c>
      <c r="F49" t="str">
        <v>-</v>
      </c>
      <c r="G49" t="str">
        <v>-</v>
      </c>
      <c r="H49">
        <v>100</v>
      </c>
      <c r="J49">
        <v>750</v>
      </c>
      <c r="K49" t="e">
        <f>SUM(299.35*#REF!)</f>
        <v>#REF!</v>
      </c>
      <c r="L49">
        <v>75000</v>
      </c>
    </row>
    <row r="50">
      <c r="A50">
        <v>50</v>
      </c>
      <c r="B50" t="str">
        <v>Shehan</v>
      </c>
      <c r="C50" t="str">
        <v>Ramanayake</v>
      </c>
      <c r="D50" t="str">
        <v>National Consultant – Assessment of Tourism Development in the Northern Province</v>
      </c>
      <c r="E50" t="str">
        <v>-</v>
      </c>
      <c r="F50" t="str">
        <v>Number  :777270770</v>
      </c>
      <c r="G50" t="str">
        <v>-</v>
      </c>
      <c r="H50">
        <v>50</v>
      </c>
      <c r="I50">
        <v>278350</v>
      </c>
      <c r="J50">
        <v>931.466</v>
      </c>
      <c r="K50">
        <v>13917500</v>
      </c>
      <c r="L50">
        <v>46573.3</v>
      </c>
    </row>
    <row r="51">
      <c r="A51">
        <v>51</v>
      </c>
      <c r="D51" t="str">
        <v>National Coordination Consultant for Data &amp; Digitization</v>
      </c>
      <c r="E51" t="str">
        <v>-</v>
      </c>
      <c r="F51" t="str">
        <v>-</v>
      </c>
      <c r="G51" t="str">
        <v>-</v>
      </c>
      <c r="H51">
        <v>200</v>
      </c>
      <c r="I51" t="str">
        <v>-</v>
      </c>
      <c r="J51" t="str">
        <v>-</v>
      </c>
      <c r="K51" t="str">
        <v>-</v>
      </c>
      <c r="L51" t="str">
        <v>-</v>
      </c>
    </row>
    <row r="52" xml:space="preserve">
      <c r="A52">
        <v>52</v>
      </c>
      <c r="B52" t="str">
        <v>Rodrigo</v>
      </c>
      <c r="C52" t="str">
        <v>Romero M</v>
      </c>
      <c r="D52" t="str">
        <v>International Consultant – Mercury and POPs Management</v>
      </c>
      <c r="E52" t="str" xml:space="preserve">
        <v xml:space="preserve">BSc International Development (TBC) 2016-2020 - University of London _x000d__x000d_
Higher Diploma + Diploma in International Relations - Bandaranaike Centre for International Studies [BCIS]</v>
      </c>
      <c r="F52" t="str" xml:space="preserve">
        <v xml:space="preserve">Number : +94 776674733_x000d__x000d_
Email : rjoanna@outlook.com </v>
      </c>
      <c r="G52" t="str">
        <v xml:space="preserve">8 Years </v>
      </c>
      <c r="H52">
        <v>30</v>
      </c>
      <c r="I52">
        <v>38929.17031666667</v>
      </c>
      <c r="J52">
        <v>500</v>
      </c>
      <c r="K52" t="e">
        <f>SUM(#REF!*299.35)</f>
        <v>#REF!</v>
      </c>
      <c r="L52">
        <v>15000</v>
      </c>
    </row>
    <row r="53" xml:space="preserve">
      <c r="A53">
        <v>53</v>
      </c>
      <c r="B53" t="str">
        <v>Arshad</v>
      </c>
      <c r="C53" t="str">
        <v>Khan</v>
      </c>
      <c r="D53" t="str">
        <v>International Consultant to Review the Study Structure and Develop a Curriculum for Sri Lanka Law College</v>
      </c>
      <c r="E53" t="str" xml:space="preserve">
        <v xml:space="preserve">University of Peshawar, KPK, Pakistan: (2020) - Ph.D Law _x000d__x000d_
The University of Manchester, Manchester, UK: (2007 - LL.M Intellectual Property Law _x000d__x000d_
Yorkshire College, Bradford, UK: (2006) - Diploma in InformaRon Technology _x000d__x000d_
InternaRonal Islamic University, Islamabad, Pakistan: (2003) - BA LL.B( Hons) Sharia and Law</v>
      </c>
      <c r="F53" t="str" xml:space="preserve">
        <v xml:space="preserve">Number: +92 300 5156245, +92 51 90642176 _x000d__x000d_
E-mail: ankhan@qau.edu.pk</v>
      </c>
      <c r="G53" t="str">
        <v>22 Years</v>
      </c>
      <c r="H53" t="str">
        <v>No Cost</v>
      </c>
      <c r="I53" t="str">
        <v>No Cost</v>
      </c>
      <c r="J53" t="str">
        <v>No Cost</v>
      </c>
      <c r="K53" t="str">
        <v>No Cost</v>
      </c>
      <c r="L53" t="str">
        <v>No Cost</v>
      </c>
    </row>
    <row r="54">
      <c r="A54">
        <v>54</v>
      </c>
      <c r="D54" t="str">
        <v>Consultant to Support Data and Digitization</v>
      </c>
      <c r="E54" t="str">
        <v>-</v>
      </c>
      <c r="F54" t="str">
        <v>-</v>
      </c>
      <c r="G54" t="str">
        <v>-</v>
      </c>
      <c r="H54">
        <v>200</v>
      </c>
      <c r="I54" t="str">
        <v>-</v>
      </c>
      <c r="J54" t="str">
        <v>-</v>
      </c>
      <c r="K54" t="str">
        <v>-</v>
      </c>
      <c r="L54" t="str">
        <v>-</v>
      </c>
    </row>
    <row r="55">
      <c r="A55">
        <v>55</v>
      </c>
      <c r="B55" t="str">
        <v>Sankitha</v>
      </c>
      <c r="C55" t="str">
        <v>Gunaratne</v>
      </c>
      <c r="D55" t="str">
        <v xml:space="preserve">Independent Consultant – Support to develop rules, regulations and guidelines on the Asset and Liabilities Declaration System  </v>
      </c>
      <c r="E55" t="str">
        <v>-</v>
      </c>
      <c r="F55" t="str">
        <v>Number : 773753132</v>
      </c>
      <c r="G55" t="str">
        <v>-</v>
      </c>
      <c r="H55">
        <v>30</v>
      </c>
      <c r="I55">
        <v>120000</v>
      </c>
      <c r="J55">
        <v>400.1466666666666</v>
      </c>
      <c r="K55">
        <v>3600000</v>
      </c>
      <c r="L55">
        <v>12004.4</v>
      </c>
    </row>
    <row r="56" xml:space="preserve">
      <c r="A56">
        <v>56</v>
      </c>
      <c r="B56" t="str">
        <v>Dilshan</v>
      </c>
      <c r="C56" t="str">
        <v>Pathirathne</v>
      </c>
      <c r="D56" t="str">
        <v>Media and Engagement Consultant</v>
      </c>
      <c r="E56" t="str">
        <v>Bachelor of Laws (LL.B.)- University of Colombo</v>
      </c>
      <c r="F56" t="str" xml:space="preserve">
        <v xml:space="preserve">Number : +94 77 769 6939_x000d__x000d_
Email : dilpathi@gmail.com</v>
      </c>
      <c r="G56" t="str">
        <v xml:space="preserve">13 Years </v>
      </c>
      <c r="H56" t="str">
        <v>No Cost</v>
      </c>
      <c r="I56" t="str">
        <v>No Cost</v>
      </c>
      <c r="J56" t="str">
        <v>No Cost</v>
      </c>
      <c r="K56" t="str">
        <v>No Cost</v>
      </c>
      <c r="L56" t="str">
        <v>No Cost</v>
      </c>
    </row>
    <row r="57">
      <c r="A57">
        <v>57</v>
      </c>
      <c r="B57" t="str">
        <v xml:space="preserve">Ranjan </v>
      </c>
      <c r="C57" t="str">
        <v>Nishantha</v>
      </c>
      <c r="D57" t="str">
        <v xml:space="preserve">Individual Consultant_ To provide strategic and technical ICT advisory support to CIABOC to develop, deploy and operationalize the proposed e-asset declaration </v>
      </c>
      <c r="E57" t="str">
        <v>-</v>
      </c>
      <c r="F57" t="str">
        <v>Number : 777133163</v>
      </c>
      <c r="G57" t="str">
        <v>-</v>
      </c>
      <c r="H57">
        <v>200</v>
      </c>
      <c r="I57">
        <v>25000</v>
      </c>
      <c r="J57">
        <v>83.38892595063375</v>
      </c>
      <c r="K57">
        <v>5000000</v>
      </c>
      <c r="L57">
        <v>16677.78519012675</v>
      </c>
    </row>
    <row r="58">
      <c r="A58">
        <v>58</v>
      </c>
      <c r="D58" t="str">
        <v>Consultant – Climate Smart Agriculture (CSA)</v>
      </c>
      <c r="E58" t="str">
        <v>-</v>
      </c>
      <c r="F58" t="str">
        <v>-</v>
      </c>
      <c r="G58" t="str">
        <v>-</v>
      </c>
      <c r="H58">
        <v>152.25</v>
      </c>
      <c r="I58" t="str">
        <v>-</v>
      </c>
      <c r="J58" t="str">
        <v>-</v>
      </c>
      <c r="K58" t="str">
        <v>-</v>
      </c>
      <c r="L58" t="str">
        <v>-</v>
      </c>
    </row>
    <row r="59">
      <c r="A59">
        <v>59</v>
      </c>
      <c r="D59" t="str">
        <v xml:space="preserve">Gender Equality, Diversity and Inclusion Specialist </v>
      </c>
      <c r="E59" t="str">
        <v>-</v>
      </c>
      <c r="F59" t="str">
        <v>-</v>
      </c>
      <c r="G59" t="str">
        <v>-</v>
      </c>
      <c r="H59">
        <v>30</v>
      </c>
      <c r="I59" t="str">
        <v>-</v>
      </c>
      <c r="J59" t="str">
        <v>-</v>
      </c>
      <c r="K59" t="str">
        <v>-</v>
      </c>
      <c r="L59" t="str">
        <v>-</v>
      </c>
    </row>
    <row r="60">
      <c r="A60">
        <v>60</v>
      </c>
      <c r="D60" t="str">
        <v xml:space="preserve">National Consultant - Business Case and Scale-up Strategy Development </v>
      </c>
      <c r="E60" t="str">
        <v>-</v>
      </c>
      <c r="F60" t="str">
        <v>-</v>
      </c>
      <c r="G60" t="str">
        <v>-</v>
      </c>
      <c r="H60">
        <v>35</v>
      </c>
      <c r="I60" t="str">
        <v>-</v>
      </c>
      <c r="J60" t="str">
        <v>-</v>
      </c>
      <c r="K60" t="str">
        <v>-</v>
      </c>
      <c r="L60" t="str">
        <v>-</v>
      </c>
    </row>
    <row r="61">
      <c r="A61">
        <v>61</v>
      </c>
      <c r="B61" t="str">
        <v xml:space="preserve">Sampath </v>
      </c>
      <c r="C61" t="str">
        <v>Abeyrathne</v>
      </c>
      <c r="D61" t="str">
        <v xml:space="preserve">National Consultant – Climate Change Adaptation Expert  </v>
      </c>
      <c r="E61" t="str">
        <v>-</v>
      </c>
      <c r="F61" t="str">
        <v>Number :772622556</v>
      </c>
      <c r="G61" t="str">
        <v>-</v>
      </c>
      <c r="H61">
        <v>120</v>
      </c>
      <c r="I61">
        <v>66500</v>
      </c>
      <c r="J61">
        <v>222.6835833333333</v>
      </c>
      <c r="K61">
        <v>7980000</v>
      </c>
      <c r="L61">
        <v>26722.03</v>
      </c>
    </row>
    <row r="62">
      <c r="A62">
        <v>62</v>
      </c>
      <c r="D62" t="str">
        <v>National Consultant to Support Criminal Justice</v>
      </c>
      <c r="E62" t="str">
        <v>-</v>
      </c>
      <c r="F62" t="str">
        <v>-</v>
      </c>
      <c r="G62" t="str">
        <v>-</v>
      </c>
      <c r="H62">
        <v>60</v>
      </c>
      <c r="I62" t="str">
        <v>-</v>
      </c>
      <c r="J62" t="str">
        <v>-</v>
      </c>
      <c r="K62" t="str">
        <v>-</v>
      </c>
      <c r="L62" t="str">
        <v>-</v>
      </c>
    </row>
    <row r="63" xml:space="preserve">
      <c r="A63">
        <v>63</v>
      </c>
      <c r="B63" t="str">
        <v xml:space="preserve">Sriyani </v>
      </c>
      <c r="C63" t="str">
        <v>Perera</v>
      </c>
      <c r="D63" t="str">
        <v>Senior Technical Expert on Gender Transformation</v>
      </c>
      <c r="E63" t="str" xml:space="preserve">
        <v xml:space="preserve">B.A. (Economics)-University of Peradeniya_x000d__x000d_
Post Graduate Diploma in International Relations - BMICH, Sri Lanka_x000d__x000d_
Post Graduate Diploma in Social Planning and Policy Analysis - University of Queensland,Australia_x000d__x000d_
M.A in Women's Studies - University of Colombo, Sri Lanka</v>
      </c>
      <c r="F63" t="str" xml:space="preserve">
        <v xml:space="preserve">Number : +94 77 48 35 377,+94 11 2 67 9577_x000d__x000d_
Email :  sriyanipereratw@gmail.com</v>
      </c>
      <c r="G63" t="str">
        <v>21 Years</v>
      </c>
      <c r="H63" t="str">
        <v>No Cost</v>
      </c>
      <c r="I63" t="str">
        <v>No Cost</v>
      </c>
      <c r="J63" t="str">
        <v>No Cost</v>
      </c>
      <c r="K63" t="str">
        <v>No Cost</v>
      </c>
      <c r="L63" t="str">
        <v>No Cost</v>
      </c>
    </row>
    <row r="64">
      <c r="A64">
        <v>64</v>
      </c>
      <c r="B64" t="str">
        <v>Mandana</v>
      </c>
      <c r="C64" t="str">
        <v>Ismail Abeywickrema</v>
      </c>
      <c r="D64" t="str">
        <v>Citizen’s Engagement Expert – Media Ethics and formation of digital media collective</v>
      </c>
      <c r="E64" t="str">
        <v>-</v>
      </c>
      <c r="F64" t="str">
        <v>Number : 77354350</v>
      </c>
      <c r="G64" t="str">
        <v>-</v>
      </c>
      <c r="H64">
        <v>30</v>
      </c>
      <c r="I64">
        <v>49366.53333333333</v>
      </c>
      <c r="J64">
        <v>165.310026900624</v>
      </c>
      <c r="K64">
        <v>1480996</v>
      </c>
      <c r="L64">
        <v>4959.300807018719</v>
      </c>
    </row>
    <row r="65">
      <c r="A65">
        <v>65</v>
      </c>
      <c r="B65" t="str">
        <v>Ishan</v>
      </c>
      <c r="C65" t="str">
        <v>Rathnapala</v>
      </c>
      <c r="D65" t="str">
        <v>National Consultant to support Civil &amp; Commercial Law</v>
      </c>
      <c r="E65" t="str">
        <v>-</v>
      </c>
      <c r="F65" t="str">
        <v>Number : 714748942</v>
      </c>
      <c r="G65" t="str">
        <v>-</v>
      </c>
      <c r="H65">
        <v>60</v>
      </c>
      <c r="I65">
        <v>49833.33333333334</v>
      </c>
      <c r="J65">
        <v>165.8955</v>
      </c>
      <c r="K65">
        <v>2990000</v>
      </c>
      <c r="L65">
        <v>9953.73</v>
      </c>
    </row>
    <row r="66">
      <c r="A66">
        <v>66</v>
      </c>
      <c r="B66" t="str">
        <v>Nishani</v>
      </c>
      <c r="C66" t="str">
        <v>Karunathilake</v>
      </c>
      <c r="D66" t="str">
        <v>National Consultant – Medical Procurement</v>
      </c>
      <c r="E66" t="str">
        <v>-</v>
      </c>
      <c r="F66" t="str">
        <v>Number : 719768021</v>
      </c>
      <c r="G66" t="str">
        <v>-</v>
      </c>
      <c r="H66">
        <v>40</v>
      </c>
      <c r="I66">
        <v>62250</v>
      </c>
      <c r="J66">
        <v>208.0130989774778</v>
      </c>
      <c r="K66">
        <v>2490000</v>
      </c>
      <c r="L66">
        <v>8320.523959099111</v>
      </c>
    </row>
    <row r="67">
      <c r="A67">
        <v>67</v>
      </c>
      <c r="D67" t="str">
        <v xml:space="preserve">National Consultant: Baseline Data Collection on Plastic Waste Management </v>
      </c>
      <c r="E67" t="str">
        <v>-</v>
      </c>
      <c r="F67" t="str">
        <v>-</v>
      </c>
      <c r="G67" t="str">
        <v>-</v>
      </c>
      <c r="H67">
        <v>60</v>
      </c>
      <c r="I67" t="str">
        <v>-</v>
      </c>
      <c r="J67" t="str">
        <v>-</v>
      </c>
      <c r="K67" t="str">
        <v>-</v>
      </c>
      <c r="L67" t="str">
        <v>-</v>
      </c>
    </row>
    <row r="68">
      <c r="A68">
        <v>68</v>
      </c>
      <c r="D68" t="str">
        <v xml:space="preserve">National Consultant –Persistent  Organic Pollutants (POPs) Pesticides and Contaminated Site Verification </v>
      </c>
      <c r="E68" t="str">
        <v>-</v>
      </c>
      <c r="F68" t="str">
        <v>-</v>
      </c>
      <c r="G68" t="str">
        <v>-</v>
      </c>
      <c r="H68">
        <v>25</v>
      </c>
      <c r="I68" t="str">
        <v>-</v>
      </c>
      <c r="J68" t="str">
        <v>-</v>
      </c>
      <c r="K68" t="str">
        <v>-</v>
      </c>
      <c r="L68" t="str">
        <v>-</v>
      </c>
    </row>
    <row r="69">
      <c r="A69">
        <v>69</v>
      </c>
      <c r="B69" t="str">
        <v xml:space="preserve">Anusha </v>
      </c>
      <c r="C69" t="str">
        <v>Jayatilake</v>
      </c>
      <c r="D69" t="str">
        <v>Legal Consultant to support the Green Revolving Fund</v>
      </c>
      <c r="E69" t="str">
        <v>-</v>
      </c>
      <c r="F69" t="str">
        <v>-</v>
      </c>
      <c r="G69" t="str">
        <v>-</v>
      </c>
      <c r="H69">
        <v>25</v>
      </c>
      <c r="I69">
        <v>105000</v>
      </c>
      <c r="J69">
        <v>349.5456</v>
      </c>
      <c r="K69">
        <v>2625000</v>
      </c>
      <c r="L69">
        <v>8738.64</v>
      </c>
    </row>
    <row r="70" xml:space="preserve">
      <c r="A70">
        <v>70</v>
      </c>
      <c r="B70" t="str">
        <v xml:space="preserve">Madhavi </v>
      </c>
      <c r="C70" t="str">
        <v>Ariyabandu</v>
      </c>
      <c r="D70" t="str">
        <v>Develop Loss &amp; Damage Policy Brief</v>
      </c>
      <c r="E70" t="str" xml:space="preserve">
        <v xml:space="preserve">Master of Science in Agricultural Economics (1988 - 1989) - University of East Anglia, Norwich, U.K._x000d__x000d_
Master of Science in Agronomy (1975-1981) - University, Moscow, U.S.S.R._x000d__x000d_
International Course for Development Oriented Research in Agriculture (January - August 1986)- CGIAR</v>
      </c>
      <c r="F70" t="str" xml:space="preserve">
        <v xml:space="preserve">Number : + 94 777 156336_x000d__x000d_
Email: mmariyabandu@gmail.com</v>
      </c>
      <c r="G70" t="str">
        <v xml:space="preserve">26 Years </v>
      </c>
      <c r="H70" t="str">
        <v>No Cost</v>
      </c>
      <c r="I70" t="str">
        <v>No Cost</v>
      </c>
      <c r="J70" t="str">
        <v>No Cost</v>
      </c>
      <c r="K70" t="str">
        <v>No Cost</v>
      </c>
      <c r="L70" t="str">
        <v>No Cost</v>
      </c>
    </row>
    <row r="71">
      <c r="A71">
        <v>71</v>
      </c>
      <c r="D71" t="str">
        <v>Development of a Resource Book to sensitize officers of Internal Affairs Units (IAUs) and facilitate trainings</v>
      </c>
      <c r="E71" t="str">
        <v>-</v>
      </c>
      <c r="F71" t="str">
        <v>-</v>
      </c>
      <c r="G71" t="str">
        <v>-</v>
      </c>
      <c r="H71" t="str">
        <v>-</v>
      </c>
      <c r="I71" t="str">
        <v>-</v>
      </c>
      <c r="J71" t="str">
        <v>-</v>
      </c>
      <c r="K71" t="str">
        <v>-</v>
      </c>
      <c r="L71" t="str">
        <v>-</v>
      </c>
    </row>
    <row r="72">
      <c r="A72">
        <v>72</v>
      </c>
      <c r="D72" t="str">
        <v>Development of a Resource Book to sensitize officers of Internal Affairs Units (IAUs) and facilitate trainings</v>
      </c>
      <c r="E72" t="str">
        <v>-</v>
      </c>
      <c r="F72" t="str">
        <v>-</v>
      </c>
      <c r="G72" t="str">
        <v>-</v>
      </c>
      <c r="H72" t="str">
        <v>-</v>
      </c>
      <c r="I72" t="str">
        <v>-</v>
      </c>
      <c r="J72" t="str">
        <v>-</v>
      </c>
      <c r="K72" t="str">
        <v>-</v>
      </c>
      <c r="L72" t="str">
        <v>-</v>
      </c>
    </row>
    <row r="73">
      <c r="A73">
        <v>73</v>
      </c>
      <c r="D73" t="str">
        <v xml:space="preserve">Consultant to Design an Attachment Programme for the Legal Aid Commission Sri Lanka </v>
      </c>
      <c r="E73" t="str">
        <v>-</v>
      </c>
      <c r="F73" t="str">
        <v>-</v>
      </c>
      <c r="G73" t="str">
        <v>-</v>
      </c>
      <c r="H73" t="str">
        <v>-</v>
      </c>
      <c r="I73" t="str">
        <v>-</v>
      </c>
      <c r="J73" t="str">
        <v>-</v>
      </c>
      <c r="K73" t="str">
        <v>-</v>
      </c>
      <c r="L73" t="str">
        <v>-</v>
      </c>
    </row>
    <row r="74">
      <c r="A74">
        <v>74</v>
      </c>
      <c r="D74" t="str">
        <v>Develop a Core Competencies Framework upon analysis of the training needs of the prison staff best practices</v>
      </c>
      <c r="E74" t="str">
        <v>-</v>
      </c>
      <c r="F74" t="str">
        <v>-</v>
      </c>
      <c r="G74" t="str">
        <v>-</v>
      </c>
      <c r="H74" t="str">
        <v>-</v>
      </c>
      <c r="I74" t="str">
        <v>-</v>
      </c>
      <c r="J74" t="str">
        <v>-</v>
      </c>
      <c r="K74" t="str">
        <v>-</v>
      </c>
      <c r="L74" t="str">
        <v>-</v>
      </c>
    </row>
    <row r="75">
      <c r="A75">
        <v>75</v>
      </c>
      <c r="D75" t="str">
        <v>Develop a Code of Ethics for the Department of Prisons</v>
      </c>
      <c r="E75" t="str">
        <v>-</v>
      </c>
      <c r="F75" t="str">
        <v>-</v>
      </c>
      <c r="G75" t="str">
        <v>-</v>
      </c>
      <c r="H75" t="str">
        <v>-</v>
      </c>
      <c r="I75" t="str">
        <v>-</v>
      </c>
      <c r="J75" t="str">
        <v>-</v>
      </c>
      <c r="K75" t="str">
        <v>-</v>
      </c>
      <c r="L75" t="str">
        <v>-</v>
      </c>
    </row>
    <row r="76">
      <c r="A76">
        <v>76</v>
      </c>
      <c r="B76" t="str">
        <v>Joseph</v>
      </c>
      <c r="C76" t="str">
        <v>Cadora</v>
      </c>
      <c r="D76" t="str">
        <v>Consultant for Justice Data Visualization</v>
      </c>
      <c r="E76" t="str">
        <v>-</v>
      </c>
      <c r="F76" t="str">
        <v>-</v>
      </c>
      <c r="G76" t="str">
        <v>-</v>
      </c>
      <c r="H76">
        <v>100</v>
      </c>
      <c r="J76">
        <v>750</v>
      </c>
      <c r="K76" t="e">
        <f>+#REF!*298.83</f>
        <v>#REF!</v>
      </c>
      <c r="L76">
        <v>75000</v>
      </c>
    </row>
    <row r="77" xml:space="preserve">
      <c r="A77">
        <v>77</v>
      </c>
      <c r="B77" t="str">
        <v xml:space="preserve">Sapumal </v>
      </c>
      <c r="C77" t="str">
        <v>Ahangama</v>
      </c>
      <c r="D77" t="str">
        <v xml:space="preserve">Technical Specialist - Deployment of a Carbon Registry to support carbon trading </v>
      </c>
      <c r="E77" t="str" xml:space="preserve">
        <v xml:space="preserve">PhD in Information Systems and Analytics (2014 – 2019) - National University of Singapore, Singapore_x000d__x000d_
B.Sc. Engineering (Hons) in Electronics and Telecommunication Engineering (2007– 2011) -  University of Moratuwa, Sri Lanka</v>
      </c>
      <c r="F77" t="str" xml:space="preserve">
        <v xml:space="preserve">Number : +94 718253487_x000d__x000d_
Email : sapumal@xeptagon.com</v>
      </c>
      <c r="G77" t="str">
        <v xml:space="preserve">14 Years </v>
      </c>
      <c r="H77" t="str">
        <v>No Cost</v>
      </c>
      <c r="I77" t="str">
        <v>No Cost</v>
      </c>
      <c r="J77" t="str">
        <v>No Cost</v>
      </c>
      <c r="K77" t="str">
        <v>No Cost</v>
      </c>
      <c r="L77" t="str">
        <v>No Cost</v>
      </c>
    </row>
    <row r="78">
      <c r="A78">
        <v>78</v>
      </c>
      <c r="B78" t="str">
        <v>Climate &amp; Energy Solutions</v>
      </c>
      <c r="C78" t="str">
        <v>RLA (Jacquelin Ligot)</v>
      </c>
      <c r="D78" t="str">
        <v>Green Revolving Fund Consultant</v>
      </c>
      <c r="E78" t="str">
        <v>-</v>
      </c>
      <c r="F78" t="str">
        <v>-</v>
      </c>
      <c r="G78" t="str">
        <v>-</v>
      </c>
      <c r="H78">
        <v>40</v>
      </c>
      <c r="I78">
        <v>11355.54</v>
      </c>
      <c r="J78">
        <v>1009.05</v>
      </c>
      <c r="K78" t="e">
        <f>+#REF!*298.83</f>
        <v>#REF!</v>
      </c>
      <c r="L78">
        <v>40362</v>
      </c>
    </row>
    <row r="79">
      <c r="A79">
        <v>79</v>
      </c>
      <c r="E79" t="str">
        <v>-</v>
      </c>
      <c r="F79" t="str">
        <v>-</v>
      </c>
      <c r="G79" t="str">
        <v>-</v>
      </c>
      <c r="H79" t="str">
        <v>-</v>
      </c>
      <c r="I79" t="str">
        <v>-</v>
      </c>
      <c r="J79" t="str">
        <v>-</v>
      </c>
      <c r="K79" t="str">
        <v>-</v>
      </c>
      <c r="L79" t="str">
        <v>-</v>
      </c>
    </row>
    <row r="80" xml:space="preserve">
      <c r="A80">
        <v>80</v>
      </c>
      <c r="B80" t="str">
        <v xml:space="preserve">M L D Chathura </v>
      </c>
      <c r="C80" t="str">
        <v>Liyanage</v>
      </c>
      <c r="D80" t="str">
        <v>National Consultant – Conduct the pilot testing and Training of Trainers (ToTs) for the roll out of financial literacy modules</v>
      </c>
      <c r="E80" t="str" xml:space="preserve">
        <v xml:space="preserve">Ph.D Research area: Access to finance - Open University of Sri Lanka_x000d__x000d_
MBA Research area: International Finance - University of Colombo_x000d__x000d_
B.Business Mgt (Accountancy) - University of Kelaniya</v>
      </c>
      <c r="F80" t="str">
        <v>Number : +94777201958</v>
      </c>
      <c r="G80" t="str">
        <v xml:space="preserve">21 Years </v>
      </c>
      <c r="H80">
        <v>15</v>
      </c>
      <c r="I80">
        <v>56000</v>
      </c>
      <c r="J80">
        <v>187.5233333333333</v>
      </c>
      <c r="K80">
        <v>840000</v>
      </c>
      <c r="L80">
        <v>2812.85</v>
      </c>
    </row>
    <row r="81">
      <c r="A81">
        <v>81</v>
      </c>
      <c r="B81" t="str">
        <v>Rodrigo</v>
      </c>
      <c r="C81" t="str">
        <v>Maldonado</v>
      </c>
      <c r="E81" t="str">
        <v>-</v>
      </c>
      <c r="F81" t="str">
        <v>-</v>
      </c>
      <c r="G81" t="str">
        <v>-</v>
      </c>
      <c r="H81">
        <v>30</v>
      </c>
      <c r="I81">
        <v>107812.3935192918</v>
      </c>
      <c r="J81">
        <v>718</v>
      </c>
      <c r="K81" t="e">
        <f>+#REF!*298.83</f>
        <v>#REF!</v>
      </c>
      <c r="L81">
        <v>21540</v>
      </c>
    </row>
    <row r="82">
      <c r="A82">
        <v>82</v>
      </c>
      <c r="D82" t="str">
        <v>National Consultant - Advisor for Supreme Court Rules Development</v>
      </c>
      <c r="E82" t="str">
        <v>-</v>
      </c>
      <c r="F82" t="str">
        <v>-</v>
      </c>
      <c r="G82" t="str">
        <v>-</v>
      </c>
      <c r="H82" t="str">
        <v>-</v>
      </c>
      <c r="I82" t="str">
        <v>-</v>
      </c>
      <c r="J82" t="str">
        <v>-</v>
      </c>
      <c r="K82" t="str">
        <v>-</v>
      </c>
      <c r="L82" t="str">
        <v>-</v>
      </c>
    </row>
    <row r="83">
      <c r="A83">
        <v>83</v>
      </c>
      <c r="D83" t="str">
        <v>Roster - Translator Services</v>
      </c>
      <c r="E83" t="str">
        <v>-</v>
      </c>
      <c r="F83" t="str">
        <v>-</v>
      </c>
      <c r="G83" t="str">
        <v>-</v>
      </c>
      <c r="H83" t="str">
        <v>-</v>
      </c>
      <c r="I83" t="str">
        <v>-</v>
      </c>
      <c r="J83" t="str">
        <v>-</v>
      </c>
      <c r="K83" t="str">
        <v>-</v>
      </c>
      <c r="L83" t="str">
        <v>-</v>
      </c>
    </row>
    <row r="84" xml:space="preserve">
      <c r="A84">
        <v>84</v>
      </c>
      <c r="B84" t="str">
        <v>D G  G Parakrama</v>
      </c>
      <c r="C84" t="str">
        <v>Karunaratne</v>
      </c>
      <c r="D84" t="str">
        <v>National Consultant – Study on MetaMizer Hybrid Autoclave Systems</v>
      </c>
      <c r="E84" t="str" xml:space="preserve">
        <v xml:space="preserve">PhD in Chemical Engineering  (1999) - University of Nova, Lisbon, Portugal_x000d__x000d_
BSc in Chemical Engineering (1992)  - University of Peradeniya, Sri Lanka</v>
      </c>
      <c r="F84" t="str" xml:space="preserve">
        <v xml:space="preserve">Number :  0776126110_x000d__x000d_
Email :  dpkaru@eng.pdn.ac.lk</v>
      </c>
      <c r="G84" t="str">
        <v xml:space="preserve">31 Years </v>
      </c>
      <c r="H84" t="str">
        <v>No Cost</v>
      </c>
      <c r="I84" t="str">
        <v>No Cost</v>
      </c>
      <c r="J84" t="str">
        <v>No Cost</v>
      </c>
      <c r="K84" t="str">
        <v>No Cost</v>
      </c>
      <c r="L84" t="str">
        <v>No Cost</v>
      </c>
    </row>
    <row r="85" xml:space="preserve">
      <c r="A85">
        <v>85</v>
      </c>
      <c r="B85" t="str">
        <v>Chantelle</v>
      </c>
      <c r="C85" t="str">
        <v>McCabe</v>
      </c>
      <c r="D85" t="str">
        <v>Review and Revise Shelter House Guidelines for Victims and Witness Protection in Sri Lanka</v>
      </c>
      <c r="E85" t="str" xml:space="preserve">
        <v xml:space="preserve">Admission to the Bar of the State of New York (2001)_x000d__x000d_
Admission as a Barrister &amp; Solicitor of the High Court of New Zealand (2007)._x000d__x000d_
Master of Human Rights and Humanitarian Law (2006-2007) -  Paris University, France._x000d__x000d_
bachelors, Undergraduate (Victoria University of Wellington) (1995 - 1999)_x000d__x000d_
bachelors, Undergraduate (Victoria University of Wellington (1994 - 1998)</v>
      </c>
      <c r="F85" t="str">
        <v xml:space="preserve">Number : +64 22 175 3093 </v>
      </c>
      <c r="G85" t="str">
        <v xml:space="preserve">27 Years </v>
      </c>
      <c r="H85" t="str">
        <v>No Cost</v>
      </c>
      <c r="I85" t="str">
        <v>No Cost</v>
      </c>
      <c r="J85" t="str">
        <v>No Cost</v>
      </c>
      <c r="K85" t="str">
        <v>No Cost</v>
      </c>
      <c r="L85" t="str">
        <v>No Cost</v>
      </c>
    </row>
    <row r="86" xml:space="preserve">
      <c r="A86">
        <v>86</v>
      </c>
      <c r="B86" t="str">
        <v>Michela</v>
      </c>
      <c r="C86" t="str">
        <v>Lugiai</v>
      </c>
      <c r="D86" t="str">
        <v>International - Gender Capacity Development for Justice Sector in Sri Lanka, Support to Justice Sector</v>
      </c>
      <c r="E86" t="str" xml:space="preserve">
        <v xml:space="preserve">MASTER DEGREE IN GENDER, JUSTICE AND SOCIETY (01/08/2022 – Ongoing) – UMEA University_x000d__x000d_
MASTER DEGREE IN ECONOMICS, POLITICS AND INTERNATIONAL RELATIONS (01/09/2013 – 26/04/2016) – University of Pavia_x000d__x000d_
BACHELOR DEGREE IN SOCIAL SCIENCES FOR GLOBALIZATION  (01/09/2010 – 13/12/2013)– University of Milan</v>
      </c>
      <c r="F86" t="str" xml:space="preserve">
        <v xml:space="preserve">Number : (+39) 3922414831_x000d__x000d_
Email : michela.lugia01@ateneopv.it</v>
      </c>
      <c r="G86" t="str">
        <v>8 Years</v>
      </c>
      <c r="H86">
        <v>30</v>
      </c>
      <c r="I86" t="e">
        <f>+#REF!/#REF!</f>
        <v>#REF!</v>
      </c>
      <c r="J86">
        <v>554.8666666666667</v>
      </c>
      <c r="K86" t="e">
        <f>+#REF!*298.83</f>
        <v>#REF!</v>
      </c>
      <c r="L86">
        <v>16646</v>
      </c>
    </row>
    <row r="87" xml:space="preserve">
      <c r="A87">
        <v>87</v>
      </c>
      <c r="B87" t="str">
        <v>Jeremy</v>
      </c>
      <c r="C87" t="str">
        <v>Hills</v>
      </c>
      <c r="D87" t="str">
        <v>International Public Finance Expert on CPEIR and CBT Scoping for Sri Lanka</v>
      </c>
      <c r="E87" t="str" xml:space="preserve">
        <v xml:space="preserve">Adjunct Professor, Sustainability Research Centre, University of the Sunshine Coast (since 2016)_x000d__x000d_
Chartered Environmentalist (CEnv; since 2007)_x000d__x000d_
Member of the Institute for Ecology and Environmental Management (MIEEM; since 2004)_x000d__x000d_
MBA (distinction): University of Northumbria at Newcastle, UK (completed 2001)_x000d__x000d_
PGDipBA (distinction): University of Newcastle, UK (completed 1999)_x000d__x000d_
PhD Environmental management: University of Glasgow, UK (completed 1993)_x000d__x000d_
MSc Ecology: University of Durham, UK (completed 1990)_x000d__x000d_
BSc (2.1) Environmental: Science: Southampton University, UK (completed 1988)</v>
      </c>
      <c r="F87" t="str">
        <v xml:space="preserve">Email : J.Hills@climalysis.com </v>
      </c>
      <c r="G87" t="str">
        <v xml:space="preserve">26 Years </v>
      </c>
      <c r="H87" t="str">
        <v>No Cost</v>
      </c>
      <c r="I87" t="str">
        <v>No Cost</v>
      </c>
      <c r="J87" t="str">
        <v>No Cost</v>
      </c>
      <c r="K87" t="str">
        <v>No Cost</v>
      </c>
      <c r="L87" t="str">
        <v>No Cost</v>
      </c>
    </row>
    <row r="88" xml:space="preserve">
      <c r="A88">
        <v>88</v>
      </c>
      <c r="B88" t="str">
        <v>Dilshan</v>
      </c>
      <c r="C88" t="str">
        <v>Pathirathne</v>
      </c>
      <c r="D88" t="str">
        <v>Media and Engagement Consultant</v>
      </c>
      <c r="E88" t="str">
        <v>Bachelor of Laws (LL.B.)- University of Colombo</v>
      </c>
      <c r="F88" t="str" xml:space="preserve">
        <v xml:space="preserve">Number : +94 77 769 6939_x000d__x000d_
Email : dilpathi@gmail.com</v>
      </c>
      <c r="G88" t="str">
        <v xml:space="preserve">13 Years </v>
      </c>
      <c r="H88">
        <v>20</v>
      </c>
      <c r="I88">
        <v>37250</v>
      </c>
      <c r="J88">
        <v>124.7365</v>
      </c>
      <c r="K88">
        <v>745000</v>
      </c>
      <c r="L88">
        <v>2494.73</v>
      </c>
    </row>
    <row r="89">
      <c r="A89">
        <v>89</v>
      </c>
      <c r="D89" t="str">
        <v>Consultant to Coordinate capacity Building of the officers of the Attorney General’s Department</v>
      </c>
      <c r="E89" t="str">
        <v>-</v>
      </c>
      <c r="F89" t="str">
        <v>-</v>
      </c>
      <c r="G89" t="str">
        <v>-</v>
      </c>
      <c r="H89">
        <v>75</v>
      </c>
      <c r="I89" t="str">
        <v>-</v>
      </c>
      <c r="J89" t="str">
        <v>-</v>
      </c>
      <c r="K89" t="str">
        <v>-</v>
      </c>
      <c r="L89" t="str">
        <v>-</v>
      </c>
    </row>
    <row r="90">
      <c r="A90">
        <v>90</v>
      </c>
      <c r="B90" t="str">
        <v>Philpott Charles</v>
      </c>
      <c r="C90" t="str">
        <v>Bowman</v>
      </c>
      <c r="D90" t="str">
        <v>International IC - Rule of Law and Justice Sector Reforms</v>
      </c>
      <c r="E90" t="str">
        <v>-</v>
      </c>
      <c r="F90" t="str">
        <v>-</v>
      </c>
      <c r="G90" t="str">
        <v>-</v>
      </c>
      <c r="H90">
        <v>60</v>
      </c>
      <c r="I90">
        <v>59787.91419999999</v>
      </c>
      <c r="J90">
        <v>695.3666666666667</v>
      </c>
      <c r="K90" t="e">
        <f>+#REF!*298.83</f>
        <v>#REF!</v>
      </c>
      <c r="L90">
        <v>41722</v>
      </c>
    </row>
    <row r="91">
      <c r="A91">
        <v>91</v>
      </c>
      <c r="B91" t="str">
        <v xml:space="preserve">KULASEGARAM </v>
      </c>
      <c r="C91" t="str">
        <v>PARTHEEPAN</v>
      </c>
      <c r="D91" t="str">
        <v>National Consultant – Design and execution of a scoping mission to Passikudah and Trincomalee on marine tourism</v>
      </c>
      <c r="E91" t="str">
        <v>-</v>
      </c>
      <c r="F91" t="str">
        <v>-</v>
      </c>
      <c r="G91" t="str">
        <v>-</v>
      </c>
      <c r="H91">
        <v>21.75</v>
      </c>
      <c r="I91">
        <v>24137.93103448276</v>
      </c>
      <c r="J91" t="e">
        <f>+#REF!/#REF!</f>
        <v>#REF!</v>
      </c>
      <c r="K91">
        <v>525000</v>
      </c>
      <c r="L91" t="e">
        <f>+#REF!/300.39</f>
        <v>#REF!</v>
      </c>
    </row>
    <row r="92" xml:space="preserve">
      <c r="A92">
        <v>92</v>
      </c>
      <c r="B92" t="str">
        <v>Ulises</v>
      </c>
      <c r="C92" t="str">
        <v>Pallares</v>
      </c>
      <c r="D92" t="str">
        <v>RNE - Consultant: RBM Specialist</v>
      </c>
      <c r="E92" t="str" xml:space="preserve">
        <v xml:space="preserve">Diploma in Public Policy and Program Evaluation, Carleton University. GPA: 3.95/4._x000d__x000d_
Master of Administration and Public Policy, Universidad de San Andrés. GPA: 3.87/4. Magna Cum Laude._x000d__x000d_
Bachelor of Arts, Political Science, Universidad de Buenos Aires. GPA: 3.90/4. Magna Cum Laude_x000d__x000d_
Executive Education: Gender-based + Analysis (Government of Canada), Certificate in Businesses Innovation_x000d__x000d_
(Cambridge University), Certification in Agile Management (University of Toronto)_x000d__x000d_
Command of SPSS, Condens, Nvivo, Qualtrics, QFi, and MS Office package._x000d__x000d_
Fluent in English, French, and Spanish.</v>
      </c>
      <c r="F92" t="str" xml:space="preserve">
        <v xml:space="preserve">Number : +1.437-602.1979_x000d__x000d_
Email : ulises.pallares@gmail.com </v>
      </c>
      <c r="G92" t="str">
        <v xml:space="preserve">21 Years </v>
      </c>
      <c r="H92">
        <v>2</v>
      </c>
      <c r="I92">
        <v>2504919.946631087</v>
      </c>
      <c r="J92">
        <v>12852</v>
      </c>
      <c r="K92" t="e">
        <f>+#REF!*300.39</f>
        <v>#REF!</v>
      </c>
      <c r="L92">
        <v>25704</v>
      </c>
    </row>
    <row r="93">
      <c r="A93">
        <v>93</v>
      </c>
      <c r="B93" t="str">
        <v xml:space="preserve">Buwaneka </v>
      </c>
      <c r="C93" t="str">
        <v>Aluwihare</v>
      </c>
      <c r="D93" t="str">
        <v>Consultant to capacitate the officers of the Attorney General’s Department</v>
      </c>
      <c r="E93" t="str">
        <v>-</v>
      </c>
      <c r="F93" t="str">
        <v>Number : 716528450</v>
      </c>
      <c r="G93" t="str">
        <v>-</v>
      </c>
      <c r="H93">
        <v>40</v>
      </c>
      <c r="I93">
        <v>74000</v>
      </c>
      <c r="J93">
        <v>246.3465</v>
      </c>
      <c r="K93">
        <v>2960000</v>
      </c>
      <c r="L93">
        <v>9853.86</v>
      </c>
    </row>
  </sheetData>
  <pageMargins left="0.7" right="0.7" top="0.75" bottom="0.75" header="0.3" footer="0.3"/>
  <ignoredErrors>
    <ignoredError numberStoredAsText="1" sqref="A1:L9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L192"/>
  <sheetViews>
    <sheetView workbookViewId="0" rightToLeft="0"/>
  </sheetViews>
  <sheetData>
    <row r="1">
      <c r="A1">
        <v>1</v>
      </c>
      <c r="B1" t="str">
        <v>Geethika</v>
      </c>
      <c r="C1" t="str">
        <v>Wijesundara</v>
      </c>
      <c r="D1" t="str">
        <v>Consultant</v>
      </c>
      <c r="E1" t="str">
        <v>-</v>
      </c>
      <c r="F1" t="str">
        <v>-</v>
      </c>
      <c r="G1" t="str">
        <v>-</v>
      </c>
      <c r="H1">
        <f>SUM(21.75*3)</f>
        <v>65.25</v>
      </c>
      <c r="I1">
        <v>7662.84</v>
      </c>
      <c r="J1">
        <v>53.2</v>
      </c>
      <c r="K1">
        <v>500000</v>
      </c>
      <c r="L1">
        <v>3471.017</v>
      </c>
    </row>
    <row r="2">
      <c r="A2">
        <v>2</v>
      </c>
      <c r="B2" t="str">
        <v>Shiranee Enoka</v>
      </c>
      <c r="C2" t="str">
        <v>Yasaratne</v>
      </c>
      <c r="D2" t="str">
        <v>Consultant</v>
      </c>
      <c r="E2" t="str">
        <v>-</v>
      </c>
      <c r="F2" t="str">
        <v>-</v>
      </c>
      <c r="G2" t="str">
        <v>-</v>
      </c>
      <c r="H2">
        <v>45</v>
      </c>
      <c r="I2">
        <v>14933.33</v>
      </c>
      <c r="J2">
        <v>103.67</v>
      </c>
      <c r="K2">
        <v>672000</v>
      </c>
      <c r="L2">
        <v>4665.0469</v>
      </c>
    </row>
    <row r="3">
      <c r="A3">
        <v>3</v>
      </c>
      <c r="B3" t="str">
        <v>Sandali</v>
      </c>
      <c r="C3" t="str">
        <v>Gamage</v>
      </c>
      <c r="D3" t="str">
        <v>Consultant</v>
      </c>
      <c r="E3" t="str">
        <v>-</v>
      </c>
      <c r="F3" t="str">
        <v>-</v>
      </c>
      <c r="G3" t="str">
        <v>-</v>
      </c>
      <c r="H3">
        <v>24</v>
      </c>
      <c r="I3">
        <v>3500</v>
      </c>
      <c r="J3">
        <v>24.3</v>
      </c>
      <c r="K3">
        <v>84000</v>
      </c>
      <c r="L3">
        <v>583.1309</v>
      </c>
    </row>
    <row r="4">
      <c r="A4">
        <v>4</v>
      </c>
      <c r="B4" t="str">
        <v>D.M.W</v>
      </c>
      <c r="C4" t="str">
        <v>Dasanayake</v>
      </c>
      <c r="D4" t="str">
        <v>Consultant</v>
      </c>
      <c r="E4" t="str">
        <v>-</v>
      </c>
      <c r="F4" t="str">
        <v>-</v>
      </c>
      <c r="G4" t="str">
        <v>-</v>
      </c>
      <c r="H4">
        <f>SUM(21.75*4)</f>
        <v>87</v>
      </c>
      <c r="I4">
        <v>14655.17</v>
      </c>
      <c r="J4">
        <v>101.74</v>
      </c>
      <c r="K4">
        <v>1275000</v>
      </c>
      <c r="L4">
        <v>8851.0934</v>
      </c>
    </row>
    <row r="5">
      <c r="A5">
        <v>5</v>
      </c>
      <c r="B5" t="str">
        <v>Subasni</v>
      </c>
      <c r="C5" t="str">
        <v>Ramachandran</v>
      </c>
      <c r="D5" t="str">
        <v>Support Staff</v>
      </c>
      <c r="E5" t="str">
        <v>-</v>
      </c>
      <c r="F5" t="str">
        <v>-</v>
      </c>
      <c r="G5" t="str">
        <v>-</v>
      </c>
      <c r="H5">
        <f>SUM(21.75*10)</f>
        <v>217.5</v>
      </c>
      <c r="I5">
        <v>1264.37</v>
      </c>
      <c r="J5">
        <v>8.78</v>
      </c>
      <c r="K5">
        <v>275000</v>
      </c>
      <c r="L5">
        <v>1909.0594</v>
      </c>
    </row>
    <row r="6">
      <c r="A6">
        <v>6</v>
      </c>
      <c r="B6" t="str">
        <v>Rupika</v>
      </c>
      <c r="C6" t="str">
        <v>Balasubramaniyam</v>
      </c>
      <c r="D6" t="str">
        <v>Support Staff</v>
      </c>
      <c r="E6" t="str">
        <v>-</v>
      </c>
      <c r="F6" t="str">
        <v>-</v>
      </c>
      <c r="G6" t="str">
        <v>-</v>
      </c>
      <c r="H6">
        <f>SUM(21.75*10)</f>
        <v>217.5</v>
      </c>
      <c r="I6">
        <v>1264.37</v>
      </c>
      <c r="J6">
        <v>8.78</v>
      </c>
      <c r="K6">
        <v>275000</v>
      </c>
      <c r="L6">
        <v>1909.0594</v>
      </c>
    </row>
    <row r="7">
      <c r="A7">
        <v>7</v>
      </c>
      <c r="B7" t="str">
        <v>Salamon</v>
      </c>
      <c r="C7" t="str">
        <v>Lawrance</v>
      </c>
      <c r="D7" t="str">
        <v>Support Staff</v>
      </c>
      <c r="E7" t="str">
        <v>-</v>
      </c>
      <c r="F7" t="str">
        <v>-</v>
      </c>
      <c r="G7" t="str">
        <v>-</v>
      </c>
      <c r="H7">
        <f>SUM(21.75*10)</f>
        <v>217.5</v>
      </c>
      <c r="I7">
        <v>1264.37</v>
      </c>
      <c r="J7">
        <v>8.78</v>
      </c>
      <c r="K7">
        <v>275000</v>
      </c>
      <c r="L7">
        <v>1909.0594</v>
      </c>
    </row>
    <row r="8">
      <c r="A8">
        <v>8</v>
      </c>
      <c r="B8" t="str">
        <v>Francis Paul Nicogen</v>
      </c>
      <c r="C8" t="str">
        <v>Fernando</v>
      </c>
      <c r="D8" t="str">
        <v>Support Staff</v>
      </c>
      <c r="E8" t="str">
        <v>-</v>
      </c>
      <c r="F8" t="str">
        <v>-</v>
      </c>
      <c r="G8" t="str">
        <v>-</v>
      </c>
      <c r="H8">
        <f>SUM(21.75*10)</f>
        <v>217.5</v>
      </c>
      <c r="I8">
        <v>1264.37</v>
      </c>
      <c r="J8">
        <v>8.78</v>
      </c>
      <c r="K8">
        <v>275000</v>
      </c>
      <c r="L8">
        <v>1909.0594</v>
      </c>
    </row>
    <row r="9">
      <c r="A9">
        <v>9</v>
      </c>
      <c r="B9" t="str">
        <v>Saroruban I</v>
      </c>
      <c r="C9" t="str">
        <v>Croos</v>
      </c>
      <c r="D9" t="str">
        <v>Support Staff</v>
      </c>
      <c r="E9" t="str">
        <v>-</v>
      </c>
      <c r="F9" t="str">
        <v>-</v>
      </c>
      <c r="G9" t="str">
        <v>-</v>
      </c>
      <c r="H9">
        <f>SUM(21.75*10)</f>
        <v>217.5</v>
      </c>
      <c r="I9">
        <v>1264.37</v>
      </c>
      <c r="J9">
        <v>8.78</v>
      </c>
      <c r="K9">
        <v>275000</v>
      </c>
      <c r="L9">
        <v>1909.0594</v>
      </c>
    </row>
    <row r="10">
      <c r="A10">
        <v>10</v>
      </c>
      <c r="B10" t="str">
        <v>Utharshini</v>
      </c>
      <c r="C10" t="str">
        <v>Visnudas</v>
      </c>
      <c r="D10" t="str">
        <v>Support Staff</v>
      </c>
      <c r="E10" t="str">
        <v>-</v>
      </c>
      <c r="F10" t="str">
        <v>-</v>
      </c>
      <c r="G10" t="str">
        <v>-</v>
      </c>
      <c r="H10">
        <f>SUM(21.75*10)</f>
        <v>217.5</v>
      </c>
      <c r="I10">
        <v>1264.37</v>
      </c>
      <c r="J10">
        <v>8.78</v>
      </c>
      <c r="K10">
        <v>275000</v>
      </c>
      <c r="L10">
        <v>1909.0594</v>
      </c>
    </row>
    <row r="11">
      <c r="A11">
        <v>11</v>
      </c>
      <c r="B11" t="str">
        <v>T.C.M.N.R.T</v>
      </c>
      <c r="C11" t="str">
        <v>Cooray</v>
      </c>
      <c r="D11" t="str">
        <v>Consultant</v>
      </c>
      <c r="E11" t="str">
        <v>-</v>
      </c>
      <c r="F11" t="str">
        <v>-</v>
      </c>
      <c r="G11" t="str">
        <v>-</v>
      </c>
      <c r="H11">
        <f>SUM(21.75*6)</f>
        <v>130.5</v>
      </c>
      <c r="I11">
        <v>10114.94</v>
      </c>
      <c r="J11">
        <v>70.22</v>
      </c>
      <c r="K11">
        <v>1320000</v>
      </c>
      <c r="L11">
        <v>9163.4849</v>
      </c>
    </row>
    <row r="12">
      <c r="A12">
        <v>12</v>
      </c>
      <c r="B12" t="str">
        <v>Nallathamby</v>
      </c>
      <c r="C12" t="str">
        <v>Selvakumar</v>
      </c>
      <c r="D12" t="str">
        <v>Consultant</v>
      </c>
      <c r="E12" t="str">
        <v>-</v>
      </c>
      <c r="F12" t="str">
        <v>-</v>
      </c>
      <c r="G12" t="str">
        <v>-</v>
      </c>
      <c r="H12">
        <f>SUM(21.75*3)</f>
        <v>65.25</v>
      </c>
      <c r="I12">
        <v>4367.82</v>
      </c>
      <c r="J12">
        <v>30.32</v>
      </c>
      <c r="K12">
        <v>285000</v>
      </c>
      <c r="L12">
        <v>1978.4797</v>
      </c>
    </row>
    <row r="13">
      <c r="A13">
        <v>13</v>
      </c>
      <c r="B13" t="str">
        <v>Wimalarathna</v>
      </c>
      <c r="C13" t="str">
        <v xml:space="preserve">Nauli </v>
      </c>
      <c r="D13" t="str">
        <v>Consultant</v>
      </c>
      <c r="E13" t="str">
        <v>-</v>
      </c>
      <c r="F13" t="str">
        <v>-</v>
      </c>
      <c r="G13" t="str">
        <v>-</v>
      </c>
      <c r="H13">
        <f>SUM(21.75*6)</f>
        <v>130.5</v>
      </c>
      <c r="I13">
        <v>4597.7</v>
      </c>
      <c r="J13">
        <v>31.94</v>
      </c>
      <c r="K13">
        <v>600000</v>
      </c>
      <c r="L13">
        <v>4168.1139</v>
      </c>
    </row>
    <row r="14">
      <c r="A14">
        <v>14</v>
      </c>
      <c r="B14" t="str">
        <v>U.W.L</v>
      </c>
      <c r="C14" t="str">
        <v>Chandradasa</v>
      </c>
      <c r="D14" t="str">
        <v>Consultant</v>
      </c>
      <c r="E14" t="str">
        <v>-</v>
      </c>
      <c r="F14" t="str">
        <v>-</v>
      </c>
      <c r="G14" t="str">
        <v>-</v>
      </c>
      <c r="H14">
        <f>SUM(21.75*12)</f>
        <v>261</v>
      </c>
      <c r="I14">
        <v>16091.95</v>
      </c>
      <c r="J14">
        <v>111.79</v>
      </c>
      <c r="K14">
        <v>4200000</v>
      </c>
      <c r="L14">
        <v>29176.7975</v>
      </c>
    </row>
    <row r="15">
      <c r="A15">
        <v>15</v>
      </c>
      <c r="B15" t="str">
        <v>Indu</v>
      </c>
      <c r="C15" t="str">
        <v>Abeyratne</v>
      </c>
      <c r="D15" t="str">
        <v>Consultant</v>
      </c>
      <c r="E15" t="str">
        <v>-</v>
      </c>
      <c r="F15" t="str">
        <v>-</v>
      </c>
      <c r="G15" t="str">
        <v>-</v>
      </c>
      <c r="H15">
        <f>SUM(21.75*3)</f>
        <v>65.25</v>
      </c>
      <c r="I15">
        <v>10114.94</v>
      </c>
      <c r="J15">
        <v>70.27</v>
      </c>
      <c r="K15">
        <v>660000</v>
      </c>
      <c r="L15">
        <v>4584.9253</v>
      </c>
    </row>
    <row r="16">
      <c r="A16">
        <v>16</v>
      </c>
      <c r="B16" t="str">
        <v>Chopadithya</v>
      </c>
      <c r="C16" t="str">
        <v>Edirisinghe</v>
      </c>
      <c r="D16" t="str">
        <v>Consultant</v>
      </c>
      <c r="E16" t="str">
        <v>-</v>
      </c>
      <c r="F16" t="str">
        <v>-</v>
      </c>
      <c r="G16" t="str">
        <v>-</v>
      </c>
      <c r="H16">
        <f>SUM(21.75*6)</f>
        <v>130.5</v>
      </c>
      <c r="I16">
        <v>14942.53</v>
      </c>
      <c r="J16">
        <v>103.8</v>
      </c>
      <c r="K16">
        <v>1950000</v>
      </c>
      <c r="L16">
        <v>13546.3703</v>
      </c>
    </row>
    <row r="17">
      <c r="A17">
        <v>17</v>
      </c>
      <c r="B17" t="str">
        <v>Buddhadasa</v>
      </c>
      <c r="C17" t="str">
        <v>Weerasinghe</v>
      </c>
      <c r="D17" t="str">
        <v>Consultant</v>
      </c>
      <c r="E17" t="str">
        <v>-</v>
      </c>
      <c r="F17" t="str">
        <v>-</v>
      </c>
      <c r="G17" t="str">
        <v>-</v>
      </c>
      <c r="H17">
        <f>SUM(21.75*12)</f>
        <v>261</v>
      </c>
      <c r="I17">
        <v>14942.53</v>
      </c>
      <c r="J17">
        <v>103.8</v>
      </c>
      <c r="K17">
        <v>3900000</v>
      </c>
      <c r="L17">
        <v>27092.7405</v>
      </c>
    </row>
    <row r="18">
      <c r="A18">
        <v>18</v>
      </c>
      <c r="B18" t="str">
        <v>M.A Sumudu Sankhanath</v>
      </c>
      <c r="C18" t="str">
        <v>Silva</v>
      </c>
      <c r="D18" t="str">
        <v>Consultant</v>
      </c>
      <c r="E18" t="str">
        <v>-</v>
      </c>
      <c r="F18" t="str">
        <v>-</v>
      </c>
      <c r="G18" t="str">
        <v>-</v>
      </c>
      <c r="H18">
        <f>SUM(21.75*12)</f>
        <v>261</v>
      </c>
      <c r="I18">
        <v>10114.94</v>
      </c>
      <c r="J18">
        <v>70.27</v>
      </c>
      <c r="K18">
        <v>2640000</v>
      </c>
      <c r="L18">
        <v>18339.7013</v>
      </c>
    </row>
    <row r="19">
      <c r="A19">
        <v>19</v>
      </c>
      <c r="B19" t="str">
        <v>Phillip Hewage</v>
      </c>
      <c r="C19" t="str">
        <v>Sugathadasa</v>
      </c>
      <c r="D19" t="str">
        <v>Consultant</v>
      </c>
      <c r="E19" t="str">
        <v>-</v>
      </c>
      <c r="F19" t="str">
        <v>-</v>
      </c>
      <c r="G19" t="str">
        <v>-</v>
      </c>
      <c r="H19">
        <f>SUM(21.75*6)</f>
        <v>130.5</v>
      </c>
      <c r="I19">
        <v>32295.02</v>
      </c>
      <c r="J19">
        <v>224.35</v>
      </c>
      <c r="K19">
        <v>4214500</v>
      </c>
      <c r="L19">
        <v>29277.5269</v>
      </c>
    </row>
    <row r="20">
      <c r="A20">
        <v>20</v>
      </c>
      <c r="B20" t="str">
        <v xml:space="preserve">S.M Madhushani </v>
      </c>
      <c r="C20" t="str">
        <v>Samarakoon</v>
      </c>
      <c r="D20" t="str">
        <v>Consultant</v>
      </c>
      <c r="E20" t="str">
        <v>-</v>
      </c>
      <c r="F20" t="str">
        <v>-</v>
      </c>
      <c r="G20" t="str">
        <v>-</v>
      </c>
      <c r="H20">
        <v>45</v>
      </c>
      <c r="I20">
        <v>5111.11</v>
      </c>
      <c r="J20">
        <v>35.51</v>
      </c>
      <c r="K20">
        <v>230000</v>
      </c>
      <c r="L20">
        <v>1597.777</v>
      </c>
    </row>
    <row r="21">
      <c r="A21">
        <v>21</v>
      </c>
      <c r="B21" t="str">
        <v>Piyasiri</v>
      </c>
      <c r="C21" t="str">
        <v>Kalubowila</v>
      </c>
      <c r="D21" t="str">
        <v>Consultant</v>
      </c>
      <c r="E21" t="str">
        <v>-</v>
      </c>
      <c r="F21" t="str">
        <v>-</v>
      </c>
      <c r="G21" t="str">
        <v>-</v>
      </c>
      <c r="H21">
        <v>20</v>
      </c>
      <c r="I21">
        <v>210000</v>
      </c>
      <c r="J21">
        <v>1458.84</v>
      </c>
      <c r="K21">
        <v>4200000</v>
      </c>
      <c r="L21">
        <v>29176.7975</v>
      </c>
    </row>
    <row r="22">
      <c r="A22">
        <v>22</v>
      </c>
      <c r="B22" t="str">
        <v>L.B</v>
      </c>
      <c r="C22" t="str">
        <v>Dasanayake</v>
      </c>
      <c r="D22" t="str">
        <v>Consultant</v>
      </c>
      <c r="E22" t="str">
        <v>-</v>
      </c>
      <c r="F22" t="str">
        <v>-</v>
      </c>
      <c r="G22" t="str">
        <v>-</v>
      </c>
      <c r="H22">
        <v>35</v>
      </c>
      <c r="I22" t="str">
        <v>-</v>
      </c>
      <c r="J22" t="str">
        <v>-</v>
      </c>
      <c r="K22" t="str">
        <v>-</v>
      </c>
      <c r="L22" t="str">
        <v>-</v>
      </c>
    </row>
    <row r="23">
      <c r="A23">
        <v>23</v>
      </c>
      <c r="B23" t="str">
        <v>Manjula</v>
      </c>
      <c r="C23" t="str">
        <v>Bandara</v>
      </c>
      <c r="D23" t="str">
        <v>Consultant</v>
      </c>
      <c r="E23" t="str">
        <v>-</v>
      </c>
      <c r="F23" t="str">
        <v>-</v>
      </c>
      <c r="G23" t="str">
        <v>-</v>
      </c>
      <c r="H23">
        <f>SUM(21.75*12)</f>
        <v>261</v>
      </c>
      <c r="I23">
        <v>6896.55</v>
      </c>
      <c r="J23">
        <v>47.91</v>
      </c>
      <c r="K23">
        <v>1800000</v>
      </c>
      <c r="L23">
        <v>12504.3418</v>
      </c>
    </row>
    <row r="24">
      <c r="A24">
        <v>24</v>
      </c>
      <c r="B24" t="str">
        <v>Galusha Kithmini</v>
      </c>
      <c r="C24" t="str">
        <v>Wirithamulla</v>
      </c>
      <c r="D24" t="str">
        <v>Consultant</v>
      </c>
      <c r="E24" t="str">
        <v>-</v>
      </c>
      <c r="F24" t="str">
        <v>-</v>
      </c>
      <c r="G24" t="str">
        <v>-</v>
      </c>
      <c r="H24">
        <f>SUM(21.75*2)</f>
        <v>43.5</v>
      </c>
      <c r="I24">
        <v>11494.25</v>
      </c>
      <c r="J24">
        <v>79.85</v>
      </c>
      <c r="K24">
        <v>500000</v>
      </c>
      <c r="L24">
        <v>3473.4283</v>
      </c>
    </row>
    <row r="25">
      <c r="A25">
        <v>25</v>
      </c>
      <c r="B25" t="str">
        <v>Mahakumarage Don Ajith</v>
      </c>
      <c r="C25" t="str">
        <v>Nandana</v>
      </c>
      <c r="D25" t="str">
        <v>Consultant</v>
      </c>
      <c r="E25" t="str">
        <v>-</v>
      </c>
      <c r="F25" t="str">
        <v>-</v>
      </c>
      <c r="G25" t="str">
        <v>-</v>
      </c>
      <c r="H25">
        <v>21.75</v>
      </c>
      <c r="I25" t="str">
        <v>-</v>
      </c>
      <c r="J25" t="str">
        <v>-</v>
      </c>
      <c r="K25" t="str">
        <v>-</v>
      </c>
      <c r="L25" t="str">
        <v>-</v>
      </c>
    </row>
    <row r="26">
      <c r="A26">
        <v>26</v>
      </c>
      <c r="B26" t="str">
        <v>Hemantha</v>
      </c>
      <c r="C26" t="str">
        <v>Abeywardhana</v>
      </c>
      <c r="D26" t="str">
        <v>Consultant</v>
      </c>
      <c r="E26" t="str">
        <v>-</v>
      </c>
      <c r="F26" t="str">
        <v>-</v>
      </c>
      <c r="G26" t="str">
        <v>-</v>
      </c>
      <c r="H26">
        <f>SUM(21.75*3)</f>
        <v>65.25</v>
      </c>
      <c r="I26">
        <v>5287.36</v>
      </c>
      <c r="J26">
        <v>36.61</v>
      </c>
      <c r="K26">
        <v>345000</v>
      </c>
      <c r="L26">
        <v>2389.0312</v>
      </c>
    </row>
    <row r="27">
      <c r="A27">
        <v>27</v>
      </c>
      <c r="B27" t="str">
        <v>Vasantha</v>
      </c>
      <c r="C27" t="str">
        <v>Amaraarchchi</v>
      </c>
      <c r="D27" t="str">
        <v>Consultant</v>
      </c>
      <c r="E27" t="str">
        <v>-</v>
      </c>
      <c r="F27" t="str">
        <v>-</v>
      </c>
      <c r="G27" t="str">
        <v>-</v>
      </c>
      <c r="H27">
        <f>SUM(21.75*2)</f>
        <v>43.5</v>
      </c>
      <c r="I27">
        <v>15517.24</v>
      </c>
      <c r="J27">
        <v>107.45</v>
      </c>
      <c r="K27">
        <v>675000</v>
      </c>
      <c r="L27">
        <v>4674.1915</v>
      </c>
    </row>
    <row r="28">
      <c r="A28">
        <v>28</v>
      </c>
      <c r="B28" t="str">
        <v>Mirak Wijeysekera</v>
      </c>
      <c r="C28" t="str">
        <v>Raheem</v>
      </c>
      <c r="D28" t="str">
        <v>Consultant</v>
      </c>
      <c r="E28" t="str">
        <v>-</v>
      </c>
      <c r="F28" t="str">
        <v>-</v>
      </c>
      <c r="G28" t="str">
        <v>-</v>
      </c>
      <c r="H28">
        <v>62</v>
      </c>
      <c r="I28">
        <v>32430</v>
      </c>
      <c r="J28">
        <v>224.57</v>
      </c>
      <c r="K28">
        <v>2010660</v>
      </c>
      <c r="L28">
        <v>13923.274</v>
      </c>
    </row>
    <row r="29">
      <c r="A29">
        <v>29</v>
      </c>
      <c r="B29" t="str">
        <v>Madushani</v>
      </c>
      <c r="C29" t="str">
        <v>Nawarathna</v>
      </c>
      <c r="D29" t="str">
        <v>Consultant</v>
      </c>
      <c r="E29" t="str">
        <v>-</v>
      </c>
      <c r="F29" t="str">
        <v>-</v>
      </c>
      <c r="G29" t="str">
        <v>-</v>
      </c>
      <c r="H29">
        <f>SUM(21.75*2)</f>
        <v>43.5</v>
      </c>
      <c r="I29">
        <v>3448.28</v>
      </c>
      <c r="J29">
        <v>23.88</v>
      </c>
      <c r="K29">
        <v>150000</v>
      </c>
      <c r="L29">
        <v>1038.7092</v>
      </c>
    </row>
    <row r="30">
      <c r="A30">
        <v>30</v>
      </c>
      <c r="B30" t="str">
        <v>Sharni</v>
      </c>
      <c r="C30" t="str">
        <v>Jayawardena</v>
      </c>
      <c r="D30" t="str">
        <v>Consultant</v>
      </c>
      <c r="E30" t="str">
        <v>-</v>
      </c>
      <c r="F30" t="str">
        <v>-</v>
      </c>
      <c r="G30" t="str">
        <v>-</v>
      </c>
      <c r="H30">
        <v>21.75</v>
      </c>
      <c r="I30">
        <v>27356.32</v>
      </c>
      <c r="J30">
        <v>189.44</v>
      </c>
      <c r="K30">
        <v>595000</v>
      </c>
      <c r="L30">
        <v>4120.2133</v>
      </c>
    </row>
    <row r="31">
      <c r="A31">
        <v>31</v>
      </c>
      <c r="B31" t="str">
        <v xml:space="preserve">D.M.S.B </v>
      </c>
      <c r="C31" t="str">
        <v>Dissanayake</v>
      </c>
      <c r="D31" t="str">
        <v>Consultant</v>
      </c>
      <c r="E31" t="str">
        <v>-</v>
      </c>
      <c r="F31" t="str">
        <v>-</v>
      </c>
      <c r="G31" t="str">
        <v>-</v>
      </c>
      <c r="H31">
        <f>SUM(21.75*3)</f>
        <v>65.25</v>
      </c>
      <c r="I31">
        <v>4597.7</v>
      </c>
      <c r="J31">
        <v>31.84</v>
      </c>
      <c r="K31">
        <v>300000</v>
      </c>
      <c r="L31">
        <v>2077.4185</v>
      </c>
    </row>
    <row r="32">
      <c r="A32">
        <v>32</v>
      </c>
      <c r="B32" t="str">
        <v>G.B</v>
      </c>
      <c r="C32" t="str">
        <v xml:space="preserve"> Wimalarathne</v>
      </c>
      <c r="D32" t="str">
        <v>Consultant</v>
      </c>
      <c r="E32" t="str">
        <v>-</v>
      </c>
      <c r="F32" t="str">
        <v>-</v>
      </c>
      <c r="G32" t="str">
        <v>-</v>
      </c>
      <c r="H32">
        <f>SUM(21.75*12)</f>
        <v>261</v>
      </c>
      <c r="I32">
        <v>11494.25</v>
      </c>
      <c r="J32">
        <v>77.1</v>
      </c>
      <c r="K32">
        <v>3000000</v>
      </c>
      <c r="L32">
        <v>20123.4237</v>
      </c>
    </row>
    <row r="33">
      <c r="A33">
        <v>33</v>
      </c>
      <c r="B33" t="str">
        <v>Shiranee Enoka</v>
      </c>
      <c r="C33" t="str">
        <v>Yasaratne</v>
      </c>
      <c r="D33" t="str">
        <v>Consultant</v>
      </c>
      <c r="E33" t="str">
        <v>-</v>
      </c>
      <c r="F33" t="str">
        <v>-</v>
      </c>
      <c r="G33" t="str">
        <v>-</v>
      </c>
      <c r="H33">
        <f>SUM(21.75*2)</f>
        <v>43.5</v>
      </c>
      <c r="I33" t="str">
        <v>-</v>
      </c>
      <c r="J33" t="str">
        <v>-</v>
      </c>
      <c r="K33" t="str">
        <v>-</v>
      </c>
      <c r="L33" t="str">
        <v>-</v>
      </c>
    </row>
    <row r="34">
      <c r="A34">
        <v>34</v>
      </c>
      <c r="B34" t="str">
        <v>Asitha Sanjaya</v>
      </c>
      <c r="C34" t="str">
        <v>Indatissa</v>
      </c>
      <c r="D34" t="str">
        <v>Consultant</v>
      </c>
      <c r="E34" t="str">
        <v>-</v>
      </c>
      <c r="F34" t="str">
        <v>-</v>
      </c>
      <c r="G34" t="str">
        <v>-</v>
      </c>
      <c r="H34">
        <f>SUM(21.75*6)</f>
        <v>130.5</v>
      </c>
      <c r="I34" t="str">
        <v>-</v>
      </c>
      <c r="J34" t="str">
        <v>-</v>
      </c>
      <c r="K34" t="str">
        <v>-</v>
      </c>
      <c r="L34" t="str">
        <v>-</v>
      </c>
    </row>
    <row r="35">
      <c r="A35">
        <v>35</v>
      </c>
      <c r="B35" t="str">
        <v>Sandali</v>
      </c>
      <c r="C35" t="str">
        <v>Gamage</v>
      </c>
      <c r="D35" t="str">
        <v>Consultant</v>
      </c>
      <c r="E35" t="str">
        <v>-</v>
      </c>
      <c r="F35" t="str">
        <v>-</v>
      </c>
      <c r="G35" t="str">
        <v>-</v>
      </c>
      <c r="H35">
        <f>SUM(21.75*6)</f>
        <v>130.5</v>
      </c>
      <c r="I35">
        <v>1609.2</v>
      </c>
      <c r="J35">
        <v>10.79</v>
      </c>
      <c r="K35">
        <v>210000</v>
      </c>
      <c r="L35">
        <v>1408.6397</v>
      </c>
    </row>
    <row r="36">
      <c r="A36">
        <v>36</v>
      </c>
      <c r="B36" t="str">
        <v>Krishna</v>
      </c>
      <c r="C36" t="str">
        <v>Vellupillai</v>
      </c>
      <c r="D36" t="str">
        <v>Consultant</v>
      </c>
      <c r="E36" t="str">
        <v>-</v>
      </c>
      <c r="F36" t="str">
        <v>-</v>
      </c>
      <c r="G36" t="str">
        <v>-</v>
      </c>
      <c r="H36">
        <v>90</v>
      </c>
      <c r="I36">
        <v>4444.44</v>
      </c>
      <c r="J36">
        <v>29.81</v>
      </c>
      <c r="K36">
        <v>400000</v>
      </c>
      <c r="L36">
        <v>2683.1232</v>
      </c>
    </row>
    <row r="37">
      <c r="A37">
        <v>37</v>
      </c>
      <c r="B37" t="str">
        <v>Ludiyana Shelrine</v>
      </c>
      <c r="C37" t="str">
        <v>Ahilan</v>
      </c>
      <c r="D37" t="str">
        <v>Consultant</v>
      </c>
      <c r="E37" t="str">
        <v>-</v>
      </c>
      <c r="F37" t="str">
        <v>-</v>
      </c>
      <c r="G37" t="str">
        <v>-</v>
      </c>
      <c r="H37">
        <v>30</v>
      </c>
      <c r="I37">
        <v>8500</v>
      </c>
      <c r="J37">
        <v>57.02</v>
      </c>
      <c r="K37">
        <v>255000</v>
      </c>
      <c r="L37">
        <v>1710.491</v>
      </c>
    </row>
    <row r="38">
      <c r="A38">
        <v>38</v>
      </c>
      <c r="B38" t="str">
        <v>Nigel</v>
      </c>
      <c r="C38" t="str">
        <v>Nugawela</v>
      </c>
      <c r="D38" t="str">
        <v>Consultant</v>
      </c>
      <c r="E38" t="str">
        <v>-</v>
      </c>
      <c r="F38" t="str">
        <v>-</v>
      </c>
      <c r="G38" t="str">
        <v>-</v>
      </c>
      <c r="H38">
        <v>90</v>
      </c>
      <c r="I38">
        <v>4444.44</v>
      </c>
      <c r="J38">
        <v>29.81</v>
      </c>
      <c r="K38">
        <v>400000</v>
      </c>
      <c r="L38">
        <v>2683.1232</v>
      </c>
    </row>
    <row r="39">
      <c r="A39">
        <v>39</v>
      </c>
      <c r="B39" t="str">
        <v>Chulani</v>
      </c>
      <c r="C39" t="str">
        <v>Kodikara</v>
      </c>
      <c r="D39" t="str">
        <v>Consultant</v>
      </c>
      <c r="E39" t="str">
        <v>-</v>
      </c>
      <c r="F39" t="str">
        <v>-</v>
      </c>
      <c r="G39" t="str">
        <v>-</v>
      </c>
      <c r="H39">
        <v>90</v>
      </c>
      <c r="I39">
        <v>6500</v>
      </c>
      <c r="J39">
        <v>43.6</v>
      </c>
      <c r="K39">
        <v>585000</v>
      </c>
      <c r="L39">
        <v>3924.0676</v>
      </c>
    </row>
    <row r="40">
      <c r="A40">
        <v>40</v>
      </c>
      <c r="B40" t="str">
        <v>Dayananda</v>
      </c>
      <c r="C40" t="str">
        <v>Abeysuriya</v>
      </c>
      <c r="D40" t="str">
        <v>Consultant</v>
      </c>
      <c r="E40" t="str">
        <v>-</v>
      </c>
      <c r="F40" t="str">
        <v>-</v>
      </c>
      <c r="G40" t="str">
        <v>-</v>
      </c>
      <c r="H40">
        <f>SUM(21.75*3)</f>
        <v>65.25</v>
      </c>
      <c r="I40">
        <v>7356.32</v>
      </c>
      <c r="J40">
        <v>49.34</v>
      </c>
      <c r="K40">
        <v>480000</v>
      </c>
      <c r="L40">
        <v>3219.7478</v>
      </c>
    </row>
    <row r="41">
      <c r="A41">
        <v>41</v>
      </c>
      <c r="B41" t="str">
        <v xml:space="preserve">Thyagi </v>
      </c>
      <c r="C41" t="str">
        <v>Ruwanpathirana</v>
      </c>
      <c r="D41" t="str">
        <v>Consultant</v>
      </c>
      <c r="E41" t="str">
        <v>-</v>
      </c>
      <c r="F41" t="str">
        <v>-</v>
      </c>
      <c r="G41" t="str">
        <v>-</v>
      </c>
      <c r="H41">
        <v>70</v>
      </c>
      <c r="I41">
        <v>4285.71</v>
      </c>
      <c r="J41">
        <v>28.75</v>
      </c>
      <c r="K41">
        <v>300000</v>
      </c>
      <c r="L41">
        <v>2012.3424</v>
      </c>
    </row>
    <row r="42">
      <c r="A42">
        <v>42</v>
      </c>
      <c r="B42" t="str">
        <v>Nalaka</v>
      </c>
      <c r="C42" t="str">
        <v>Gunawardene</v>
      </c>
      <c r="D42" t="str">
        <v>Consultant</v>
      </c>
      <c r="E42" t="str">
        <v>-</v>
      </c>
      <c r="F42" t="str">
        <v>-</v>
      </c>
      <c r="G42" t="str">
        <v>-</v>
      </c>
      <c r="H42">
        <f>SUM(21.75*3)</f>
        <v>65.25</v>
      </c>
      <c r="I42" t="str">
        <v>-</v>
      </c>
      <c r="J42" t="str">
        <v>-</v>
      </c>
      <c r="K42" t="str">
        <v>-</v>
      </c>
      <c r="L42" t="str">
        <v>-</v>
      </c>
    </row>
    <row r="43">
      <c r="A43">
        <v>43</v>
      </c>
      <c r="B43" t="str">
        <v>G A Ranjan</v>
      </c>
      <c r="C43" t="str">
        <v>Keerthiratne</v>
      </c>
      <c r="D43" t="str">
        <v>Consultant</v>
      </c>
      <c r="E43" t="str">
        <v>-</v>
      </c>
      <c r="F43" t="str">
        <v>-</v>
      </c>
      <c r="G43" t="str">
        <v>-</v>
      </c>
      <c r="H43">
        <f>SUM(21.75*3)</f>
        <v>65.25</v>
      </c>
      <c r="I43" t="str">
        <v>-</v>
      </c>
      <c r="J43" t="str">
        <v>-</v>
      </c>
      <c r="K43" t="str">
        <v>-</v>
      </c>
      <c r="L43" t="str">
        <v>-</v>
      </c>
    </row>
    <row r="44">
      <c r="A44">
        <v>44</v>
      </c>
      <c r="B44" t="str">
        <v>Sumedha</v>
      </c>
      <c r="C44" t="str">
        <v>Amarasena</v>
      </c>
      <c r="D44" t="str">
        <v>Consultant</v>
      </c>
      <c r="E44" t="str">
        <v>-</v>
      </c>
      <c r="F44" t="str">
        <v>-</v>
      </c>
      <c r="G44" t="str">
        <v>-</v>
      </c>
      <c r="H44">
        <f>SUM(21.75*5)</f>
        <v>108.75</v>
      </c>
      <c r="I44">
        <v>5977.01</v>
      </c>
      <c r="J44">
        <v>40.09</v>
      </c>
      <c r="K44">
        <v>650000</v>
      </c>
      <c r="L44">
        <v>4360.0751</v>
      </c>
    </row>
    <row r="45">
      <c r="A45">
        <v>45</v>
      </c>
      <c r="B45" t="str">
        <v>Baskaran</v>
      </c>
      <c r="C45" t="str">
        <v>Dayana</v>
      </c>
      <c r="D45" t="str">
        <v>Consultant</v>
      </c>
      <c r="E45" t="str">
        <v>-</v>
      </c>
      <c r="F45" t="str">
        <v>-</v>
      </c>
      <c r="G45" t="str">
        <v>-</v>
      </c>
      <c r="H45">
        <f>SUM(21.75*8)</f>
        <v>174</v>
      </c>
      <c r="I45">
        <v>1580.46</v>
      </c>
      <c r="J45">
        <v>10.82</v>
      </c>
      <c r="K45">
        <v>275000</v>
      </c>
      <c r="L45">
        <v>1883.4326</v>
      </c>
    </row>
    <row r="46">
      <c r="A46">
        <v>46</v>
      </c>
      <c r="B46" t="str">
        <v>Rajamani</v>
      </c>
      <c r="C46" t="str">
        <v>Niyomiammal</v>
      </c>
      <c r="D46" t="str">
        <v>Consultant</v>
      </c>
      <c r="E46" t="str">
        <v>-</v>
      </c>
      <c r="F46" t="str">
        <v>-</v>
      </c>
      <c r="G46" t="str">
        <v>-</v>
      </c>
      <c r="H46">
        <f>SUM(21.75*8)</f>
        <v>174</v>
      </c>
      <c r="I46">
        <v>1580.46</v>
      </c>
      <c r="J46">
        <v>10.82</v>
      </c>
      <c r="K46">
        <v>275000</v>
      </c>
      <c r="L46">
        <v>1883.4326</v>
      </c>
    </row>
    <row r="47">
      <c r="A47">
        <v>47</v>
      </c>
      <c r="B47" t="str">
        <v>Gunaratnam</v>
      </c>
      <c r="C47" t="str">
        <v>Thuvaraka</v>
      </c>
      <c r="D47" t="str">
        <v>Consultant</v>
      </c>
      <c r="E47" t="str">
        <v>-</v>
      </c>
      <c r="F47" t="str">
        <v>-</v>
      </c>
      <c r="G47" t="str">
        <v>-</v>
      </c>
      <c r="H47">
        <f>SUM(21.75*8)</f>
        <v>174</v>
      </c>
      <c r="I47">
        <v>1436.78</v>
      </c>
      <c r="J47">
        <v>9.84</v>
      </c>
      <c r="K47">
        <v>250000</v>
      </c>
      <c r="L47">
        <v>1712.2115</v>
      </c>
    </row>
    <row r="48">
      <c r="A48">
        <v>48</v>
      </c>
      <c r="B48" t="str">
        <v>Nagaratnam</v>
      </c>
      <c r="C48" t="str">
        <v>Mathana</v>
      </c>
      <c r="D48" t="str">
        <v>Consultant</v>
      </c>
      <c r="E48" t="str">
        <v>-</v>
      </c>
      <c r="F48" t="str">
        <v>-</v>
      </c>
      <c r="G48" t="str">
        <v>-</v>
      </c>
      <c r="H48">
        <f>SUM(21.75*8)</f>
        <v>174</v>
      </c>
      <c r="I48">
        <v>1436.78</v>
      </c>
      <c r="J48">
        <v>9.84</v>
      </c>
      <c r="K48">
        <v>250000</v>
      </c>
      <c r="L48">
        <v>1712.2115</v>
      </c>
    </row>
    <row r="49">
      <c r="A49">
        <v>49</v>
      </c>
      <c r="B49" t="str">
        <v>Vasantha</v>
      </c>
      <c r="C49" t="str">
        <v>Amaraarchchi</v>
      </c>
      <c r="D49" t="str">
        <v>Consultant</v>
      </c>
      <c r="E49" t="str">
        <v>-</v>
      </c>
      <c r="F49" t="str">
        <v>-</v>
      </c>
      <c r="G49" t="str">
        <v>-</v>
      </c>
      <c r="H49">
        <v>21</v>
      </c>
      <c r="I49" t="str">
        <v>-</v>
      </c>
      <c r="J49" t="str">
        <v>-</v>
      </c>
      <c r="K49" t="str">
        <v>-</v>
      </c>
      <c r="L49" t="str">
        <v>-</v>
      </c>
    </row>
    <row r="50">
      <c r="A50">
        <v>50</v>
      </c>
      <c r="B50" t="str">
        <v>Yasas</v>
      </c>
      <c r="C50" t="str">
        <v>Thalagala</v>
      </c>
      <c r="D50" t="str">
        <v>Consultant</v>
      </c>
      <c r="E50" t="str">
        <v>-</v>
      </c>
      <c r="F50" t="str">
        <v>-</v>
      </c>
      <c r="G50" t="str">
        <v>-</v>
      </c>
      <c r="H50">
        <f>SUM(21.75*2)</f>
        <v>43.5</v>
      </c>
      <c r="I50">
        <v>4597.7</v>
      </c>
      <c r="J50">
        <v>31.49</v>
      </c>
      <c r="K50">
        <v>200000</v>
      </c>
      <c r="L50">
        <v>1369.7692</v>
      </c>
    </row>
    <row r="51">
      <c r="A51">
        <v>51</v>
      </c>
      <c r="B51" t="str">
        <v>Milinda</v>
      </c>
      <c r="C51" t="str">
        <v>De Silva</v>
      </c>
      <c r="D51" t="str">
        <v>Consultant</v>
      </c>
      <c r="E51" t="str">
        <v>-</v>
      </c>
      <c r="F51" t="str">
        <v>-</v>
      </c>
      <c r="G51" t="str">
        <v>-</v>
      </c>
      <c r="H51">
        <f>SUM(21.75*2)</f>
        <v>43.5</v>
      </c>
      <c r="I51">
        <v>2298.85</v>
      </c>
      <c r="J51">
        <v>15.74</v>
      </c>
      <c r="K51">
        <v>100000</v>
      </c>
      <c r="L51">
        <v>684.8846</v>
      </c>
    </row>
    <row r="52">
      <c r="A52">
        <v>52</v>
      </c>
      <c r="B52" t="str">
        <v>Sulaiman</v>
      </c>
      <c r="C52" t="str">
        <v>Rameez</v>
      </c>
      <c r="D52" t="str">
        <v>Consultant</v>
      </c>
      <c r="E52" t="str">
        <v>-</v>
      </c>
      <c r="F52" t="str">
        <v>-</v>
      </c>
      <c r="G52" t="str">
        <v>-</v>
      </c>
      <c r="H52">
        <v>21.75</v>
      </c>
      <c r="I52">
        <v>2298.85</v>
      </c>
      <c r="J52">
        <v>15.74</v>
      </c>
      <c r="K52">
        <v>50000</v>
      </c>
      <c r="L52">
        <v>342.4423</v>
      </c>
    </row>
    <row r="53">
      <c r="A53">
        <v>53</v>
      </c>
      <c r="B53" t="str">
        <v>Joanne</v>
      </c>
      <c r="C53" t="str">
        <v>Kotelawala</v>
      </c>
      <c r="D53" t="str">
        <v>Consultant</v>
      </c>
      <c r="E53" t="str">
        <v>-</v>
      </c>
      <c r="F53" t="str">
        <v>-</v>
      </c>
      <c r="G53" t="str">
        <v>-</v>
      </c>
      <c r="H53">
        <v>21.75</v>
      </c>
      <c r="I53">
        <v>2298.85</v>
      </c>
      <c r="J53">
        <v>15.74</v>
      </c>
      <c r="K53">
        <v>50000</v>
      </c>
      <c r="L53">
        <v>342.4423</v>
      </c>
    </row>
    <row r="54">
      <c r="A54">
        <v>54</v>
      </c>
      <c r="B54" t="str">
        <v>Isuru</v>
      </c>
      <c r="C54" t="str">
        <v>Perera Somasinghe</v>
      </c>
      <c r="D54" t="str">
        <v>Consultant</v>
      </c>
      <c r="E54" t="str">
        <v>-</v>
      </c>
      <c r="F54" t="str">
        <v>-</v>
      </c>
      <c r="G54" t="str">
        <v>-</v>
      </c>
      <c r="H54">
        <v>21.75</v>
      </c>
      <c r="I54">
        <v>2298.85</v>
      </c>
      <c r="J54">
        <v>15.74</v>
      </c>
      <c r="K54">
        <v>50000</v>
      </c>
      <c r="L54">
        <v>342.4423</v>
      </c>
    </row>
    <row r="55">
      <c r="A55">
        <v>55</v>
      </c>
      <c r="B55" t="str">
        <v>Archana</v>
      </c>
      <c r="C55" t="str">
        <v>Heenpella</v>
      </c>
      <c r="D55" t="str">
        <v>Consultant</v>
      </c>
      <c r="E55" t="str">
        <v>-</v>
      </c>
      <c r="F55" t="str">
        <v>-</v>
      </c>
      <c r="G55" t="str">
        <v>-</v>
      </c>
      <c r="H55">
        <v>21.75</v>
      </c>
      <c r="I55">
        <v>2298.85</v>
      </c>
      <c r="J55">
        <v>15.74</v>
      </c>
      <c r="K55">
        <v>50000</v>
      </c>
      <c r="L55">
        <v>342.4423</v>
      </c>
    </row>
    <row r="56">
      <c r="A56">
        <v>56</v>
      </c>
      <c r="B56" t="str">
        <v>B.V.R</v>
      </c>
      <c r="C56" t="str">
        <v>Punyawardena</v>
      </c>
      <c r="D56" t="str">
        <v>Consultant</v>
      </c>
      <c r="E56" t="str">
        <v>-</v>
      </c>
      <c r="F56" t="str">
        <v>-</v>
      </c>
      <c r="G56" t="str">
        <v>-</v>
      </c>
      <c r="H56">
        <f>SUM(21.75*4)</f>
        <v>87</v>
      </c>
      <c r="I56" t="str">
        <v>-</v>
      </c>
      <c r="J56" t="str">
        <v>-</v>
      </c>
      <c r="K56" t="str">
        <v>-</v>
      </c>
    </row>
    <row r="57">
      <c r="A57">
        <v>57</v>
      </c>
      <c r="B57" t="str">
        <v>H.M</v>
      </c>
      <c r="C57" t="str">
        <v>Bandaratillake</v>
      </c>
      <c r="D57" t="str">
        <v>Consultant</v>
      </c>
      <c r="E57" t="str">
        <v>-</v>
      </c>
      <c r="F57" t="str">
        <v>-</v>
      </c>
      <c r="G57" t="str">
        <v>-</v>
      </c>
      <c r="H57">
        <v>77</v>
      </c>
      <c r="I57">
        <v>15000</v>
      </c>
      <c r="J57">
        <v>102.73</v>
      </c>
      <c r="K57">
        <v>1155000</v>
      </c>
      <c r="L57">
        <v>7910.4171</v>
      </c>
    </row>
    <row r="58">
      <c r="A58">
        <v>58</v>
      </c>
      <c r="B58" t="str">
        <v>Madushani</v>
      </c>
      <c r="C58" t="str">
        <v>Nawarathna</v>
      </c>
      <c r="D58" t="str">
        <v>Consultant</v>
      </c>
      <c r="E58" t="str">
        <v>-</v>
      </c>
      <c r="F58" t="str">
        <v>-</v>
      </c>
      <c r="G58" t="str">
        <v>-</v>
      </c>
      <c r="H58">
        <f>SUM(21.75*7)</f>
        <v>152.25</v>
      </c>
      <c r="I58">
        <v>4926.11</v>
      </c>
      <c r="J58">
        <v>33.74</v>
      </c>
      <c r="K58">
        <v>750000</v>
      </c>
      <c r="L58">
        <v>5136.6345</v>
      </c>
    </row>
    <row r="59">
      <c r="A59">
        <v>59</v>
      </c>
      <c r="B59" t="str">
        <v xml:space="preserve">D.M.S.B </v>
      </c>
      <c r="C59" t="str">
        <v>Dissanayake</v>
      </c>
      <c r="D59" t="str">
        <v>Consultant</v>
      </c>
      <c r="E59" t="str">
        <v>-</v>
      </c>
      <c r="F59" t="str">
        <v>-</v>
      </c>
      <c r="G59" t="str">
        <v>-</v>
      </c>
      <c r="H59">
        <f>SUM(21.75*2)</f>
        <v>43.5</v>
      </c>
      <c r="I59">
        <v>4597.7</v>
      </c>
      <c r="J59">
        <v>31.49</v>
      </c>
      <c r="K59">
        <v>200000</v>
      </c>
      <c r="L59">
        <v>1369.7692</v>
      </c>
    </row>
    <row r="60">
      <c r="A60">
        <v>60</v>
      </c>
      <c r="B60" t="str">
        <v>Gehan Dinuk</v>
      </c>
      <c r="C60" t="str">
        <v>Gunatilleke</v>
      </c>
      <c r="D60" t="str">
        <v>Consultant</v>
      </c>
      <c r="E60" t="str">
        <v>-</v>
      </c>
      <c r="F60" t="str">
        <v>-</v>
      </c>
      <c r="G60" t="str">
        <v>-</v>
      </c>
      <c r="H60">
        <f>SUM(21.75*3)</f>
        <v>65.25</v>
      </c>
      <c r="I60">
        <v>10651.34</v>
      </c>
      <c r="J60">
        <v>72.95</v>
      </c>
      <c r="K60">
        <v>695000</v>
      </c>
      <c r="L60">
        <v>4759.9479</v>
      </c>
    </row>
    <row r="61">
      <c r="A61">
        <v>61</v>
      </c>
      <c r="B61" t="str">
        <v>Shermila Christine</v>
      </c>
      <c r="C61" t="str">
        <v>Antony</v>
      </c>
      <c r="D61" t="str">
        <v>Consultant</v>
      </c>
      <c r="E61" t="str">
        <v>-</v>
      </c>
      <c r="F61" t="str">
        <v>-</v>
      </c>
      <c r="G61" t="str">
        <v>-</v>
      </c>
      <c r="H61">
        <f>SUM(21.75*3)</f>
        <v>65.25</v>
      </c>
      <c r="I61">
        <v>10727.97</v>
      </c>
      <c r="J61">
        <v>73.47</v>
      </c>
      <c r="K61">
        <v>700000</v>
      </c>
      <c r="L61">
        <v>4794.1922</v>
      </c>
    </row>
    <row r="62">
      <c r="A62">
        <v>62</v>
      </c>
      <c r="B62" t="str">
        <v>Ludiyana Shelrine</v>
      </c>
      <c r="C62" t="str">
        <v>Ahilan</v>
      </c>
      <c r="D62" t="str">
        <v>Consultant</v>
      </c>
      <c r="E62" t="str">
        <v>-</v>
      </c>
      <c r="F62" t="str">
        <v>-</v>
      </c>
      <c r="G62" t="str">
        <v>-</v>
      </c>
      <c r="H62">
        <f>SUM(21.75*2)</f>
        <v>43.5</v>
      </c>
      <c r="I62">
        <v>11724.14</v>
      </c>
      <c r="J62">
        <v>80.3</v>
      </c>
      <c r="K62">
        <v>510000</v>
      </c>
      <c r="L62">
        <v>3492.9114</v>
      </c>
    </row>
    <row r="63">
      <c r="A63">
        <v>63</v>
      </c>
      <c r="B63" t="str">
        <v>Devaka Keerthi</v>
      </c>
      <c r="C63" t="str">
        <v>Weerakoon</v>
      </c>
      <c r="D63" t="str">
        <v>Consultant</v>
      </c>
      <c r="E63" t="str">
        <v>-</v>
      </c>
      <c r="F63" t="str">
        <v>-</v>
      </c>
      <c r="G63" t="str">
        <v>-</v>
      </c>
      <c r="H63">
        <f>SUM(21.75*3)</f>
        <v>65.25</v>
      </c>
      <c r="I63">
        <v>9195.4</v>
      </c>
      <c r="J63">
        <v>62.98</v>
      </c>
      <c r="K63">
        <v>600000</v>
      </c>
      <c r="L63">
        <v>4109.3076</v>
      </c>
    </row>
    <row r="64">
      <c r="A64">
        <v>64</v>
      </c>
      <c r="B64" t="str">
        <v>Galusha Kithmini</v>
      </c>
      <c r="C64" t="str">
        <v>Wirithamulla</v>
      </c>
      <c r="D64" t="str">
        <v>Consultant</v>
      </c>
      <c r="E64" t="str">
        <v>-</v>
      </c>
      <c r="F64" t="str">
        <v>-</v>
      </c>
      <c r="G64" t="str">
        <v>-</v>
      </c>
      <c r="H64">
        <f>SUM(21.75*2)</f>
        <v>43.5</v>
      </c>
      <c r="I64">
        <v>7662.83</v>
      </c>
      <c r="J64">
        <v>79.85</v>
      </c>
      <c r="K64">
        <v>333333.32</v>
      </c>
      <c r="L64">
        <v>3473.4283</v>
      </c>
    </row>
    <row r="65">
      <c r="A65">
        <v>65</v>
      </c>
      <c r="B65" t="str">
        <v>Vasantha</v>
      </c>
      <c r="C65" t="str">
        <v>Amararahchi</v>
      </c>
      <c r="D65" t="str">
        <v>Consultant</v>
      </c>
      <c r="E65" t="str">
        <v>-</v>
      </c>
      <c r="F65" t="str">
        <v>-</v>
      </c>
      <c r="G65" t="str">
        <v>-</v>
      </c>
      <c r="H65">
        <v>228.37</v>
      </c>
      <c r="I65">
        <v>7586.37</v>
      </c>
      <c r="J65">
        <v>51.45</v>
      </c>
      <c r="K65">
        <v>1732500</v>
      </c>
      <c r="L65">
        <v>11749.7457</v>
      </c>
    </row>
    <row r="66">
      <c r="A66">
        <v>66</v>
      </c>
      <c r="B66" t="str">
        <v>Sumudu Prasanthi</v>
      </c>
      <c r="C66" t="str">
        <v>Chandrasiri</v>
      </c>
      <c r="D66" t="str">
        <v>Consultant</v>
      </c>
      <c r="E66" t="str">
        <v>-</v>
      </c>
      <c r="F66" t="str">
        <v>-</v>
      </c>
      <c r="G66" t="str">
        <v>-</v>
      </c>
      <c r="H66">
        <f>SUM(21.75*11)</f>
        <v>239.25</v>
      </c>
      <c r="I66">
        <v>4394.98</v>
      </c>
      <c r="J66">
        <v>29.81</v>
      </c>
      <c r="K66">
        <v>1051500</v>
      </c>
      <c r="L66">
        <v>7131.2309</v>
      </c>
    </row>
    <row r="67">
      <c r="A67">
        <v>67</v>
      </c>
      <c r="B67" t="str">
        <v>Gamini Nanda Kumar</v>
      </c>
      <c r="C67" t="str">
        <v>Aluth Gamage</v>
      </c>
      <c r="D67" t="str">
        <v>Consultant</v>
      </c>
      <c r="E67" t="str">
        <v>-</v>
      </c>
      <c r="F67" t="str">
        <v>-</v>
      </c>
      <c r="G67" t="str">
        <v>-</v>
      </c>
      <c r="H67">
        <f>SUM(21.75*11)</f>
        <v>239.25</v>
      </c>
      <c r="I67">
        <v>4514.11</v>
      </c>
      <c r="J67">
        <v>30.61</v>
      </c>
      <c r="K67">
        <v>1080000</v>
      </c>
      <c r="L67">
        <v>7324.5168</v>
      </c>
    </row>
    <row r="68">
      <c r="A68">
        <v>68</v>
      </c>
      <c r="B68" t="str">
        <v>Samathi</v>
      </c>
      <c r="C68" t="str">
        <v>Wijekoon</v>
      </c>
      <c r="D68" t="str">
        <v>Consultant</v>
      </c>
      <c r="E68" t="str">
        <v>-</v>
      </c>
      <c r="F68" t="str">
        <v>-</v>
      </c>
      <c r="G68" t="str">
        <v>-</v>
      </c>
      <c r="H68">
        <f>SUM(21.75*11)</f>
        <v>239.25</v>
      </c>
      <c r="I68">
        <v>3811.91</v>
      </c>
      <c r="J68">
        <v>25.85</v>
      </c>
      <c r="K68">
        <v>912000</v>
      </c>
      <c r="L68">
        <v>6185.1475</v>
      </c>
    </row>
    <row r="69">
      <c r="A69">
        <v>69</v>
      </c>
      <c r="B69" t="str">
        <v>S.R Ruwan</v>
      </c>
      <c r="C69" t="str">
        <v>Thisara</v>
      </c>
      <c r="D69" t="str">
        <v>Consultant</v>
      </c>
      <c r="E69" t="str">
        <v>-</v>
      </c>
      <c r="F69" t="str">
        <v>-</v>
      </c>
      <c r="G69" t="str">
        <v>-</v>
      </c>
      <c r="H69">
        <f>SUM(21.75*11)</f>
        <v>239.25</v>
      </c>
      <c r="I69">
        <v>3761.76</v>
      </c>
      <c r="J69">
        <v>25.51</v>
      </c>
      <c r="K69">
        <v>900000</v>
      </c>
      <c r="L69">
        <v>6103.764</v>
      </c>
    </row>
    <row r="70">
      <c r="A70">
        <v>70</v>
      </c>
      <c r="B70" t="str">
        <v xml:space="preserve">Kelum Nishantha </v>
      </c>
      <c r="C70" t="str">
        <v>Aluth Gamage</v>
      </c>
      <c r="D70" t="str">
        <v>Consultant</v>
      </c>
      <c r="E70" t="str">
        <v>-</v>
      </c>
      <c r="F70" t="str">
        <v>-</v>
      </c>
      <c r="G70" t="str">
        <v>-</v>
      </c>
      <c r="H70">
        <f>SUM(21.75*11)</f>
        <v>239.25</v>
      </c>
      <c r="I70">
        <v>3761.76</v>
      </c>
      <c r="J70">
        <v>25.51</v>
      </c>
      <c r="K70">
        <v>900000</v>
      </c>
      <c r="L70">
        <v>6103.764</v>
      </c>
    </row>
    <row r="71">
      <c r="A71">
        <v>71</v>
      </c>
      <c r="B71" t="str">
        <v xml:space="preserve">Keerthi Sri </v>
      </c>
      <c r="C71" t="str">
        <v>Wijesinghe</v>
      </c>
      <c r="D71" t="str">
        <v>Consultant</v>
      </c>
      <c r="E71" t="str">
        <v>-</v>
      </c>
      <c r="F71" t="str">
        <v>-</v>
      </c>
      <c r="G71" t="str">
        <v>-</v>
      </c>
      <c r="H71">
        <f>SUM(21.75*11)</f>
        <v>239.25</v>
      </c>
      <c r="I71">
        <v>5115.99</v>
      </c>
      <c r="J71">
        <v>34.7</v>
      </c>
      <c r="K71">
        <v>1224000</v>
      </c>
      <c r="L71">
        <v>8301.119</v>
      </c>
    </row>
    <row r="72">
      <c r="A72">
        <v>72</v>
      </c>
      <c r="B72" t="str">
        <v>Damsiri Kumara Mapa</v>
      </c>
      <c r="C72" t="str">
        <v>Wijesinghe</v>
      </c>
      <c r="D72" t="str">
        <v>Consultant</v>
      </c>
      <c r="E72" t="str">
        <v>-</v>
      </c>
      <c r="F72" t="str">
        <v>-</v>
      </c>
      <c r="G72" t="str">
        <v>-</v>
      </c>
      <c r="H72">
        <v>184.87</v>
      </c>
      <c r="I72">
        <v>5882.51</v>
      </c>
      <c r="J72">
        <v>39.89</v>
      </c>
      <c r="K72">
        <v>1087500</v>
      </c>
      <c r="L72">
        <v>7375.3815</v>
      </c>
    </row>
    <row r="73">
      <c r="A73">
        <v>73</v>
      </c>
      <c r="B73" t="str">
        <v>Indu</v>
      </c>
      <c r="C73" t="str">
        <v>Abeyratne</v>
      </c>
      <c r="D73" t="str">
        <v>Consultant</v>
      </c>
      <c r="E73" t="str">
        <v>-</v>
      </c>
      <c r="F73" t="str">
        <v>-</v>
      </c>
      <c r="G73" t="str">
        <v>-</v>
      </c>
      <c r="H73">
        <f>SUM(21.75*11)</f>
        <v>239.25</v>
      </c>
      <c r="I73">
        <v>12037.62</v>
      </c>
      <c r="J73">
        <v>81.64</v>
      </c>
      <c r="K73">
        <v>2880000</v>
      </c>
      <c r="L73">
        <v>19532.0448</v>
      </c>
    </row>
    <row r="74">
      <c r="A74">
        <v>74</v>
      </c>
      <c r="B74" t="str">
        <v>Gunarathna</v>
      </c>
      <c r="C74" t="str">
        <v>Rajapaksha</v>
      </c>
      <c r="D74" t="str">
        <v>Consultant</v>
      </c>
      <c r="E74" t="str">
        <v>-</v>
      </c>
      <c r="F74" t="str">
        <v>-</v>
      </c>
      <c r="G74" t="str">
        <v>-</v>
      </c>
      <c r="H74">
        <v>261</v>
      </c>
      <c r="I74">
        <v>4137.93</v>
      </c>
      <c r="J74">
        <v>28.06</v>
      </c>
      <c r="K74">
        <v>1080000</v>
      </c>
      <c r="L74">
        <v>7324.5168</v>
      </c>
    </row>
    <row r="75">
      <c r="A75">
        <v>75</v>
      </c>
      <c r="B75" t="str">
        <v>Mudalige</v>
      </c>
      <c r="C75" t="str">
        <v>Samarawickrama</v>
      </c>
      <c r="D75" t="str">
        <v>Consultant</v>
      </c>
      <c r="E75" t="str">
        <v>-</v>
      </c>
      <c r="F75" t="str">
        <v>-</v>
      </c>
      <c r="G75" t="str">
        <v>-</v>
      </c>
      <c r="H75">
        <v>184.87</v>
      </c>
      <c r="I75">
        <v>5747.28</v>
      </c>
      <c r="J75">
        <v>38.98</v>
      </c>
      <c r="K75">
        <v>1062500</v>
      </c>
      <c r="L75">
        <v>7205.8325</v>
      </c>
    </row>
    <row r="76">
      <c r="A76">
        <v>76</v>
      </c>
      <c r="B76" t="str">
        <v>Kusum</v>
      </c>
      <c r="C76" t="str">
        <v>Gunaratne</v>
      </c>
      <c r="D76" t="str">
        <v>Consultant</v>
      </c>
      <c r="E76" t="str">
        <v>-</v>
      </c>
      <c r="F76" t="str">
        <v>-</v>
      </c>
      <c r="G76" t="str">
        <v>-</v>
      </c>
      <c r="H76">
        <f>SUM(21.75*10)</f>
        <v>217.5</v>
      </c>
      <c r="I76">
        <v>4827.59</v>
      </c>
      <c r="J76">
        <v>32.74</v>
      </c>
      <c r="K76">
        <v>1050000</v>
      </c>
      <c r="L76">
        <v>7121.058</v>
      </c>
    </row>
    <row r="77">
      <c r="A77">
        <v>77</v>
      </c>
      <c r="B77" t="str">
        <v>Waruna Subhash</v>
      </c>
      <c r="C77" t="str">
        <v>Wickramathunga</v>
      </c>
      <c r="D77" t="str">
        <v>Consultant</v>
      </c>
      <c r="E77" t="str">
        <v>-</v>
      </c>
      <c r="F77" t="str">
        <v>-</v>
      </c>
      <c r="G77" t="str">
        <v>-</v>
      </c>
      <c r="H77">
        <f>SUM(21.75*10)</f>
        <v>217.5</v>
      </c>
      <c r="I77">
        <v>4344.83</v>
      </c>
      <c r="J77">
        <v>29.47</v>
      </c>
      <c r="K77">
        <v>945000</v>
      </c>
      <c r="L77">
        <v>6408.9522</v>
      </c>
    </row>
    <row r="78">
      <c r="A78">
        <v>78</v>
      </c>
      <c r="B78" t="str">
        <v>Chaminda Kumarasiri</v>
      </c>
      <c r="C78" t="str">
        <v>Fernando</v>
      </c>
      <c r="D78" t="str">
        <v>Consultant</v>
      </c>
      <c r="E78" t="str">
        <v>-</v>
      </c>
      <c r="F78" t="str">
        <v>-</v>
      </c>
      <c r="G78" t="str">
        <v>-</v>
      </c>
      <c r="H78">
        <f>SUM(21.75*12)</f>
        <v>261</v>
      </c>
      <c r="I78">
        <v>8275.86</v>
      </c>
      <c r="J78">
        <v>56.13</v>
      </c>
      <c r="K78">
        <v>2160000</v>
      </c>
      <c r="L78">
        <v>14649.0336</v>
      </c>
    </row>
    <row r="79">
      <c r="A79">
        <v>79</v>
      </c>
      <c r="B79" t="str">
        <v>Athula Widanage</v>
      </c>
      <c r="C79" t="str">
        <v>Weeraratne</v>
      </c>
      <c r="D79" t="str">
        <v>Consultant</v>
      </c>
      <c r="E79" t="str">
        <v>-</v>
      </c>
      <c r="F79" t="str">
        <v>-</v>
      </c>
      <c r="G79" t="str">
        <v>-</v>
      </c>
      <c r="H79">
        <f>SUM(21.75*11)</f>
        <v>239.25</v>
      </c>
      <c r="I79">
        <v>4514.11</v>
      </c>
      <c r="J79">
        <v>30.61</v>
      </c>
      <c r="K79">
        <v>1080000</v>
      </c>
      <c r="L79">
        <v>7324.5168</v>
      </c>
    </row>
    <row r="80">
      <c r="A80">
        <v>80</v>
      </c>
      <c r="B80" t="str">
        <v>Hemantha U.K</v>
      </c>
      <c r="C80" t="str">
        <v>Abeywardhana</v>
      </c>
      <c r="D80" t="str">
        <v>Consultant</v>
      </c>
      <c r="E80" t="str">
        <v>-</v>
      </c>
      <c r="F80" t="str">
        <v>-</v>
      </c>
      <c r="G80" t="str">
        <v>-</v>
      </c>
      <c r="H80">
        <v>261</v>
      </c>
      <c r="I80">
        <v>7126.44</v>
      </c>
      <c r="J80">
        <v>48.33</v>
      </c>
      <c r="K80">
        <v>1860000</v>
      </c>
      <c r="L80">
        <v>12614.4456</v>
      </c>
    </row>
    <row r="81">
      <c r="A81">
        <v>81</v>
      </c>
      <c r="B81" t="str">
        <v>Shireen</v>
      </c>
      <c r="C81" t="str">
        <v>Samarasuriya</v>
      </c>
      <c r="D81" t="str">
        <v>Consultant</v>
      </c>
      <c r="E81" t="str">
        <v>-</v>
      </c>
      <c r="F81" t="str">
        <v>-</v>
      </c>
      <c r="G81" t="str">
        <v>-</v>
      </c>
      <c r="H81">
        <v>32.62</v>
      </c>
      <c r="I81">
        <v>6131.21</v>
      </c>
      <c r="J81">
        <v>41.58</v>
      </c>
      <c r="K81">
        <v>200000</v>
      </c>
      <c r="L81">
        <v>1356.392</v>
      </c>
    </row>
    <row r="82">
      <c r="A82">
        <v>82</v>
      </c>
      <c r="B82" t="str">
        <v>Dayananda Dondias</v>
      </c>
      <c r="C82" t="str">
        <v>Kodithuwakkuge</v>
      </c>
      <c r="D82" t="str">
        <v>Consultant</v>
      </c>
      <c r="E82" t="str">
        <v>-</v>
      </c>
      <c r="F82" t="str">
        <v>-</v>
      </c>
      <c r="G82" t="str">
        <v>-</v>
      </c>
      <c r="H82">
        <f>SUM(21.75*6)</f>
        <v>130.5</v>
      </c>
      <c r="I82">
        <v>7747.13</v>
      </c>
      <c r="J82">
        <v>52.54</v>
      </c>
      <c r="K82">
        <v>1011000</v>
      </c>
      <c r="L82">
        <v>6856.5615</v>
      </c>
    </row>
    <row r="83">
      <c r="A83">
        <v>83</v>
      </c>
      <c r="B83" t="str">
        <v>Namiz Mohamed</v>
      </c>
      <c r="C83" t="str">
        <v>Musafer</v>
      </c>
      <c r="D83" t="str">
        <v>Consultant</v>
      </c>
      <c r="E83" t="str">
        <v>-</v>
      </c>
      <c r="F83" t="str">
        <v>-</v>
      </c>
      <c r="G83" t="str">
        <v>-</v>
      </c>
      <c r="H83">
        <f>SUM(21.75*6)</f>
        <v>130.5</v>
      </c>
      <c r="I83">
        <v>10727.97</v>
      </c>
      <c r="J83">
        <v>72.76</v>
      </c>
      <c r="K83">
        <v>1400000</v>
      </c>
      <c r="L83">
        <v>9494.744</v>
      </c>
    </row>
    <row r="84">
      <c r="A84">
        <v>84</v>
      </c>
      <c r="B84" t="str">
        <v>Dharmakeerthi Bandara</v>
      </c>
      <c r="C84" t="str">
        <v>Wickramasinghe</v>
      </c>
      <c r="D84" t="str">
        <v>Consultant</v>
      </c>
      <c r="E84" t="str">
        <v>-</v>
      </c>
      <c r="F84" t="str">
        <v>-</v>
      </c>
      <c r="G84" t="str">
        <v>-</v>
      </c>
      <c r="H84">
        <f>SUM(21.75*3)</f>
        <v>65.25</v>
      </c>
      <c r="I84">
        <v>11877.39</v>
      </c>
      <c r="J84">
        <v>80.55</v>
      </c>
      <c r="K84">
        <v>775000</v>
      </c>
      <c r="L84">
        <v>5256.019</v>
      </c>
    </row>
    <row r="85">
      <c r="A85">
        <v>85</v>
      </c>
      <c r="B85" t="str">
        <v xml:space="preserve">Santhini </v>
      </c>
      <c r="C85" t="str">
        <v>Jayawardena</v>
      </c>
      <c r="D85" t="str">
        <v>Consultant</v>
      </c>
      <c r="E85" t="str">
        <v>-</v>
      </c>
      <c r="F85" t="str">
        <v>-</v>
      </c>
      <c r="G85" t="str">
        <v>-</v>
      </c>
      <c r="H85">
        <v>45</v>
      </c>
      <c r="I85">
        <v>38666.67</v>
      </c>
      <c r="J85">
        <v>262.24</v>
      </c>
      <c r="K85">
        <v>1740000</v>
      </c>
      <c r="L85">
        <v>11800.6104</v>
      </c>
    </row>
    <row r="86">
      <c r="A86">
        <v>86</v>
      </c>
      <c r="B86" t="str">
        <v>Joanne</v>
      </c>
      <c r="C86" t="str">
        <v>Kotelawala</v>
      </c>
      <c r="D86" t="str">
        <v>Consultant</v>
      </c>
      <c r="E86" t="str">
        <v>-</v>
      </c>
      <c r="F86" t="str">
        <v>-</v>
      </c>
      <c r="G86" t="str">
        <v>-</v>
      </c>
      <c r="H86">
        <f>SUM(21.75*3)</f>
        <v>65.25</v>
      </c>
      <c r="I86">
        <v>2758.62</v>
      </c>
      <c r="J86">
        <v>18.71</v>
      </c>
      <c r="K86">
        <v>180000</v>
      </c>
      <c r="L86">
        <v>1220.7528</v>
      </c>
    </row>
    <row r="87">
      <c r="A87">
        <v>87</v>
      </c>
      <c r="B87" t="str">
        <v>Duminda</v>
      </c>
      <c r="C87" t="str">
        <v>Don Balasuriya</v>
      </c>
      <c r="D87" t="str">
        <v>Consultant</v>
      </c>
      <c r="E87" t="str">
        <v>-</v>
      </c>
      <c r="F87" t="str">
        <v>-</v>
      </c>
      <c r="G87" t="str">
        <v>-</v>
      </c>
      <c r="H87">
        <v>60</v>
      </c>
      <c r="I87">
        <v>30666.67</v>
      </c>
      <c r="J87">
        <v>207.38</v>
      </c>
      <c r="K87">
        <v>1840000</v>
      </c>
      <c r="L87">
        <v>12442.521</v>
      </c>
    </row>
    <row r="88">
      <c r="A88">
        <v>88</v>
      </c>
      <c r="B88" t="str">
        <v>Nadeesha</v>
      </c>
      <c r="C88" t="str">
        <v>Jayathunga</v>
      </c>
      <c r="D88" t="str">
        <v>Consultant</v>
      </c>
      <c r="E88" t="str">
        <v>-</v>
      </c>
      <c r="F88" t="str">
        <v>-</v>
      </c>
      <c r="G88" t="str">
        <v>-</v>
      </c>
      <c r="H88">
        <f>SUM(21.75*5)</f>
        <v>108.75</v>
      </c>
      <c r="I88">
        <v>919.54</v>
      </c>
      <c r="J88">
        <v>6.22</v>
      </c>
      <c r="K88">
        <v>100000</v>
      </c>
      <c r="L88">
        <v>676.224</v>
      </c>
    </row>
    <row r="89">
      <c r="A89">
        <v>89</v>
      </c>
      <c r="B89" t="str">
        <v>Punchi Bandara</v>
      </c>
      <c r="C89" t="str">
        <v>Jayasundera</v>
      </c>
      <c r="D89" t="str">
        <v>Consultant</v>
      </c>
      <c r="E89" t="str">
        <v>-</v>
      </c>
      <c r="F89" t="str">
        <v>-</v>
      </c>
      <c r="G89" t="str">
        <v>-</v>
      </c>
      <c r="H89">
        <v>87</v>
      </c>
      <c r="I89">
        <v>5747.13</v>
      </c>
      <c r="J89">
        <v>38.86</v>
      </c>
      <c r="K89">
        <v>500000</v>
      </c>
      <c r="L89">
        <v>3381.1198</v>
      </c>
    </row>
    <row r="90">
      <c r="A90">
        <v>90</v>
      </c>
      <c r="B90" t="str">
        <v>Sevvandi</v>
      </c>
      <c r="C90" t="str">
        <v>Jayakody</v>
      </c>
      <c r="D90" t="str">
        <v>Consultant</v>
      </c>
      <c r="E90" t="str">
        <v>-</v>
      </c>
      <c r="F90" t="str">
        <v>-</v>
      </c>
      <c r="G90" t="str">
        <v>-</v>
      </c>
      <c r="H90">
        <f>SUM(21.75*6)</f>
        <v>130.5</v>
      </c>
      <c r="I90">
        <v>13984.67</v>
      </c>
      <c r="J90">
        <v>94.57</v>
      </c>
      <c r="K90">
        <v>1825000</v>
      </c>
      <c r="L90">
        <v>12341.0874</v>
      </c>
    </row>
    <row r="91">
      <c r="A91">
        <v>91</v>
      </c>
      <c r="B91" t="str">
        <v>Nishadhi</v>
      </c>
      <c r="C91" t="str">
        <v>Wickraasinghe</v>
      </c>
      <c r="D91" t="str">
        <v>Consultant</v>
      </c>
      <c r="E91" t="str">
        <v>-</v>
      </c>
      <c r="F91" t="str">
        <v>-</v>
      </c>
      <c r="G91" t="str">
        <v>-</v>
      </c>
      <c r="H91">
        <f>SUM(21.75*2)</f>
        <v>43.5</v>
      </c>
      <c r="I91">
        <v>2758.62</v>
      </c>
      <c r="J91">
        <v>18.65</v>
      </c>
      <c r="K91">
        <v>120000</v>
      </c>
      <c r="L91">
        <v>811.4688</v>
      </c>
    </row>
    <row r="92">
      <c r="A92">
        <v>92</v>
      </c>
      <c r="B92" t="str">
        <v>Saranee Wasana</v>
      </c>
      <c r="C92" t="str">
        <v>Gunathilaka</v>
      </c>
      <c r="D92" t="str">
        <v>Consultant</v>
      </c>
      <c r="E92" t="str">
        <v>-</v>
      </c>
      <c r="F92" t="str">
        <v>-</v>
      </c>
      <c r="G92" t="str">
        <v>-</v>
      </c>
      <c r="H92">
        <f>SUM(21.75*2)</f>
        <v>43.5</v>
      </c>
      <c r="I92">
        <v>2758.62</v>
      </c>
      <c r="J92">
        <v>18.65</v>
      </c>
      <c r="K92">
        <v>120000</v>
      </c>
      <c r="L92">
        <v>811.4688</v>
      </c>
    </row>
    <row r="93">
      <c r="A93">
        <v>93</v>
      </c>
      <c r="B93" t="str">
        <v>Rumal Thushani</v>
      </c>
      <c r="C93" t="str">
        <v>Siriwardena</v>
      </c>
      <c r="D93" t="str">
        <v>Consultant</v>
      </c>
      <c r="E93" t="str">
        <v>-</v>
      </c>
      <c r="F93" t="str">
        <v>-</v>
      </c>
      <c r="G93" t="str">
        <v>-</v>
      </c>
      <c r="H93">
        <f>SUM(21.75*2)</f>
        <v>43.5</v>
      </c>
      <c r="I93">
        <v>2758.62</v>
      </c>
      <c r="J93">
        <v>18.65</v>
      </c>
      <c r="K93">
        <v>120000</v>
      </c>
      <c r="L93">
        <v>811.4688</v>
      </c>
    </row>
    <row r="94">
      <c r="A94">
        <v>94</v>
      </c>
      <c r="B94" t="str">
        <v xml:space="preserve">Sushmitha </v>
      </c>
      <c r="C94" t="str">
        <v>Thayanadan</v>
      </c>
      <c r="D94" t="str">
        <v>Consultant</v>
      </c>
      <c r="E94" t="str">
        <v>-</v>
      </c>
      <c r="F94" t="str">
        <v>-</v>
      </c>
      <c r="G94" t="str">
        <v>-</v>
      </c>
      <c r="H94">
        <f>SUM(21.75*2)</f>
        <v>43.5</v>
      </c>
      <c r="I94">
        <v>2758.62</v>
      </c>
      <c r="J94">
        <v>18.65</v>
      </c>
      <c r="K94">
        <v>120000</v>
      </c>
      <c r="L94">
        <v>811.4688</v>
      </c>
    </row>
    <row r="95">
      <c r="A95">
        <v>95</v>
      </c>
      <c r="B95" t="str">
        <v>Anushka Sandhamalie</v>
      </c>
      <c r="C95" t="str">
        <v>Kahandagama</v>
      </c>
      <c r="D95" t="str">
        <v>Consultant</v>
      </c>
      <c r="E95" t="str">
        <v>-</v>
      </c>
      <c r="F95" t="str">
        <v>-</v>
      </c>
      <c r="G95" t="str">
        <v>-</v>
      </c>
      <c r="H95">
        <v>42</v>
      </c>
      <c r="I95">
        <v>4761.9</v>
      </c>
      <c r="J95">
        <v>32.2</v>
      </c>
      <c r="K95">
        <v>200000</v>
      </c>
      <c r="L95">
        <v>1352.4479</v>
      </c>
    </row>
    <row r="96">
      <c r="A96">
        <v>96</v>
      </c>
      <c r="B96" t="str">
        <v xml:space="preserve">Asnah </v>
      </c>
      <c r="C96" t="str">
        <v>Anver</v>
      </c>
      <c r="D96" t="str">
        <v>Consultant</v>
      </c>
      <c r="E96" t="str">
        <v>-</v>
      </c>
      <c r="F96" t="str">
        <v>-</v>
      </c>
      <c r="G96" t="str">
        <v>-</v>
      </c>
      <c r="H96">
        <v>63</v>
      </c>
      <c r="I96">
        <v>2857.14</v>
      </c>
      <c r="J96">
        <v>19.32</v>
      </c>
      <c r="K96">
        <v>180000</v>
      </c>
      <c r="L96">
        <v>1217.2031</v>
      </c>
    </row>
    <row r="97">
      <c r="A97">
        <v>97</v>
      </c>
      <c r="B97" t="str">
        <v>Tanuja</v>
      </c>
      <c r="C97" t="str">
        <v>Thurairajah</v>
      </c>
      <c r="D97" t="str">
        <v>Consultant</v>
      </c>
      <c r="E97" t="str">
        <v>-</v>
      </c>
      <c r="F97" t="str">
        <v>-</v>
      </c>
      <c r="G97" t="str">
        <v>-</v>
      </c>
      <c r="H97">
        <v>53</v>
      </c>
      <c r="I97">
        <v>4716.98</v>
      </c>
      <c r="J97">
        <v>31.9</v>
      </c>
      <c r="K97">
        <v>250000</v>
      </c>
      <c r="L97">
        <v>1690.5599</v>
      </c>
    </row>
    <row r="98">
      <c r="A98">
        <v>98</v>
      </c>
      <c r="B98" t="str">
        <v>Swarna Pushpa</v>
      </c>
      <c r="C98" t="str">
        <v>Wellappili</v>
      </c>
      <c r="D98" t="str">
        <v>Consultant</v>
      </c>
      <c r="E98" t="str">
        <v>-</v>
      </c>
      <c r="F98" t="str">
        <v>-</v>
      </c>
      <c r="G98" t="str">
        <v>-</v>
      </c>
      <c r="H98">
        <f>SUM(21.75*6)</f>
        <v>130.5</v>
      </c>
      <c r="I98">
        <v>6896.55</v>
      </c>
      <c r="J98">
        <v>46.64</v>
      </c>
      <c r="K98">
        <v>900000</v>
      </c>
      <c r="L98">
        <v>6086.0157</v>
      </c>
    </row>
    <row r="99">
      <c r="A99">
        <v>99</v>
      </c>
      <c r="B99" t="str">
        <v>Lekamalage</v>
      </c>
      <c r="C99" t="str">
        <v>Sumathipala</v>
      </c>
      <c r="D99" t="str">
        <v>Consultant</v>
      </c>
      <c r="E99" t="str">
        <v>-</v>
      </c>
      <c r="F99" t="str">
        <v>-</v>
      </c>
      <c r="G99" t="str">
        <v>-</v>
      </c>
      <c r="H99">
        <f>SUM(21.75*3)</f>
        <v>65.25</v>
      </c>
      <c r="I99">
        <v>7662.84</v>
      </c>
      <c r="J99">
        <v>51.82</v>
      </c>
      <c r="K99">
        <v>500000</v>
      </c>
      <c r="L99">
        <v>3381.1198</v>
      </c>
    </row>
    <row r="100">
      <c r="A100">
        <v>100</v>
      </c>
      <c r="B100" t="str">
        <v>V. Kirthichandra</v>
      </c>
      <c r="C100" t="str">
        <v>Nanayakkara</v>
      </c>
      <c r="D100" t="str">
        <v>Consultant</v>
      </c>
      <c r="E100" t="str">
        <v>-</v>
      </c>
      <c r="F100" t="str">
        <v>-</v>
      </c>
      <c r="G100" t="str">
        <v>-</v>
      </c>
      <c r="H100">
        <f>SUM(21.75*2)</f>
        <v>43.5</v>
      </c>
      <c r="I100">
        <v>6206.9</v>
      </c>
      <c r="J100">
        <v>41.97</v>
      </c>
      <c r="K100">
        <v>270000</v>
      </c>
      <c r="L100">
        <v>1825.8047</v>
      </c>
    </row>
    <row r="101">
      <c r="A101">
        <v>101</v>
      </c>
      <c r="B101" t="str">
        <v>Nadira</v>
      </c>
      <c r="C101" t="str">
        <v>Rajapakse-Rubaroe</v>
      </c>
      <c r="D101" t="str">
        <v>Consultant</v>
      </c>
      <c r="E101" t="str">
        <v>-</v>
      </c>
      <c r="F101" t="str">
        <v>-</v>
      </c>
      <c r="G101" t="str">
        <v>-</v>
      </c>
      <c r="H101">
        <v>21.75</v>
      </c>
      <c r="I101" t="str">
        <v>-</v>
      </c>
      <c r="J101" t="str">
        <v>-</v>
      </c>
      <c r="K101" t="str">
        <v>-</v>
      </c>
      <c r="L101" t="str">
        <v>-</v>
      </c>
    </row>
    <row r="102">
      <c r="A102">
        <v>102</v>
      </c>
      <c r="B102" t="str">
        <v>Dayananda</v>
      </c>
      <c r="C102" t="str">
        <v>Abeysuriya</v>
      </c>
      <c r="D102" t="str">
        <v>Consultant</v>
      </c>
      <c r="E102" t="str">
        <v>-</v>
      </c>
      <c r="F102" t="str">
        <v>-</v>
      </c>
      <c r="G102" t="str">
        <v>-</v>
      </c>
      <c r="H102">
        <f>SUM(21.75*2)</f>
        <v>43.5</v>
      </c>
      <c r="I102" t="str">
        <v>-</v>
      </c>
      <c r="J102" t="str">
        <v>-</v>
      </c>
      <c r="K102" t="str">
        <v>-</v>
      </c>
      <c r="L102" t="str">
        <v>-</v>
      </c>
    </row>
    <row r="103">
      <c r="A103">
        <v>103</v>
      </c>
      <c r="B103" t="str">
        <v>Kaushalya</v>
      </c>
      <c r="C103" t="str">
        <v>Premachandra</v>
      </c>
      <c r="D103" t="str">
        <v>Consultant</v>
      </c>
      <c r="E103" t="str">
        <v>-</v>
      </c>
      <c r="F103" t="str">
        <v>-</v>
      </c>
      <c r="G103" t="str">
        <v>-</v>
      </c>
      <c r="H103">
        <f>SUM(21.75*2)</f>
        <v>43.5</v>
      </c>
      <c r="I103">
        <v>2758.62</v>
      </c>
      <c r="J103">
        <v>18.65</v>
      </c>
      <c r="K103">
        <v>120000</v>
      </c>
      <c r="L103">
        <v>811.4688</v>
      </c>
    </row>
    <row r="104">
      <c r="A104">
        <v>104</v>
      </c>
      <c r="B104" t="str">
        <v>Devana Srimal</v>
      </c>
      <c r="C104" t="str">
        <v>Salgado</v>
      </c>
      <c r="D104" t="str">
        <v>Consultant</v>
      </c>
      <c r="E104" t="str">
        <v>-</v>
      </c>
      <c r="F104" t="str">
        <v>-</v>
      </c>
      <c r="G104" t="str">
        <v>-</v>
      </c>
      <c r="H104">
        <f>SUM(21.75*2)</f>
        <v>43.5</v>
      </c>
      <c r="I104">
        <v>12519.54</v>
      </c>
      <c r="J104">
        <v>84.66</v>
      </c>
      <c r="K104">
        <v>544600</v>
      </c>
      <c r="L104">
        <v>3682.7157</v>
      </c>
    </row>
    <row r="105">
      <c r="A105">
        <v>105</v>
      </c>
      <c r="B105" t="str">
        <v>Nishanthi Marian Priyanka</v>
      </c>
      <c r="C105" t="str">
        <v xml:space="preserve">Perera </v>
      </c>
      <c r="D105" t="str">
        <v>Consultant</v>
      </c>
      <c r="E105" t="str">
        <v>-</v>
      </c>
      <c r="F105" t="str">
        <v>-</v>
      </c>
      <c r="G105" t="str">
        <v>-</v>
      </c>
      <c r="H105">
        <v>21.75</v>
      </c>
      <c r="I105">
        <v>13793.1</v>
      </c>
      <c r="J105">
        <v>93.27</v>
      </c>
      <c r="K105">
        <v>300000</v>
      </c>
      <c r="L105">
        <v>2028.6719</v>
      </c>
    </row>
    <row r="106">
      <c r="A106">
        <v>106</v>
      </c>
      <c r="B106" t="str">
        <v>Anoja</v>
      </c>
      <c r="C106" t="str">
        <v>Wickramasinghe</v>
      </c>
      <c r="D106" t="str">
        <v>Consultant</v>
      </c>
      <c r="E106" t="str">
        <v>-</v>
      </c>
      <c r="F106" t="str">
        <v>-</v>
      </c>
      <c r="G106" t="str">
        <v>-</v>
      </c>
      <c r="H106">
        <f>SUM(21.75*5)</f>
        <v>108.75</v>
      </c>
      <c r="I106">
        <v>10114.94</v>
      </c>
      <c r="J106">
        <v>68.4</v>
      </c>
      <c r="K106">
        <v>1100000</v>
      </c>
      <c r="L106">
        <v>7438.4636</v>
      </c>
    </row>
    <row r="107">
      <c r="A107">
        <v>107</v>
      </c>
      <c r="B107" t="str">
        <v>G A Ranjan</v>
      </c>
      <c r="C107" t="str">
        <v>Keerthiratne</v>
      </c>
      <c r="D107" t="str">
        <v>Consultant</v>
      </c>
      <c r="E107" t="str">
        <v>-</v>
      </c>
      <c r="F107" t="str">
        <v>-</v>
      </c>
      <c r="G107" t="str">
        <v>-</v>
      </c>
      <c r="H107">
        <v>21.75</v>
      </c>
      <c r="I107" t="str">
        <v>-</v>
      </c>
      <c r="J107" t="str">
        <v>-</v>
      </c>
    </row>
    <row r="108">
      <c r="A108">
        <v>108</v>
      </c>
      <c r="B108" t="str">
        <v>Lasantha Uthpala</v>
      </c>
      <c r="C108" t="str">
        <v>Nissanke</v>
      </c>
      <c r="D108" t="str">
        <v>Consultant</v>
      </c>
      <c r="E108" t="str">
        <v>-</v>
      </c>
      <c r="F108" t="str">
        <v>-</v>
      </c>
      <c r="G108" t="str">
        <v>-</v>
      </c>
      <c r="H108">
        <f>SUM(21.75*2)</f>
        <v>43.5</v>
      </c>
      <c r="I108">
        <v>5057.47</v>
      </c>
      <c r="J108">
        <v>34.66</v>
      </c>
      <c r="K108">
        <v>220000</v>
      </c>
      <c r="L108">
        <v>1507.8821</v>
      </c>
    </row>
    <row r="109">
      <c r="A109">
        <v>109</v>
      </c>
      <c r="B109" t="str">
        <v>Sudesh Eranga</v>
      </c>
      <c r="C109" t="str">
        <v>Basnayake</v>
      </c>
      <c r="D109" t="str">
        <v>Consultant</v>
      </c>
      <c r="E109" t="str">
        <v>-</v>
      </c>
      <c r="F109" t="str">
        <v>-</v>
      </c>
      <c r="G109" t="str">
        <v>-</v>
      </c>
      <c r="H109">
        <f>SUM(21.75*5)</f>
        <v>108.75</v>
      </c>
      <c r="I109">
        <v>3448.28</v>
      </c>
      <c r="J109">
        <v>23.63</v>
      </c>
      <c r="K109">
        <v>375000</v>
      </c>
      <c r="L109">
        <v>2570.2536</v>
      </c>
    </row>
    <row r="110">
      <c r="A110">
        <v>110</v>
      </c>
      <c r="B110" t="str">
        <v>Anusha Gayani</v>
      </c>
      <c r="C110" t="str">
        <v>Kumari</v>
      </c>
      <c r="D110" t="str">
        <v>Consultant</v>
      </c>
      <c r="E110" t="str">
        <v>-</v>
      </c>
      <c r="F110" t="str">
        <v>-</v>
      </c>
      <c r="G110" t="str">
        <v>-</v>
      </c>
      <c r="H110">
        <f>SUM(21.75*5)</f>
        <v>108.75</v>
      </c>
      <c r="I110">
        <v>919.54</v>
      </c>
      <c r="J110">
        <v>6.3</v>
      </c>
      <c r="K110">
        <v>100000</v>
      </c>
      <c r="L110">
        <v>685.401</v>
      </c>
    </row>
    <row r="111">
      <c r="A111">
        <v>111</v>
      </c>
      <c r="B111" t="str">
        <v>Chamila Hema Kumara</v>
      </c>
      <c r="C111" t="str">
        <v>Delpitiya</v>
      </c>
      <c r="D111" t="str">
        <v>Consultant</v>
      </c>
      <c r="E111" t="str">
        <v>-</v>
      </c>
      <c r="F111" t="str">
        <v>-</v>
      </c>
      <c r="G111" t="str">
        <v>-</v>
      </c>
      <c r="H111">
        <f>SUM(21.75*4)</f>
        <v>87</v>
      </c>
      <c r="I111">
        <v>11206.9</v>
      </c>
      <c r="J111">
        <v>76.81</v>
      </c>
      <c r="K111">
        <v>975000</v>
      </c>
      <c r="L111">
        <v>6682.6594</v>
      </c>
    </row>
    <row r="112">
      <c r="A112">
        <v>112</v>
      </c>
      <c r="B112" t="str">
        <v>Rukshan Christopher</v>
      </c>
      <c r="C112" t="str">
        <v>De Mel</v>
      </c>
      <c r="D112" t="str">
        <v>Consultant</v>
      </c>
      <c r="E112" t="str">
        <v>-</v>
      </c>
      <c r="F112" t="str">
        <v>-</v>
      </c>
      <c r="G112" t="str">
        <v>-</v>
      </c>
      <c r="H112">
        <f>SUM(21.75*5)</f>
        <v>108.75</v>
      </c>
      <c r="I112">
        <v>1103.45</v>
      </c>
      <c r="J112">
        <v>7.56</v>
      </c>
      <c r="K112">
        <v>120000</v>
      </c>
      <c r="L112">
        <v>822.4812</v>
      </c>
    </row>
    <row r="113">
      <c r="A113">
        <v>113</v>
      </c>
      <c r="B113" t="str">
        <v>G.A.K</v>
      </c>
      <c r="C113" t="str">
        <v>Gajaweera</v>
      </c>
      <c r="D113" t="str">
        <v>Consultant</v>
      </c>
      <c r="E113" t="str">
        <v>-</v>
      </c>
      <c r="F113" t="str">
        <v>-</v>
      </c>
      <c r="G113" t="str">
        <v>-</v>
      </c>
      <c r="H113">
        <v>21.75</v>
      </c>
      <c r="I113">
        <v>11494.25</v>
      </c>
      <c r="J113">
        <v>78.78</v>
      </c>
      <c r="K113">
        <v>250000</v>
      </c>
      <c r="L113">
        <v>1713.5024</v>
      </c>
    </row>
    <row r="114">
      <c r="A114">
        <v>114</v>
      </c>
      <c r="B114" t="str">
        <v>Eranga</v>
      </c>
      <c r="C114" t="str">
        <v xml:space="preserve">Amunugama </v>
      </c>
      <c r="D114" t="str">
        <v>Consultant</v>
      </c>
      <c r="E114" t="str">
        <v>-</v>
      </c>
      <c r="F114" t="str">
        <v>-</v>
      </c>
      <c r="G114" t="str">
        <v>-</v>
      </c>
      <c r="H114">
        <f>SUM(21.75*3)</f>
        <v>65.25</v>
      </c>
      <c r="I114">
        <v>14176.25</v>
      </c>
      <c r="J114">
        <v>97.16</v>
      </c>
      <c r="K114">
        <v>925000</v>
      </c>
      <c r="L114">
        <v>6339.9589</v>
      </c>
    </row>
    <row r="115">
      <c r="A115">
        <v>115</v>
      </c>
      <c r="B115" t="str">
        <v>Ranjith</v>
      </c>
      <c r="C115" t="str">
        <v>Mahindapala</v>
      </c>
      <c r="D115" t="str">
        <v>Consultant</v>
      </c>
      <c r="E115" t="str">
        <v>-</v>
      </c>
      <c r="F115" t="str">
        <v>-</v>
      </c>
      <c r="G115" t="str">
        <v>-</v>
      </c>
      <c r="H115">
        <v>45</v>
      </c>
      <c r="I115">
        <v>37327.78</v>
      </c>
      <c r="J115">
        <v>255.84</v>
      </c>
      <c r="K115">
        <v>1679750</v>
      </c>
      <c r="L115">
        <v>11513.0226</v>
      </c>
    </row>
    <row r="116">
      <c r="A116">
        <v>116</v>
      </c>
      <c r="B116" t="str">
        <v>Nihal</v>
      </c>
      <c r="C116" t="str">
        <v>Atapattu</v>
      </c>
      <c r="D116" t="str">
        <v>Consultant</v>
      </c>
      <c r="E116" t="str">
        <v>-</v>
      </c>
      <c r="F116" t="str">
        <v>-</v>
      </c>
      <c r="G116" t="str">
        <v>-</v>
      </c>
      <c r="H116">
        <v>30</v>
      </c>
      <c r="I116">
        <v>37500</v>
      </c>
      <c r="J116">
        <v>257.03</v>
      </c>
      <c r="K116">
        <v>1125000</v>
      </c>
      <c r="L116">
        <v>7710.7608</v>
      </c>
    </row>
    <row r="117">
      <c r="A117">
        <v>117</v>
      </c>
      <c r="B117" t="str">
        <v>Kalana</v>
      </c>
      <c r="C117" t="str">
        <v>Senaratne</v>
      </c>
      <c r="D117" t="str">
        <v>Consultant</v>
      </c>
      <c r="E117" t="str">
        <v>-</v>
      </c>
      <c r="F117" t="str">
        <v>-</v>
      </c>
      <c r="G117" t="str">
        <v>-</v>
      </c>
      <c r="H117">
        <f>SUM(21.75*2)</f>
        <v>43.5</v>
      </c>
      <c r="I117">
        <v>9195.4</v>
      </c>
      <c r="J117">
        <v>63.03</v>
      </c>
      <c r="K117">
        <v>400000</v>
      </c>
      <c r="L117">
        <v>2741.6038</v>
      </c>
    </row>
    <row r="118">
      <c r="A118">
        <v>118</v>
      </c>
      <c r="B118" t="str">
        <v xml:space="preserve">Dinesha </v>
      </c>
      <c r="C118" t="str">
        <v>Samararatne</v>
      </c>
      <c r="D118" t="str">
        <v>Consultant</v>
      </c>
      <c r="E118" t="str">
        <v>-</v>
      </c>
      <c r="F118" t="str">
        <v>-</v>
      </c>
      <c r="G118" t="str">
        <v>-</v>
      </c>
      <c r="H118">
        <f>SUM(21.75*2)</f>
        <v>43.5</v>
      </c>
      <c r="I118">
        <v>14942.53</v>
      </c>
      <c r="J118">
        <v>102.42</v>
      </c>
      <c r="K118">
        <v>650000</v>
      </c>
      <c r="L118">
        <v>4455.1062</v>
      </c>
    </row>
    <row r="119">
      <c r="A119">
        <v>119</v>
      </c>
      <c r="B119" t="str">
        <v xml:space="preserve">Pubudini </v>
      </c>
      <c r="C119" t="str">
        <v xml:space="preserve">Wickramaratne </v>
      </c>
      <c r="D119" t="str">
        <v>Consultant</v>
      </c>
      <c r="E119" t="str">
        <v>-</v>
      </c>
      <c r="F119" t="str">
        <v>-</v>
      </c>
      <c r="G119" t="str">
        <v>-</v>
      </c>
      <c r="H119">
        <f>SUM(21.75*2)</f>
        <v>43.5</v>
      </c>
      <c r="I119">
        <v>8045.98</v>
      </c>
      <c r="J119">
        <v>55.15</v>
      </c>
      <c r="K119">
        <v>350000</v>
      </c>
      <c r="L119">
        <v>2398.9034</v>
      </c>
    </row>
    <row r="120">
      <c r="A120">
        <v>120</v>
      </c>
      <c r="B120" t="str">
        <v xml:space="preserve">Santhini </v>
      </c>
      <c r="C120" t="str">
        <v>Jayawardena</v>
      </c>
      <c r="D120" t="str">
        <v>Consultant</v>
      </c>
      <c r="E120" t="str">
        <v>-</v>
      </c>
      <c r="F120" t="str">
        <v>-</v>
      </c>
      <c r="G120" t="str">
        <v>-</v>
      </c>
      <c r="H120">
        <v>45</v>
      </c>
      <c r="I120">
        <v>9955.56</v>
      </c>
      <c r="J120">
        <v>68.24</v>
      </c>
      <c r="K120">
        <v>448000</v>
      </c>
      <c r="L120">
        <v>3070.5963</v>
      </c>
    </row>
    <row r="121">
      <c r="A121">
        <v>121</v>
      </c>
      <c r="B121" t="str">
        <v>Sisini Thisara</v>
      </c>
      <c r="C121" t="str">
        <v>Thrikawala</v>
      </c>
      <c r="D121" t="str">
        <v>Consultant</v>
      </c>
      <c r="E121" t="str">
        <v>-</v>
      </c>
      <c r="F121" t="str">
        <v>-</v>
      </c>
      <c r="G121" t="str">
        <v>-</v>
      </c>
      <c r="H121">
        <v>48</v>
      </c>
      <c r="I121">
        <v>9166.67</v>
      </c>
      <c r="J121">
        <v>62.83</v>
      </c>
      <c r="K121">
        <v>440000</v>
      </c>
      <c r="L121">
        <v>3015.7642</v>
      </c>
    </row>
    <row r="122">
      <c r="A122">
        <v>122</v>
      </c>
      <c r="B122" t="str">
        <v>Saliya</v>
      </c>
      <c r="C122" t="str">
        <v>Jayasekkkkara</v>
      </c>
      <c r="D122" t="str">
        <v>Consultant</v>
      </c>
      <c r="E122" t="str">
        <v>-</v>
      </c>
      <c r="F122" t="str">
        <v>-</v>
      </c>
      <c r="G122" t="str">
        <v>-</v>
      </c>
      <c r="H122">
        <v>70</v>
      </c>
      <c r="I122">
        <v>42857.14</v>
      </c>
      <c r="J122">
        <v>293.74</v>
      </c>
      <c r="K122">
        <v>3000000</v>
      </c>
      <c r="L122">
        <v>20562.0288</v>
      </c>
    </row>
    <row r="123">
      <c r="A123">
        <v>123</v>
      </c>
      <c r="B123" t="str">
        <v>Nigel</v>
      </c>
      <c r="C123" t="str">
        <v>Nugawela</v>
      </c>
      <c r="D123" t="str">
        <v>Consultant</v>
      </c>
      <c r="E123" t="str">
        <v>-</v>
      </c>
      <c r="F123" t="str">
        <v>-</v>
      </c>
      <c r="G123" t="str">
        <v>-</v>
      </c>
      <c r="H123">
        <f>SUM(21.75*2)</f>
        <v>43.5</v>
      </c>
      <c r="I123">
        <v>3448.28</v>
      </c>
      <c r="J123">
        <v>61.68</v>
      </c>
      <c r="K123">
        <v>150000</v>
      </c>
      <c r="L123">
        <v>2683.1232</v>
      </c>
    </row>
    <row r="124">
      <c r="A124">
        <v>124</v>
      </c>
      <c r="B124" t="str">
        <v xml:space="preserve">Thyagi </v>
      </c>
      <c r="C124" t="str">
        <v>Ruwanpathirana</v>
      </c>
      <c r="D124" t="str">
        <v>Consultant</v>
      </c>
      <c r="E124" t="str">
        <v>-</v>
      </c>
      <c r="F124" t="str">
        <v>-</v>
      </c>
      <c r="G124" t="str">
        <v>-</v>
      </c>
      <c r="H124">
        <f>SUM(21.75*2)</f>
        <v>43.5</v>
      </c>
      <c r="I124">
        <v>4597.7</v>
      </c>
      <c r="J124">
        <v>30.84</v>
      </c>
      <c r="K124">
        <v>200000</v>
      </c>
      <c r="L124">
        <v>1341.5616</v>
      </c>
    </row>
    <row r="125">
      <c r="A125">
        <v>125</v>
      </c>
      <c r="B125" t="str">
        <v>Gehan Dinuk</v>
      </c>
      <c r="C125" t="str">
        <v>Gunatilleke</v>
      </c>
      <c r="D125" t="str">
        <v>Consultant</v>
      </c>
      <c r="E125" t="str">
        <v>-</v>
      </c>
      <c r="F125" t="str">
        <v>-</v>
      </c>
      <c r="G125" t="str">
        <v>-</v>
      </c>
      <c r="H125">
        <v>21.75</v>
      </c>
      <c r="I125" t="str">
        <v>-</v>
      </c>
      <c r="J125" t="str">
        <v>-</v>
      </c>
      <c r="K125" t="str">
        <v>-</v>
      </c>
      <c r="L125" t="str">
        <v>-</v>
      </c>
    </row>
    <row r="126">
      <c r="A126">
        <v>126</v>
      </c>
      <c r="B126" t="str">
        <v>Shermila Christine</v>
      </c>
      <c r="C126" t="str">
        <v>Antony</v>
      </c>
      <c r="D126" t="str">
        <v>Consultant</v>
      </c>
      <c r="E126" t="str">
        <v>-</v>
      </c>
      <c r="F126" t="str">
        <v>-</v>
      </c>
      <c r="G126" t="str">
        <v>-</v>
      </c>
      <c r="H126">
        <v>21.75</v>
      </c>
      <c r="I126" t="str">
        <v>-</v>
      </c>
      <c r="J126" t="str">
        <v>-</v>
      </c>
      <c r="K126" t="str">
        <v>-</v>
      </c>
      <c r="L126" t="str">
        <v>-</v>
      </c>
    </row>
    <row r="127">
      <c r="A127">
        <v>127</v>
      </c>
      <c r="B127" t="str">
        <v>P.R</v>
      </c>
      <c r="C127" t="str">
        <v>Attygala</v>
      </c>
      <c r="D127" t="str">
        <v>Consultant</v>
      </c>
      <c r="E127" t="str">
        <v>-</v>
      </c>
      <c r="F127" t="str">
        <v>-</v>
      </c>
      <c r="G127" t="str">
        <v>-</v>
      </c>
      <c r="H127">
        <f>SUM(21.75*4)</f>
        <v>87</v>
      </c>
      <c r="I127">
        <v>16689.66</v>
      </c>
      <c r="J127">
        <v>114.39</v>
      </c>
      <c r="K127">
        <v>1452000</v>
      </c>
      <c r="L127">
        <v>9952.0219</v>
      </c>
    </row>
    <row r="128">
      <c r="A128">
        <v>128</v>
      </c>
      <c r="B128" t="str">
        <v>Chathura Madhusanka</v>
      </c>
      <c r="C128" t="str">
        <v>Nawagamuwa</v>
      </c>
      <c r="D128" t="str">
        <v>Consultant</v>
      </c>
      <c r="E128" t="str">
        <v>-</v>
      </c>
      <c r="F128" t="str">
        <v>-</v>
      </c>
      <c r="G128" t="str">
        <v>-</v>
      </c>
      <c r="H128">
        <f>SUM(21.75*2)</f>
        <v>43.5</v>
      </c>
      <c r="I128">
        <v>5766.09</v>
      </c>
      <c r="J128">
        <v>39.52</v>
      </c>
      <c r="K128">
        <v>250825</v>
      </c>
      <c r="L128">
        <v>1719.157</v>
      </c>
    </row>
    <row r="129">
      <c r="A129">
        <v>129</v>
      </c>
      <c r="B129" t="str">
        <v xml:space="preserve">Kelum Nishantha </v>
      </c>
      <c r="C129" t="str">
        <v>Aluth Gamage</v>
      </c>
      <c r="D129" t="str">
        <v>Consultant</v>
      </c>
      <c r="E129" t="str">
        <v>-</v>
      </c>
      <c r="F129" t="str">
        <v>-</v>
      </c>
      <c r="G129" t="str">
        <v>-</v>
      </c>
      <c r="H129">
        <f>SUM(21.75*11)</f>
        <v>239.25</v>
      </c>
      <c r="I129">
        <v>2007.52</v>
      </c>
      <c r="J129">
        <v>13.76</v>
      </c>
      <c r="K129">
        <v>480300</v>
      </c>
      <c r="L129">
        <v>3291.9808</v>
      </c>
    </row>
    <row r="130">
      <c r="A130">
        <v>130</v>
      </c>
      <c r="B130" t="str">
        <v>S.R Ruwan</v>
      </c>
      <c r="C130" t="str">
        <v>Thisara</v>
      </c>
      <c r="D130" t="str">
        <v>Consultant</v>
      </c>
      <c r="E130" t="str">
        <v>-</v>
      </c>
      <c r="F130" t="str">
        <v>-</v>
      </c>
      <c r="G130" t="str">
        <v>-</v>
      </c>
      <c r="H130">
        <f>SUM(21.75*11)</f>
        <v>239.25</v>
      </c>
      <c r="I130">
        <v>2718.6</v>
      </c>
      <c r="J130">
        <v>18.63</v>
      </c>
      <c r="K130">
        <v>650425</v>
      </c>
      <c r="L130">
        <v>4458.0192</v>
      </c>
    </row>
    <row r="131">
      <c r="A131">
        <v>131</v>
      </c>
      <c r="B131" t="str">
        <v>Samathi</v>
      </c>
      <c r="C131" t="str">
        <v>Wijekoon</v>
      </c>
      <c r="D131" t="str">
        <v>Consultant</v>
      </c>
      <c r="E131" t="str">
        <v>-</v>
      </c>
      <c r="F131" t="str">
        <v>-</v>
      </c>
      <c r="G131" t="str">
        <v>-</v>
      </c>
      <c r="H131">
        <f>SUM(21.75*11)</f>
        <v>239.25</v>
      </c>
      <c r="I131">
        <v>2725.18</v>
      </c>
      <c r="J131">
        <v>18.68</v>
      </c>
      <c r="K131">
        <v>652000</v>
      </c>
      <c r="L131">
        <v>4468.8143</v>
      </c>
    </row>
    <row r="132">
      <c r="A132">
        <v>132</v>
      </c>
      <c r="B132" t="str">
        <v>Gamini Nanda Kumar</v>
      </c>
      <c r="C132" t="str">
        <v>Aluth Gamage</v>
      </c>
      <c r="D132" t="str">
        <v>Consultant</v>
      </c>
      <c r="E132" t="str">
        <v>-</v>
      </c>
      <c r="F132" t="str">
        <v>-</v>
      </c>
      <c r="G132" t="str">
        <v>-</v>
      </c>
      <c r="H132">
        <f>SUM(21.75*11)</f>
        <v>239.25</v>
      </c>
      <c r="I132">
        <v>2212.02</v>
      </c>
      <c r="J132">
        <v>15.16</v>
      </c>
      <c r="K132">
        <v>529225</v>
      </c>
      <c r="L132">
        <v>3627.3132</v>
      </c>
    </row>
    <row r="133">
      <c r="A133">
        <v>133</v>
      </c>
      <c r="B133" t="str">
        <v>Sumudu Prasanthi</v>
      </c>
      <c r="C133" t="str">
        <v>Chandrasiri</v>
      </c>
      <c r="D133" t="str">
        <v>Consultant</v>
      </c>
      <c r="E133" t="str">
        <v>-</v>
      </c>
      <c r="F133" t="str">
        <v>-</v>
      </c>
      <c r="G133" t="str">
        <v>-</v>
      </c>
      <c r="H133">
        <f>SUM(21.75*11)</f>
        <v>239.25</v>
      </c>
      <c r="I133">
        <v>1974.61</v>
      </c>
      <c r="J133">
        <v>13.53</v>
      </c>
      <c r="K133">
        <v>472425</v>
      </c>
      <c r="L133">
        <v>3238.0055</v>
      </c>
    </row>
    <row r="134">
      <c r="A134">
        <v>134</v>
      </c>
      <c r="B134" t="str">
        <v>Athula Widanage</v>
      </c>
      <c r="C134" t="str">
        <v>Weeraratne</v>
      </c>
      <c r="D134" t="str">
        <v>Consultant</v>
      </c>
      <c r="E134" t="str">
        <v>-</v>
      </c>
      <c r="F134" t="str">
        <v>-</v>
      </c>
      <c r="G134" t="str">
        <v>-</v>
      </c>
      <c r="H134">
        <f>SUM(21.75*11)</f>
        <v>239.25</v>
      </c>
      <c r="I134">
        <v>1594.04</v>
      </c>
      <c r="J134">
        <v>10.93</v>
      </c>
      <c r="K134">
        <v>381375</v>
      </c>
      <c r="L134">
        <v>2613.9479</v>
      </c>
    </row>
    <row r="135">
      <c r="A135">
        <v>135</v>
      </c>
      <c r="B135" t="str">
        <v xml:space="preserve">Keerthi Sri </v>
      </c>
      <c r="C135" t="str">
        <v>Wijesinghe</v>
      </c>
      <c r="D135" t="str">
        <v>Consultant</v>
      </c>
      <c r="E135" t="str">
        <v>-</v>
      </c>
      <c r="F135" t="str">
        <v>-</v>
      </c>
      <c r="G135" t="str">
        <v>-</v>
      </c>
      <c r="H135">
        <f>SUM(21.75*11)</f>
        <v>239.25</v>
      </c>
      <c r="I135">
        <v>2402.93</v>
      </c>
      <c r="J135">
        <v>16.47</v>
      </c>
      <c r="K135">
        <v>574900</v>
      </c>
      <c r="L135">
        <v>3940.3701</v>
      </c>
    </row>
    <row r="136">
      <c r="A136">
        <v>136</v>
      </c>
      <c r="B136" t="str">
        <v xml:space="preserve">Ashwin </v>
      </c>
      <c r="C136" t="str">
        <v>Hemmathagama</v>
      </c>
      <c r="D136" t="str">
        <v>Consultant</v>
      </c>
      <c r="E136" t="str">
        <v>-</v>
      </c>
      <c r="F136" t="str">
        <v>-</v>
      </c>
      <c r="G136" t="str">
        <v>-</v>
      </c>
      <c r="H136">
        <f>SUM(21.75*3)</f>
        <v>65.25</v>
      </c>
      <c r="I136">
        <v>18390.8</v>
      </c>
      <c r="J136">
        <v>126.49</v>
      </c>
      <c r="K136">
        <v>1200000</v>
      </c>
      <c r="L136">
        <v>8253.6626</v>
      </c>
    </row>
    <row r="137">
      <c r="A137">
        <v>137</v>
      </c>
      <c r="B137" t="str">
        <v>Menaka Manoj</v>
      </c>
      <c r="C137" t="str">
        <v>Liyanage</v>
      </c>
      <c r="D137" t="str">
        <v>Consultant</v>
      </c>
      <c r="E137" t="str">
        <v>-</v>
      </c>
      <c r="F137" t="str">
        <v>-</v>
      </c>
      <c r="G137" t="str">
        <v>-</v>
      </c>
      <c r="H137">
        <v>80</v>
      </c>
      <c r="I137">
        <v>14331.25</v>
      </c>
      <c r="J137">
        <v>98.57</v>
      </c>
      <c r="K137">
        <v>1146500</v>
      </c>
      <c r="L137">
        <v>7885.6868</v>
      </c>
    </row>
    <row r="138">
      <c r="A138">
        <v>138</v>
      </c>
      <c r="B138" t="str">
        <v xml:space="preserve">Sirimal Ashoka </v>
      </c>
      <c r="C138" t="str">
        <v>Abeyratne</v>
      </c>
      <c r="D138" t="str">
        <v>Consultant</v>
      </c>
      <c r="E138" t="str">
        <v>-</v>
      </c>
      <c r="F138" t="str">
        <v>-</v>
      </c>
      <c r="G138" t="str">
        <v>-</v>
      </c>
      <c r="H138">
        <v>180</v>
      </c>
      <c r="I138">
        <v>19888.89</v>
      </c>
      <c r="J138">
        <v>136.8</v>
      </c>
      <c r="K138">
        <v>3580000</v>
      </c>
      <c r="L138">
        <v>24623.4266</v>
      </c>
    </row>
    <row r="139">
      <c r="A139">
        <v>139</v>
      </c>
      <c r="B139" t="str">
        <v>B.W.A</v>
      </c>
      <c r="C139" t="str">
        <v>Bulathgama</v>
      </c>
      <c r="D139" t="str">
        <v>Consultant</v>
      </c>
      <c r="E139" t="str">
        <v>-</v>
      </c>
      <c r="F139" t="str">
        <v>-</v>
      </c>
      <c r="G139" t="str">
        <v>-</v>
      </c>
      <c r="H139">
        <f>SUM(21.75*7)</f>
        <v>152.25</v>
      </c>
      <c r="I139">
        <v>1149.43</v>
      </c>
      <c r="J139">
        <v>7.91</v>
      </c>
      <c r="K139">
        <v>175000</v>
      </c>
      <c r="L139">
        <v>1203.6591</v>
      </c>
    </row>
    <row r="140">
      <c r="A140">
        <v>140</v>
      </c>
      <c r="B140" t="str">
        <v>Shireen</v>
      </c>
      <c r="C140" t="str">
        <v>Samarasuriya</v>
      </c>
      <c r="D140" t="str">
        <v>Consultant</v>
      </c>
      <c r="E140" t="str">
        <v>-</v>
      </c>
      <c r="F140" t="str">
        <v>-</v>
      </c>
      <c r="G140" t="str">
        <v>-</v>
      </c>
      <c r="H140">
        <f>SUM(21.75*3)</f>
        <v>65.25</v>
      </c>
      <c r="I140">
        <v>10727.97</v>
      </c>
      <c r="J140">
        <v>73.79</v>
      </c>
      <c r="K140">
        <v>700000</v>
      </c>
      <c r="L140">
        <v>4814.6365</v>
      </c>
    </row>
    <row r="141">
      <c r="A141">
        <v>141</v>
      </c>
      <c r="B141" t="str">
        <v>Nishan Manik</v>
      </c>
      <c r="C141" t="str">
        <v>Muthukrishna</v>
      </c>
      <c r="D141" t="str">
        <v>Consultant</v>
      </c>
      <c r="E141" t="str">
        <v>-</v>
      </c>
      <c r="F141" t="str">
        <v>-</v>
      </c>
      <c r="G141" t="str">
        <v>-</v>
      </c>
      <c r="H141">
        <v>10</v>
      </c>
      <c r="I141">
        <v>55000</v>
      </c>
      <c r="J141">
        <v>378.29</v>
      </c>
      <c r="K141">
        <v>550000</v>
      </c>
      <c r="L141">
        <v>3782.9287</v>
      </c>
    </row>
    <row r="142">
      <c r="A142">
        <v>142</v>
      </c>
      <c r="B142" t="str">
        <v>Chopadithya</v>
      </c>
      <c r="C142" t="str">
        <v>Edirisinghe</v>
      </c>
      <c r="D142" t="str">
        <v>Consultant</v>
      </c>
      <c r="E142" t="str">
        <v>-</v>
      </c>
      <c r="F142" t="str">
        <v>-</v>
      </c>
      <c r="G142" t="str">
        <v>-</v>
      </c>
      <c r="H142">
        <f>SUM(21.75*6)</f>
        <v>130.5</v>
      </c>
      <c r="I142">
        <v>9333.33</v>
      </c>
      <c r="J142">
        <v>64.84</v>
      </c>
      <c r="K142">
        <v>1218000</v>
      </c>
      <c r="L142">
        <v>8461.2713</v>
      </c>
    </row>
    <row r="143">
      <c r="A143">
        <v>143</v>
      </c>
      <c r="B143" t="str">
        <v>Poongulaly</v>
      </c>
      <c r="C143" t="str">
        <v>Balagobalan</v>
      </c>
      <c r="D143" t="str">
        <v>Consultant</v>
      </c>
      <c r="E143" t="str">
        <v>-</v>
      </c>
      <c r="F143" t="str">
        <v>-</v>
      </c>
      <c r="G143" t="str">
        <v>-</v>
      </c>
      <c r="H143">
        <f>SUM(21.75*4)</f>
        <v>87</v>
      </c>
      <c r="I143">
        <v>3678.16</v>
      </c>
      <c r="J143">
        <v>25.55</v>
      </c>
      <c r="K143">
        <v>320000</v>
      </c>
      <c r="L143">
        <v>2222.9941</v>
      </c>
    </row>
    <row r="144">
      <c r="A144">
        <v>144</v>
      </c>
      <c r="B144" t="str">
        <v>G.A.Ranjan</v>
      </c>
      <c r="C144" t="str">
        <v>Keerthiratne</v>
      </c>
      <c r="D144" t="str">
        <v>Consultant</v>
      </c>
      <c r="E144" t="str">
        <v>-</v>
      </c>
      <c r="F144" t="str">
        <v>-</v>
      </c>
      <c r="G144" t="str">
        <v>-</v>
      </c>
      <c r="H144">
        <f>SUM(21.75*2)</f>
        <v>43.5</v>
      </c>
      <c r="I144">
        <v>25459.77</v>
      </c>
      <c r="J144">
        <v>176.87</v>
      </c>
      <c r="K144">
        <v>1107500</v>
      </c>
      <c r="L144">
        <v>7693.6436</v>
      </c>
    </row>
    <row r="145">
      <c r="A145">
        <v>145</v>
      </c>
      <c r="B145" t="str">
        <v>Nadeera</v>
      </c>
      <c r="C145" t="str">
        <v>Rajapakse-Rubaroe</v>
      </c>
      <c r="D145" t="str">
        <v>Consultant</v>
      </c>
      <c r="E145" t="str">
        <v>-</v>
      </c>
      <c r="F145" t="str">
        <v>-</v>
      </c>
      <c r="G145" t="str">
        <v>-</v>
      </c>
      <c r="H145">
        <v>15</v>
      </c>
      <c r="I145">
        <v>25333.33</v>
      </c>
      <c r="J145">
        <v>172.86</v>
      </c>
      <c r="K145">
        <v>380000</v>
      </c>
      <c r="L145">
        <v>2592.9717</v>
      </c>
    </row>
    <row r="146">
      <c r="A146">
        <v>146</v>
      </c>
      <c r="B146" t="str">
        <v>Asitha Sanjaya</v>
      </c>
      <c r="C146" t="str">
        <v>Indatissa</v>
      </c>
      <c r="D146" t="str">
        <v>Consultant</v>
      </c>
      <c r="E146" t="str">
        <v>-</v>
      </c>
      <c r="F146" t="str">
        <v>-</v>
      </c>
      <c r="G146" t="str">
        <v>-</v>
      </c>
      <c r="H146">
        <f>SUM(21.75*3)</f>
        <v>65.25</v>
      </c>
      <c r="I146" t="str">
        <v>-</v>
      </c>
      <c r="J146" t="str">
        <v>-</v>
      </c>
      <c r="K146" t="str">
        <v>-</v>
      </c>
      <c r="L146" t="str">
        <v>-</v>
      </c>
    </row>
    <row r="147">
      <c r="A147">
        <v>147</v>
      </c>
      <c r="B147" t="str">
        <v>Yasas Sanjaya</v>
      </c>
      <c r="C147" t="str">
        <v>Thalagala</v>
      </c>
      <c r="D147" t="str">
        <v>Consultant</v>
      </c>
      <c r="E147" t="str">
        <v>-</v>
      </c>
      <c r="F147" t="str">
        <v>-</v>
      </c>
      <c r="G147" t="str">
        <v>-</v>
      </c>
      <c r="H147">
        <v>100</v>
      </c>
      <c r="I147">
        <v>5000</v>
      </c>
      <c r="J147">
        <v>34.12</v>
      </c>
      <c r="K147">
        <v>500000</v>
      </c>
      <c r="L147">
        <v>3411.8048</v>
      </c>
    </row>
    <row r="148">
      <c r="A148">
        <v>148</v>
      </c>
      <c r="B148" t="str">
        <v xml:space="preserve">Chamindri </v>
      </c>
      <c r="C148" t="str">
        <v>Saparamadu</v>
      </c>
      <c r="D148" t="str">
        <v>Consultant</v>
      </c>
      <c r="E148" t="str">
        <v>-</v>
      </c>
      <c r="F148" t="str">
        <v>-</v>
      </c>
      <c r="G148" t="str">
        <v>-</v>
      </c>
      <c r="H148">
        <v>40</v>
      </c>
      <c r="I148">
        <v>20500</v>
      </c>
      <c r="J148">
        <v>139.88</v>
      </c>
      <c r="K148">
        <v>820000</v>
      </c>
      <c r="L148">
        <v>5595.3599</v>
      </c>
    </row>
    <row r="149">
      <c r="A149">
        <v>149</v>
      </c>
      <c r="B149" t="str">
        <v>Lekamalage</v>
      </c>
      <c r="C149" t="str">
        <v>Sumathipala</v>
      </c>
      <c r="D149" t="str">
        <v>Consultant</v>
      </c>
      <c r="E149" t="str">
        <v>-</v>
      </c>
      <c r="F149" t="str">
        <v>-</v>
      </c>
      <c r="G149" t="str">
        <v>-</v>
      </c>
      <c r="H149">
        <f>SUM(21.75*2)</f>
        <v>43.5</v>
      </c>
      <c r="I149" t="str">
        <v>-</v>
      </c>
      <c r="J149" t="str">
        <v>-</v>
      </c>
      <c r="K149" t="str">
        <v>-</v>
      </c>
      <c r="L149" t="str">
        <v>-</v>
      </c>
    </row>
    <row r="150">
      <c r="A150">
        <v>150</v>
      </c>
      <c r="B150" t="str">
        <v>Savini</v>
      </c>
      <c r="C150" t="str">
        <v>Sirikumara</v>
      </c>
      <c r="D150" t="str">
        <v>Consultant</v>
      </c>
      <c r="E150" t="str">
        <v>-</v>
      </c>
      <c r="F150" t="str">
        <v>-</v>
      </c>
      <c r="G150" t="str">
        <v>-</v>
      </c>
      <c r="H150">
        <f>SUM(21.75*2)</f>
        <v>43.5</v>
      </c>
      <c r="I150">
        <v>7356.32</v>
      </c>
      <c r="J150">
        <v>50.2</v>
      </c>
      <c r="K150">
        <v>320000</v>
      </c>
      <c r="L150">
        <v>2183.5551</v>
      </c>
    </row>
    <row r="151">
      <c r="A151">
        <v>151</v>
      </c>
      <c r="B151" t="str">
        <v>Nalaka</v>
      </c>
      <c r="C151" t="str">
        <v>Gunawardene</v>
      </c>
      <c r="D151" t="str">
        <v>Consultant</v>
      </c>
      <c r="E151" t="str">
        <v>-</v>
      </c>
      <c r="F151" t="str">
        <v>-</v>
      </c>
      <c r="G151" t="str">
        <v>-</v>
      </c>
      <c r="H151">
        <f>SUM(21.75*3)</f>
        <v>65.25</v>
      </c>
      <c r="I151">
        <v>12337.16</v>
      </c>
      <c r="J151">
        <v>84.18</v>
      </c>
      <c r="K151">
        <v>805000</v>
      </c>
      <c r="L151">
        <v>5493.0058</v>
      </c>
    </row>
    <row r="152">
      <c r="A152">
        <v>152</v>
      </c>
      <c r="B152" t="str">
        <v>Dharmakeerthi Bandara</v>
      </c>
      <c r="C152" t="str">
        <v>Wickramasinghe</v>
      </c>
      <c r="D152" t="str">
        <v>Consultant</v>
      </c>
      <c r="E152" t="str">
        <v>-</v>
      </c>
      <c r="F152" t="str">
        <v>-</v>
      </c>
      <c r="G152" t="str">
        <v>-</v>
      </c>
      <c r="H152">
        <f>SUM(21.75*12)</f>
        <v>261</v>
      </c>
      <c r="I152">
        <v>12145.59</v>
      </c>
      <c r="J152">
        <v>82.88</v>
      </c>
      <c r="K152">
        <v>3170000</v>
      </c>
      <c r="L152">
        <v>21630.8427</v>
      </c>
    </row>
    <row r="153">
      <c r="A153">
        <v>153</v>
      </c>
      <c r="B153" t="str">
        <v>Anushka Sandhamalie</v>
      </c>
      <c r="C153" t="str">
        <v>Kahandagama</v>
      </c>
      <c r="D153" t="str">
        <v>Consultant</v>
      </c>
      <c r="E153" t="str">
        <v>-</v>
      </c>
      <c r="F153" t="str">
        <v>-</v>
      </c>
      <c r="G153" t="str">
        <v>-</v>
      </c>
      <c r="H153">
        <v>34</v>
      </c>
      <c r="I153">
        <v>4705.88</v>
      </c>
      <c r="J153">
        <v>39.78</v>
      </c>
      <c r="K153">
        <v>160000</v>
      </c>
      <c r="L153">
        <v>1352.4479</v>
      </c>
    </row>
    <row r="154">
      <c r="A154">
        <v>154</v>
      </c>
      <c r="B154" t="str">
        <v xml:space="preserve">Thyagi </v>
      </c>
      <c r="C154" t="str">
        <v>Ruwanpathirana</v>
      </c>
      <c r="D154" t="str">
        <v>Consultant</v>
      </c>
      <c r="E154" t="str">
        <v>-</v>
      </c>
      <c r="F154" t="str">
        <v>-</v>
      </c>
      <c r="G154" t="str">
        <v>-</v>
      </c>
      <c r="H154">
        <v>21.75</v>
      </c>
      <c r="I154">
        <v>4597.7</v>
      </c>
      <c r="J154">
        <v>31.37</v>
      </c>
      <c r="K154">
        <v>100000</v>
      </c>
      <c r="L154">
        <v>682.361</v>
      </c>
    </row>
    <row r="155">
      <c r="A155">
        <v>155</v>
      </c>
      <c r="B155" t="str">
        <v>Nigel</v>
      </c>
      <c r="C155" t="str">
        <v>Nugawela</v>
      </c>
      <c r="D155" t="str">
        <v>Consultant</v>
      </c>
      <c r="E155" t="str">
        <v>-</v>
      </c>
      <c r="F155" t="str">
        <v>-</v>
      </c>
      <c r="G155" t="str">
        <v>-</v>
      </c>
      <c r="H155">
        <v>38</v>
      </c>
      <c r="I155">
        <v>4473.68</v>
      </c>
      <c r="J155">
        <v>30.24</v>
      </c>
      <c r="K155">
        <v>170000</v>
      </c>
      <c r="L155">
        <v>1149.1922</v>
      </c>
    </row>
    <row r="156">
      <c r="A156">
        <v>156</v>
      </c>
      <c r="B156" t="str">
        <v xml:space="preserve">Asnah </v>
      </c>
      <c r="C156" t="str">
        <v>Anver</v>
      </c>
      <c r="D156" t="str">
        <v>Consultant</v>
      </c>
      <c r="E156" t="str">
        <v>-</v>
      </c>
      <c r="F156" t="str">
        <v>-</v>
      </c>
      <c r="G156" t="str">
        <v>-</v>
      </c>
      <c r="H156">
        <v>43</v>
      </c>
      <c r="I156">
        <v>2790.7</v>
      </c>
      <c r="J156">
        <v>18.86</v>
      </c>
      <c r="K156">
        <v>120000</v>
      </c>
      <c r="L156">
        <v>811.1945</v>
      </c>
    </row>
    <row r="157">
      <c r="A157">
        <v>157</v>
      </c>
      <c r="B157" t="str">
        <v>Ajith Nandana</v>
      </c>
      <c r="C157" t="str">
        <v>Mahakumarage</v>
      </c>
      <c r="D157" t="str">
        <v>Consultant</v>
      </c>
      <c r="E157" t="str">
        <v>-</v>
      </c>
      <c r="F157" t="str">
        <v>-</v>
      </c>
      <c r="G157" t="str">
        <v>-</v>
      </c>
      <c r="H157">
        <v>184.87</v>
      </c>
      <c r="I157">
        <v>11359.33</v>
      </c>
      <c r="J157">
        <v>76.79</v>
      </c>
      <c r="K157">
        <v>2100000</v>
      </c>
      <c r="L157">
        <v>14195.9035</v>
      </c>
    </row>
    <row r="158">
      <c r="A158">
        <v>158</v>
      </c>
      <c r="B158" t="str">
        <v>B.V.R</v>
      </c>
      <c r="C158" t="str">
        <v>Punyawardena</v>
      </c>
      <c r="D158" t="str">
        <v>Consultant</v>
      </c>
      <c r="E158" t="str">
        <v>-</v>
      </c>
      <c r="F158" t="str">
        <v>-</v>
      </c>
      <c r="G158" t="str">
        <v>-</v>
      </c>
      <c r="H158">
        <f>SUM(21.75*3)</f>
        <v>65.25</v>
      </c>
      <c r="I158">
        <v>-1609.2</v>
      </c>
      <c r="J158">
        <v>-10.88</v>
      </c>
      <c r="K158">
        <v>-105000</v>
      </c>
      <c r="L158">
        <v>-709.7952</v>
      </c>
    </row>
    <row r="159">
      <c r="A159">
        <v>159</v>
      </c>
      <c r="B159" t="str">
        <v xml:space="preserve">Upali Senarath </v>
      </c>
      <c r="C159" t="str">
        <v>Imbulana</v>
      </c>
      <c r="D159" t="str">
        <v>Consultant</v>
      </c>
      <c r="E159" t="str">
        <v>-</v>
      </c>
      <c r="F159" t="str">
        <v>-</v>
      </c>
      <c r="G159" t="str">
        <v>-</v>
      </c>
      <c r="H159">
        <v>24</v>
      </c>
      <c r="I159">
        <v>39583.33</v>
      </c>
      <c r="J159">
        <v>267.58</v>
      </c>
      <c r="K159">
        <v>950000</v>
      </c>
      <c r="L159">
        <v>6421.9563</v>
      </c>
    </row>
    <row r="160">
      <c r="A160">
        <v>160</v>
      </c>
      <c r="B160" t="str">
        <v>Amila</v>
      </c>
      <c r="C160" t="str">
        <v>Weerasinghe</v>
      </c>
      <c r="D160" t="str">
        <v>Consultant</v>
      </c>
      <c r="E160" t="str">
        <v>-</v>
      </c>
      <c r="F160" t="str">
        <v>-</v>
      </c>
      <c r="G160" t="str">
        <v>-</v>
      </c>
      <c r="H160">
        <v>15</v>
      </c>
      <c r="I160">
        <v>13000</v>
      </c>
      <c r="J160">
        <v>87.88</v>
      </c>
      <c r="K160">
        <v>195000</v>
      </c>
      <c r="L160">
        <v>1318.191</v>
      </c>
    </row>
    <row r="161">
      <c r="A161">
        <v>161</v>
      </c>
      <c r="B161" t="str">
        <v>Manika Hayangi Umagiliya</v>
      </c>
      <c r="C161" t="str">
        <v>Weerawardena</v>
      </c>
      <c r="D161" t="str">
        <v>Consultant</v>
      </c>
      <c r="E161" t="str">
        <v>-</v>
      </c>
      <c r="F161" t="str">
        <v>-</v>
      </c>
      <c r="G161" t="str">
        <v>-</v>
      </c>
      <c r="H161">
        <v>32.62</v>
      </c>
      <c r="I161">
        <v>3218.88</v>
      </c>
      <c r="J161">
        <v>21.76</v>
      </c>
      <c r="K161">
        <v>105000</v>
      </c>
      <c r="L161">
        <v>709.7952</v>
      </c>
    </row>
    <row r="162">
      <c r="A162">
        <v>162</v>
      </c>
      <c r="B162" t="str">
        <v>W.T.P.G Nilanta Chaminda</v>
      </c>
      <c r="C162" t="str">
        <v>Weerasinghe</v>
      </c>
      <c r="D162" t="str">
        <v>Consultant</v>
      </c>
      <c r="E162" t="str">
        <v>-</v>
      </c>
      <c r="F162" t="str">
        <v>-</v>
      </c>
      <c r="G162" t="str">
        <v>-</v>
      </c>
      <c r="H162">
        <v>60</v>
      </c>
      <c r="I162">
        <v>5333.33</v>
      </c>
      <c r="J162">
        <v>36.05</v>
      </c>
      <c r="K162">
        <v>320000</v>
      </c>
      <c r="L162">
        <v>2163.1853</v>
      </c>
    </row>
    <row r="163">
      <c r="A163">
        <v>163</v>
      </c>
      <c r="B163" t="str">
        <v>Lasantha Uthpala</v>
      </c>
      <c r="C163" t="str">
        <v>Nissanke</v>
      </c>
      <c r="D163" t="str">
        <v>Consultant</v>
      </c>
      <c r="E163" t="str">
        <v>-</v>
      </c>
      <c r="F163" t="str">
        <v>-</v>
      </c>
      <c r="G163" t="str">
        <v>-</v>
      </c>
      <c r="H163">
        <v>21.75</v>
      </c>
      <c r="I163">
        <v>18390.8</v>
      </c>
      <c r="J163">
        <v>124.32</v>
      </c>
      <c r="K163">
        <v>400000</v>
      </c>
      <c r="L163">
        <v>2703.9816</v>
      </c>
    </row>
    <row r="164">
      <c r="A164">
        <v>164</v>
      </c>
      <c r="B164" t="str">
        <v xml:space="preserve">K. Milinda Shanaka </v>
      </c>
      <c r="C164" t="str">
        <v>De Silva</v>
      </c>
      <c r="D164" t="str">
        <v>Consultant</v>
      </c>
      <c r="E164" t="str">
        <v>-</v>
      </c>
      <c r="F164" t="str">
        <v>-</v>
      </c>
      <c r="G164" t="str">
        <v>-</v>
      </c>
      <c r="H164">
        <f>SUM(21.75*6)</f>
        <v>130.5</v>
      </c>
      <c r="I164">
        <v>4597.7</v>
      </c>
      <c r="J164">
        <v>31.08</v>
      </c>
      <c r="K164">
        <v>600000</v>
      </c>
      <c r="L164">
        <v>4055.9724</v>
      </c>
    </row>
    <row r="165">
      <c r="A165">
        <v>165</v>
      </c>
      <c r="B165" t="str">
        <v>U.A.D Prasanthi</v>
      </c>
      <c r="C165" t="str">
        <v>Gunawardena</v>
      </c>
      <c r="D165" t="str">
        <v>Consultant</v>
      </c>
      <c r="E165" t="str">
        <v>-</v>
      </c>
      <c r="F165" t="str">
        <v>-</v>
      </c>
      <c r="G165" t="str">
        <v>-</v>
      </c>
      <c r="H165">
        <v>20</v>
      </c>
      <c r="I165">
        <v>36250</v>
      </c>
      <c r="J165">
        <v>245.05</v>
      </c>
      <c r="K165">
        <v>725000</v>
      </c>
      <c r="L165">
        <v>4900.9667</v>
      </c>
    </row>
    <row r="166">
      <c r="A166">
        <v>166</v>
      </c>
      <c r="B166" t="str">
        <v>Devaka Keerthi</v>
      </c>
      <c r="C166" t="str">
        <v>Weerakoon</v>
      </c>
      <c r="D166" t="str">
        <v>Consultant</v>
      </c>
      <c r="E166" t="str">
        <v>-</v>
      </c>
      <c r="F166" t="str">
        <v>-</v>
      </c>
      <c r="G166" t="str">
        <v>-</v>
      </c>
      <c r="H166">
        <v>25</v>
      </c>
      <c r="I166" t="str">
        <v>-</v>
      </c>
      <c r="J166" t="str">
        <v>-</v>
      </c>
      <c r="K166" t="str">
        <v>-</v>
      </c>
      <c r="L166" t="str">
        <v>-</v>
      </c>
    </row>
    <row r="167">
      <c r="A167">
        <v>167</v>
      </c>
      <c r="B167" t="str">
        <v>Senanayake</v>
      </c>
      <c r="C167" t="str">
        <v>Gamini Bandara</v>
      </c>
      <c r="D167" t="str">
        <v>Consultant</v>
      </c>
      <c r="E167" t="str">
        <v>-</v>
      </c>
      <c r="F167" t="str">
        <v>-</v>
      </c>
      <c r="G167" t="str">
        <v>-</v>
      </c>
      <c r="H167">
        <v>70</v>
      </c>
      <c r="I167">
        <v>4985.36</v>
      </c>
      <c r="J167">
        <v>33.7</v>
      </c>
      <c r="K167">
        <v>348975</v>
      </c>
      <c r="L167">
        <v>2359.055</v>
      </c>
    </row>
    <row r="168">
      <c r="A168">
        <v>168</v>
      </c>
      <c r="B168" t="str">
        <v>Galusha Kithmini</v>
      </c>
      <c r="C168" t="str">
        <v>Wirithamulla</v>
      </c>
      <c r="D168" t="str">
        <v>Consultant</v>
      </c>
      <c r="E168" t="str">
        <v>-</v>
      </c>
      <c r="F168" t="str">
        <v>-</v>
      </c>
      <c r="G168" t="str">
        <v>-</v>
      </c>
      <c r="H168">
        <f>SUM(21.75*6)</f>
        <v>130.5</v>
      </c>
      <c r="I168">
        <v>5747.13</v>
      </c>
      <c r="J168">
        <v>38.85</v>
      </c>
      <c r="K168">
        <v>750000</v>
      </c>
      <c r="L168">
        <v>5069.9655</v>
      </c>
    </row>
    <row r="169">
      <c r="A169">
        <v>169</v>
      </c>
      <c r="B169" t="str">
        <v>Gehan Dinuk</v>
      </c>
      <c r="C169" t="str">
        <v>Gunatilleke</v>
      </c>
      <c r="D169" t="str">
        <v>Consultant</v>
      </c>
      <c r="E169" t="str">
        <v>-</v>
      </c>
      <c r="F169" t="str">
        <v>-</v>
      </c>
      <c r="G169" t="str">
        <v>-</v>
      </c>
      <c r="H169">
        <f>SUM(21.75*6)</f>
        <v>130.5</v>
      </c>
      <c r="I169">
        <v>10651.34</v>
      </c>
      <c r="J169">
        <v>71.39</v>
      </c>
      <c r="K169">
        <v>1390000</v>
      </c>
      <c r="L169">
        <v>9316.3539</v>
      </c>
    </row>
    <row r="170">
      <c r="A170">
        <v>170</v>
      </c>
      <c r="B170" t="str">
        <v>Vindhya</v>
      </c>
      <c r="C170" t="str">
        <v>Malalasekera Tissera</v>
      </c>
      <c r="D170" t="str">
        <v>Consultant</v>
      </c>
      <c r="E170" t="str">
        <v>-</v>
      </c>
      <c r="F170" t="str">
        <v>-</v>
      </c>
      <c r="G170" t="str">
        <v>-</v>
      </c>
      <c r="H170">
        <f>SUM(21.75*3)</f>
        <v>65.25</v>
      </c>
      <c r="I170">
        <v>3310.34</v>
      </c>
      <c r="J170">
        <v>22.19</v>
      </c>
      <c r="K170">
        <v>216000</v>
      </c>
      <c r="L170">
        <v>1447.7212</v>
      </c>
    </row>
    <row r="171">
      <c r="A171">
        <v>171</v>
      </c>
      <c r="B171" t="str">
        <v>Smriti</v>
      </c>
      <c r="C171" t="str">
        <v>Daniel</v>
      </c>
      <c r="D171" t="str">
        <v>Consultant</v>
      </c>
      <c r="E171" t="str">
        <v>-</v>
      </c>
      <c r="F171" t="str">
        <v>-</v>
      </c>
      <c r="G171" t="str">
        <v>-</v>
      </c>
      <c r="H171">
        <v>5</v>
      </c>
      <c r="I171">
        <v>18000</v>
      </c>
      <c r="J171">
        <v>120.64</v>
      </c>
      <c r="K171">
        <v>90000</v>
      </c>
      <c r="L171">
        <v>603.2172</v>
      </c>
    </row>
    <row r="172">
      <c r="A172">
        <v>172</v>
      </c>
      <c r="B172" t="str">
        <v>Devana Srimal</v>
      </c>
      <c r="C172" t="str">
        <v>Salgado</v>
      </c>
      <c r="D172" t="str">
        <v>Consultant</v>
      </c>
      <c r="E172" t="str">
        <v>-</v>
      </c>
      <c r="F172" t="str">
        <v>-</v>
      </c>
      <c r="G172" t="str">
        <v>-</v>
      </c>
      <c r="H172">
        <v>20</v>
      </c>
      <c r="I172">
        <v>9000</v>
      </c>
      <c r="J172">
        <v>60.32</v>
      </c>
      <c r="K172">
        <v>180000</v>
      </c>
      <c r="L172">
        <v>1206.4343</v>
      </c>
    </row>
    <row r="173">
      <c r="A173">
        <v>173</v>
      </c>
      <c r="B173" t="str">
        <v>Shermila Christine</v>
      </c>
      <c r="C173" t="str">
        <v>Antony</v>
      </c>
      <c r="D173" t="str">
        <v>Consultant</v>
      </c>
      <c r="E173" t="str">
        <v>-</v>
      </c>
      <c r="F173" t="str">
        <v>-</v>
      </c>
      <c r="G173" t="str">
        <v>-</v>
      </c>
      <c r="H173">
        <f>SUM(21.75*2)</f>
        <v>43.5</v>
      </c>
      <c r="I173">
        <v>11379.31</v>
      </c>
      <c r="J173">
        <v>76.27</v>
      </c>
      <c r="K173">
        <v>495000</v>
      </c>
      <c r="L173">
        <v>3317.6944</v>
      </c>
    </row>
    <row r="174">
      <c r="A174">
        <v>174</v>
      </c>
      <c r="B174" t="str">
        <v>Sevvandi</v>
      </c>
      <c r="C174" t="str">
        <v>Jayakody</v>
      </c>
      <c r="D174" t="str">
        <v>Consultant</v>
      </c>
      <c r="E174" t="str">
        <v>-</v>
      </c>
      <c r="F174" t="str">
        <v>-</v>
      </c>
      <c r="G174" t="str">
        <v>-</v>
      </c>
      <c r="H174">
        <f>SUM(21.75*6)</f>
        <v>130.5</v>
      </c>
      <c r="I174">
        <v>10344.83</v>
      </c>
      <c r="J174">
        <v>69.34</v>
      </c>
      <c r="K174">
        <v>1350000</v>
      </c>
      <c r="L174">
        <v>9048.2574</v>
      </c>
    </row>
    <row r="175">
      <c r="A175">
        <v>175</v>
      </c>
      <c r="B175" t="str">
        <v xml:space="preserve">Sushmitha </v>
      </c>
      <c r="C175" t="str">
        <v>Thayanadan</v>
      </c>
      <c r="D175" t="str">
        <v>Consultant</v>
      </c>
      <c r="E175" t="str">
        <v>-</v>
      </c>
      <c r="F175" t="str">
        <v>-</v>
      </c>
      <c r="G175" t="str">
        <v>-</v>
      </c>
      <c r="H175">
        <f>SUM(21.75*7)</f>
        <v>152.25</v>
      </c>
      <c r="I175">
        <v>1970.44</v>
      </c>
      <c r="J175">
        <v>13.21</v>
      </c>
      <c r="K175">
        <v>300000</v>
      </c>
      <c r="L175">
        <v>2010.7239</v>
      </c>
    </row>
    <row r="176">
      <c r="A176">
        <v>176</v>
      </c>
      <c r="B176" t="str">
        <v>Rumal Thushani</v>
      </c>
      <c r="C176" t="str">
        <v>Siriwardena</v>
      </c>
      <c r="D176" t="str">
        <v>Consultant</v>
      </c>
      <c r="E176" t="str">
        <v>-</v>
      </c>
      <c r="F176" t="str">
        <v>-</v>
      </c>
      <c r="G176" t="str">
        <v>-</v>
      </c>
      <c r="H176">
        <f>SUM(21.75*7)</f>
        <v>152.25</v>
      </c>
      <c r="I176">
        <v>1970.44</v>
      </c>
      <c r="J176">
        <v>13.21</v>
      </c>
      <c r="K176">
        <v>300000</v>
      </c>
      <c r="L176">
        <v>2010.7239</v>
      </c>
    </row>
    <row r="177">
      <c r="A177">
        <v>177</v>
      </c>
      <c r="B177" t="str">
        <v>Saranee Wasana</v>
      </c>
      <c r="C177" t="str">
        <v>Gunathilaka</v>
      </c>
      <c r="D177" t="str">
        <v>Consultant</v>
      </c>
      <c r="E177" t="str">
        <v>-</v>
      </c>
      <c r="F177" t="str">
        <v>-</v>
      </c>
      <c r="G177" t="str">
        <v>-</v>
      </c>
      <c r="H177">
        <f>SUM(21.75*7)</f>
        <v>152.25</v>
      </c>
      <c r="I177">
        <v>1970.44</v>
      </c>
      <c r="J177">
        <v>13.21</v>
      </c>
      <c r="K177">
        <v>300000</v>
      </c>
      <c r="L177">
        <v>2010.7239</v>
      </c>
    </row>
    <row r="178">
      <c r="A178">
        <v>178</v>
      </c>
      <c r="B178" t="str">
        <v>Nishadhi</v>
      </c>
      <c r="C178" t="str">
        <v>Wickraasinghe</v>
      </c>
      <c r="D178" t="str">
        <v>Consultant</v>
      </c>
      <c r="E178" t="str">
        <v>-</v>
      </c>
      <c r="F178" t="str">
        <v>-</v>
      </c>
      <c r="G178" t="str">
        <v>-</v>
      </c>
      <c r="H178">
        <f>SUM(21.75*7)</f>
        <v>152.25</v>
      </c>
      <c r="I178">
        <v>1970.44</v>
      </c>
      <c r="J178">
        <v>13.21</v>
      </c>
      <c r="K178">
        <v>300000</v>
      </c>
      <c r="L178">
        <v>2010.7239</v>
      </c>
    </row>
    <row r="179">
      <c r="A179">
        <v>179</v>
      </c>
      <c r="B179" t="str">
        <v>Kaushalya</v>
      </c>
      <c r="C179" t="str">
        <v>Premachandra</v>
      </c>
      <c r="D179" t="str">
        <v>Consultant</v>
      </c>
      <c r="E179" t="str">
        <v>-</v>
      </c>
      <c r="F179" t="str">
        <v>-</v>
      </c>
      <c r="G179" t="str">
        <v>-</v>
      </c>
      <c r="H179">
        <f>SUM(21.75*7)</f>
        <v>152.25</v>
      </c>
      <c r="I179">
        <v>1970.44</v>
      </c>
      <c r="J179">
        <v>13.21</v>
      </c>
      <c r="K179">
        <v>300000</v>
      </c>
      <c r="L179">
        <v>2010.7239</v>
      </c>
    </row>
    <row r="180">
      <c r="A180">
        <v>180</v>
      </c>
      <c r="B180" t="str">
        <v xml:space="preserve">Pubudini </v>
      </c>
      <c r="C180" t="str">
        <v xml:space="preserve">Wickramaratne </v>
      </c>
      <c r="D180" t="str">
        <v>Consultant</v>
      </c>
      <c r="E180" t="str">
        <v>-</v>
      </c>
      <c r="F180" t="str">
        <v>-</v>
      </c>
      <c r="G180" t="str">
        <v>-</v>
      </c>
      <c r="H180">
        <f>SUM(21.75*8)</f>
        <v>174</v>
      </c>
      <c r="I180">
        <v>5028.74</v>
      </c>
      <c r="J180">
        <v>33.7</v>
      </c>
      <c r="K180">
        <v>875000</v>
      </c>
      <c r="L180">
        <v>5864.6113</v>
      </c>
    </row>
    <row r="181">
      <c r="A181">
        <v>181</v>
      </c>
      <c r="B181" t="str">
        <v>Bevan Jonathan</v>
      </c>
      <c r="C181" t="str">
        <v>David</v>
      </c>
      <c r="D181" t="str">
        <v>Consultant</v>
      </c>
      <c r="E181" t="str">
        <v>-</v>
      </c>
      <c r="F181" t="str">
        <v>-</v>
      </c>
      <c r="G181" t="str">
        <v>-</v>
      </c>
      <c r="H181">
        <v>32.62</v>
      </c>
      <c r="I181">
        <v>4598.41</v>
      </c>
      <c r="J181">
        <v>30.82</v>
      </c>
      <c r="K181">
        <v>150000</v>
      </c>
      <c r="L181">
        <v>1005.3619</v>
      </c>
    </row>
    <row r="182">
      <c r="A182">
        <v>182</v>
      </c>
      <c r="B182" t="str">
        <v>DMSB</v>
      </c>
      <c r="C182" t="str">
        <v>Dissanayake</v>
      </c>
      <c r="D182" t="str">
        <v>Consultant</v>
      </c>
      <c r="E182" t="str">
        <v>-</v>
      </c>
      <c r="F182" t="str">
        <v>-</v>
      </c>
      <c r="G182" t="str">
        <v>-</v>
      </c>
      <c r="H182">
        <f>SUM(21.75*3)</f>
        <v>65.25</v>
      </c>
      <c r="I182">
        <v>30605.36</v>
      </c>
      <c r="J182">
        <v>205.13</v>
      </c>
      <c r="K182">
        <v>1997000</v>
      </c>
      <c r="L182">
        <v>13384.7185</v>
      </c>
    </row>
    <row r="183">
      <c r="A183">
        <v>183</v>
      </c>
      <c r="B183" t="str">
        <v>Manjula</v>
      </c>
      <c r="C183" t="str">
        <v>Bandara</v>
      </c>
      <c r="D183" t="str">
        <v>Consultant</v>
      </c>
      <c r="E183" t="str">
        <v>-</v>
      </c>
      <c r="F183" t="str">
        <v>-</v>
      </c>
      <c r="G183" t="str">
        <v>-</v>
      </c>
      <c r="H183">
        <f>SUM(21.75*5)</f>
        <v>108.75</v>
      </c>
      <c r="I183">
        <v>6528.74</v>
      </c>
      <c r="J183">
        <v>43.76</v>
      </c>
      <c r="K183">
        <v>710000</v>
      </c>
      <c r="L183">
        <v>4758.7131</v>
      </c>
    </row>
    <row r="184">
      <c r="A184">
        <v>184</v>
      </c>
      <c r="B184" t="str">
        <v>Menaka Manoj</v>
      </c>
      <c r="C184" t="str">
        <v>Liyanage</v>
      </c>
      <c r="D184" t="str">
        <v>Consultant</v>
      </c>
      <c r="E184" t="str">
        <v>-</v>
      </c>
      <c r="F184" t="str">
        <v>-</v>
      </c>
      <c r="G184" t="str">
        <v>-</v>
      </c>
      <c r="H184">
        <f>SUM(21.75*8)</f>
        <v>174</v>
      </c>
      <c r="I184">
        <v>13658.62</v>
      </c>
      <c r="J184">
        <v>91.55</v>
      </c>
      <c r="K184">
        <v>2376600</v>
      </c>
      <c r="L184">
        <v>15928.9544</v>
      </c>
    </row>
    <row r="185">
      <c r="A185">
        <v>185</v>
      </c>
      <c r="B185" t="str">
        <v>U.W.L.</v>
      </c>
      <c r="C185" t="str">
        <v>Chandradasa</v>
      </c>
      <c r="D185" t="str">
        <v>Consultant</v>
      </c>
      <c r="E185" t="str">
        <v>-</v>
      </c>
      <c r="F185" t="str">
        <v>-</v>
      </c>
      <c r="G185" t="str">
        <v>-</v>
      </c>
      <c r="H185">
        <f>SUM(21.75*12)</f>
        <v>261</v>
      </c>
      <c r="I185">
        <v>14712.64</v>
      </c>
      <c r="J185">
        <v>98.61</v>
      </c>
      <c r="K185">
        <v>3840000</v>
      </c>
      <c r="L185">
        <v>25737.2654</v>
      </c>
    </row>
    <row r="186">
      <c r="A186">
        <v>186</v>
      </c>
      <c r="B186" t="str">
        <v>Smriti</v>
      </c>
      <c r="C186" t="str">
        <v>Daniel</v>
      </c>
      <c r="D186" t="str">
        <v>Consultant</v>
      </c>
      <c r="E186" t="str">
        <v>-</v>
      </c>
      <c r="F186" t="str">
        <v>-</v>
      </c>
      <c r="G186" t="str">
        <v>-</v>
      </c>
      <c r="H186">
        <f>SUM(21.75*6)</f>
        <v>130.5</v>
      </c>
      <c r="I186">
        <v>8550.19</v>
      </c>
      <c r="J186">
        <v>57.31</v>
      </c>
      <c r="K186">
        <v>1115800</v>
      </c>
      <c r="L186">
        <v>7478.5523</v>
      </c>
    </row>
    <row r="187">
      <c r="A187">
        <v>187</v>
      </c>
      <c r="B187" t="str">
        <v xml:space="preserve">Dinesha </v>
      </c>
      <c r="C187" t="str">
        <v>Samararatne</v>
      </c>
      <c r="D187" t="str">
        <v>Consultant</v>
      </c>
      <c r="E187" t="str">
        <v>-</v>
      </c>
      <c r="F187" t="str">
        <v>-</v>
      </c>
      <c r="G187" t="str">
        <v>-</v>
      </c>
      <c r="H187">
        <f>SUM(21.75*8)</f>
        <v>174</v>
      </c>
      <c r="I187">
        <v>9339.08</v>
      </c>
      <c r="J187">
        <v>62.59</v>
      </c>
      <c r="K187">
        <v>1625000</v>
      </c>
      <c r="L187">
        <v>10891.4209</v>
      </c>
    </row>
    <row r="188">
      <c r="A188">
        <v>188</v>
      </c>
      <c r="B188" t="str">
        <v>Saliya</v>
      </c>
      <c r="C188" t="str">
        <v>Jayasekara</v>
      </c>
      <c r="D188" t="str">
        <v>Consultant</v>
      </c>
      <c r="E188" t="str">
        <v>-</v>
      </c>
      <c r="F188" t="str">
        <v>-</v>
      </c>
      <c r="G188" t="str">
        <v>-</v>
      </c>
      <c r="H188">
        <f>SUM(21.75*2)</f>
        <v>43.5</v>
      </c>
      <c r="I188" t="str">
        <v>-</v>
      </c>
      <c r="J188" t="str">
        <v>-</v>
      </c>
      <c r="K188" t="str">
        <v>-</v>
      </c>
      <c r="L188" t="str">
        <v>-</v>
      </c>
    </row>
    <row r="189">
      <c r="A189">
        <v>189</v>
      </c>
      <c r="B189" t="str">
        <v>Asoka</v>
      </c>
      <c r="C189" t="str">
        <v>Gunawardena</v>
      </c>
      <c r="D189" t="str">
        <v>Consultant</v>
      </c>
      <c r="E189" t="str">
        <v>-</v>
      </c>
      <c r="F189" t="str">
        <v>-</v>
      </c>
      <c r="G189" t="str">
        <v>-</v>
      </c>
      <c r="H189">
        <f>SUM(21.75*6)</f>
        <v>130.5</v>
      </c>
      <c r="I189">
        <v>21455.94</v>
      </c>
      <c r="J189">
        <v>143.81</v>
      </c>
      <c r="K189">
        <v>2800000</v>
      </c>
      <c r="L189">
        <v>18766.756</v>
      </c>
    </row>
    <row r="190">
      <c r="A190">
        <v>190</v>
      </c>
      <c r="B190" t="str">
        <v>Mushthak</v>
      </c>
      <c r="C190" t="str">
        <v>Ahamed</v>
      </c>
      <c r="D190" t="str">
        <v>Consultant</v>
      </c>
      <c r="E190" t="str">
        <v>-</v>
      </c>
      <c r="F190" t="str">
        <v>-</v>
      </c>
      <c r="G190" t="str">
        <v>-</v>
      </c>
      <c r="H190">
        <f>SUM(21.75*8)</f>
        <v>174</v>
      </c>
      <c r="I190">
        <v>4137.93</v>
      </c>
      <c r="J190">
        <v>27.73</v>
      </c>
      <c r="K190">
        <v>720000</v>
      </c>
      <c r="L190">
        <v>4825.7373</v>
      </c>
    </row>
    <row r="191">
      <c r="A191">
        <v>191</v>
      </c>
      <c r="B191" t="str">
        <v>Manisha</v>
      </c>
      <c r="C191" t="str">
        <v>Dissanayake</v>
      </c>
      <c r="D191" t="str">
        <v>Consultant</v>
      </c>
      <c r="E191" t="str">
        <v>-</v>
      </c>
      <c r="F191" t="str">
        <v>-</v>
      </c>
      <c r="G191" t="str">
        <v>-</v>
      </c>
      <c r="H191">
        <f>SUM(21.75*4)</f>
        <v>87</v>
      </c>
      <c r="I191">
        <v>7471.26</v>
      </c>
      <c r="J191">
        <v>50.08</v>
      </c>
      <c r="K191">
        <v>650000</v>
      </c>
      <c r="L191">
        <v>4356.5684</v>
      </c>
    </row>
    <row r="192">
      <c r="A192">
        <v>192</v>
      </c>
      <c r="B192" t="str">
        <v>Shruthi</v>
      </c>
      <c r="C192" t="str">
        <v>De Visser</v>
      </c>
      <c r="D192" t="str">
        <v>Consultant</v>
      </c>
      <c r="E192" t="str">
        <v>-</v>
      </c>
      <c r="F192" t="str">
        <v>-</v>
      </c>
      <c r="G192" t="str">
        <v>-</v>
      </c>
      <c r="H192">
        <f>SUM(21.75*4)</f>
        <v>87</v>
      </c>
      <c r="I192">
        <v>4597.7</v>
      </c>
      <c r="J192">
        <v>30.82</v>
      </c>
      <c r="K192">
        <v>400000</v>
      </c>
      <c r="L192">
        <v>2680.9651</v>
      </c>
    </row>
  </sheetData>
  <pageMargins left="0.7" right="0.7" top="0.75" bottom="0.75" header="0.3" footer="0.3"/>
  <ignoredErrors>
    <ignoredError numberStoredAsText="1" sqref="A1:L19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L163"/>
  <sheetViews>
    <sheetView workbookViewId="0" rightToLeft="0"/>
  </sheetViews>
  <sheetData>
    <row r="1">
      <c r="A1">
        <v>1</v>
      </c>
      <c r="B1" t="str">
        <v>Piyumi</v>
      </c>
      <c r="C1" t="str">
        <v>Denagamage</v>
      </c>
      <c r="D1" t="str">
        <v>Consultant</v>
      </c>
      <c r="E1" t="str">
        <v>-</v>
      </c>
      <c r="F1" t="str">
        <v>-</v>
      </c>
      <c r="G1" t="str">
        <v>-</v>
      </c>
      <c r="H1">
        <f>SUM(21.75*3)</f>
        <v>65.25</v>
      </c>
      <c r="I1">
        <v>2911.88</v>
      </c>
      <c r="J1">
        <v>19.43</v>
      </c>
      <c r="K1">
        <v>190000</v>
      </c>
      <c r="L1">
        <v>1267.9346012679346</v>
      </c>
    </row>
    <row r="2">
      <c r="A2">
        <v>2</v>
      </c>
      <c r="B2" t="str">
        <v>Upali</v>
      </c>
      <c r="C2" t="str">
        <v>Imbulana</v>
      </c>
      <c r="D2" t="str">
        <v>Consultant</v>
      </c>
      <c r="E2" t="str">
        <v>-</v>
      </c>
      <c r="F2" t="str">
        <v>-</v>
      </c>
      <c r="G2" t="str">
        <v>-</v>
      </c>
      <c r="H2">
        <f>SUM(21.75*12)</f>
        <v>261</v>
      </c>
      <c r="I2">
        <v>17241.38</v>
      </c>
      <c r="J2">
        <v>115.06</v>
      </c>
      <c r="K2">
        <v>4500000</v>
      </c>
      <c r="L2">
        <v>30030.03003003003</v>
      </c>
    </row>
    <row r="3">
      <c r="A3">
        <v>3</v>
      </c>
      <c r="B3" t="str">
        <v>Pradeep Nirosh</v>
      </c>
      <c r="C3" t="str">
        <v>Peiris</v>
      </c>
      <c r="D3" t="str">
        <v>Consultant</v>
      </c>
      <c r="E3" t="str">
        <v>-</v>
      </c>
      <c r="F3" t="str">
        <v>-</v>
      </c>
      <c r="G3" t="str">
        <v>-</v>
      </c>
      <c r="H3">
        <f>SUM(21.75*2)</f>
        <v>43.5</v>
      </c>
      <c r="I3">
        <v>34482.76</v>
      </c>
      <c r="J3">
        <v>230.12</v>
      </c>
      <c r="K3">
        <v>1500000</v>
      </c>
      <c r="L3">
        <v>10010.01001001001</v>
      </c>
    </row>
    <row r="4">
      <c r="A4">
        <v>4</v>
      </c>
      <c r="B4" t="str">
        <v>Jinie</v>
      </c>
      <c r="C4" t="str">
        <v>Dela</v>
      </c>
      <c r="D4" t="str">
        <v>Consultant</v>
      </c>
      <c r="E4" t="str">
        <v>-</v>
      </c>
      <c r="F4" t="str">
        <v>-</v>
      </c>
      <c r="G4" t="str">
        <v>-</v>
      </c>
      <c r="H4">
        <f>SUM(21.75*4)</f>
        <v>87</v>
      </c>
      <c r="I4">
        <v>25432.18</v>
      </c>
      <c r="J4">
        <v>169.72</v>
      </c>
      <c r="K4">
        <v>2212600</v>
      </c>
      <c r="L4">
        <v>14765.432098765432</v>
      </c>
    </row>
    <row r="5">
      <c r="A5">
        <v>5</v>
      </c>
      <c r="B5" t="str">
        <v>Poongulaly</v>
      </c>
      <c r="C5" t="str">
        <v>Balagopalan</v>
      </c>
      <c r="D5" t="str">
        <v>Consultant</v>
      </c>
      <c r="E5" t="str">
        <v>-</v>
      </c>
      <c r="F5" t="str">
        <v>-</v>
      </c>
      <c r="G5" t="str">
        <v>-</v>
      </c>
      <c r="H5">
        <f>SUM(21.75*3)</f>
        <v>65.25</v>
      </c>
      <c r="I5">
        <v>3678.16</v>
      </c>
      <c r="J5">
        <v>24.55</v>
      </c>
      <c r="K5">
        <v>240000</v>
      </c>
      <c r="L5">
        <v>1601.6</v>
      </c>
    </row>
    <row r="6">
      <c r="A6">
        <v>6</v>
      </c>
      <c r="B6" t="str">
        <v>Ashwin</v>
      </c>
      <c r="C6" t="str">
        <v>Hemmathagama</v>
      </c>
      <c r="D6" t="str">
        <v>Consultant</v>
      </c>
      <c r="E6" t="str">
        <v>-</v>
      </c>
      <c r="F6" t="str">
        <v>-</v>
      </c>
      <c r="G6" t="str">
        <v>-</v>
      </c>
      <c r="H6">
        <f>SUM(21.75*3)</f>
        <v>65.25</v>
      </c>
      <c r="I6">
        <v>11494.25</v>
      </c>
      <c r="J6">
        <v>76.71</v>
      </c>
      <c r="K6">
        <v>750000</v>
      </c>
      <c r="L6">
        <v>5005.005005005005</v>
      </c>
    </row>
    <row r="7">
      <c r="A7">
        <v>7</v>
      </c>
      <c r="B7" t="str">
        <v>Ananda</v>
      </c>
      <c r="C7" t="str">
        <v>Wijesooriya</v>
      </c>
      <c r="D7" t="str">
        <v>Consultant</v>
      </c>
      <c r="E7" t="str">
        <v>-</v>
      </c>
      <c r="F7" t="str">
        <v>-</v>
      </c>
      <c r="G7" t="str">
        <v>-</v>
      </c>
      <c r="H7">
        <v>25.75</v>
      </c>
      <c r="I7">
        <v>34951.46</v>
      </c>
      <c r="J7">
        <v>232.54</v>
      </c>
      <c r="K7">
        <v>900000</v>
      </c>
      <c r="L7">
        <v>5988.0239520958075</v>
      </c>
    </row>
    <row r="8">
      <c r="A8">
        <v>8</v>
      </c>
      <c r="B8" t="str">
        <v>Dhanushki</v>
      </c>
      <c r="C8" t="str">
        <v>Abhayarathne</v>
      </c>
      <c r="D8" t="str">
        <v>Consultant</v>
      </c>
      <c r="E8" t="str">
        <v>-</v>
      </c>
      <c r="F8" t="str">
        <v>-</v>
      </c>
      <c r="G8" t="str">
        <v>-</v>
      </c>
      <c r="H8">
        <v>80</v>
      </c>
      <c r="I8">
        <v>18125</v>
      </c>
      <c r="J8">
        <v>120.59</v>
      </c>
      <c r="K8">
        <v>1450000</v>
      </c>
      <c r="L8">
        <v>9647.371922821025</v>
      </c>
    </row>
    <row r="9">
      <c r="A9">
        <v>9</v>
      </c>
      <c r="B9" t="str">
        <v>Mihiri</v>
      </c>
      <c r="C9" t="str">
        <v>Wikramanayake</v>
      </c>
      <c r="D9" t="str">
        <v>Consultant</v>
      </c>
      <c r="E9" t="str">
        <v>-</v>
      </c>
      <c r="F9" t="str">
        <v>-</v>
      </c>
      <c r="G9" t="str">
        <v>-</v>
      </c>
      <c r="H9">
        <v>45</v>
      </c>
      <c r="I9">
        <v>66666.67</v>
      </c>
      <c r="J9">
        <v>443.56</v>
      </c>
      <c r="K9">
        <v>3000000</v>
      </c>
      <c r="L9">
        <v>19960.07984031936</v>
      </c>
    </row>
    <row r="10">
      <c r="A10">
        <v>10</v>
      </c>
      <c r="B10" t="str">
        <v xml:space="preserve">Chamindry </v>
      </c>
      <c r="C10" t="str">
        <v>Saparamadu</v>
      </c>
      <c r="D10" t="str">
        <v>Consultant</v>
      </c>
      <c r="E10" t="str">
        <v>-</v>
      </c>
      <c r="F10" t="str">
        <v>-</v>
      </c>
      <c r="G10" t="str">
        <v>-</v>
      </c>
      <c r="H10">
        <f>SUM(21.75*3)</f>
        <v>65.25</v>
      </c>
      <c r="I10">
        <v>2528.74</v>
      </c>
      <c r="J10">
        <v>16.82</v>
      </c>
      <c r="K10">
        <v>165000</v>
      </c>
      <c r="L10">
        <v>1097.804391217565</v>
      </c>
    </row>
    <row r="11">
      <c r="A11">
        <v>11</v>
      </c>
      <c r="B11" t="str">
        <v>Nigel</v>
      </c>
      <c r="C11" t="str">
        <v>Nugawela</v>
      </c>
      <c r="D11" t="str">
        <v>Consultant</v>
      </c>
      <c r="E11" t="str">
        <v>-</v>
      </c>
      <c r="F11" t="str">
        <v>-</v>
      </c>
      <c r="G11" t="str">
        <v>-</v>
      </c>
      <c r="H11">
        <f>SUM(21.75*5)</f>
        <v>108.75</v>
      </c>
      <c r="I11">
        <v>5747.13</v>
      </c>
      <c r="J11">
        <v>38.24</v>
      </c>
      <c r="K11">
        <v>625000</v>
      </c>
      <c r="L11">
        <v>4158.3499667332</v>
      </c>
    </row>
    <row r="12">
      <c r="A12">
        <v>12</v>
      </c>
      <c r="B12" t="str">
        <v>Jeyani</v>
      </c>
      <c r="C12" t="str">
        <v>Thiyagaraja</v>
      </c>
      <c r="D12" t="str">
        <v>Consultant</v>
      </c>
      <c r="E12" t="str">
        <v>-</v>
      </c>
      <c r="F12" t="str">
        <v>-</v>
      </c>
      <c r="G12" t="str">
        <v>-</v>
      </c>
      <c r="H12">
        <f>SUM(21.75*5)</f>
        <v>108.75</v>
      </c>
      <c r="I12">
        <v>2988.51</v>
      </c>
      <c r="J12">
        <v>19.88</v>
      </c>
      <c r="K12">
        <v>325000</v>
      </c>
      <c r="L12">
        <v>2162.341982701264</v>
      </c>
    </row>
    <row r="13">
      <c r="A13">
        <v>13</v>
      </c>
      <c r="B13" t="str">
        <v>Chamika</v>
      </c>
      <c r="C13" t="str">
        <v>Indeewari Wijesuriya</v>
      </c>
      <c r="D13" t="str">
        <v>Consultant</v>
      </c>
      <c r="E13" t="str">
        <v>-</v>
      </c>
      <c r="F13" t="str">
        <v>-</v>
      </c>
      <c r="G13" t="str">
        <v>-</v>
      </c>
      <c r="H13">
        <f>SUM(21.75*5)</f>
        <v>108.75</v>
      </c>
      <c r="I13">
        <v>2988.51</v>
      </c>
      <c r="J13">
        <v>19.88</v>
      </c>
      <c r="K13">
        <v>325000</v>
      </c>
      <c r="L13">
        <v>2162.341982701264</v>
      </c>
    </row>
    <row r="14">
      <c r="A14">
        <v>14</v>
      </c>
      <c r="B14" t="str">
        <v>Kopalapillai</v>
      </c>
      <c r="C14" t="str">
        <v>Amirthalingham</v>
      </c>
      <c r="D14" t="str">
        <v>Consultant</v>
      </c>
      <c r="E14" t="str">
        <v>-</v>
      </c>
      <c r="F14" t="str">
        <v>-</v>
      </c>
      <c r="G14" t="str">
        <v>-</v>
      </c>
      <c r="H14">
        <f>SUM(21.75*9)</f>
        <v>195.75</v>
      </c>
      <c r="I14">
        <v>8224.78</v>
      </c>
      <c r="J14">
        <v>54.72</v>
      </c>
      <c r="K14">
        <v>1610000</v>
      </c>
      <c r="L14">
        <v>10711.909514304723</v>
      </c>
    </row>
    <row r="15">
      <c r="A15">
        <v>15</v>
      </c>
      <c r="B15" t="str">
        <v>Herath</v>
      </c>
      <c r="C15" t="str">
        <v>Bandaratillake</v>
      </c>
      <c r="D15" t="str">
        <v>Consultant</v>
      </c>
      <c r="E15" t="str">
        <v>-</v>
      </c>
      <c r="F15" t="str">
        <v>-</v>
      </c>
      <c r="G15" t="str">
        <v>-</v>
      </c>
      <c r="H15">
        <v>24</v>
      </c>
      <c r="I15">
        <v>31875</v>
      </c>
      <c r="J15">
        <v>212.08</v>
      </c>
      <c r="K15">
        <v>765000</v>
      </c>
      <c r="L15">
        <v>5089.820359281437</v>
      </c>
    </row>
    <row r="16">
      <c r="A16">
        <v>16</v>
      </c>
      <c r="B16" t="str">
        <v>Arumainayaham</v>
      </c>
      <c r="C16" t="str">
        <v>Shathurshan</v>
      </c>
      <c r="D16" t="str">
        <v>Consultant</v>
      </c>
      <c r="E16" t="str">
        <v>-</v>
      </c>
      <c r="F16" t="str">
        <v>-</v>
      </c>
      <c r="G16" t="str">
        <v>-</v>
      </c>
      <c r="H16">
        <v>120</v>
      </c>
      <c r="I16">
        <v>2500</v>
      </c>
      <c r="J16">
        <v>16.63</v>
      </c>
      <c r="K16">
        <v>300000</v>
      </c>
      <c r="L16">
        <v>1996.007984031936</v>
      </c>
    </row>
    <row r="17">
      <c r="A17">
        <v>17</v>
      </c>
      <c r="B17" t="str">
        <v>Asoka</v>
      </c>
      <c r="C17" t="str">
        <v>Ajantha</v>
      </c>
      <c r="D17" t="str">
        <v>Consultant</v>
      </c>
      <c r="E17" t="str">
        <v>-</v>
      </c>
      <c r="F17" t="str">
        <v>-</v>
      </c>
      <c r="G17" t="str">
        <v>-</v>
      </c>
      <c r="H17">
        <f>SUM(21.75*11)</f>
        <v>239.25</v>
      </c>
      <c r="I17">
        <v>15047.02</v>
      </c>
      <c r="J17">
        <v>100.11</v>
      </c>
      <c r="K17">
        <v>3600000</v>
      </c>
      <c r="L17">
        <v>23952.09580838323</v>
      </c>
    </row>
    <row r="18">
      <c r="A18">
        <v>18</v>
      </c>
      <c r="B18" t="str">
        <v>Yasas Sanjaya</v>
      </c>
      <c r="C18" t="str">
        <v>Thalagala</v>
      </c>
      <c r="D18" t="str">
        <v>Consultant</v>
      </c>
      <c r="E18" t="str">
        <v>-</v>
      </c>
      <c r="F18" t="str">
        <v>-</v>
      </c>
      <c r="G18" t="str">
        <v>-</v>
      </c>
      <c r="H18">
        <v>48.5</v>
      </c>
      <c r="I18">
        <v>6185.57</v>
      </c>
      <c r="J18">
        <v>41.15</v>
      </c>
      <c r="K18">
        <v>300000</v>
      </c>
      <c r="L18">
        <v>1996.007984031936</v>
      </c>
    </row>
    <row r="19">
      <c r="A19">
        <v>19</v>
      </c>
      <c r="B19" t="str">
        <v>D.M.B.S.</v>
      </c>
      <c r="C19" t="str">
        <v>Dissanayake</v>
      </c>
      <c r="D19" t="str">
        <v>Consultant</v>
      </c>
      <c r="E19" t="str">
        <v>-</v>
      </c>
      <c r="F19" t="str">
        <v>-</v>
      </c>
      <c r="G19" t="str">
        <v>-</v>
      </c>
      <c r="H19">
        <v>25</v>
      </c>
      <c r="I19">
        <v>16000</v>
      </c>
      <c r="J19">
        <v>106.45</v>
      </c>
      <c r="K19">
        <v>400000</v>
      </c>
      <c r="L19">
        <v>2661.343978709248</v>
      </c>
    </row>
    <row r="20">
      <c r="A20">
        <v>20</v>
      </c>
      <c r="B20" t="str">
        <v>M.K.</v>
      </c>
      <c r="C20" t="str">
        <v>Samarawickrama</v>
      </c>
      <c r="D20" t="str">
        <v>Consultant</v>
      </c>
      <c r="E20" t="str">
        <v>-</v>
      </c>
      <c r="F20" t="str">
        <v>-</v>
      </c>
      <c r="G20" t="str">
        <v>-</v>
      </c>
      <c r="H20">
        <v>21.75</v>
      </c>
      <c r="I20">
        <v>5747.13</v>
      </c>
      <c r="J20">
        <v>38.24</v>
      </c>
      <c r="K20">
        <v>125000</v>
      </c>
      <c r="L20">
        <v>831.66999334664</v>
      </c>
    </row>
    <row r="21">
      <c r="A21">
        <v>21</v>
      </c>
      <c r="B21" t="str">
        <v>Hasanthi</v>
      </c>
      <c r="C21" t="str">
        <v>Tennakoon</v>
      </c>
      <c r="D21" t="str">
        <v>Consultant</v>
      </c>
      <c r="E21" t="str">
        <v>-</v>
      </c>
      <c r="F21" t="str">
        <v>-</v>
      </c>
      <c r="G21" t="str">
        <v>-</v>
      </c>
      <c r="H21">
        <v>20</v>
      </c>
      <c r="I21">
        <v>11000</v>
      </c>
      <c r="J21">
        <v>73.19</v>
      </c>
      <c r="K21">
        <v>220000</v>
      </c>
      <c r="L21">
        <v>1463.7391882900863</v>
      </c>
    </row>
    <row r="22">
      <c r="A22">
        <v>22</v>
      </c>
      <c r="B22" t="str">
        <v>D.K.M.</v>
      </c>
      <c r="C22" t="str">
        <v>Wijesinghe</v>
      </c>
      <c r="D22" t="str">
        <v>Consultant</v>
      </c>
      <c r="E22" t="str">
        <v>-</v>
      </c>
      <c r="F22" t="str">
        <v>-</v>
      </c>
      <c r="G22" t="str">
        <v>-</v>
      </c>
      <c r="H22">
        <v>21.75</v>
      </c>
      <c r="I22">
        <v>5747.13</v>
      </c>
      <c r="J22">
        <v>38.24</v>
      </c>
      <c r="K22">
        <v>125000</v>
      </c>
      <c r="L22">
        <v>831.66999334664</v>
      </c>
    </row>
    <row r="23">
      <c r="A23">
        <v>23</v>
      </c>
      <c r="B23" t="str">
        <v>Nalaka</v>
      </c>
      <c r="C23" t="str">
        <v>Gunawardene</v>
      </c>
      <c r="D23" t="str">
        <v>Consultant</v>
      </c>
      <c r="E23" t="str">
        <v>-</v>
      </c>
      <c r="F23" t="str">
        <v>-</v>
      </c>
      <c r="G23" t="str">
        <v>-</v>
      </c>
      <c r="H23">
        <v>39.5</v>
      </c>
      <c r="I23">
        <v>20379.75</v>
      </c>
      <c r="J23">
        <v>134.09</v>
      </c>
      <c r="K23">
        <v>805000</v>
      </c>
      <c r="L23">
        <v>5296.7495723121465</v>
      </c>
    </row>
    <row r="24">
      <c r="A24">
        <v>24</v>
      </c>
      <c r="B24" t="str">
        <v xml:space="preserve">D.S.D. </v>
      </c>
      <c r="C24" t="str">
        <v>Jayasiriwardene</v>
      </c>
      <c r="D24" t="str">
        <v>Consultant</v>
      </c>
      <c r="E24" t="str">
        <v>-</v>
      </c>
      <c r="F24" t="str">
        <v>-</v>
      </c>
      <c r="G24" t="str">
        <v>-</v>
      </c>
      <c r="H24">
        <v>261</v>
      </c>
      <c r="I24">
        <v>16091.95</v>
      </c>
      <c r="J24">
        <v>105.88</v>
      </c>
      <c r="K24">
        <v>4200000</v>
      </c>
      <c r="L24">
        <v>27635.21515988946</v>
      </c>
    </row>
    <row r="25">
      <c r="A25">
        <v>25</v>
      </c>
      <c r="B25" t="str">
        <v>Asela</v>
      </c>
      <c r="C25" t="str">
        <v>Bandara</v>
      </c>
      <c r="D25" t="str">
        <v>Consultant</v>
      </c>
      <c r="E25" t="str">
        <v>-</v>
      </c>
      <c r="F25" t="str">
        <v>-</v>
      </c>
      <c r="G25" t="str">
        <v>-</v>
      </c>
      <c r="H25">
        <f>SUM(21.75*4)</f>
        <v>87</v>
      </c>
      <c r="I25">
        <v>7471.26</v>
      </c>
      <c r="J25">
        <v>49.16</v>
      </c>
      <c r="K25">
        <v>650000</v>
      </c>
      <c r="L25">
        <v>4276.8785366495595</v>
      </c>
    </row>
    <row r="26">
      <c r="A26">
        <v>26</v>
      </c>
      <c r="B26" t="str">
        <v>Gamini</v>
      </c>
      <c r="C26" t="str">
        <v>Senanayake</v>
      </c>
      <c r="D26" t="str">
        <v>Consultant</v>
      </c>
      <c r="E26" t="str">
        <v>-</v>
      </c>
      <c r="F26" t="str">
        <v>-</v>
      </c>
      <c r="G26" t="str">
        <v>-</v>
      </c>
      <c r="H26">
        <f>SUM(21.75*4)</f>
        <v>87</v>
      </c>
      <c r="I26">
        <v>24067.24</v>
      </c>
      <c r="J26">
        <v>158.36</v>
      </c>
      <c r="K26">
        <v>2093850</v>
      </c>
      <c r="L26">
        <v>13777.141729174893</v>
      </c>
    </row>
    <row r="27">
      <c r="A27">
        <v>27</v>
      </c>
      <c r="B27" t="str">
        <v xml:space="preserve">Dhanushki </v>
      </c>
      <c r="C27" t="str">
        <v>Abhayaratne</v>
      </c>
      <c r="D27" t="str">
        <v>Consultant</v>
      </c>
      <c r="E27" t="str">
        <v>-</v>
      </c>
      <c r="F27" t="str">
        <v>-</v>
      </c>
      <c r="G27" t="str">
        <v>-</v>
      </c>
      <c r="H27">
        <f>SUM(21.75*2)</f>
        <v>43.5</v>
      </c>
      <c r="I27">
        <v>10517.24</v>
      </c>
      <c r="J27">
        <v>69.2</v>
      </c>
      <c r="K27">
        <v>457500</v>
      </c>
      <c r="L27">
        <v>3010.264508487959</v>
      </c>
    </row>
    <row r="28">
      <c r="A28">
        <v>28</v>
      </c>
      <c r="B28" t="str">
        <v>Kokila</v>
      </c>
      <c r="C28" t="str">
        <v>Konasinghe</v>
      </c>
      <c r="D28" t="str">
        <v>Consultant</v>
      </c>
      <c r="E28" t="str">
        <v>-</v>
      </c>
      <c r="F28" t="str">
        <v>-</v>
      </c>
      <c r="G28" t="str">
        <v>-</v>
      </c>
      <c r="H28">
        <v>65.25</v>
      </c>
      <c r="I28">
        <v>11800.77</v>
      </c>
      <c r="J28">
        <v>77.65</v>
      </c>
      <c r="K28">
        <v>770000</v>
      </c>
      <c r="L28">
        <v>5066.456112646401</v>
      </c>
    </row>
    <row r="29">
      <c r="A29">
        <v>29</v>
      </c>
      <c r="B29" t="str">
        <v>B.V.R.</v>
      </c>
      <c r="C29" t="str">
        <v>Punyawardena</v>
      </c>
      <c r="D29" t="str">
        <v>Consultant</v>
      </c>
      <c r="E29" t="str">
        <v>-</v>
      </c>
      <c r="F29" t="str">
        <v>-</v>
      </c>
      <c r="G29" t="str">
        <v>-</v>
      </c>
      <c r="H29">
        <v>14</v>
      </c>
      <c r="I29">
        <v>20000</v>
      </c>
      <c r="J29">
        <v>131.6</v>
      </c>
      <c r="K29">
        <v>280000</v>
      </c>
      <c r="L29">
        <v>1842.347677325964</v>
      </c>
    </row>
    <row r="30">
      <c r="A30">
        <v>30</v>
      </c>
      <c r="B30" t="str">
        <v>Milinda</v>
      </c>
      <c r="C30" t="str">
        <v>De Silva</v>
      </c>
      <c r="D30" t="str">
        <v>Consultant</v>
      </c>
      <c r="E30" t="str">
        <v>-</v>
      </c>
      <c r="F30" t="str">
        <v>-</v>
      </c>
      <c r="G30" t="str">
        <v>-</v>
      </c>
      <c r="H30">
        <v>84</v>
      </c>
      <c r="I30">
        <v>4464.29</v>
      </c>
      <c r="J30">
        <v>29.37</v>
      </c>
      <c r="K30">
        <v>375000</v>
      </c>
      <c r="L30">
        <v>2467.4299249901305</v>
      </c>
    </row>
    <row r="31">
      <c r="A31">
        <v>31</v>
      </c>
      <c r="B31" t="str">
        <v>Pradeep N.</v>
      </c>
      <c r="C31" t="str">
        <v>Peiris</v>
      </c>
      <c r="D31" t="str">
        <v>Consultant</v>
      </c>
      <c r="E31" t="str">
        <v>-</v>
      </c>
      <c r="F31" t="str">
        <v>-</v>
      </c>
      <c r="G31" t="str">
        <v>-</v>
      </c>
      <c r="H31">
        <v>21.75</v>
      </c>
      <c r="I31" t="str">
        <v>N/A</v>
      </c>
      <c r="J31" t="str">
        <v>N/A</v>
      </c>
      <c r="K31" t="str">
        <v>N/A</v>
      </c>
      <c r="L31" t="str">
        <v>N/A</v>
      </c>
    </row>
    <row r="32">
      <c r="A32">
        <v>32</v>
      </c>
      <c r="B32" t="str">
        <v>Poongulaly</v>
      </c>
      <c r="C32" t="str">
        <v>Balagobalan</v>
      </c>
      <c r="D32" t="str">
        <v>Consultant</v>
      </c>
      <c r="E32" t="str">
        <v>-</v>
      </c>
      <c r="F32" t="str">
        <v>-</v>
      </c>
      <c r="G32" t="str">
        <v>-</v>
      </c>
      <c r="H32">
        <f>SUM(21.75*5)</f>
        <v>108.75</v>
      </c>
      <c r="I32">
        <v>3678.16</v>
      </c>
      <c r="J32">
        <v>24.19</v>
      </c>
      <c r="K32">
        <v>400000</v>
      </c>
      <c r="L32">
        <v>2630.8866087871615</v>
      </c>
    </row>
    <row r="33">
      <c r="A33">
        <v>33</v>
      </c>
      <c r="B33" t="str">
        <v>Ajith Nandana</v>
      </c>
      <c r="C33" t="str">
        <v>Mahakumarage</v>
      </c>
      <c r="D33" t="str">
        <v>Consultant</v>
      </c>
      <c r="E33" t="str">
        <v>-</v>
      </c>
      <c r="F33" t="str">
        <v>-</v>
      </c>
      <c r="G33" t="str">
        <v>-</v>
      </c>
      <c r="H33">
        <v>58.5</v>
      </c>
      <c r="I33">
        <v>11857.95</v>
      </c>
      <c r="J33">
        <v>77.85</v>
      </c>
      <c r="K33">
        <v>693690</v>
      </c>
      <c r="L33">
        <v>4554.1622899159665</v>
      </c>
    </row>
    <row r="34">
      <c r="A34">
        <v>34</v>
      </c>
      <c r="B34" t="str">
        <v>Mihiri</v>
      </c>
      <c r="C34" t="str">
        <v>Wikramanayake</v>
      </c>
      <c r="D34" t="str">
        <v>Consultant</v>
      </c>
      <c r="E34" t="str">
        <v>-</v>
      </c>
      <c r="F34" t="str">
        <v>-</v>
      </c>
      <c r="G34" t="str">
        <v>-</v>
      </c>
      <c r="H34">
        <f>SUM(21.75*4)</f>
        <v>87</v>
      </c>
      <c r="I34" t="str">
        <v>N/A</v>
      </c>
      <c r="J34" t="str">
        <v>N/A</v>
      </c>
      <c r="K34" t="str">
        <v>N/A</v>
      </c>
      <c r="L34" t="str">
        <v>N/A</v>
      </c>
    </row>
    <row r="35">
      <c r="A35">
        <v>35</v>
      </c>
      <c r="B35" t="str">
        <v>Sitralega</v>
      </c>
      <c r="C35" t="str">
        <v>Maunaguru</v>
      </c>
      <c r="D35" t="str">
        <v>Consultant</v>
      </c>
      <c r="E35" t="str">
        <v>-</v>
      </c>
      <c r="F35" t="str">
        <v>-</v>
      </c>
      <c r="G35" t="str">
        <v>-</v>
      </c>
      <c r="H35">
        <v>30</v>
      </c>
      <c r="I35">
        <v>39414.67</v>
      </c>
      <c r="J35">
        <v>258.76</v>
      </c>
      <c r="K35">
        <v>1182440</v>
      </c>
      <c r="L35">
        <v>7762.867647058823</v>
      </c>
    </row>
    <row r="36">
      <c r="A36">
        <v>36</v>
      </c>
      <c r="B36" t="str">
        <v>Mirak</v>
      </c>
      <c r="C36" t="str">
        <v>Raheem</v>
      </c>
      <c r="D36" t="str">
        <v>Consultant</v>
      </c>
      <c r="E36" t="str">
        <v>-</v>
      </c>
      <c r="F36" t="str">
        <v>-</v>
      </c>
      <c r="G36" t="str">
        <v>-</v>
      </c>
      <c r="H36">
        <v>30</v>
      </c>
      <c r="I36" t="str">
        <v>N/A</v>
      </c>
      <c r="J36" t="str">
        <v>N/A</v>
      </c>
      <c r="K36" t="str">
        <v>N/A</v>
      </c>
      <c r="L36" t="str">
        <v>N/A</v>
      </c>
    </row>
    <row r="37">
      <c r="A37">
        <v>37</v>
      </c>
      <c r="B37" t="str">
        <v xml:space="preserve">Thusitha </v>
      </c>
      <c r="C37" t="str">
        <v>Sugathapala</v>
      </c>
      <c r="D37" t="str">
        <v>Consultant</v>
      </c>
      <c r="E37" t="str">
        <v>-</v>
      </c>
      <c r="F37" t="str">
        <v>-</v>
      </c>
      <c r="G37" t="str">
        <v>-</v>
      </c>
      <c r="H37">
        <v>20</v>
      </c>
      <c r="I37">
        <v>75000</v>
      </c>
      <c r="J37">
        <v>492.38</v>
      </c>
      <c r="K37">
        <v>1500000</v>
      </c>
      <c r="L37">
        <v>9847.689075630253</v>
      </c>
    </row>
    <row r="38">
      <c r="A38">
        <v>38</v>
      </c>
      <c r="B38" t="str">
        <v>Menaka</v>
      </c>
      <c r="C38" t="str">
        <v>Liyanage</v>
      </c>
      <c r="D38" t="str">
        <v>Consultant</v>
      </c>
      <c r="E38" t="str">
        <v>-</v>
      </c>
      <c r="F38" t="str">
        <v>-</v>
      </c>
      <c r="G38" t="str">
        <v>-</v>
      </c>
      <c r="H38">
        <v>76.12</v>
      </c>
      <c r="I38">
        <v>24977.4</v>
      </c>
      <c r="J38">
        <v>163.98</v>
      </c>
      <c r="K38">
        <v>1901280</v>
      </c>
      <c r="L38">
        <v>12482.142857142857</v>
      </c>
    </row>
    <row r="39">
      <c r="A39">
        <v>39</v>
      </c>
      <c r="B39" t="str">
        <v>Jinie</v>
      </c>
      <c r="C39" t="str">
        <v>Dela</v>
      </c>
      <c r="D39" t="str">
        <v>Consultant</v>
      </c>
      <c r="E39" t="str">
        <v>-</v>
      </c>
      <c r="F39" t="str">
        <v>-</v>
      </c>
      <c r="G39" t="str">
        <v>-</v>
      </c>
      <c r="H39">
        <f>SUM(21.75*3)</f>
        <v>65.25</v>
      </c>
      <c r="I39" t="str">
        <v>N/A</v>
      </c>
      <c r="J39" t="str">
        <v>N/A</v>
      </c>
      <c r="K39" t="str">
        <v>N/A</v>
      </c>
      <c r="L39" t="str">
        <v>N/A</v>
      </c>
    </row>
    <row r="40">
      <c r="A40">
        <v>40</v>
      </c>
      <c r="B40" t="str">
        <v>Ashwin</v>
      </c>
      <c r="C40" t="str">
        <v>Hemmathagama</v>
      </c>
      <c r="D40" t="str">
        <v>Consultant</v>
      </c>
      <c r="E40" t="str">
        <v>-</v>
      </c>
      <c r="F40" t="str">
        <v>-</v>
      </c>
      <c r="G40" t="str">
        <v>-</v>
      </c>
      <c r="H40">
        <f>SUM(21.75*5)</f>
        <v>108.75</v>
      </c>
      <c r="I40">
        <v>11494.25</v>
      </c>
      <c r="J40">
        <v>75.46</v>
      </c>
      <c r="K40">
        <v>1250000</v>
      </c>
      <c r="L40">
        <v>8206.40756302521</v>
      </c>
    </row>
    <row r="41">
      <c r="A41">
        <v>41</v>
      </c>
      <c r="B41" t="str">
        <v xml:space="preserve">Namiz </v>
      </c>
      <c r="C41" t="str">
        <v>Musafer</v>
      </c>
      <c r="D41" t="str">
        <v>Consultant</v>
      </c>
      <c r="E41" t="str">
        <v>-</v>
      </c>
      <c r="F41" t="str">
        <v>-</v>
      </c>
      <c r="G41" t="str">
        <v>-</v>
      </c>
      <c r="H41">
        <v>261</v>
      </c>
      <c r="I41">
        <v>4732.76</v>
      </c>
      <c r="J41">
        <v>31.07</v>
      </c>
      <c r="K41">
        <v>1235250</v>
      </c>
      <c r="L41">
        <v>8109.571953781513</v>
      </c>
    </row>
    <row r="42">
      <c r="A42">
        <v>42</v>
      </c>
      <c r="B42" t="str">
        <v>Chandrika</v>
      </c>
      <c r="C42" t="str">
        <v>Karunaratna</v>
      </c>
      <c r="D42" t="str">
        <v>Consultant</v>
      </c>
      <c r="E42" t="str">
        <v>-</v>
      </c>
      <c r="F42" t="str">
        <v>-</v>
      </c>
      <c r="G42" t="str">
        <v>-</v>
      </c>
      <c r="H42">
        <v>52.5</v>
      </c>
      <c r="I42">
        <v>17141.2</v>
      </c>
      <c r="J42">
        <v>112.53</v>
      </c>
      <c r="K42">
        <v>899913</v>
      </c>
      <c r="L42">
        <v>5908.042279411765</v>
      </c>
    </row>
    <row r="43">
      <c r="A43">
        <v>43</v>
      </c>
      <c r="B43" t="str">
        <v xml:space="preserve">Chamindry </v>
      </c>
      <c r="C43" t="str">
        <v>Saparamadu</v>
      </c>
      <c r="D43" t="str">
        <v>Consultant</v>
      </c>
      <c r="E43" t="str">
        <v>-</v>
      </c>
      <c r="F43" t="str">
        <v>-</v>
      </c>
      <c r="G43" t="str">
        <v>-</v>
      </c>
      <c r="H43">
        <v>74.25</v>
      </c>
      <c r="I43">
        <v>3313.13</v>
      </c>
      <c r="J43">
        <v>21.75</v>
      </c>
      <c r="K43">
        <v>246000</v>
      </c>
      <c r="L43">
        <v>1615.0210084033615</v>
      </c>
    </row>
    <row r="44">
      <c r="A44">
        <v>44</v>
      </c>
      <c r="B44" t="str">
        <v>Menaka</v>
      </c>
      <c r="C44" t="str">
        <v>Liyanage</v>
      </c>
      <c r="D44" t="str">
        <v>Consultant</v>
      </c>
      <c r="E44" t="str">
        <v>-</v>
      </c>
      <c r="F44" t="str">
        <v>-</v>
      </c>
      <c r="G44" t="str">
        <v>-</v>
      </c>
      <c r="H44">
        <f>SUM(21.75*7)</f>
        <v>152.25</v>
      </c>
      <c r="I44">
        <v>12487.88</v>
      </c>
      <c r="J44">
        <v>81.98</v>
      </c>
      <c r="K44">
        <v>1901280</v>
      </c>
      <c r="L44">
        <v>12482.142857142857</v>
      </c>
    </row>
    <row r="45">
      <c r="A45">
        <v>45</v>
      </c>
      <c r="B45" t="str">
        <v>Devana</v>
      </c>
      <c r="C45" t="str">
        <v>Salgado</v>
      </c>
      <c r="D45" t="str">
        <v>Consultant</v>
      </c>
      <c r="E45" t="str">
        <v>-</v>
      </c>
      <c r="F45" t="str">
        <v>-</v>
      </c>
      <c r="G45" t="str">
        <v>-</v>
      </c>
      <c r="H45">
        <v>15</v>
      </c>
      <c r="I45">
        <v>19333.33</v>
      </c>
      <c r="J45">
        <v>126.93</v>
      </c>
      <c r="K45">
        <v>290000</v>
      </c>
      <c r="L45">
        <v>1903.8865546218487</v>
      </c>
    </row>
    <row r="46">
      <c r="A46">
        <v>46</v>
      </c>
      <c r="B46" t="str">
        <v>Chopadithya</v>
      </c>
      <c r="C46" t="str">
        <v>Edirisinghe</v>
      </c>
      <c r="D46" t="str">
        <v>Consultant</v>
      </c>
      <c r="E46" t="str">
        <v>-</v>
      </c>
      <c r="F46" t="str">
        <v>-</v>
      </c>
      <c r="G46" t="str">
        <v>-</v>
      </c>
      <c r="H46">
        <v>21.75</v>
      </c>
      <c r="I46">
        <v>17931.03</v>
      </c>
      <c r="J46">
        <v>117.72</v>
      </c>
      <c r="K46">
        <v>390000</v>
      </c>
      <c r="L46">
        <v>2560.3991596638657</v>
      </c>
    </row>
    <row r="47">
      <c r="A47">
        <v>47</v>
      </c>
      <c r="B47" t="str">
        <v>Shermila</v>
      </c>
      <c r="C47" t="str">
        <v>Antony Perera</v>
      </c>
      <c r="D47" t="str">
        <v>Consultant</v>
      </c>
      <c r="E47" t="str">
        <v>-</v>
      </c>
      <c r="F47" t="str">
        <v>-</v>
      </c>
      <c r="G47" t="str">
        <v>-</v>
      </c>
      <c r="H47">
        <f>SUM(21.75*4)</f>
        <v>87</v>
      </c>
      <c r="I47">
        <v>5472.55</v>
      </c>
      <c r="J47">
        <v>35.93</v>
      </c>
      <c r="K47">
        <v>476112</v>
      </c>
      <c r="L47">
        <v>3125.7352941176473</v>
      </c>
    </row>
    <row r="48">
      <c r="A48">
        <v>48</v>
      </c>
      <c r="B48" t="str">
        <v>Sri Dhayalini</v>
      </c>
      <c r="C48" t="str">
        <v>Sivalingam</v>
      </c>
      <c r="D48" t="str">
        <v>Consultant</v>
      </c>
      <c r="E48" t="str">
        <v>-</v>
      </c>
      <c r="F48" t="str">
        <v>-</v>
      </c>
      <c r="G48" t="str">
        <v>-</v>
      </c>
      <c r="H48">
        <v>43</v>
      </c>
      <c r="I48">
        <v>3023.26</v>
      </c>
      <c r="J48">
        <v>19.85</v>
      </c>
      <c r="K48">
        <v>130000</v>
      </c>
      <c r="L48">
        <v>853.4663865546219</v>
      </c>
    </row>
    <row r="49">
      <c r="A49">
        <v>49</v>
      </c>
      <c r="B49" t="str">
        <v>Shruthi</v>
      </c>
      <c r="C49" t="str">
        <v>De Visser</v>
      </c>
      <c r="D49" t="str">
        <v>Consultant</v>
      </c>
      <c r="E49" t="str">
        <v>-</v>
      </c>
      <c r="F49" t="str">
        <v>-</v>
      </c>
      <c r="G49" t="str">
        <v>-</v>
      </c>
      <c r="H49">
        <f>SUM(21.75*2)</f>
        <v>43.5</v>
      </c>
      <c r="I49">
        <v>3678.16</v>
      </c>
      <c r="J49">
        <v>24.15</v>
      </c>
      <c r="K49">
        <v>160000</v>
      </c>
      <c r="L49">
        <v>1050.420168067227</v>
      </c>
    </row>
    <row r="50">
      <c r="A50">
        <v>50</v>
      </c>
      <c r="B50" t="str">
        <v>Manisha</v>
      </c>
      <c r="C50" t="str">
        <v>Dissanayake</v>
      </c>
      <c r="D50" t="str">
        <v>Consultant</v>
      </c>
      <c r="E50" t="str">
        <v>-</v>
      </c>
      <c r="F50" t="str">
        <v>-</v>
      </c>
      <c r="G50" t="str">
        <v>-</v>
      </c>
      <c r="H50">
        <f>SUM(21.75*2)</f>
        <v>43.5</v>
      </c>
      <c r="I50">
        <v>5977.01</v>
      </c>
      <c r="J50">
        <v>39.24</v>
      </c>
      <c r="K50">
        <v>260000</v>
      </c>
      <c r="L50">
        <v>1706.9327731092437</v>
      </c>
    </row>
    <row r="51">
      <c r="A51">
        <v>51</v>
      </c>
      <c r="B51" t="str">
        <v>Galusha</v>
      </c>
      <c r="C51" t="str">
        <v>Wirithimulla</v>
      </c>
      <c r="D51" t="str">
        <v>Consultant</v>
      </c>
      <c r="E51" t="str">
        <v>-</v>
      </c>
      <c r="F51" t="str">
        <v>-</v>
      </c>
      <c r="G51" t="str">
        <v>-</v>
      </c>
      <c r="H51">
        <f>SUM(21.75*3)</f>
        <v>65.25</v>
      </c>
      <c r="I51">
        <v>6704.98</v>
      </c>
      <c r="J51">
        <v>43.88</v>
      </c>
      <c r="K51">
        <v>437500</v>
      </c>
      <c r="L51">
        <v>2862.84517733281</v>
      </c>
    </row>
    <row r="52">
      <c r="A52">
        <v>52</v>
      </c>
      <c r="B52" t="str">
        <v>Nabeela</v>
      </c>
      <c r="C52" t="str">
        <v>Raji</v>
      </c>
      <c r="D52" t="str">
        <v>Consultant</v>
      </c>
      <c r="E52" t="str">
        <v>-</v>
      </c>
      <c r="F52" t="str">
        <v>-</v>
      </c>
      <c r="G52" t="str">
        <v>-</v>
      </c>
      <c r="H52">
        <v>130.5</v>
      </c>
      <c r="I52">
        <v>4597.7</v>
      </c>
      <c r="J52">
        <v>30.09</v>
      </c>
      <c r="K52">
        <v>600000</v>
      </c>
      <c r="L52">
        <v>3926.187671770711</v>
      </c>
    </row>
    <row r="53">
      <c r="A53">
        <v>53</v>
      </c>
      <c r="B53" t="str">
        <v>Upali</v>
      </c>
      <c r="C53" t="str">
        <v>Daranagama</v>
      </c>
      <c r="D53" t="str">
        <v>Consultant</v>
      </c>
      <c r="E53" t="str">
        <v>-</v>
      </c>
      <c r="F53" t="str">
        <v>-</v>
      </c>
      <c r="G53" t="str">
        <v>-</v>
      </c>
      <c r="H53">
        <f>SUM(21.75*3)</f>
        <v>65.25</v>
      </c>
      <c r="I53">
        <v>42988.51</v>
      </c>
      <c r="J53">
        <v>281.3</v>
      </c>
      <c r="K53">
        <v>2805000</v>
      </c>
      <c r="L53">
        <v>18354.927365528074</v>
      </c>
    </row>
    <row r="54">
      <c r="A54">
        <v>54</v>
      </c>
      <c r="B54" t="str">
        <v>Suthakaran</v>
      </c>
      <c r="C54" t="str">
        <v>Sundaralingam</v>
      </c>
      <c r="D54" t="str">
        <v>Consultant</v>
      </c>
      <c r="E54" t="str">
        <v>-</v>
      </c>
      <c r="F54" t="str">
        <v>-</v>
      </c>
      <c r="G54" t="str">
        <v>-</v>
      </c>
      <c r="H54">
        <v>58.5</v>
      </c>
      <c r="I54">
        <v>6515.38</v>
      </c>
      <c r="J54">
        <v>42.63</v>
      </c>
      <c r="K54">
        <v>381150</v>
      </c>
      <c r="L54">
        <v>2494.110718492344</v>
      </c>
    </row>
    <row r="55">
      <c r="A55">
        <v>55</v>
      </c>
      <c r="B55" t="str">
        <v>Sonali</v>
      </c>
      <c r="C55" t="str">
        <v>Herath</v>
      </c>
      <c r="D55" t="str">
        <v>Consultant</v>
      </c>
      <c r="E55" t="str">
        <v>-</v>
      </c>
      <c r="F55" t="str">
        <v>-</v>
      </c>
      <c r="G55" t="str">
        <v>-</v>
      </c>
      <c r="H55">
        <v>58.5</v>
      </c>
      <c r="I55">
        <v>5128.21</v>
      </c>
      <c r="J55">
        <v>33.56</v>
      </c>
      <c r="K55">
        <v>300000</v>
      </c>
      <c r="L55">
        <v>1963.0938358853555</v>
      </c>
    </row>
    <row r="56">
      <c r="A56">
        <v>56</v>
      </c>
      <c r="B56" t="str">
        <v>Sivanesaraj</v>
      </c>
      <c r="C56" t="str">
        <v>Kamalaraj</v>
      </c>
      <c r="D56" t="str">
        <v>Consultant</v>
      </c>
      <c r="E56" t="str">
        <v>-</v>
      </c>
      <c r="F56" t="str">
        <v>-</v>
      </c>
      <c r="G56" t="str">
        <v>-</v>
      </c>
      <c r="H56">
        <v>58.5</v>
      </c>
      <c r="I56">
        <v>1709.4</v>
      </c>
      <c r="J56">
        <v>11.19</v>
      </c>
      <c r="K56">
        <v>100000</v>
      </c>
      <c r="L56">
        <v>654.3646119617852</v>
      </c>
    </row>
    <row r="57">
      <c r="A57">
        <v>57</v>
      </c>
      <c r="B57" t="str">
        <v>Ramaiah</v>
      </c>
      <c r="C57" t="str">
        <v>Kathirgamanathan</v>
      </c>
      <c r="D57" t="str">
        <v>Consultant</v>
      </c>
      <c r="E57" t="str">
        <v>-</v>
      </c>
      <c r="F57" t="str">
        <v>-</v>
      </c>
      <c r="G57" t="str">
        <v>-</v>
      </c>
      <c r="H57">
        <v>58.5</v>
      </c>
      <c r="I57">
        <v>4531.62</v>
      </c>
      <c r="J57">
        <v>29.65</v>
      </c>
      <c r="K57">
        <v>265100</v>
      </c>
      <c r="L57">
        <v>1734.7205863106924</v>
      </c>
    </row>
    <row r="58">
      <c r="A58">
        <v>58</v>
      </c>
      <c r="B58" t="str">
        <v>Manoj</v>
      </c>
      <c r="C58" t="str">
        <v>Wanigasinge</v>
      </c>
      <c r="D58" t="str">
        <v>Consultant</v>
      </c>
      <c r="E58" t="str">
        <v>-</v>
      </c>
      <c r="F58" t="str">
        <v>-</v>
      </c>
      <c r="G58" t="str">
        <v>-</v>
      </c>
      <c r="H58">
        <v>58.5</v>
      </c>
      <c r="I58">
        <v>5128.21</v>
      </c>
      <c r="J58">
        <v>33.56</v>
      </c>
      <c r="K58">
        <v>300000</v>
      </c>
      <c r="L58">
        <v>1963.0938358853555</v>
      </c>
    </row>
    <row r="59">
      <c r="A59">
        <v>59</v>
      </c>
      <c r="B59" t="str">
        <v>Mahakumarage</v>
      </c>
      <c r="C59" t="str">
        <v>Nandana</v>
      </c>
      <c r="D59" t="str">
        <v>Consultant</v>
      </c>
      <c r="E59" t="str">
        <v>-</v>
      </c>
      <c r="F59" t="str">
        <v>-</v>
      </c>
      <c r="G59" t="str">
        <v>-</v>
      </c>
      <c r="H59">
        <v>58.5</v>
      </c>
      <c r="I59">
        <v>58632.48</v>
      </c>
      <c r="J59">
        <v>383.67</v>
      </c>
      <c r="K59">
        <v>3430000</v>
      </c>
      <c r="L59">
        <v>22444.70619028923</v>
      </c>
    </row>
    <row r="60">
      <c r="A60">
        <v>60</v>
      </c>
      <c r="B60" t="str">
        <v>Anura</v>
      </c>
      <c r="C60" t="str">
        <v>Bandara</v>
      </c>
      <c r="D60" t="str">
        <v>Consultant</v>
      </c>
      <c r="E60" t="str">
        <v>-</v>
      </c>
      <c r="F60" t="str">
        <v>-</v>
      </c>
      <c r="G60" t="str">
        <v>-</v>
      </c>
      <c r="H60">
        <v>58.5</v>
      </c>
      <c r="I60">
        <v>4666.67</v>
      </c>
      <c r="J60">
        <v>30.54</v>
      </c>
      <c r="K60">
        <v>273000</v>
      </c>
      <c r="L60">
        <v>1786.4153906556735</v>
      </c>
    </row>
    <row r="61">
      <c r="A61">
        <v>61</v>
      </c>
      <c r="B61" t="str">
        <v>Anoja</v>
      </c>
      <c r="C61" t="str">
        <v>Wickramasinghe</v>
      </c>
      <c r="D61" t="str">
        <v>Consultant</v>
      </c>
      <c r="E61" t="str">
        <v>-</v>
      </c>
      <c r="F61" t="str">
        <v>-</v>
      </c>
      <c r="G61" t="str">
        <v>-</v>
      </c>
      <c r="H61">
        <f>SUM(21.75*5)</f>
        <v>108.75</v>
      </c>
      <c r="I61">
        <v>22160.92</v>
      </c>
      <c r="J61">
        <v>145.01</v>
      </c>
      <c r="K61">
        <v>2410000</v>
      </c>
      <c r="L61">
        <v>15770.187148279021</v>
      </c>
    </row>
    <row r="62">
      <c r="A62">
        <v>62</v>
      </c>
      <c r="B62" t="str">
        <v>Naveen</v>
      </c>
      <c r="C62" t="str">
        <v>Rathnayake</v>
      </c>
      <c r="D62" t="str">
        <v>Consultant</v>
      </c>
      <c r="E62" t="str">
        <v>-</v>
      </c>
      <c r="F62" t="str">
        <v>-</v>
      </c>
      <c r="G62" t="str">
        <v>-</v>
      </c>
      <c r="H62">
        <v>130.5</v>
      </c>
      <c r="I62">
        <v>3266.88</v>
      </c>
      <c r="J62">
        <v>21.38</v>
      </c>
      <c r="K62">
        <v>426328</v>
      </c>
      <c r="L62">
        <v>2789.7395628844392</v>
      </c>
    </row>
    <row r="63">
      <c r="A63">
        <v>63</v>
      </c>
      <c r="B63" t="str">
        <v>Manikku</v>
      </c>
      <c r="C63" t="str">
        <v>Leelaratne</v>
      </c>
      <c r="D63" t="str">
        <v>Consultant</v>
      </c>
      <c r="E63" t="str">
        <v>-</v>
      </c>
      <c r="F63" t="str">
        <v>-</v>
      </c>
      <c r="G63" t="str">
        <v>-</v>
      </c>
      <c r="H63">
        <f>SUM(21.75*3)</f>
        <v>65.25</v>
      </c>
      <c r="I63">
        <v>32528.74</v>
      </c>
      <c r="J63">
        <v>212.84</v>
      </c>
      <c r="K63">
        <v>2122500</v>
      </c>
      <c r="L63">
        <v>13888</v>
      </c>
    </row>
    <row r="64">
      <c r="A64">
        <v>64</v>
      </c>
      <c r="B64" t="str">
        <v>Guru Badalge</v>
      </c>
      <c r="C64" t="str">
        <v>Wimalaratne</v>
      </c>
      <c r="D64" t="str">
        <v>Consultant</v>
      </c>
      <c r="E64" t="str">
        <v>-</v>
      </c>
      <c r="F64" t="str">
        <v>-</v>
      </c>
      <c r="G64" t="str">
        <v>-</v>
      </c>
      <c r="H64">
        <f>SUM(21.75*12)</f>
        <v>261</v>
      </c>
      <c r="I64">
        <v>21455.93</v>
      </c>
      <c r="J64">
        <v>140.4</v>
      </c>
      <c r="K64" t="str">
        <v>5,600.000.00</v>
      </c>
      <c r="L64">
        <v>36644.41</v>
      </c>
    </row>
    <row r="65">
      <c r="A65">
        <v>65</v>
      </c>
      <c r="B65" t="str">
        <v>Chamintha</v>
      </c>
      <c r="C65" t="str">
        <v>Thilakarathna</v>
      </c>
      <c r="D65" t="str">
        <v>Consultant</v>
      </c>
      <c r="E65" t="str">
        <v>-</v>
      </c>
      <c r="F65" t="str">
        <v>-</v>
      </c>
      <c r="G65" t="str">
        <v>-</v>
      </c>
      <c r="H65">
        <v>21.75</v>
      </c>
      <c r="I65">
        <v>24137.93</v>
      </c>
      <c r="J65">
        <v>157.95</v>
      </c>
      <c r="K65">
        <v>525000</v>
      </c>
      <c r="L65">
        <v>3435.414212799372</v>
      </c>
    </row>
    <row r="66">
      <c r="A66">
        <v>66</v>
      </c>
      <c r="B66" t="str">
        <v xml:space="preserve">Yasas </v>
      </c>
      <c r="C66" t="str">
        <v>Thalagala</v>
      </c>
      <c r="D66" t="str">
        <v>Consultant</v>
      </c>
      <c r="E66" t="str">
        <v>-</v>
      </c>
      <c r="F66" t="str">
        <v>-</v>
      </c>
      <c r="G66" t="str">
        <v>-</v>
      </c>
      <c r="H66">
        <v>130.5</v>
      </c>
      <c r="I66">
        <v>7662.84</v>
      </c>
      <c r="J66">
        <v>50.14</v>
      </c>
      <c r="K66">
        <v>1000000</v>
      </c>
      <c r="L66">
        <v>6543.646119617852</v>
      </c>
    </row>
    <row r="67">
      <c r="A67">
        <v>67</v>
      </c>
      <c r="B67" t="str">
        <v>Shevandra</v>
      </c>
      <c r="C67" t="str">
        <v>Wijemanne</v>
      </c>
      <c r="D67" t="str">
        <v>Consultant</v>
      </c>
      <c r="E67" t="str">
        <v>-</v>
      </c>
      <c r="F67" t="str">
        <v>-</v>
      </c>
      <c r="G67" t="str">
        <v>-</v>
      </c>
      <c r="H67">
        <v>90</v>
      </c>
      <c r="I67">
        <v>8333.33</v>
      </c>
      <c r="J67">
        <v>54.53</v>
      </c>
      <c r="K67">
        <v>750000</v>
      </c>
      <c r="L67">
        <v>4907.734589713388</v>
      </c>
    </row>
    <row r="68">
      <c r="A68">
        <v>68</v>
      </c>
      <c r="B68" t="str">
        <v>Varuna</v>
      </c>
      <c r="C68" t="str">
        <v>Ponnamperuma</v>
      </c>
      <c r="D68" t="str">
        <v>Consultant</v>
      </c>
      <c r="E68" t="str">
        <v>-</v>
      </c>
      <c r="F68" t="str">
        <v>-</v>
      </c>
      <c r="G68" t="str">
        <v>-</v>
      </c>
      <c r="H68">
        <v>120</v>
      </c>
      <c r="I68">
        <v>7291.67</v>
      </c>
      <c r="J68">
        <v>47.71</v>
      </c>
      <c r="K68">
        <v>875000</v>
      </c>
      <c r="L68">
        <v>5725.69035466562</v>
      </c>
    </row>
    <row r="69">
      <c r="A69">
        <v>69</v>
      </c>
      <c r="B69" t="str">
        <v>Chiranthi</v>
      </c>
      <c r="C69" t="str">
        <v>Rajapakse</v>
      </c>
      <c r="D69" t="str">
        <v>Consultant</v>
      </c>
      <c r="E69" t="str">
        <v>-</v>
      </c>
      <c r="F69" t="str">
        <v>-</v>
      </c>
      <c r="G69" t="str">
        <v>-</v>
      </c>
      <c r="H69">
        <f>SUM(21.75*5)</f>
        <v>108.75</v>
      </c>
      <c r="I69">
        <v>11751.72</v>
      </c>
      <c r="J69">
        <v>76.9</v>
      </c>
      <c r="K69">
        <v>1278000</v>
      </c>
      <c r="L69">
        <v>8362.779740871614</v>
      </c>
    </row>
    <row r="70">
      <c r="A70">
        <v>70</v>
      </c>
      <c r="B70" t="str">
        <v>Sellathurai</v>
      </c>
      <c r="C70" t="str">
        <v>Rameshwaran</v>
      </c>
      <c r="D70" t="str">
        <v>Consultant</v>
      </c>
      <c r="E70" t="str">
        <v>-</v>
      </c>
      <c r="F70" t="str">
        <v>-</v>
      </c>
      <c r="G70" t="str">
        <v>-</v>
      </c>
      <c r="H70">
        <v>21.75</v>
      </c>
      <c r="I70">
        <v>20459.77</v>
      </c>
      <c r="J70">
        <v>133.42</v>
      </c>
      <c r="K70">
        <v>445000</v>
      </c>
      <c r="L70">
        <v>2901.8584936419957</v>
      </c>
    </row>
    <row r="71">
      <c r="A71">
        <v>71</v>
      </c>
      <c r="B71" t="str">
        <v>Lalith</v>
      </c>
      <c r="C71" t="str">
        <v>Aruna</v>
      </c>
      <c r="D71" t="str">
        <v>Consultant</v>
      </c>
      <c r="E71" t="str">
        <v>-</v>
      </c>
      <c r="F71" t="str">
        <v>-</v>
      </c>
      <c r="G71" t="str">
        <v>-</v>
      </c>
      <c r="H71">
        <v>21.75</v>
      </c>
      <c r="I71">
        <v>19540.23</v>
      </c>
      <c r="J71">
        <v>127.42</v>
      </c>
      <c r="K71">
        <v>425000</v>
      </c>
      <c r="L71">
        <v>2771.4378871861754</v>
      </c>
    </row>
    <row r="72">
      <c r="A72">
        <v>72</v>
      </c>
      <c r="B72" t="str">
        <v xml:space="preserve">Sevvandi </v>
      </c>
      <c r="C72" t="str">
        <v>Jayakody</v>
      </c>
      <c r="D72" t="str">
        <v>Consultant</v>
      </c>
      <c r="E72" t="str">
        <v>-</v>
      </c>
      <c r="F72" t="str">
        <v>-</v>
      </c>
      <c r="G72" t="str">
        <v>-</v>
      </c>
      <c r="H72">
        <f>SUM(21.75*5)</f>
        <v>108.75</v>
      </c>
      <c r="I72">
        <v>4597.7</v>
      </c>
      <c r="J72">
        <v>29.98</v>
      </c>
      <c r="K72">
        <v>500000</v>
      </c>
      <c r="L72">
        <v>3260.5151613955004</v>
      </c>
    </row>
    <row r="73">
      <c r="A73">
        <v>73</v>
      </c>
      <c r="B73" t="str">
        <v>Sarath</v>
      </c>
      <c r="C73" t="str">
        <v>Samaraweera</v>
      </c>
      <c r="D73" t="str">
        <v>Consultant</v>
      </c>
      <c r="E73" t="str">
        <v>-</v>
      </c>
      <c r="F73" t="str">
        <v>-</v>
      </c>
      <c r="G73" t="str">
        <v>-</v>
      </c>
      <c r="H73">
        <f>SUM(21.75*2)</f>
        <v>43.5</v>
      </c>
      <c r="I73">
        <v>27390.8</v>
      </c>
      <c r="J73">
        <v>178.62</v>
      </c>
      <c r="K73">
        <v>1191500</v>
      </c>
      <c r="L73">
        <v>7769.807629605478</v>
      </c>
    </row>
    <row r="74">
      <c r="A74">
        <v>74</v>
      </c>
      <c r="B74" t="str">
        <v>Nigel</v>
      </c>
      <c r="C74" t="str">
        <v>Nugawela</v>
      </c>
      <c r="D74" t="str">
        <v>Consultant</v>
      </c>
      <c r="E74" t="str">
        <v>-</v>
      </c>
      <c r="F74" t="str">
        <v>-</v>
      </c>
      <c r="G74" t="str">
        <v>-</v>
      </c>
      <c r="H74">
        <f>SUM(21.75*5)</f>
        <v>108.75</v>
      </c>
      <c r="I74">
        <v>5747.13</v>
      </c>
      <c r="J74">
        <v>37.48</v>
      </c>
      <c r="K74">
        <v>625000</v>
      </c>
      <c r="L74">
        <v>4075.643951744376</v>
      </c>
    </row>
    <row r="75">
      <c r="A75">
        <v>75</v>
      </c>
      <c r="B75" t="str">
        <v>Jeyani</v>
      </c>
      <c r="C75" t="str">
        <v>Thiyagaraja</v>
      </c>
      <c r="D75" t="str">
        <v>Consultant</v>
      </c>
      <c r="E75" t="str">
        <v>-</v>
      </c>
      <c r="F75" t="str">
        <v>-</v>
      </c>
      <c r="G75" t="str">
        <v>-</v>
      </c>
      <c r="H75">
        <f>SUM(21.75*5)</f>
        <v>108.75</v>
      </c>
      <c r="I75">
        <v>2988.51</v>
      </c>
      <c r="J75">
        <v>19.49</v>
      </c>
      <c r="K75">
        <v>325000</v>
      </c>
      <c r="L75">
        <v>2119.3348549070756</v>
      </c>
    </row>
    <row r="76">
      <c r="A76">
        <v>76</v>
      </c>
      <c r="B76" t="str">
        <v>Chamika</v>
      </c>
      <c r="C76" t="str">
        <v>Indeewari Wijesuriya</v>
      </c>
      <c r="D76" t="str">
        <v>Consultant</v>
      </c>
      <c r="E76" t="str">
        <v>-</v>
      </c>
      <c r="F76" t="str">
        <v>-</v>
      </c>
      <c r="G76" t="str">
        <v>-</v>
      </c>
      <c r="H76">
        <f>SUM(21.75*5)</f>
        <v>108.75</v>
      </c>
      <c r="I76">
        <v>2988.51</v>
      </c>
      <c r="J76">
        <v>19.49</v>
      </c>
      <c r="K76">
        <v>325000</v>
      </c>
      <c r="L76">
        <v>2119.3348549070756</v>
      </c>
    </row>
    <row r="77">
      <c r="A77">
        <v>77</v>
      </c>
      <c r="B77" t="str">
        <v>Chaminda</v>
      </c>
      <c r="C77" t="str">
        <v>Fernando</v>
      </c>
      <c r="D77" t="str">
        <v>Consultant</v>
      </c>
      <c r="E77" t="str">
        <v>-</v>
      </c>
      <c r="F77" t="str">
        <v>-</v>
      </c>
      <c r="G77" t="str">
        <v>-</v>
      </c>
      <c r="H77">
        <v>54.37</v>
      </c>
      <c r="I77">
        <v>6621.3</v>
      </c>
      <c r="J77">
        <v>43.18</v>
      </c>
      <c r="K77">
        <v>360000</v>
      </c>
      <c r="L77">
        <v>2347.5709162047606</v>
      </c>
    </row>
    <row r="78">
      <c r="A78">
        <v>78</v>
      </c>
      <c r="B78" t="str">
        <v>Shireen</v>
      </c>
      <c r="C78" t="str">
        <v>Samarasuriya</v>
      </c>
      <c r="D78" t="str">
        <v>Consultant</v>
      </c>
      <c r="E78" t="str">
        <v>-</v>
      </c>
      <c r="F78" t="str">
        <v>-</v>
      </c>
      <c r="G78" t="str">
        <v>-</v>
      </c>
      <c r="H78">
        <f>SUM(21.75*5)</f>
        <v>108.75</v>
      </c>
      <c r="I78">
        <v>19862.07</v>
      </c>
      <c r="J78">
        <v>129.52</v>
      </c>
      <c r="K78">
        <v>2160000</v>
      </c>
      <c r="L78">
        <v>14085.425497228563</v>
      </c>
    </row>
    <row r="79">
      <c r="A79">
        <v>79</v>
      </c>
      <c r="B79" t="str">
        <v>Farah</v>
      </c>
      <c r="C79" t="str">
        <v>Mihlar</v>
      </c>
      <c r="D79" t="str">
        <v>Consultant</v>
      </c>
      <c r="E79" t="str">
        <v>-</v>
      </c>
      <c r="F79" t="str">
        <v>-</v>
      </c>
      <c r="G79" t="str">
        <v>-</v>
      </c>
      <c r="H79">
        <v>30</v>
      </c>
      <c r="I79">
        <v>78133.33</v>
      </c>
      <c r="J79">
        <v>509.51</v>
      </c>
      <c r="K79">
        <v>2344000</v>
      </c>
      <c r="L79">
        <v>15285.295076622107</v>
      </c>
    </row>
    <row r="80">
      <c r="A80">
        <v>80</v>
      </c>
      <c r="B80" t="str">
        <v xml:space="preserve">Hemantha </v>
      </c>
      <c r="C80" t="str">
        <v>Abeywardhana</v>
      </c>
      <c r="D80" t="str">
        <v>Consultant</v>
      </c>
      <c r="E80" t="str">
        <v>-</v>
      </c>
      <c r="F80" t="str">
        <v>-</v>
      </c>
      <c r="G80" t="str">
        <v>-</v>
      </c>
      <c r="H80">
        <f>SUM(21.75*2)</f>
        <v>43.5</v>
      </c>
      <c r="I80">
        <v>6896.55</v>
      </c>
      <c r="J80">
        <v>44.97</v>
      </c>
      <c r="K80">
        <v>300000</v>
      </c>
      <c r="L80">
        <v>1956.3090968373003</v>
      </c>
    </row>
    <row r="81">
      <c r="A81">
        <v>81</v>
      </c>
      <c r="B81" t="str">
        <v>Athula Widanage</v>
      </c>
      <c r="C81" t="str">
        <v>Weeraratne</v>
      </c>
      <c r="D81" t="str">
        <v>Consultant</v>
      </c>
      <c r="E81" t="str">
        <v>-</v>
      </c>
      <c r="F81" t="str">
        <v>-</v>
      </c>
      <c r="G81" t="str">
        <v>-</v>
      </c>
      <c r="H81">
        <f>SUM(21.75*2)</f>
        <v>43.5</v>
      </c>
      <c r="I81">
        <v>4137.93</v>
      </c>
      <c r="J81">
        <v>26.98</v>
      </c>
      <c r="K81">
        <v>180000</v>
      </c>
      <c r="L81">
        <v>1173.7854581023803</v>
      </c>
    </row>
    <row r="82">
      <c r="A82">
        <v>82</v>
      </c>
      <c r="B82" t="str">
        <v>Kaushalya</v>
      </c>
      <c r="C82" t="str">
        <v>Premachandra</v>
      </c>
      <c r="D82" t="str">
        <v>Consultant</v>
      </c>
      <c r="E82" t="str">
        <v>-</v>
      </c>
      <c r="F82" t="str">
        <v>-</v>
      </c>
      <c r="G82" t="str">
        <v>-</v>
      </c>
      <c r="H82">
        <v>130.5</v>
      </c>
      <c r="I82">
        <v>12413.79</v>
      </c>
      <c r="J82">
        <v>80.95</v>
      </c>
      <c r="K82">
        <v>1620000</v>
      </c>
      <c r="L82">
        <v>10564.069122921423</v>
      </c>
    </row>
    <row r="83">
      <c r="A83">
        <v>83</v>
      </c>
      <c r="B83" t="str">
        <v>Madhavi</v>
      </c>
      <c r="C83" t="str">
        <v>Ariyabandu</v>
      </c>
      <c r="D83" t="str">
        <v>Consultant</v>
      </c>
      <c r="E83" t="str">
        <v>-</v>
      </c>
      <c r="F83" t="str">
        <v>-</v>
      </c>
      <c r="G83" t="str">
        <v>-</v>
      </c>
      <c r="H83">
        <v>20</v>
      </c>
      <c r="I83">
        <v>30250</v>
      </c>
      <c r="J83">
        <v>197.26</v>
      </c>
      <c r="K83">
        <v>605000</v>
      </c>
      <c r="L83">
        <v>3945.2233452885557</v>
      </c>
    </row>
    <row r="84">
      <c r="A84">
        <v>84</v>
      </c>
      <c r="B84" t="str">
        <v>Chandrika</v>
      </c>
      <c r="C84" t="str">
        <v>Karunaratna</v>
      </c>
      <c r="D84" t="str">
        <v>Consultant</v>
      </c>
      <c r="E84" t="str">
        <v>-</v>
      </c>
      <c r="F84" t="str">
        <v>-</v>
      </c>
      <c r="G84" t="str">
        <v>-</v>
      </c>
      <c r="H84">
        <f>SUM(21.75*2)</f>
        <v>43.5</v>
      </c>
      <c r="I84">
        <v>13791.77</v>
      </c>
      <c r="J84">
        <v>89.71</v>
      </c>
      <c r="K84">
        <v>599942</v>
      </c>
      <c r="L84">
        <v>3902.569439927145</v>
      </c>
    </row>
    <row r="85">
      <c r="A85">
        <v>85</v>
      </c>
      <c r="B85" t="str">
        <v>Saranee</v>
      </c>
      <c r="C85" t="str">
        <v>Gunathilaka</v>
      </c>
      <c r="D85" t="str">
        <v>Consultant</v>
      </c>
      <c r="E85" t="str">
        <v>-</v>
      </c>
      <c r="F85" t="str">
        <v>-</v>
      </c>
      <c r="G85" t="str">
        <v>-</v>
      </c>
      <c r="H85">
        <v>130.5</v>
      </c>
      <c r="I85">
        <v>2758.62</v>
      </c>
      <c r="J85">
        <v>17.94</v>
      </c>
      <c r="K85">
        <v>360000</v>
      </c>
      <c r="L85">
        <v>2341.7680348663243</v>
      </c>
    </row>
    <row r="86">
      <c r="A86">
        <v>86</v>
      </c>
      <c r="B86" t="str">
        <v>Rumal</v>
      </c>
      <c r="C86" t="str">
        <v>Siriwardena</v>
      </c>
      <c r="D86" t="str">
        <v>Consultant</v>
      </c>
      <c r="E86" t="str">
        <v>-</v>
      </c>
      <c r="F86" t="str">
        <v>-</v>
      </c>
      <c r="G86" t="str">
        <v>-</v>
      </c>
      <c r="H86">
        <v>130.5</v>
      </c>
      <c r="I86">
        <v>2758.62</v>
      </c>
      <c r="J86">
        <v>17.94</v>
      </c>
      <c r="K86">
        <v>360000</v>
      </c>
      <c r="L86">
        <v>2341.7680348663243</v>
      </c>
    </row>
    <row r="87">
      <c r="A87">
        <v>87</v>
      </c>
      <c r="B87" t="str">
        <v>Nishadi</v>
      </c>
      <c r="C87" t="str">
        <v>Wickramasinghe</v>
      </c>
      <c r="D87" t="str">
        <v>Consultant</v>
      </c>
      <c r="E87" t="str">
        <v>-</v>
      </c>
      <c r="F87" t="str">
        <v>-</v>
      </c>
      <c r="G87" t="str">
        <v>-</v>
      </c>
      <c r="H87">
        <v>130.5</v>
      </c>
      <c r="I87">
        <v>2758.62</v>
      </c>
      <c r="J87">
        <v>17.94</v>
      </c>
      <c r="K87">
        <v>360000</v>
      </c>
      <c r="L87">
        <v>2341.7680348663243</v>
      </c>
    </row>
    <row r="88">
      <c r="A88">
        <v>88</v>
      </c>
      <c r="B88" t="str">
        <v xml:space="preserve">Mirak </v>
      </c>
      <c r="C88" t="str">
        <v>Rahim</v>
      </c>
      <c r="D88" t="str">
        <v>Consultant</v>
      </c>
      <c r="E88" t="str">
        <v>-</v>
      </c>
      <c r="F88" t="str">
        <v>-</v>
      </c>
      <c r="G88" t="str">
        <v>-</v>
      </c>
      <c r="H88">
        <f>SUM(21.75*2)</f>
        <v>43.5</v>
      </c>
      <c r="I88">
        <v>12413.79</v>
      </c>
      <c r="J88">
        <v>80.75</v>
      </c>
      <c r="K88">
        <v>540000</v>
      </c>
      <c r="L88">
        <v>3512.6520522994865</v>
      </c>
    </row>
    <row r="89">
      <c r="A89">
        <v>89</v>
      </c>
      <c r="B89" t="str">
        <v xml:space="preserve">Pubudini </v>
      </c>
      <c r="C89" t="str">
        <v>Wickramaratne</v>
      </c>
      <c r="D89" t="str">
        <v>Consultant</v>
      </c>
      <c r="E89" t="str">
        <v>-</v>
      </c>
      <c r="F89" t="str">
        <v>-</v>
      </c>
      <c r="G89" t="str">
        <v>-</v>
      </c>
      <c r="H89">
        <v>130.5</v>
      </c>
      <c r="I89">
        <v>8045.98</v>
      </c>
      <c r="J89">
        <v>52.34</v>
      </c>
      <c r="K89">
        <v>1050000</v>
      </c>
      <c r="L89">
        <v>6830.156768360112</v>
      </c>
    </row>
    <row r="90">
      <c r="A90">
        <v>90</v>
      </c>
      <c r="B90" t="str">
        <v>Dinesha</v>
      </c>
      <c r="C90" t="str">
        <v>Samararatna</v>
      </c>
      <c r="D90" t="str">
        <v>Consultant</v>
      </c>
      <c r="E90" t="str">
        <v>-</v>
      </c>
      <c r="F90" t="str">
        <v>-</v>
      </c>
      <c r="G90" t="str">
        <v>-</v>
      </c>
      <c r="H90">
        <v>130.5</v>
      </c>
      <c r="I90">
        <v>14942.53</v>
      </c>
      <c r="J90">
        <v>97.2</v>
      </c>
      <c r="K90">
        <v>1950000</v>
      </c>
      <c r="L90">
        <v>12684.576855525924</v>
      </c>
    </row>
    <row r="91">
      <c r="A91">
        <v>91</v>
      </c>
      <c r="B91" t="str">
        <v xml:space="preserve">Sevvandi </v>
      </c>
      <c r="C91" t="str">
        <v>Jayakody</v>
      </c>
      <c r="D91" t="str">
        <v>Consultant</v>
      </c>
      <c r="E91" t="str">
        <v>-</v>
      </c>
      <c r="F91" t="str">
        <v>-</v>
      </c>
      <c r="G91" t="str">
        <v>-</v>
      </c>
      <c r="H91">
        <v>130.5</v>
      </c>
      <c r="I91">
        <v>1149.43</v>
      </c>
      <c r="J91">
        <v>7.48</v>
      </c>
      <c r="K91">
        <v>150000</v>
      </c>
      <c r="L91">
        <v>975.7366811943018</v>
      </c>
    </row>
    <row r="92">
      <c r="A92">
        <v>92</v>
      </c>
      <c r="B92" t="str">
        <v>Sitralega</v>
      </c>
      <c r="C92" t="str">
        <v>Maunaguru</v>
      </c>
      <c r="D92" t="str">
        <v>Consultant</v>
      </c>
      <c r="E92" t="str">
        <v>-</v>
      </c>
      <c r="F92" t="str">
        <v>-</v>
      </c>
      <c r="G92" t="str">
        <v>-</v>
      </c>
      <c r="H92">
        <v>20</v>
      </c>
      <c r="I92">
        <v>32872</v>
      </c>
      <c r="J92">
        <v>213.83</v>
      </c>
      <c r="K92">
        <v>657440</v>
      </c>
      <c r="L92">
        <v>4276.588824562545</v>
      </c>
    </row>
    <row r="93">
      <c r="A93">
        <v>93</v>
      </c>
      <c r="B93" t="str">
        <v>Gehan</v>
      </c>
      <c r="C93" t="str">
        <v>Gunatilleke</v>
      </c>
      <c r="D93" t="str">
        <v>Consultant</v>
      </c>
      <c r="E93" t="str">
        <v>-</v>
      </c>
      <c r="F93" t="str">
        <v>-</v>
      </c>
      <c r="G93" t="str">
        <v>-</v>
      </c>
      <c r="H93">
        <v>87</v>
      </c>
      <c r="I93">
        <v>15977.01</v>
      </c>
      <c r="J93">
        <v>103.93</v>
      </c>
      <c r="K93">
        <v>1390000</v>
      </c>
      <c r="L93">
        <v>9041.826579067196</v>
      </c>
    </row>
    <row r="94">
      <c r="A94">
        <v>94</v>
      </c>
      <c r="B94" t="str">
        <v xml:space="preserve">Dayani </v>
      </c>
      <c r="C94" t="str">
        <v>Panagoda</v>
      </c>
      <c r="D94" t="str">
        <v>Consultant</v>
      </c>
      <c r="E94" t="str">
        <v>-</v>
      </c>
      <c r="F94" t="str">
        <v>-</v>
      </c>
      <c r="G94" t="str">
        <v>-</v>
      </c>
      <c r="H94">
        <v>15</v>
      </c>
      <c r="I94">
        <v>38500</v>
      </c>
      <c r="J94">
        <v>250.44</v>
      </c>
      <c r="K94">
        <v>577500</v>
      </c>
      <c r="L94">
        <v>3756.586222598062</v>
      </c>
    </row>
    <row r="95">
      <c r="A95">
        <v>95</v>
      </c>
      <c r="B95" t="str">
        <v>Gamini</v>
      </c>
      <c r="C95" t="str">
        <v>Wijayarathna</v>
      </c>
      <c r="D95" t="str">
        <v>Consultant</v>
      </c>
      <c r="E95" t="str">
        <v>-</v>
      </c>
      <c r="F95" t="str">
        <v>-</v>
      </c>
      <c r="G95" t="str">
        <v>-</v>
      </c>
      <c r="H95">
        <f>SUM(21.75*5)</f>
        <v>108.75</v>
      </c>
      <c r="I95">
        <v>2758.62</v>
      </c>
      <c r="J95">
        <v>17.94</v>
      </c>
      <c r="K95">
        <v>300000</v>
      </c>
      <c r="L95">
        <v>1951.4733623886036</v>
      </c>
    </row>
    <row r="96">
      <c r="A96">
        <v>96</v>
      </c>
      <c r="B96" t="str">
        <v>Sri Dhayalini</v>
      </c>
      <c r="C96" t="str">
        <v>Sivalingam</v>
      </c>
      <c r="D96" t="str">
        <v>Consultant</v>
      </c>
      <c r="E96" t="str">
        <v>-</v>
      </c>
      <c r="F96" t="str">
        <v>-</v>
      </c>
      <c r="G96" t="str">
        <v>-</v>
      </c>
      <c r="H96">
        <f>SUM(21.75*3)</f>
        <v>65.25</v>
      </c>
      <c r="I96">
        <v>2988.51</v>
      </c>
      <c r="J96">
        <v>19.44</v>
      </c>
      <c r="K96">
        <v>195000</v>
      </c>
      <c r="L96">
        <v>1268.4576855525922</v>
      </c>
    </row>
    <row r="97">
      <c r="A97">
        <v>97</v>
      </c>
      <c r="B97" t="str">
        <v>Jinie</v>
      </c>
      <c r="C97" t="str">
        <v>Dela</v>
      </c>
      <c r="D97" t="str">
        <v>Consultant</v>
      </c>
      <c r="E97" t="str">
        <v>-</v>
      </c>
      <c r="F97" t="str">
        <v>-</v>
      </c>
      <c r="G97" t="str">
        <v>-</v>
      </c>
      <c r="H97">
        <f>SUM(21.75*2)</f>
        <v>43.5</v>
      </c>
      <c r="I97" t="str">
        <v>N/A</v>
      </c>
      <c r="J97" t="str">
        <v>N/A</v>
      </c>
      <c r="K97" t="str">
        <v>N/A</v>
      </c>
      <c r="L97" t="str">
        <v>N/A</v>
      </c>
    </row>
    <row r="98">
      <c r="A98">
        <v>98</v>
      </c>
      <c r="B98" t="str">
        <v>Shiham</v>
      </c>
      <c r="C98" t="str">
        <v>Thabreez</v>
      </c>
      <c r="D98" t="str">
        <v>Consultant</v>
      </c>
      <c r="E98" t="str">
        <v>-</v>
      </c>
      <c r="F98" t="str">
        <v>-</v>
      </c>
      <c r="G98" t="str">
        <v>-</v>
      </c>
      <c r="H98">
        <v>130.5</v>
      </c>
      <c r="I98">
        <v>101532.56</v>
      </c>
      <c r="J98">
        <v>660.46</v>
      </c>
      <c r="K98" t="str">
        <v>Rs. 13,250,000.00</v>
      </c>
      <c r="L98">
        <v>86190.07350549665</v>
      </c>
    </row>
    <row r="99">
      <c r="A99">
        <v>99</v>
      </c>
      <c r="B99" t="str">
        <v>Upali</v>
      </c>
      <c r="C99" t="str">
        <v>Imbulana</v>
      </c>
      <c r="D99" t="str">
        <v>Consultant</v>
      </c>
      <c r="E99" t="str">
        <v>-</v>
      </c>
      <c r="F99" t="str">
        <v>-</v>
      </c>
      <c r="G99" t="str">
        <v>-</v>
      </c>
      <c r="H99">
        <f>SUM(21.75*7)</f>
        <v>152.25</v>
      </c>
      <c r="I99">
        <v>18308.7</v>
      </c>
      <c r="J99">
        <v>119.78</v>
      </c>
      <c r="K99">
        <v>2787500</v>
      </c>
      <c r="L99">
        <v>18236.833496892377</v>
      </c>
    </row>
    <row r="100">
      <c r="A100">
        <v>100</v>
      </c>
      <c r="B100" t="str">
        <v>Galusha</v>
      </c>
      <c r="C100" t="str">
        <v>Wirithamulla</v>
      </c>
      <c r="D100" t="str">
        <v>Consultant</v>
      </c>
      <c r="E100" t="str">
        <v>-</v>
      </c>
      <c r="F100" t="str">
        <v>-</v>
      </c>
      <c r="G100" t="str">
        <v>-</v>
      </c>
      <c r="H100">
        <f>SUM(21.75*2)</f>
        <v>43.5</v>
      </c>
      <c r="I100">
        <v>8620.69</v>
      </c>
      <c r="J100">
        <v>56.4</v>
      </c>
      <c r="K100">
        <v>375000</v>
      </c>
      <c r="L100">
        <v>2453.385672227674</v>
      </c>
    </row>
    <row r="101">
      <c r="A101">
        <v>101</v>
      </c>
      <c r="B101" t="str">
        <v>Rishani</v>
      </c>
      <c r="C101" t="str">
        <v>Wijesinghe</v>
      </c>
      <c r="D101" t="str">
        <v>Consultant</v>
      </c>
      <c r="E101" t="str">
        <v>-</v>
      </c>
      <c r="F101" t="str">
        <v>-</v>
      </c>
      <c r="G101" t="str">
        <v>-</v>
      </c>
      <c r="H101">
        <f>SUM(21.75*5)</f>
        <v>108.75</v>
      </c>
      <c r="I101">
        <v>14537.93</v>
      </c>
      <c r="J101">
        <v>95.11</v>
      </c>
      <c r="K101">
        <v>1581000</v>
      </c>
      <c r="L101">
        <v>10343.473994111875</v>
      </c>
    </row>
    <row r="102">
      <c r="A102">
        <v>102</v>
      </c>
      <c r="B102" t="str">
        <v xml:space="preserve">Mihiri </v>
      </c>
      <c r="C102" t="str">
        <v>Wikramanayake</v>
      </c>
      <c r="D102" t="str">
        <v>Consultant</v>
      </c>
      <c r="E102" t="str">
        <v>-</v>
      </c>
      <c r="F102" t="str">
        <v>-</v>
      </c>
      <c r="G102" t="str">
        <v>-</v>
      </c>
      <c r="H102">
        <f>SUM(21.75*2)</f>
        <v>43.5</v>
      </c>
      <c r="I102" t="str">
        <v>N/A</v>
      </c>
      <c r="J102" t="str">
        <v>N/A</v>
      </c>
      <c r="K102" t="str">
        <v>N/A</v>
      </c>
      <c r="L102" t="str">
        <v>N/A</v>
      </c>
    </row>
    <row r="103">
      <c r="A103">
        <v>103</v>
      </c>
      <c r="B103" t="str">
        <v>Maya</v>
      </c>
      <c r="C103" t="str">
        <v>Karunaratna</v>
      </c>
      <c r="D103" t="str">
        <v>Consultant</v>
      </c>
      <c r="E103" t="str">
        <v>-</v>
      </c>
      <c r="F103" t="str">
        <v>-</v>
      </c>
      <c r="G103" t="str">
        <v>-</v>
      </c>
      <c r="H103">
        <v>261</v>
      </c>
      <c r="I103">
        <v>12494.68</v>
      </c>
      <c r="J103">
        <v>81.74</v>
      </c>
      <c r="K103">
        <v>3261110.88</v>
      </c>
      <c r="L103">
        <v>21335.367222767418</v>
      </c>
    </row>
    <row r="104">
      <c r="A104">
        <v>104</v>
      </c>
      <c r="B104" t="str">
        <v>Chaminda Kumarasiri</v>
      </c>
      <c r="C104" t="str">
        <v>Fernando</v>
      </c>
      <c r="D104" t="str">
        <v>Consultant</v>
      </c>
      <c r="E104" t="str">
        <v>-</v>
      </c>
      <c r="F104" t="str">
        <v>-</v>
      </c>
      <c r="G104" t="str">
        <v>-</v>
      </c>
      <c r="H104">
        <v>32.62</v>
      </c>
      <c r="I104">
        <v>11036.17</v>
      </c>
      <c r="J104">
        <v>72.2</v>
      </c>
      <c r="K104">
        <v>360000</v>
      </c>
      <c r="L104">
        <v>2355.2502453385673</v>
      </c>
    </row>
    <row r="105">
      <c r="A105">
        <v>105</v>
      </c>
      <c r="B105" t="str">
        <v>Shireen</v>
      </c>
      <c r="C105" t="str">
        <v>Samarasuriya</v>
      </c>
      <c r="D105" t="str">
        <v>Consultant</v>
      </c>
      <c r="E105" t="str">
        <v>-</v>
      </c>
      <c r="F105" t="str">
        <v>-</v>
      </c>
      <c r="G105" t="str">
        <v>-</v>
      </c>
      <c r="H105">
        <v>8</v>
      </c>
      <c r="I105">
        <v>30000</v>
      </c>
      <c r="J105">
        <v>196.27</v>
      </c>
      <c r="K105">
        <v>240000</v>
      </c>
      <c r="L105">
        <v>1570.1668302257115</v>
      </c>
    </row>
    <row r="106">
      <c r="A106">
        <v>106</v>
      </c>
      <c r="B106" t="str">
        <v>Nivedha</v>
      </c>
      <c r="C106" t="str">
        <v>Jeyaseelan</v>
      </c>
      <c r="D106" t="str">
        <v>Consultant</v>
      </c>
      <c r="E106" t="str">
        <v>-</v>
      </c>
      <c r="F106" t="str">
        <v>-</v>
      </c>
      <c r="G106" t="str">
        <v>-</v>
      </c>
      <c r="H106">
        <f>SUM(21.75*3)</f>
        <v>65.25</v>
      </c>
      <c r="I106">
        <v>2298.85</v>
      </c>
      <c r="J106">
        <v>15.04</v>
      </c>
      <c r="K106">
        <v>150000</v>
      </c>
      <c r="L106">
        <v>981.3542688910698</v>
      </c>
    </row>
    <row r="107">
      <c r="A107">
        <v>107</v>
      </c>
      <c r="B107" t="str">
        <v>Khyati</v>
      </c>
      <c r="C107" t="str">
        <v>Wikramanayake</v>
      </c>
      <c r="D107" t="str">
        <v>Consultant</v>
      </c>
      <c r="E107" t="str">
        <v>-</v>
      </c>
      <c r="F107" t="str">
        <v>-</v>
      </c>
      <c r="G107" t="str">
        <v>-</v>
      </c>
      <c r="H107">
        <f>SUM(21.75*3)</f>
        <v>65.25</v>
      </c>
      <c r="I107">
        <v>2298.85</v>
      </c>
      <c r="J107">
        <v>15.04</v>
      </c>
      <c r="K107">
        <v>150000</v>
      </c>
      <c r="L107">
        <v>981.3542688910698</v>
      </c>
    </row>
    <row r="108">
      <c r="A108">
        <v>108</v>
      </c>
      <c r="B108" t="str">
        <v xml:space="preserve">Azra </v>
      </c>
      <c r="C108" t="str">
        <v>Jiffry</v>
      </c>
      <c r="D108" t="str">
        <v>Consultant</v>
      </c>
      <c r="E108" t="str">
        <v>-</v>
      </c>
      <c r="F108" t="str">
        <v>-</v>
      </c>
      <c r="G108" t="str">
        <v>-</v>
      </c>
      <c r="H108">
        <f>SUM(21.75*3)</f>
        <v>65.25</v>
      </c>
      <c r="I108">
        <v>2298.85</v>
      </c>
      <c r="J108">
        <v>15.04</v>
      </c>
      <c r="K108">
        <v>150000</v>
      </c>
      <c r="L108">
        <v>981.3542688910698</v>
      </c>
    </row>
    <row r="109">
      <c r="A109">
        <v>109</v>
      </c>
      <c r="B109" t="str">
        <v>Rajatha</v>
      </c>
      <c r="C109" t="str">
        <v>Wijeweera</v>
      </c>
      <c r="D109" t="str">
        <v>Consultant</v>
      </c>
      <c r="E109" t="str">
        <v>-</v>
      </c>
      <c r="F109" t="str">
        <v>-</v>
      </c>
      <c r="G109" t="str">
        <v>-</v>
      </c>
      <c r="H109">
        <v>261</v>
      </c>
      <c r="I109">
        <v>47327.86</v>
      </c>
      <c r="J109">
        <v>309.64</v>
      </c>
      <c r="K109">
        <v>12352572</v>
      </c>
      <c r="L109">
        <v>80814.99509322866</v>
      </c>
    </row>
    <row r="110">
      <c r="A110">
        <v>110</v>
      </c>
      <c r="B110" t="str">
        <v>Vindhya</v>
      </c>
      <c r="C110" t="str">
        <v>Malalasekera Tissera</v>
      </c>
      <c r="D110" t="str">
        <v>Consultant</v>
      </c>
      <c r="E110" t="str">
        <v>-</v>
      </c>
      <c r="F110" t="str">
        <v>-</v>
      </c>
      <c r="G110" t="str">
        <v>-</v>
      </c>
      <c r="H110">
        <v>87</v>
      </c>
      <c r="I110">
        <v>5287.36</v>
      </c>
      <c r="J110">
        <v>34.59</v>
      </c>
      <c r="K110">
        <v>460000</v>
      </c>
      <c r="L110">
        <v>3009.4864245992803</v>
      </c>
    </row>
    <row r="111">
      <c r="A111">
        <v>111</v>
      </c>
      <c r="B111" t="str">
        <v>H.M.P.B.</v>
      </c>
      <c r="C111" t="str">
        <v>Herath</v>
      </c>
      <c r="D111" t="str">
        <v>Consultant</v>
      </c>
      <c r="E111" t="str">
        <v>-</v>
      </c>
      <c r="F111" t="str">
        <v>-</v>
      </c>
      <c r="G111" t="str">
        <v>-</v>
      </c>
      <c r="H111">
        <f>SUM(21.75*3)</f>
        <v>65.25</v>
      </c>
      <c r="I111">
        <v>13026.82</v>
      </c>
      <c r="J111">
        <v>85.23</v>
      </c>
      <c r="K111">
        <v>850000</v>
      </c>
      <c r="L111">
        <v>5561.007523716062</v>
      </c>
    </row>
    <row r="112">
      <c r="A112">
        <v>112</v>
      </c>
      <c r="B112" t="str">
        <v>Sirimal</v>
      </c>
      <c r="C112" t="str">
        <v>Abeyratne</v>
      </c>
      <c r="D112" t="str">
        <v>Consultant</v>
      </c>
      <c r="E112" t="str">
        <v>-</v>
      </c>
      <c r="F112" t="str">
        <v>-</v>
      </c>
      <c r="G112" t="str">
        <v>-</v>
      </c>
      <c r="H112">
        <f>SUM(21.75*2)</f>
        <v>43.5</v>
      </c>
      <c r="I112" t="str">
        <v>N/A</v>
      </c>
      <c r="J112" t="str">
        <v>N/A</v>
      </c>
      <c r="K112" t="str">
        <v>N/A</v>
      </c>
      <c r="L112" t="str">
        <v>N/A</v>
      </c>
    </row>
    <row r="113">
      <c r="A113">
        <v>113</v>
      </c>
      <c r="B113" t="str">
        <v>Upali</v>
      </c>
      <c r="C113" t="str">
        <v>Daranagama</v>
      </c>
      <c r="D113" t="str">
        <v>Consultant</v>
      </c>
      <c r="E113" t="str">
        <v>-</v>
      </c>
      <c r="F113" t="str">
        <v>-</v>
      </c>
      <c r="G113" t="str">
        <v>-</v>
      </c>
      <c r="H113">
        <f>SUM(21.75*2)</f>
        <v>43.5</v>
      </c>
      <c r="I113" t="str">
        <v>N/A</v>
      </c>
      <c r="J113" t="str">
        <v>N/A</v>
      </c>
      <c r="K113" t="str">
        <v>N/A</v>
      </c>
      <c r="L113" t="str">
        <v>N/A</v>
      </c>
    </row>
    <row r="114">
      <c r="A114">
        <v>114</v>
      </c>
      <c r="B114" t="str">
        <v>Manikku</v>
      </c>
      <c r="C114" t="str">
        <v>Leelaratne</v>
      </c>
      <c r="D114" t="str">
        <v>Consultant</v>
      </c>
      <c r="E114" t="str">
        <v>-</v>
      </c>
      <c r="F114" t="str">
        <v>-</v>
      </c>
      <c r="G114" t="str">
        <v>-</v>
      </c>
      <c r="H114">
        <f>SUM(21.75*2)</f>
        <v>43.5</v>
      </c>
      <c r="I114" t="str">
        <v>N/A</v>
      </c>
      <c r="J114" t="str">
        <v>N/A</v>
      </c>
      <c r="K114" t="str">
        <v>N/A</v>
      </c>
      <c r="L114" t="str">
        <v>N/A</v>
      </c>
    </row>
    <row r="115">
      <c r="A115">
        <v>115</v>
      </c>
      <c r="B115" t="str">
        <v>D. Bandara</v>
      </c>
      <c r="C115" t="str">
        <v>Wickramasinghe</v>
      </c>
      <c r="D115" t="str">
        <v>Consultant</v>
      </c>
      <c r="E115" t="str">
        <v>-</v>
      </c>
      <c r="F115" t="str">
        <v>-</v>
      </c>
      <c r="G115" t="str">
        <v>-</v>
      </c>
      <c r="H115">
        <f>SUM(21.75*2)</f>
        <v>43.5</v>
      </c>
      <c r="I115" t="str">
        <v>N/A</v>
      </c>
      <c r="J115" t="str">
        <v>N/A</v>
      </c>
      <c r="K115" t="str">
        <v>N/A</v>
      </c>
      <c r="L115" t="str">
        <v>N/A</v>
      </c>
    </row>
    <row r="116">
      <c r="A116">
        <v>116</v>
      </c>
      <c r="B116" t="str">
        <v xml:space="preserve">Chamindry </v>
      </c>
      <c r="C116" t="str">
        <v>Saparamadu</v>
      </c>
      <c r="D116" t="str">
        <v>Consultant</v>
      </c>
      <c r="E116" t="str">
        <v>-</v>
      </c>
      <c r="F116" t="str">
        <v>-</v>
      </c>
      <c r="G116" t="str">
        <v>-</v>
      </c>
      <c r="H116">
        <f>SUM(21.75*5)</f>
        <v>108.75</v>
      </c>
      <c r="I116">
        <v>13448.28</v>
      </c>
      <c r="J116">
        <v>87.82</v>
      </c>
      <c r="K116">
        <v>1462500</v>
      </c>
      <c r="L116">
        <v>9550.708548292301</v>
      </c>
    </row>
    <row r="117">
      <c r="A117">
        <v>117</v>
      </c>
      <c r="B117" t="str">
        <v>Shermila</v>
      </c>
      <c r="C117" t="str">
        <v>Anthony Perera</v>
      </c>
      <c r="D117" t="str">
        <v>Consultant</v>
      </c>
      <c r="E117" t="str">
        <v>-</v>
      </c>
      <c r="F117" t="str">
        <v>-</v>
      </c>
      <c r="G117" t="str">
        <v>-</v>
      </c>
      <c r="H117">
        <v>54.37</v>
      </c>
      <c r="I117">
        <v>15619.83</v>
      </c>
      <c r="J117">
        <v>102</v>
      </c>
      <c r="K117">
        <v>849250</v>
      </c>
      <c r="L117">
        <v>5545.941357016914</v>
      </c>
    </row>
    <row r="118">
      <c r="A118">
        <v>118</v>
      </c>
      <c r="B118" t="str">
        <v>Indrajit</v>
      </c>
      <c r="C118" t="str">
        <v>Samarajiva</v>
      </c>
      <c r="D118" t="str">
        <v>Consultant</v>
      </c>
      <c r="E118" t="str">
        <v>-</v>
      </c>
      <c r="F118" t="str">
        <v>-</v>
      </c>
      <c r="G118" t="str">
        <v>-</v>
      </c>
      <c r="H118">
        <v>20</v>
      </c>
      <c r="I118">
        <v>30000</v>
      </c>
      <c r="J118">
        <v>195.91</v>
      </c>
      <c r="K118">
        <v>600000</v>
      </c>
      <c r="L118">
        <v>3918.2394044276107</v>
      </c>
    </row>
    <row r="119">
      <c r="A119">
        <v>119</v>
      </c>
      <c r="B119" t="str">
        <v>Farah</v>
      </c>
      <c r="C119" t="str">
        <v>Mihlar</v>
      </c>
      <c r="D119" t="str">
        <v>Consultant</v>
      </c>
      <c r="E119" t="str">
        <v>-</v>
      </c>
      <c r="F119" t="str">
        <v>-</v>
      </c>
      <c r="G119" t="str">
        <v>-</v>
      </c>
      <c r="H119">
        <v>80</v>
      </c>
      <c r="I119">
        <v>71306.25</v>
      </c>
      <c r="J119">
        <v>465.66</v>
      </c>
      <c r="K119">
        <v>5704500</v>
      </c>
      <c r="L119">
        <v>37252.66113759551</v>
      </c>
    </row>
    <row r="120">
      <c r="A120">
        <v>120</v>
      </c>
      <c r="B120" t="str">
        <v xml:space="preserve">Dayani </v>
      </c>
      <c r="C120" t="str">
        <v>Panagoda</v>
      </c>
      <c r="D120" t="str">
        <v>Consultant</v>
      </c>
      <c r="E120" t="str">
        <v>-</v>
      </c>
      <c r="F120" t="str">
        <v>-</v>
      </c>
      <c r="G120" t="str">
        <v>-</v>
      </c>
      <c r="H120">
        <v>28</v>
      </c>
      <c r="I120">
        <v>34732.14</v>
      </c>
      <c r="J120">
        <v>226.81</v>
      </c>
      <c r="K120">
        <v>972500</v>
      </c>
      <c r="L120">
        <v>6350.813034676419</v>
      </c>
    </row>
    <row r="121">
      <c r="A121">
        <v>121</v>
      </c>
      <c r="B121" t="str">
        <v>Sebastian Sunil</v>
      </c>
      <c r="C121" t="str">
        <v>Lawrence Fernando</v>
      </c>
      <c r="D121" t="str">
        <v>Consultant</v>
      </c>
      <c r="E121" t="str">
        <v>-</v>
      </c>
      <c r="F121" t="str">
        <v>-</v>
      </c>
      <c r="G121" t="str">
        <v>-</v>
      </c>
      <c r="H121" t="str">
        <v>-</v>
      </c>
      <c r="I121" t="str">
        <v>-</v>
      </c>
      <c r="J121" t="str">
        <v>-</v>
      </c>
      <c r="K121">
        <v>1010000</v>
      </c>
      <c r="L121">
        <v>6595.702997453144</v>
      </c>
    </row>
    <row r="122">
      <c r="A122">
        <v>122</v>
      </c>
      <c r="B122" t="str">
        <v>Mirak</v>
      </c>
      <c r="C122" t="str">
        <v>Raheem</v>
      </c>
      <c r="D122" t="str">
        <v>Consultant</v>
      </c>
      <c r="E122" t="str">
        <v>-</v>
      </c>
      <c r="F122" t="str">
        <v>-</v>
      </c>
      <c r="G122" t="str">
        <v>-</v>
      </c>
      <c r="H122">
        <f>SUM(21.75*2)</f>
        <v>43.5</v>
      </c>
      <c r="I122">
        <v>12413.79</v>
      </c>
      <c r="J122">
        <v>81.07</v>
      </c>
      <c r="K122">
        <v>540000</v>
      </c>
      <c r="L122">
        <v>3526.41546398485</v>
      </c>
    </row>
    <row r="123">
      <c r="A123">
        <v>123</v>
      </c>
      <c r="B123" t="str">
        <v>Chandrika</v>
      </c>
      <c r="C123" t="str">
        <v>Karunaratna</v>
      </c>
      <c r="D123" t="str">
        <v>Consultant</v>
      </c>
      <c r="E123" t="str">
        <v>-</v>
      </c>
      <c r="F123" t="str">
        <v>-</v>
      </c>
      <c r="G123" t="str">
        <v>-</v>
      </c>
      <c r="H123" t="str">
        <v>-</v>
      </c>
      <c r="I123" t="str">
        <v>-</v>
      </c>
      <c r="J123" t="str">
        <v>-</v>
      </c>
      <c r="K123">
        <v>299971</v>
      </c>
      <c r="L123">
        <v>1958.9303206425914</v>
      </c>
    </row>
    <row r="124">
      <c r="A124">
        <v>124</v>
      </c>
      <c r="B124" t="str">
        <v>Sitralega</v>
      </c>
      <c r="C124" t="str">
        <v>Maunaguru</v>
      </c>
      <c r="D124" t="str">
        <v>Consultant</v>
      </c>
      <c r="E124" t="str">
        <v>-</v>
      </c>
      <c r="F124" t="str">
        <v>-</v>
      </c>
      <c r="G124" t="str">
        <v>-</v>
      </c>
      <c r="H124">
        <f>SUM(21.75*2)</f>
        <v>43.5</v>
      </c>
      <c r="I124">
        <v>14482.76</v>
      </c>
      <c r="J124">
        <v>94.58</v>
      </c>
      <c r="K124">
        <v>630000</v>
      </c>
      <c r="L124">
        <v>4114.151374648991</v>
      </c>
    </row>
    <row r="125">
      <c r="A125">
        <v>125</v>
      </c>
      <c r="B125" t="str">
        <v>Chamani</v>
      </c>
      <c r="C125" t="str">
        <v>Prematilake</v>
      </c>
      <c r="D125" t="str">
        <v>Consultant</v>
      </c>
      <c r="E125" t="str">
        <v>-</v>
      </c>
      <c r="F125" t="str">
        <v>-</v>
      </c>
      <c r="G125" t="str">
        <v>-</v>
      </c>
      <c r="H125">
        <v>261</v>
      </c>
      <c r="I125">
        <v>9425.29</v>
      </c>
      <c r="J125">
        <v>61.55</v>
      </c>
      <c r="K125">
        <v>2460000</v>
      </c>
      <c r="L125">
        <v>16064.781558153203</v>
      </c>
    </row>
    <row r="126">
      <c r="A126">
        <v>126</v>
      </c>
      <c r="B126" t="str">
        <v>Prasantha</v>
      </c>
      <c r="C126" t="str">
        <v>Abeykoon</v>
      </c>
      <c r="D126" t="str">
        <v>Consultant</v>
      </c>
      <c r="E126" t="str">
        <v>-</v>
      </c>
      <c r="F126" t="str">
        <v>-</v>
      </c>
      <c r="G126" t="str">
        <v>-</v>
      </c>
      <c r="H126">
        <f>SUM(21.75*2)</f>
        <v>43.5</v>
      </c>
      <c r="I126">
        <v>17402.3</v>
      </c>
      <c r="J126">
        <v>113.3</v>
      </c>
      <c r="K126">
        <v>757000</v>
      </c>
      <c r="L126">
        <v>4928.385416666667</v>
      </c>
    </row>
    <row r="127">
      <c r="A127">
        <v>127</v>
      </c>
      <c r="B127" t="str">
        <v xml:space="preserve">Anoja </v>
      </c>
      <c r="C127" t="str">
        <v>Wickramasinghe</v>
      </c>
      <c r="D127" t="str">
        <v>Consultant</v>
      </c>
      <c r="E127" t="str">
        <v>-</v>
      </c>
      <c r="F127" t="str">
        <v>-</v>
      </c>
      <c r="G127" t="str">
        <v>-</v>
      </c>
      <c r="H127">
        <f>SUM(21.75*2)</f>
        <v>43.5</v>
      </c>
      <c r="I127" t="str">
        <v>N/A</v>
      </c>
      <c r="J127" t="str">
        <v>N/A</v>
      </c>
      <c r="K127" t="str">
        <v>N/A</v>
      </c>
      <c r="L127" t="str">
        <v>N/A</v>
      </c>
    </row>
    <row r="128">
      <c r="A128">
        <v>128</v>
      </c>
      <c r="B128" t="str">
        <v>Mekala</v>
      </c>
      <c r="C128" t="str">
        <v>Maddumabandara</v>
      </c>
      <c r="D128" t="str">
        <v>Consultant</v>
      </c>
      <c r="E128" t="str">
        <v>-</v>
      </c>
      <c r="F128" t="str">
        <v>-</v>
      </c>
      <c r="G128" t="str">
        <v>-</v>
      </c>
      <c r="H128">
        <f>SUM(21.75*3)</f>
        <v>65.25</v>
      </c>
      <c r="I128">
        <v>13793.1</v>
      </c>
      <c r="J128">
        <v>89.8</v>
      </c>
      <c r="K128">
        <v>900000</v>
      </c>
      <c r="L128">
        <v>5859.375</v>
      </c>
    </row>
    <row r="129">
      <c r="A129">
        <v>129</v>
      </c>
      <c r="B129" t="str">
        <v>Lasantha</v>
      </c>
      <c r="C129" t="str">
        <v>Nissanka</v>
      </c>
      <c r="D129" t="str">
        <v>Consultant</v>
      </c>
      <c r="E129" t="str">
        <v>-</v>
      </c>
      <c r="F129" t="str">
        <v>-</v>
      </c>
      <c r="G129" t="str">
        <v>-</v>
      </c>
      <c r="H129">
        <v>27.18</v>
      </c>
      <c r="I129">
        <v>26122.15</v>
      </c>
      <c r="J129">
        <v>170.07</v>
      </c>
      <c r="K129">
        <v>710000</v>
      </c>
      <c r="L129">
        <v>4622.395833333334</v>
      </c>
    </row>
    <row r="130">
      <c r="A130">
        <v>130</v>
      </c>
      <c r="B130" t="str">
        <v>Thusitha</v>
      </c>
      <c r="C130" t="str">
        <v>Sugathapala</v>
      </c>
      <c r="D130" t="str">
        <v>Consultant</v>
      </c>
      <c r="E130" t="str">
        <v>-</v>
      </c>
      <c r="F130" t="str">
        <v>-</v>
      </c>
      <c r="G130" t="str">
        <v>-</v>
      </c>
      <c r="H130">
        <f>SUM(21.75*3)</f>
        <v>65.25</v>
      </c>
      <c r="I130" t="str">
        <v>N/A</v>
      </c>
      <c r="J130" t="str">
        <v>N/A</v>
      </c>
      <c r="K130" t="str">
        <v>N/A</v>
      </c>
      <c r="L130" t="str">
        <v>N/A</v>
      </c>
    </row>
    <row r="131">
      <c r="A131">
        <v>131</v>
      </c>
      <c r="B131" t="str">
        <v>Sajeed</v>
      </c>
      <c r="C131" t="str">
        <v>Ahamed</v>
      </c>
      <c r="D131" t="str">
        <v>Consultant</v>
      </c>
      <c r="E131" t="str">
        <v>-</v>
      </c>
      <c r="F131" t="str">
        <v>-</v>
      </c>
      <c r="G131" t="str">
        <v>-</v>
      </c>
      <c r="H131">
        <v>30</v>
      </c>
      <c r="I131">
        <v>77030</v>
      </c>
      <c r="J131">
        <v>501.5</v>
      </c>
      <c r="K131">
        <v>2310900</v>
      </c>
      <c r="L131">
        <v>15044.921875</v>
      </c>
    </row>
    <row r="132">
      <c r="A132">
        <v>132</v>
      </c>
      <c r="B132" t="str">
        <v>Nilshan</v>
      </c>
      <c r="C132" t="str">
        <v>Fonseka</v>
      </c>
      <c r="D132" t="str">
        <v>Consultant</v>
      </c>
      <c r="E132" t="str">
        <v>-</v>
      </c>
      <c r="F132" t="str">
        <v>-</v>
      </c>
      <c r="G132" t="str">
        <v>-</v>
      </c>
      <c r="H132">
        <v>26</v>
      </c>
      <c r="I132">
        <v>67957.69</v>
      </c>
      <c r="J132">
        <v>442.43</v>
      </c>
      <c r="K132">
        <v>1766900</v>
      </c>
      <c r="L132">
        <v>11503.255208333334</v>
      </c>
    </row>
    <row r="133">
      <c r="A133">
        <v>133</v>
      </c>
      <c r="B133" t="str">
        <v>Asoka</v>
      </c>
      <c r="C133" t="str">
        <v>Gunawardena</v>
      </c>
      <c r="D133" t="str">
        <v>Consultant</v>
      </c>
      <c r="E133" t="str">
        <v>-</v>
      </c>
      <c r="F133" t="str">
        <v>-</v>
      </c>
      <c r="G133" t="str">
        <v>-</v>
      </c>
      <c r="H133">
        <v>43.5</v>
      </c>
      <c r="I133">
        <v>34482.76</v>
      </c>
      <c r="J133">
        <v>224.5</v>
      </c>
      <c r="K133">
        <v>1500000</v>
      </c>
      <c r="L133">
        <v>9765.625</v>
      </c>
    </row>
    <row r="134">
      <c r="A134">
        <v>134</v>
      </c>
      <c r="B134" t="str">
        <v>Anushani</v>
      </c>
      <c r="C134" t="str">
        <v>Alagarajah</v>
      </c>
      <c r="D134" t="str">
        <v>Consultant</v>
      </c>
      <c r="E134" t="str">
        <v>-</v>
      </c>
      <c r="F134" t="str">
        <v>-</v>
      </c>
      <c r="G134" t="str">
        <v>-</v>
      </c>
      <c r="H134">
        <v>25</v>
      </c>
      <c r="I134">
        <v>47140</v>
      </c>
      <c r="J134">
        <v>306.9</v>
      </c>
      <c r="K134">
        <v>1178500</v>
      </c>
      <c r="L134">
        <v>7672.526041666667</v>
      </c>
    </row>
    <row r="135">
      <c r="A135">
        <v>135</v>
      </c>
      <c r="B135" t="str">
        <v>Farah</v>
      </c>
      <c r="C135" t="str">
        <v>Mihlar</v>
      </c>
      <c r="D135" t="str">
        <v>Consultant</v>
      </c>
      <c r="E135" t="str">
        <v>-</v>
      </c>
      <c r="F135" t="str">
        <v>-</v>
      </c>
      <c r="G135" t="str">
        <v>-</v>
      </c>
      <c r="H135">
        <v>20</v>
      </c>
      <c r="I135">
        <v>51045</v>
      </c>
      <c r="J135">
        <v>332.32</v>
      </c>
      <c r="K135">
        <v>1020900</v>
      </c>
      <c r="L135">
        <v>6646.484375</v>
      </c>
    </row>
    <row r="136">
      <c r="A136">
        <v>136</v>
      </c>
      <c r="B136" t="str">
        <v>Wijayaweera</v>
      </c>
      <c r="C136" t="str">
        <v>Dassanayaka</v>
      </c>
      <c r="D136" t="str">
        <v>Consultant</v>
      </c>
      <c r="E136" t="str">
        <v>-</v>
      </c>
      <c r="F136" t="str">
        <v>-</v>
      </c>
      <c r="G136" t="str">
        <v>-</v>
      </c>
      <c r="H136">
        <v>240</v>
      </c>
      <c r="I136">
        <v>16562.5</v>
      </c>
      <c r="J136">
        <v>107.83</v>
      </c>
      <c r="K136">
        <v>3975000</v>
      </c>
      <c r="L136">
        <v>25878.90625</v>
      </c>
    </row>
    <row r="137">
      <c r="A137">
        <v>137</v>
      </c>
      <c r="B137" t="str">
        <v>Kopalapillai</v>
      </c>
      <c r="C137" t="str">
        <v>Amirthalingam</v>
      </c>
      <c r="D137" t="str">
        <v>Consultant</v>
      </c>
      <c r="E137" t="str">
        <v>-</v>
      </c>
      <c r="F137" t="str">
        <v>-</v>
      </c>
      <c r="G137" t="str">
        <v>-</v>
      </c>
      <c r="H137">
        <v>21.75</v>
      </c>
      <c r="I137" t="str">
        <v>N/A</v>
      </c>
      <c r="J137" t="str">
        <v>N/A</v>
      </c>
      <c r="K137" t="str">
        <v>N/A</v>
      </c>
      <c r="L137" t="str">
        <v>N/A</v>
      </c>
    </row>
    <row r="138">
      <c r="A138">
        <v>138</v>
      </c>
      <c r="B138" t="str">
        <v>Sri Dhayalini</v>
      </c>
      <c r="C138" t="str">
        <v>Sivalingam</v>
      </c>
      <c r="D138" t="str">
        <v>Consultant</v>
      </c>
      <c r="E138" t="str">
        <v>-</v>
      </c>
      <c r="F138" t="str">
        <v>-</v>
      </c>
      <c r="G138" t="str">
        <v>-</v>
      </c>
      <c r="H138">
        <v>9</v>
      </c>
      <c r="I138">
        <v>2950</v>
      </c>
      <c r="J138">
        <v>19.21</v>
      </c>
      <c r="K138">
        <v>26550</v>
      </c>
      <c r="L138">
        <v>172.8515625</v>
      </c>
    </row>
    <row r="139">
      <c r="A139">
        <v>139</v>
      </c>
      <c r="B139" t="str">
        <v>Kalum</v>
      </c>
      <c r="C139" t="str">
        <v>Nishantha</v>
      </c>
      <c r="D139" t="str">
        <v>Consultant</v>
      </c>
      <c r="E139" t="str">
        <v>-</v>
      </c>
      <c r="F139" t="str">
        <v>-</v>
      </c>
      <c r="G139" t="str">
        <v>-</v>
      </c>
      <c r="H139">
        <v>261</v>
      </c>
      <c r="I139">
        <v>6973.18</v>
      </c>
      <c r="J139">
        <v>45.35</v>
      </c>
      <c r="K139">
        <v>1820000</v>
      </c>
      <c r="L139">
        <v>11835.85875008129</v>
      </c>
    </row>
    <row r="140">
      <c r="A140">
        <v>140</v>
      </c>
      <c r="B140" t="str">
        <v xml:space="preserve">Athula </v>
      </c>
      <c r="C140" t="str">
        <v>Weeraratne</v>
      </c>
      <c r="D140" t="str">
        <v>Consultant</v>
      </c>
      <c r="E140" t="str">
        <v>-</v>
      </c>
      <c r="F140" t="str">
        <v>-</v>
      </c>
      <c r="G140" t="str">
        <v>-</v>
      </c>
      <c r="H140">
        <v>261</v>
      </c>
      <c r="I140">
        <v>6436.78</v>
      </c>
      <c r="J140">
        <v>41.86</v>
      </c>
      <c r="K140">
        <v>1680000</v>
      </c>
      <c r="L140">
        <v>10925.408076998114</v>
      </c>
    </row>
    <row r="141">
      <c r="A141">
        <v>141</v>
      </c>
      <c r="B141" t="str">
        <v>Sirimal</v>
      </c>
      <c r="C141" t="str">
        <v>Abeyratne</v>
      </c>
      <c r="D141" t="str">
        <v>Consultant</v>
      </c>
      <c r="E141" t="str">
        <v>-</v>
      </c>
      <c r="F141" t="str">
        <v>-</v>
      </c>
      <c r="G141" t="str">
        <v>-</v>
      </c>
      <c r="H141">
        <v>195.75</v>
      </c>
      <c r="I141">
        <v>17816.09</v>
      </c>
      <c r="J141">
        <v>115.86</v>
      </c>
      <c r="K141">
        <v>3487500</v>
      </c>
      <c r="L141">
        <v>22679.97658841126</v>
      </c>
    </row>
    <row r="142">
      <c r="A142">
        <v>142</v>
      </c>
      <c r="B142" t="str">
        <v>Asoka</v>
      </c>
      <c r="C142" t="str">
        <v>Gunawrdena</v>
      </c>
      <c r="D142" t="str">
        <v>Consultant</v>
      </c>
      <c r="E142" t="str">
        <v>-</v>
      </c>
      <c r="F142" t="str">
        <v>-</v>
      </c>
      <c r="G142" t="str">
        <v>-</v>
      </c>
      <c r="H142">
        <v>261</v>
      </c>
      <c r="I142">
        <v>15517.24</v>
      </c>
      <c r="J142">
        <v>100.91</v>
      </c>
      <c r="K142">
        <v>4050000</v>
      </c>
      <c r="L142">
        <v>26338.037328477596</v>
      </c>
    </row>
    <row r="143">
      <c r="A143">
        <v>143</v>
      </c>
      <c r="B143" t="str">
        <v>Mihiri</v>
      </c>
      <c r="C143" t="str">
        <v>Wickramanayake</v>
      </c>
      <c r="D143" t="str">
        <v>Consultant</v>
      </c>
      <c r="E143" t="str">
        <v>-</v>
      </c>
      <c r="F143" t="str">
        <v>-</v>
      </c>
      <c r="G143" t="str">
        <v>-</v>
      </c>
      <c r="H143">
        <v>32.62</v>
      </c>
      <c r="I143" t="str">
        <v>N/A</v>
      </c>
      <c r="J143" t="str">
        <v>N/A</v>
      </c>
      <c r="K143" t="str">
        <v>N/A</v>
      </c>
      <c r="L143" t="str">
        <v>N/A</v>
      </c>
    </row>
    <row r="144">
      <c r="A144">
        <v>144</v>
      </c>
      <c r="B144" t="str">
        <v xml:space="preserve">Chaminda </v>
      </c>
      <c r="C144" t="str">
        <v>Fernando</v>
      </c>
      <c r="D144" t="str">
        <v>Consultant</v>
      </c>
      <c r="E144" t="str">
        <v>-</v>
      </c>
      <c r="F144" t="str">
        <v>-</v>
      </c>
      <c r="G144" t="str">
        <v>-</v>
      </c>
      <c r="H144">
        <f>SUM(21.75*8)</f>
        <v>174</v>
      </c>
      <c r="I144">
        <v>11034.48</v>
      </c>
      <c r="J144">
        <v>71.76</v>
      </c>
      <c r="K144">
        <v>1920000</v>
      </c>
      <c r="L144">
        <v>12486.180659426414</v>
      </c>
    </row>
    <row r="145">
      <c r="A145">
        <v>145</v>
      </c>
      <c r="B145" t="str">
        <v>Ajith Nandana</v>
      </c>
      <c r="C145" t="str">
        <v>Mahakumarage</v>
      </c>
      <c r="D145" t="str">
        <v>Consultant</v>
      </c>
      <c r="E145" t="str">
        <v>-</v>
      </c>
      <c r="F145" t="str">
        <v>-</v>
      </c>
      <c r="G145" t="str">
        <v>-</v>
      </c>
      <c r="H145">
        <v>57</v>
      </c>
      <c r="I145">
        <v>20912.28</v>
      </c>
      <c r="J145">
        <v>136</v>
      </c>
      <c r="K145">
        <v>1192000</v>
      </c>
      <c r="L145">
        <v>7751.837159393899</v>
      </c>
    </row>
    <row r="146">
      <c r="A146">
        <v>146</v>
      </c>
      <c r="B146" t="str">
        <v xml:space="preserve">Sevvandi </v>
      </c>
      <c r="C146" t="str">
        <v>Jayakody</v>
      </c>
      <c r="D146" t="str">
        <v>Consultant</v>
      </c>
      <c r="E146" t="str">
        <v>-</v>
      </c>
      <c r="F146" t="str">
        <v>-</v>
      </c>
      <c r="G146" t="str">
        <v>-</v>
      </c>
      <c r="H146">
        <v>87</v>
      </c>
      <c r="I146" t="str">
        <v>N/A</v>
      </c>
      <c r="J146" t="str">
        <v>N/A</v>
      </c>
      <c r="K146" t="str">
        <v>N/A</v>
      </c>
      <c r="L146" t="str">
        <v>N/A</v>
      </c>
    </row>
    <row r="147">
      <c r="A147">
        <v>147</v>
      </c>
      <c r="B147" t="str">
        <v>Kokila</v>
      </c>
      <c r="C147" t="str">
        <v>Konasinghe</v>
      </c>
      <c r="D147" t="str">
        <v>Consultant</v>
      </c>
      <c r="E147" t="str">
        <v>-</v>
      </c>
      <c r="F147" t="str">
        <v>-</v>
      </c>
      <c r="G147" t="str">
        <v>-</v>
      </c>
      <c r="H147">
        <f>SUM(21.75*3)</f>
        <v>65.25</v>
      </c>
      <c r="I147" t="str">
        <v>N/A</v>
      </c>
      <c r="J147" t="str">
        <v>N/A</v>
      </c>
      <c r="K147" t="str">
        <v>N/A</v>
      </c>
      <c r="L147" t="str">
        <v>N/A</v>
      </c>
    </row>
    <row r="148">
      <c r="A148">
        <v>148</v>
      </c>
      <c r="B148" t="str">
        <v>Nigel</v>
      </c>
      <c r="C148" t="str">
        <v>Nugawela</v>
      </c>
      <c r="D148" t="str">
        <v>Consultant</v>
      </c>
      <c r="E148" t="str">
        <v>-</v>
      </c>
      <c r="F148" t="str">
        <v>-</v>
      </c>
      <c r="G148" t="str">
        <v>-</v>
      </c>
      <c r="H148">
        <v>64</v>
      </c>
      <c r="I148">
        <v>5831.25</v>
      </c>
      <c r="J148">
        <v>37.92</v>
      </c>
      <c r="K148">
        <v>373200</v>
      </c>
      <c r="L148">
        <v>2427.0013656760093</v>
      </c>
    </row>
    <row r="149">
      <c r="A149">
        <v>149</v>
      </c>
      <c r="B149" t="str">
        <v>Jeyani</v>
      </c>
      <c r="C149" t="str">
        <v>Thiyagaraja</v>
      </c>
      <c r="D149" t="str">
        <v>Consultant</v>
      </c>
      <c r="E149" t="str">
        <v>-</v>
      </c>
      <c r="F149" t="str">
        <v>-</v>
      </c>
      <c r="G149" t="str">
        <v>-</v>
      </c>
      <c r="H149">
        <v>87</v>
      </c>
      <c r="I149">
        <v>689.66</v>
      </c>
      <c r="J149">
        <v>4.48</v>
      </c>
      <c r="K149">
        <v>60000</v>
      </c>
      <c r="L149">
        <v>390.19</v>
      </c>
    </row>
    <row r="150">
      <c r="A150">
        <v>150</v>
      </c>
      <c r="B150" t="str">
        <v>Chamika</v>
      </c>
      <c r="C150" t="str">
        <v>Wijesuriya</v>
      </c>
      <c r="D150" t="str">
        <v>Consultant</v>
      </c>
      <c r="E150" t="str">
        <v>-</v>
      </c>
      <c r="F150" t="str">
        <v>-</v>
      </c>
      <c r="G150" t="str">
        <v>-</v>
      </c>
      <c r="H150">
        <v>87</v>
      </c>
      <c r="I150">
        <v>689.66</v>
      </c>
      <c r="J150">
        <v>4.48</v>
      </c>
      <c r="K150">
        <v>60000</v>
      </c>
      <c r="L150">
        <v>390.19314560707545</v>
      </c>
    </row>
    <row r="151">
      <c r="A151">
        <v>151</v>
      </c>
      <c r="B151" t="str">
        <v>Sanjana</v>
      </c>
      <c r="C151" t="str">
        <v>Hattotuwa</v>
      </c>
      <c r="D151" t="str">
        <v>Consultant</v>
      </c>
      <c r="E151" t="str">
        <v>-</v>
      </c>
      <c r="F151" t="str">
        <v>-</v>
      </c>
      <c r="G151" t="str">
        <v>-</v>
      </c>
      <c r="H151">
        <v>10</v>
      </c>
      <c r="I151">
        <v>15000</v>
      </c>
      <c r="J151">
        <v>97.55</v>
      </c>
      <c r="K151">
        <v>150000</v>
      </c>
      <c r="L151">
        <v>975.4828640176887</v>
      </c>
    </row>
    <row r="152">
      <c r="A152">
        <v>152</v>
      </c>
      <c r="B152" t="str">
        <v>Naveen</v>
      </c>
      <c r="C152" t="str">
        <v>Rathnayake</v>
      </c>
      <c r="D152" t="str">
        <v>Consultant</v>
      </c>
      <c r="E152" t="str">
        <v>-</v>
      </c>
      <c r="F152" t="str">
        <v>-</v>
      </c>
      <c r="G152" t="str">
        <v>-</v>
      </c>
      <c r="H152">
        <f>SUM(21.75*8)</f>
        <v>174</v>
      </c>
      <c r="I152">
        <v>5747.13</v>
      </c>
      <c r="J152">
        <v>37.37</v>
      </c>
      <c r="K152">
        <v>1000000</v>
      </c>
      <c r="L152">
        <v>6503.219093451258</v>
      </c>
    </row>
    <row r="153">
      <c r="A153">
        <v>153</v>
      </c>
      <c r="B153" t="str">
        <v>Mirak</v>
      </c>
      <c r="C153" t="str">
        <v>Raheem</v>
      </c>
      <c r="D153" t="str">
        <v>Consultant</v>
      </c>
      <c r="E153" t="str">
        <v>-</v>
      </c>
      <c r="F153" t="str">
        <v>-</v>
      </c>
      <c r="G153" t="str">
        <v>-</v>
      </c>
      <c r="H153">
        <v>16</v>
      </c>
      <c r="I153">
        <v>30000</v>
      </c>
      <c r="J153">
        <v>195.1</v>
      </c>
      <c r="K153">
        <v>480000</v>
      </c>
      <c r="L153">
        <v>3121.5451648566036</v>
      </c>
    </row>
    <row r="154">
      <c r="A154">
        <v>154</v>
      </c>
      <c r="B154" t="str">
        <v>Athula</v>
      </c>
      <c r="C154" t="str">
        <v>Samarasinghe</v>
      </c>
      <c r="D154" t="str">
        <v>Consultant</v>
      </c>
      <c r="E154" t="str">
        <v>-</v>
      </c>
      <c r="F154" t="str">
        <v>-</v>
      </c>
      <c r="G154" t="str">
        <v>-</v>
      </c>
      <c r="H154">
        <v>60</v>
      </c>
      <c r="I154">
        <v>50000</v>
      </c>
      <c r="J154">
        <v>325.16</v>
      </c>
      <c r="K154">
        <v>3000000</v>
      </c>
      <c r="L154">
        <v>19509.657280353775</v>
      </c>
    </row>
    <row r="155">
      <c r="A155">
        <v>155</v>
      </c>
      <c r="B155" t="str">
        <v>Sitralega</v>
      </c>
      <c r="C155" t="str">
        <v>Maunaguru</v>
      </c>
      <c r="D155" t="str">
        <v>Consultant</v>
      </c>
      <c r="E155" t="str">
        <v>-</v>
      </c>
      <c r="F155" t="str">
        <v>-</v>
      </c>
      <c r="G155" t="str">
        <v>-</v>
      </c>
      <c r="H155">
        <v>43.5</v>
      </c>
      <c r="I155">
        <v>3218.39</v>
      </c>
      <c r="J155">
        <v>20.93</v>
      </c>
      <c r="K155">
        <v>140000</v>
      </c>
      <c r="L155">
        <v>910.4506730831761</v>
      </c>
    </row>
    <row r="156">
      <c r="A156">
        <v>156</v>
      </c>
      <c r="B156" t="str">
        <v>Deanne</v>
      </c>
      <c r="C156" t="str">
        <v>Uyangoda</v>
      </c>
      <c r="D156" t="str">
        <v>Consultant</v>
      </c>
      <c r="E156" t="str">
        <v>-</v>
      </c>
      <c r="F156" t="str">
        <v>-</v>
      </c>
      <c r="G156" t="str">
        <v>-</v>
      </c>
      <c r="H156">
        <v>20</v>
      </c>
      <c r="I156">
        <v>30754</v>
      </c>
      <c r="J156">
        <v>200</v>
      </c>
      <c r="K156">
        <v>615080</v>
      </c>
      <c r="L156">
        <v>3999.9999999999995</v>
      </c>
    </row>
    <row r="157">
      <c r="A157">
        <v>157</v>
      </c>
      <c r="B157" t="str">
        <v>Raisa</v>
      </c>
      <c r="C157" t="str">
        <v>Wickrematunge</v>
      </c>
      <c r="D157" t="str">
        <v>Consultant</v>
      </c>
      <c r="E157" t="str">
        <v>-</v>
      </c>
      <c r="F157" t="str">
        <v>-</v>
      </c>
      <c r="G157" t="str">
        <v>-</v>
      </c>
      <c r="H157">
        <v>30</v>
      </c>
      <c r="I157">
        <v>14202.4</v>
      </c>
      <c r="J157">
        <v>92.36</v>
      </c>
      <c r="K157">
        <v>426072</v>
      </c>
      <c r="L157">
        <v>2770.8395655849645</v>
      </c>
    </row>
    <row r="158">
      <c r="A158">
        <v>158</v>
      </c>
      <c r="B158" t="str">
        <v xml:space="preserve">Asela </v>
      </c>
      <c r="C158" t="str">
        <v>Bandara</v>
      </c>
      <c r="D158" t="str">
        <v>Consultant</v>
      </c>
      <c r="E158" t="str">
        <v>-</v>
      </c>
      <c r="F158" t="str">
        <v>-</v>
      </c>
      <c r="G158" t="str">
        <v>-</v>
      </c>
      <c r="H158">
        <v>130.5</v>
      </c>
      <c r="I158" t="str">
        <v>N/A</v>
      </c>
      <c r="J158" t="str">
        <v>N/A</v>
      </c>
      <c r="K158" t="str">
        <v>N/A</v>
      </c>
      <c r="L158" t="str">
        <v>N/A</v>
      </c>
    </row>
    <row r="159">
      <c r="A159">
        <v>159</v>
      </c>
      <c r="B159" t="str">
        <v>Nilshan</v>
      </c>
      <c r="C159" t="str">
        <v>Fonseka</v>
      </c>
      <c r="D159" t="str">
        <v>Consultant</v>
      </c>
      <c r="E159" t="str">
        <v>-</v>
      </c>
      <c r="F159" t="str">
        <v>-</v>
      </c>
      <c r="G159" t="str">
        <v>-</v>
      </c>
      <c r="H159">
        <v>21.75</v>
      </c>
      <c r="I159" t="str">
        <v>N/A</v>
      </c>
      <c r="J159" t="str">
        <v>N/A</v>
      </c>
      <c r="K159" t="str">
        <v>N/A</v>
      </c>
      <c r="L159" t="str">
        <v>N/A</v>
      </c>
    </row>
    <row r="160">
      <c r="A160">
        <v>160</v>
      </c>
      <c r="B160" t="str">
        <v>Farah</v>
      </c>
      <c r="C160" t="str">
        <v>Mihlar</v>
      </c>
      <c r="D160" t="str">
        <v>Consultant</v>
      </c>
      <c r="E160" t="str">
        <v>-</v>
      </c>
      <c r="F160" t="str">
        <v>-</v>
      </c>
      <c r="G160" t="str">
        <v>-</v>
      </c>
      <c r="H160">
        <v>21.75</v>
      </c>
      <c r="I160" t="str">
        <v>N/A</v>
      </c>
      <c r="J160" t="str">
        <v>N/A</v>
      </c>
      <c r="K160" t="str">
        <v>N/A</v>
      </c>
      <c r="L160" t="str">
        <v>N/A</v>
      </c>
    </row>
    <row r="161">
      <c r="A161">
        <v>161</v>
      </c>
      <c r="B161" t="str">
        <v>Anushani</v>
      </c>
      <c r="C161" t="str">
        <v>Alagarajah</v>
      </c>
      <c r="D161" t="str">
        <v>Consultant</v>
      </c>
      <c r="E161" t="str">
        <v>-</v>
      </c>
      <c r="F161" t="str">
        <v>-</v>
      </c>
      <c r="G161" t="str">
        <v>-</v>
      </c>
      <c r="H161">
        <v>21.75</v>
      </c>
      <c r="I161" t="str">
        <v>N/A</v>
      </c>
      <c r="J161" t="str">
        <v>N/A</v>
      </c>
      <c r="K161" t="str">
        <v>N/A</v>
      </c>
      <c r="L161" t="str">
        <v>N/A</v>
      </c>
    </row>
    <row r="162">
      <c r="A162">
        <v>162</v>
      </c>
      <c r="B162" t="str">
        <v>Kaushalya</v>
      </c>
      <c r="C162" t="str">
        <v>Premachandra</v>
      </c>
      <c r="D162" t="str">
        <v>Consultant</v>
      </c>
      <c r="E162" t="str">
        <v>-</v>
      </c>
      <c r="F162" t="str">
        <v>-</v>
      </c>
      <c r="G162" t="str">
        <v>-</v>
      </c>
      <c r="H162">
        <v>54.37</v>
      </c>
      <c r="I162">
        <v>9931.95</v>
      </c>
      <c r="J162">
        <v>64.59</v>
      </c>
      <c r="K162">
        <v>540000</v>
      </c>
      <c r="L162">
        <v>3511.738310463679</v>
      </c>
    </row>
    <row r="163">
      <c r="A163">
        <v>163</v>
      </c>
      <c r="B163" t="str">
        <v>Chiranthi</v>
      </c>
      <c r="C163" t="str">
        <v>Rajapakse</v>
      </c>
      <c r="D163" t="str">
        <v>Consultant</v>
      </c>
      <c r="E163" t="str">
        <v>-</v>
      </c>
      <c r="F163" t="str">
        <v>-</v>
      </c>
      <c r="G163" t="str">
        <v>-</v>
      </c>
      <c r="H163">
        <f>SUM(21.75*3)</f>
        <v>65.25</v>
      </c>
      <c r="I163">
        <v>9793.1</v>
      </c>
      <c r="J163">
        <v>63.69</v>
      </c>
      <c r="K163">
        <v>639000</v>
      </c>
      <c r="L163">
        <v>4155.557000715354</v>
      </c>
    </row>
  </sheetData>
  <pageMargins left="0.7" right="0.7" top="0.75" bottom="0.75" header="0.3" footer="0.3"/>
  <ignoredErrors>
    <ignoredError numberStoredAsText="1" sqref="A1:L163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L142"/>
  <sheetViews>
    <sheetView workbookViewId="0" rightToLeft="0"/>
  </sheetViews>
  <sheetData>
    <row r="1" xml:space="preserve">
      <c r="A1">
        <v>1</v>
      </c>
      <c r="B1" t="str">
        <v>Madhavi</v>
      </c>
      <c r="C1" t="str">
        <v>Ariyabandu</v>
      </c>
      <c r="D1" t="str">
        <v>Consultant</v>
      </c>
      <c r="E1" t="str" xml:space="preserve">
        <v xml:space="preserve">Masters of Science in Agricultural Economics (1988-1989) - University of East Anglia, Norwich, UK5_x000d__x000d_
Master of Science in Agronomy (1975-1981) - University of Moscow, U.S.S.R._x000d__x000d_
International Course for Development Oriented Research in Agriculture (1986) - CGIAR</v>
      </c>
      <c r="F1" t="str" xml:space="preserve">
        <v xml:space="preserve">Number - +94 777 156336_x000d__x000d_
 Email - mmariyabandu@gmail.com</v>
      </c>
      <c r="G1" t="str">
        <v>19 Years</v>
      </c>
      <c r="H1">
        <v>165</v>
      </c>
      <c r="I1">
        <v>30000</v>
      </c>
      <c r="J1">
        <v>195.57</v>
      </c>
      <c r="K1">
        <v>4950000</v>
      </c>
      <c r="L1">
        <v>32268.57887874837</v>
      </c>
    </row>
    <row r="2" xml:space="preserve">
      <c r="A2">
        <v>2</v>
      </c>
      <c r="B2" t="str">
        <v>Asoka</v>
      </c>
      <c r="C2" t="str">
        <v>Gunawardena</v>
      </c>
      <c r="D2" t="str">
        <v>Consultant</v>
      </c>
      <c r="E2" t="str" xml:space="preserve">
        <v xml:space="preserve">Masters in Social Science (1982) - University of New England, Australia _x000d__x000d_
PGD in Development Administration (1970) University of  Leeds, Uk _x000d__x000d_
Bachelor of Arts, Geography(Hons) (1960) - University of Ceylon </v>
      </c>
      <c r="F2" t="str" xml:space="preserve">
        <v xml:space="preserve">Address - GUNAWARDENA ASOKA SERASINGHE_x000d__x000d_
16/1, Railway Avenue_x000d__x000d_
Kirilipona_x000d__x000d_
Colombo 5</v>
      </c>
      <c r="G2" t="str">
        <v xml:space="preserve">50 Years </v>
      </c>
      <c r="H2">
        <v>15</v>
      </c>
      <c r="I2" t="str">
        <v>N/A</v>
      </c>
      <c r="J2" t="str">
        <v>N/A</v>
      </c>
      <c r="K2" t="str">
        <v>N/A</v>
      </c>
      <c r="L2" t="str">
        <v>N/A</v>
      </c>
    </row>
    <row r="3">
      <c r="A3">
        <v>3</v>
      </c>
      <c r="B3" t="str">
        <v>Husni</v>
      </c>
      <c r="C3" t="str">
        <v>Mohamed</v>
      </c>
      <c r="D3" t="str">
        <v>Consultant</v>
      </c>
      <c r="E3" t="str">
        <v>-</v>
      </c>
      <c r="F3" t="str">
        <v>-</v>
      </c>
      <c r="G3" t="str">
        <v>-</v>
      </c>
      <c r="H3">
        <v>54.37</v>
      </c>
      <c r="I3">
        <v>13794.37</v>
      </c>
      <c r="J3">
        <v>89.92</v>
      </c>
      <c r="K3">
        <v>750000</v>
      </c>
      <c r="L3">
        <v>4889.178617992177</v>
      </c>
    </row>
    <row r="4">
      <c r="A4">
        <v>4</v>
      </c>
      <c r="B4" t="str">
        <v>Shevandra</v>
      </c>
      <c r="C4" t="str">
        <v>Wijemanne</v>
      </c>
      <c r="D4" t="str">
        <v>Consultant</v>
      </c>
      <c r="E4" t="str">
        <v>-</v>
      </c>
      <c r="F4" t="str">
        <v>-</v>
      </c>
      <c r="G4" t="str">
        <v>-</v>
      </c>
      <c r="H4">
        <v>54.37</v>
      </c>
      <c r="I4">
        <v>6897.19</v>
      </c>
      <c r="J4">
        <v>44.96</v>
      </c>
      <c r="K4">
        <v>375000</v>
      </c>
      <c r="L4">
        <v>2444.5893089960887</v>
      </c>
    </row>
    <row r="5">
      <c r="A5">
        <v>5</v>
      </c>
      <c r="B5" t="str">
        <v>Renu</v>
      </c>
      <c r="C5" t="str">
        <v>Warnasuriya</v>
      </c>
      <c r="D5" t="str">
        <v>Consultant</v>
      </c>
      <c r="E5" t="str">
        <v>-</v>
      </c>
      <c r="F5" t="str">
        <v>-</v>
      </c>
      <c r="G5" t="str">
        <v>-</v>
      </c>
      <c r="H5">
        <v>130.5</v>
      </c>
      <c r="I5">
        <v>10485.44</v>
      </c>
      <c r="J5">
        <v>68.35</v>
      </c>
      <c r="K5">
        <v>1368350</v>
      </c>
      <c r="L5">
        <v>8920.143415906128</v>
      </c>
    </row>
    <row r="6">
      <c r="A6">
        <v>6</v>
      </c>
      <c r="B6" t="str">
        <v>Abiramy</v>
      </c>
      <c r="C6" t="str">
        <v>Sivalogananthan</v>
      </c>
      <c r="D6" t="str">
        <v>Consultant</v>
      </c>
      <c r="E6" t="str">
        <v>-</v>
      </c>
      <c r="F6" t="str">
        <v>-</v>
      </c>
      <c r="G6" t="str">
        <v>-</v>
      </c>
      <c r="H6">
        <v>65.25</v>
      </c>
      <c r="I6">
        <v>11635.25</v>
      </c>
      <c r="J6">
        <v>75.85</v>
      </c>
      <c r="K6">
        <v>759200</v>
      </c>
      <c r="L6">
        <v>4949.152542372881</v>
      </c>
    </row>
    <row r="7" xml:space="preserve">
      <c r="A7">
        <v>7</v>
      </c>
      <c r="B7" t="str">
        <v>Nilshan</v>
      </c>
      <c r="C7" t="str">
        <v>Fonseka</v>
      </c>
      <c r="D7" t="str">
        <v>Consultant</v>
      </c>
      <c r="E7" t="str" xml:space="preserve">
        <v xml:space="preserve">Masters in Arts &amp; International Affairs (2013) - Johns Hopkins University _x000d__x000d_
Bachelor of Science in Business Administration &amp; Management (2007) - Fordham University </v>
      </c>
      <c r="F7" t="str" xml:space="preserve">
        <v xml:space="preserve">Number : 077 786 3912 _x000d__x000d_
Email : nilshanfk@gmail.com </v>
      </c>
      <c r="G7" t="str">
        <v xml:space="preserve">11 Years </v>
      </c>
      <c r="H7">
        <v>65.25</v>
      </c>
      <c r="I7">
        <v>11954.02</v>
      </c>
      <c r="J7">
        <v>77.93</v>
      </c>
      <c r="K7">
        <v>780000</v>
      </c>
      <c r="L7">
        <v>5084.745762711864</v>
      </c>
    </row>
    <row r="8">
      <c r="A8">
        <v>8</v>
      </c>
      <c r="B8" t="str">
        <v>Kalimuthu</v>
      </c>
      <c r="C8" t="str">
        <v>Kulendra</v>
      </c>
      <c r="D8" t="str">
        <v>Consultant</v>
      </c>
      <c r="E8" t="str">
        <v>-</v>
      </c>
      <c r="F8" t="str">
        <v>-</v>
      </c>
      <c r="G8" t="str">
        <v>-</v>
      </c>
      <c r="H8">
        <v>40</v>
      </c>
      <c r="I8">
        <v>18367.5</v>
      </c>
      <c r="J8">
        <v>115.71</v>
      </c>
      <c r="K8" t="str">
        <v>Rs.738,700.00</v>
      </c>
      <c r="L8">
        <v>4628.422425032594</v>
      </c>
    </row>
    <row r="9" xml:space="preserve">
      <c r="A9">
        <v>9</v>
      </c>
      <c r="B9" t="str">
        <v>Varuna</v>
      </c>
      <c r="C9" t="str">
        <v>Ponnamperuma</v>
      </c>
      <c r="D9" t="str">
        <v>Consultant</v>
      </c>
      <c r="E9" t="str" xml:space="preserve">
        <v xml:space="preserve">Diplomacy &amp; World Affairs (2016) - BIDTI, Sri Lanka _x000d__x000d_
International Studies (Associate Degree) (2010) - Utah State University, Utah, USA</v>
      </c>
      <c r="F9" t="str" xml:space="preserve">
        <v xml:space="preserve">Number - +94 777370079_x000d__x000d_
 Email - Varuna..ponnamperuma@outlook.com</v>
      </c>
      <c r="G9" t="str">
        <v>7 Years</v>
      </c>
      <c r="H9">
        <v>65.25</v>
      </c>
      <c r="I9">
        <v>10881.23</v>
      </c>
      <c r="J9">
        <v>73.8</v>
      </c>
      <c r="K9">
        <v>710000</v>
      </c>
      <c r="L9">
        <v>4815.5</v>
      </c>
    </row>
    <row r="10">
      <c r="A10">
        <v>10</v>
      </c>
      <c r="B10" t="str">
        <v>Sri Dhayalini</v>
      </c>
      <c r="C10" t="str">
        <v>Sivalingam</v>
      </c>
      <c r="D10" t="str">
        <v>Consultant</v>
      </c>
      <c r="E10" t="str">
        <v>-</v>
      </c>
      <c r="F10" t="str">
        <v>-</v>
      </c>
      <c r="G10" t="str">
        <v>-</v>
      </c>
      <c r="H10">
        <v>14</v>
      </c>
      <c r="I10" t="str">
        <v>N/A</v>
      </c>
      <c r="J10" t="str">
        <v>N/A</v>
      </c>
      <c r="K10" t="str">
        <v>N/A</v>
      </c>
      <c r="L10" t="str">
        <v>N/A</v>
      </c>
    </row>
    <row r="11" xml:space="preserve">
      <c r="A11">
        <v>11</v>
      </c>
      <c r="B11" t="str">
        <v>Chamindry</v>
      </c>
      <c r="C11" t="str">
        <v>Saparamadu</v>
      </c>
      <c r="D11" t="str">
        <v>Consultant</v>
      </c>
      <c r="E11" t="str" xml:space="preserve">
        <v xml:space="preserve">PhD in Development Studies - University of Colombo_x000d__x000d_
Master in Development Studies(2011) - Graduate Insitute of International and Development Studies, Geneva_x000d__x000d_
Master of Laws (2011) - University of Wales, UK _x000d__x000d_
Attorneys-at-Law (1999) - Council of Legal Education, Sri Lanka Law College _x000d__x000d_
Bachelor of Laws (1999) - University of Colombo _x000d__x000d_
Bachelor of Arts (Honors) in Economics (1996) - University of Delhi, India  _x000d__x000d_
Post Graduate Diploma in Federalism, Decentralization and Conflict Prevention - University of Fribourg (2018)</v>
      </c>
      <c r="F11" t="str" xml:space="preserve">
        <v xml:space="preserve">Number -+94777687196_x000d__x000d_
Email - chamindry.ices@gmail.com</v>
      </c>
      <c r="G11" t="str">
        <v xml:space="preserve">23 Years </v>
      </c>
      <c r="H11">
        <v>217.5</v>
      </c>
      <c r="I11">
        <v>10344.83</v>
      </c>
      <c r="J11">
        <v>67.18</v>
      </c>
      <c r="K11">
        <v>2250000</v>
      </c>
      <c r="L11">
        <v>14612.287310040267</v>
      </c>
    </row>
    <row r="12" xml:space="preserve">
      <c r="A12">
        <v>12</v>
      </c>
      <c r="B12" t="str">
        <v>Shireen</v>
      </c>
      <c r="C12" t="str">
        <v>Samarasuriya</v>
      </c>
      <c r="D12" t="str">
        <v>Consultant</v>
      </c>
      <c r="E12" t="str" xml:space="preserve">
        <v xml:space="preserve">MA in Development Studies (1979-1981)- Institute of Social Studies, Netherlands _x000d__x000d_
MSc. In Environment Science (2011 – 2012) -  University of Colombo, Sri Lanka_x000d__x000d_
Certificate Course in “Science and Policy of Climate Change” _x000d__x000d_
Environmental Impact Assessment (EIA), International intensive training course</v>
      </c>
      <c r="F12" t="str" xml:space="preserve">
        <v xml:space="preserve">Number : + 94 77 777 7603 _x000d__x000d_
Email: shireensam2511@gmail.com</v>
      </c>
      <c r="G12" t="str">
        <v xml:space="preserve">31 Years </v>
      </c>
      <c r="H12">
        <v>10</v>
      </c>
      <c r="I12">
        <v>30200</v>
      </c>
      <c r="J12">
        <v>196.13</v>
      </c>
      <c r="K12">
        <v>302000</v>
      </c>
      <c r="L12">
        <v>1961.2936745031823</v>
      </c>
    </row>
    <row r="13">
      <c r="A13">
        <v>13</v>
      </c>
      <c r="B13" t="str">
        <v>Jinashri</v>
      </c>
      <c r="C13" t="str">
        <v>Wijesundara</v>
      </c>
      <c r="D13" t="str">
        <v>Consultant</v>
      </c>
      <c r="E13" t="str">
        <v>-</v>
      </c>
      <c r="F13" t="str">
        <v>-</v>
      </c>
      <c r="G13" t="str">
        <v>-</v>
      </c>
      <c r="H13">
        <v>10</v>
      </c>
      <c r="I13">
        <v>15000</v>
      </c>
      <c r="J13">
        <v>97.42</v>
      </c>
      <c r="K13">
        <v>150000</v>
      </c>
      <c r="L13">
        <v>974.1524873360178</v>
      </c>
    </row>
    <row r="14">
      <c r="A14">
        <v>14</v>
      </c>
      <c r="B14" t="str">
        <v>Kaushalya</v>
      </c>
      <c r="C14" t="str">
        <v>Kathireson</v>
      </c>
      <c r="D14" t="str">
        <v>Consultant</v>
      </c>
      <c r="E14" t="str">
        <v>-</v>
      </c>
      <c r="F14" t="str">
        <v>-</v>
      </c>
      <c r="G14" t="str">
        <v>-</v>
      </c>
      <c r="H14">
        <v>4</v>
      </c>
      <c r="I14">
        <v>46618.88</v>
      </c>
      <c r="J14">
        <v>301</v>
      </c>
      <c r="K14">
        <v>186475.52</v>
      </c>
      <c r="L14">
        <v>1204</v>
      </c>
    </row>
    <row r="15">
      <c r="A15">
        <v>15</v>
      </c>
      <c r="B15" t="str">
        <v>Ariyaratne</v>
      </c>
      <c r="C15" t="str">
        <v>Subasinghe</v>
      </c>
      <c r="D15" t="str">
        <v>Consultant</v>
      </c>
      <c r="E15" t="str">
        <v>-</v>
      </c>
      <c r="F15" t="str">
        <v>-</v>
      </c>
      <c r="G15" t="str">
        <v>-</v>
      </c>
      <c r="H15">
        <v>25</v>
      </c>
      <c r="I15">
        <v>31700</v>
      </c>
      <c r="J15">
        <v>204.67</v>
      </c>
      <c r="K15">
        <v>792500</v>
      </c>
      <c r="L15">
        <v>5116.864669421488</v>
      </c>
    </row>
    <row r="16" xml:space="preserve">
      <c r="A16">
        <v>16</v>
      </c>
      <c r="B16" t="str">
        <v>Dharmakeerthi</v>
      </c>
      <c r="C16" t="str">
        <v>Wickramasinghe</v>
      </c>
      <c r="D16" t="str">
        <v>Consultant</v>
      </c>
      <c r="E16" t="str" xml:space="preserve">
        <v xml:space="preserve">Ph.D. Soil Chemistry &amp; Fertility (1990-1994)- University of Reading, UK_x000d__x000d_
Post Graduate Diploma(Soil Science)(1983-1984) - Agricultural University of Norway_x000d__x000d_
BSc.(Agriculture) Honour. - University of Peradeniya</v>
      </c>
      <c r="F16" t="str" xml:space="preserve">
        <v xml:space="preserve">Number - +94 714474703_x000d__x000d_
Email - wickey56@ymail.com</v>
      </c>
      <c r="G16" t="str">
        <v>35 Years</v>
      </c>
      <c r="H16">
        <v>130.5</v>
      </c>
      <c r="I16">
        <v>20590.04</v>
      </c>
      <c r="J16">
        <v>132.94</v>
      </c>
      <c r="K16">
        <v>2687000</v>
      </c>
      <c r="L16">
        <v>17348.915289256198</v>
      </c>
    </row>
    <row r="17" xml:space="preserve">
      <c r="A17">
        <v>17</v>
      </c>
      <c r="B17" t="str">
        <v>Kamal Kumara</v>
      </c>
      <c r="C17" t="str">
        <v>Kekulandara</v>
      </c>
      <c r="D17" t="str">
        <v>Consultant</v>
      </c>
      <c r="E17" t="str" xml:space="preserve">
        <v xml:space="preserve">G.C.E A/L (Arts) Sinhala - B Political , Science-C ,  Geography-C , Economics - S (1992)_x000d__x000d_
Diploma in Social Work  (1994 to 1996) - National Institute of Social Development _x000d__x000d_
Wild Life Conservation and Management Course (1998) - Faculty of Natural Science, Open University of Sri Lanka_x000d__x000d_
Diploma in Environmental Journalism (2000) - Sri Lanka Environmental Journalism Federation  _x000d__x000d_
Environmental Impact Assessment Training Course (1999) - University of Peradeniya_x000d__x000d_
Short Course in Disaster Management (2007) - PGIS_x000d__x000d_
Short Course in GIS application (2012) - PGIS- University of Peradeniya _x000d__x000d_
Short Course in QGIS application (2013) - PGIS- University of Peradeniya _x000d__x000d_
Short Course in SPSS statistics (2013) - University of Colombo</v>
      </c>
      <c r="F17" t="str" xml:space="preserve">
        <v xml:space="preserve">Number - +94719521120 / +94765459711 _x000d__x000d_
Email - kamalke136@gmail.com / kekuandarakamal@gmail.com   </v>
      </c>
      <c r="G17" t="str">
        <v xml:space="preserve">24 Years </v>
      </c>
      <c r="H17">
        <v>20</v>
      </c>
      <c r="I17">
        <v>37350</v>
      </c>
      <c r="J17">
        <v>241.15</v>
      </c>
      <c r="K17">
        <v>747000</v>
      </c>
      <c r="L17">
        <v>4823.088842975207</v>
      </c>
    </row>
    <row r="18">
      <c r="A18">
        <v>18</v>
      </c>
      <c r="B18" t="str">
        <v>Mahesh</v>
      </c>
      <c r="C18" t="str">
        <v>Gunasekara</v>
      </c>
      <c r="D18" t="str">
        <v>Consultant</v>
      </c>
      <c r="E18" t="str">
        <v>-</v>
      </c>
      <c r="F18" t="str">
        <v>-</v>
      </c>
      <c r="G18" t="str">
        <v>-</v>
      </c>
      <c r="H18">
        <v>174</v>
      </c>
      <c r="I18">
        <v>15367.82</v>
      </c>
      <c r="J18">
        <v>99.22</v>
      </c>
      <c r="K18">
        <v>2674000</v>
      </c>
      <c r="L18">
        <v>17264.979338842975</v>
      </c>
    </row>
    <row r="19" xml:space="preserve">
      <c r="A19">
        <v>19</v>
      </c>
      <c r="B19" t="str">
        <v>Shireen</v>
      </c>
      <c r="C19" t="str">
        <v>Samarasuriya</v>
      </c>
      <c r="D19" t="str">
        <v>Consultant</v>
      </c>
      <c r="E19" t="str" xml:space="preserve">
        <v xml:space="preserve">MA in Development Studies (1979-1981)- Institute of Social Studies, Netherlands _x000d__x000d_
MSc. In Environment Science (2011 – 2012) -  University of Colombo, Sri Lanka_x000d__x000d_
Certificate Course in “Science and Policy of Climate Change” _x000d__x000d_
Environmental Impact Assessment (EIA), International intensive training course</v>
      </c>
      <c r="F19" t="str" xml:space="preserve">
        <v xml:space="preserve">Number : + 94 77 777 7603 _x000d__x000d_
Email: shireensam2511@gmail.com</v>
      </c>
      <c r="G19" t="str">
        <v xml:space="preserve">31 Years </v>
      </c>
      <c r="H19">
        <v>195.75</v>
      </c>
      <c r="I19">
        <v>12362.71</v>
      </c>
      <c r="J19">
        <v>79.82</v>
      </c>
      <c r="K19">
        <v>2420000</v>
      </c>
      <c r="L19">
        <v>15625</v>
      </c>
    </row>
    <row r="20">
      <c r="A20">
        <v>20</v>
      </c>
      <c r="B20" t="str">
        <v>Smriti</v>
      </c>
      <c r="C20" t="str">
        <v>Daniel</v>
      </c>
      <c r="D20" t="str">
        <v>Consultant</v>
      </c>
      <c r="E20" t="str">
        <v>-</v>
      </c>
      <c r="F20" t="str">
        <v>-</v>
      </c>
      <c r="G20" t="str">
        <v>-</v>
      </c>
      <c r="H20">
        <v>65.25</v>
      </c>
      <c r="I20">
        <v>7141.76</v>
      </c>
      <c r="J20">
        <v>46.11</v>
      </c>
      <c r="K20">
        <v>466000</v>
      </c>
      <c r="L20">
        <v>3008.780991735537</v>
      </c>
    </row>
    <row r="21" xml:space="preserve">
      <c r="A21">
        <v>21</v>
      </c>
      <c r="B21" t="str">
        <v>Shantha Siri</v>
      </c>
      <c r="C21" t="str">
        <v>Emitiyagoda</v>
      </c>
      <c r="D21" t="str">
        <v>Consultant</v>
      </c>
      <c r="E21" t="str" xml:space="preserve">
        <v xml:space="preserve">M Ed (Extension Education) - 1987 (University of Illinois, USA)_x000d__x000d_
B.Sc. (Agriculture). Hons. - 1978 (University of Peradeniya, Sri Lanka</v>
      </c>
      <c r="F21" t="str" xml:space="preserve">
        <v xml:space="preserve">Number : +94 71 4460711 _x000d__x000d_
Email: shanthaemiti@gmail.com</v>
      </c>
      <c r="G21" t="str">
        <v xml:space="preserve">35 Years </v>
      </c>
      <c r="H21">
        <v>261</v>
      </c>
      <c r="I21">
        <v>12624.52</v>
      </c>
      <c r="J21">
        <v>81.51</v>
      </c>
      <c r="K21">
        <v>3295000</v>
      </c>
      <c r="L21">
        <v>21274.535123966944</v>
      </c>
    </row>
    <row r="22" xml:space="preserve">
      <c r="A22">
        <v>22</v>
      </c>
      <c r="B22" t="str">
        <v>D. Ananda</v>
      </c>
      <c r="C22" t="str">
        <v>Jayasinghearachchi</v>
      </c>
      <c r="D22" t="str">
        <v>Consultant</v>
      </c>
      <c r="E22" t="str" xml:space="preserve">
        <v xml:space="preserve">BSc Special Degree in Physics – University of Peradeniya, Sri Lanka_x000d__x000d_
MSc in Weather, Climate and Modelling , University of Reading, UK</v>
      </c>
      <c r="F22" t="str" xml:space="preserve">
        <v xml:space="preserve">Number : +94 11 2538289 , +94 77 3772780_x000d__x000d_
Email : dananda52@hotmail.com</v>
      </c>
      <c r="G22" t="str">
        <v xml:space="preserve">29 Years </v>
      </c>
      <c r="H22">
        <v>261</v>
      </c>
      <c r="I22">
        <v>5517.24</v>
      </c>
      <c r="J22">
        <v>35.62</v>
      </c>
      <c r="K22">
        <v>1440000</v>
      </c>
      <c r="L22">
        <v>9297.520661157025</v>
      </c>
    </row>
    <row r="23">
      <c r="A23">
        <v>23</v>
      </c>
      <c r="B23" t="str">
        <v>Kokila</v>
      </c>
      <c r="C23" t="str">
        <v>Konasinghe</v>
      </c>
      <c r="D23" t="str">
        <v>Consultant</v>
      </c>
      <c r="E23" t="str">
        <v>-</v>
      </c>
      <c r="F23" t="str">
        <v>-</v>
      </c>
      <c r="G23" t="str">
        <v>-</v>
      </c>
      <c r="H23">
        <v>87</v>
      </c>
      <c r="I23" t="str">
        <v>N/A</v>
      </c>
      <c r="J23" t="str">
        <v>N/A</v>
      </c>
      <c r="K23" t="str">
        <v>N/A</v>
      </c>
      <c r="L23" t="str">
        <v>N/A</v>
      </c>
    </row>
    <row r="24">
      <c r="A24">
        <v>24</v>
      </c>
      <c r="B24" t="str">
        <v>Marium</v>
      </c>
      <c r="C24" t="str">
        <v>Noordeen</v>
      </c>
      <c r="D24" t="str">
        <v>Consultant</v>
      </c>
      <c r="E24" t="str">
        <v>-</v>
      </c>
      <c r="F24" t="str">
        <v>-</v>
      </c>
      <c r="G24" t="str">
        <v>-</v>
      </c>
      <c r="H24">
        <v>87</v>
      </c>
      <c r="I24">
        <v>1149.43</v>
      </c>
      <c r="J24">
        <v>7.42</v>
      </c>
      <c r="K24">
        <v>100000</v>
      </c>
      <c r="L24">
        <v>645.6611570247934</v>
      </c>
    </row>
    <row r="25" xml:space="preserve">
      <c r="A25">
        <v>25</v>
      </c>
      <c r="B25" t="str">
        <v>Sriyani</v>
      </c>
      <c r="C25" t="str">
        <v>Perera</v>
      </c>
      <c r="D25" t="str">
        <v>Consultant</v>
      </c>
      <c r="E25" t="str" xml:space="preserve">
        <v xml:space="preserve">B.A. (Economics)-University of Peradeniya_x000d__x000d_
Post Graduate Diploma in International Relations - BMICH, Sri Lanka_x000d__x000d_
Post Graduate Diploma in Social Planning and Policy Analysis - University of Queensland,Australia_x000d__x000d_
M.A in Women's Studies - University of Colombo, Sri Lanka</v>
      </c>
      <c r="F25" t="str" xml:space="preserve">
        <v xml:space="preserve">Number - +94 77 48 35 377,+94 11 2 67 9577_x000d__x000d_
Email -  sriyanipereratw@gmail.com</v>
      </c>
      <c r="G25" t="str">
        <v>14   Years</v>
      </c>
      <c r="H25">
        <v>25</v>
      </c>
      <c r="I25">
        <v>27240</v>
      </c>
      <c r="J25">
        <v>175.88</v>
      </c>
      <c r="K25">
        <v>681000</v>
      </c>
      <c r="L25">
        <v>4396.952479338843</v>
      </c>
    </row>
    <row r="26">
      <c r="A26">
        <v>26</v>
      </c>
      <c r="B26" t="str">
        <v>Kaushalya</v>
      </c>
      <c r="C26" t="str">
        <v>Premachandra</v>
      </c>
      <c r="D26" t="str">
        <v>Consultant</v>
      </c>
      <c r="E26" t="str">
        <v>-</v>
      </c>
      <c r="F26" t="str">
        <v>-</v>
      </c>
      <c r="G26" t="str">
        <v>-</v>
      </c>
      <c r="H26">
        <v>130.5</v>
      </c>
      <c r="I26">
        <v>8275.86</v>
      </c>
      <c r="J26">
        <v>53.16</v>
      </c>
      <c r="K26">
        <v>1080000</v>
      </c>
      <c r="L26">
        <v>6937.307297019527</v>
      </c>
    </row>
    <row r="27">
      <c r="A27">
        <v>27</v>
      </c>
      <c r="B27" t="str">
        <v>Chiranthi</v>
      </c>
      <c r="C27" t="str">
        <v>Rajapakse</v>
      </c>
      <c r="D27" t="str">
        <v>Consultant</v>
      </c>
      <c r="E27" t="str">
        <v>-</v>
      </c>
      <c r="F27" t="str">
        <v>-</v>
      </c>
      <c r="G27" t="str">
        <v>-</v>
      </c>
      <c r="H27">
        <v>130.5</v>
      </c>
      <c r="I27">
        <v>9793.1</v>
      </c>
      <c r="J27">
        <v>62.91</v>
      </c>
      <c r="K27">
        <v>1278000</v>
      </c>
      <c r="L27">
        <v>8209.146968139774</v>
      </c>
    </row>
    <row r="28">
      <c r="A28">
        <v>28</v>
      </c>
      <c r="B28" t="str">
        <v xml:space="preserve">Dayani </v>
      </c>
      <c r="C28" t="str">
        <v>Panagoda</v>
      </c>
      <c r="D28" t="str">
        <v>Consultant</v>
      </c>
      <c r="E28" t="str">
        <v>-</v>
      </c>
      <c r="F28" t="str">
        <v>-</v>
      </c>
      <c r="G28" t="str">
        <v>-</v>
      </c>
      <c r="H28">
        <v>130.5</v>
      </c>
      <c r="I28">
        <v>14609.2</v>
      </c>
      <c r="J28">
        <v>94.33</v>
      </c>
      <c r="K28">
        <v>1906500</v>
      </c>
      <c r="L28">
        <v>12309.529958677685</v>
      </c>
    </row>
    <row r="29">
      <c r="A29">
        <v>29</v>
      </c>
      <c r="B29" t="str">
        <v>Mohamed</v>
      </c>
      <c r="C29" t="str">
        <v>Husni</v>
      </c>
      <c r="D29" t="str">
        <v>Consultant</v>
      </c>
      <c r="E29" t="str">
        <v>-</v>
      </c>
      <c r="F29" t="str">
        <v>-</v>
      </c>
      <c r="G29" t="str">
        <v>-</v>
      </c>
      <c r="H29">
        <v>60</v>
      </c>
      <c r="I29">
        <v>12500</v>
      </c>
      <c r="J29">
        <v>80.29</v>
      </c>
      <c r="K29">
        <v>750000</v>
      </c>
      <c r="L29">
        <v>4817.574511819116</v>
      </c>
    </row>
    <row r="30">
      <c r="A30">
        <v>30</v>
      </c>
      <c r="B30" t="str">
        <v>Pasansi</v>
      </c>
      <c r="C30" t="str">
        <v>Wijayananda</v>
      </c>
      <c r="D30" t="str">
        <v>Consultant</v>
      </c>
      <c r="E30" t="str">
        <v>-</v>
      </c>
      <c r="F30" t="str">
        <v>-</v>
      </c>
      <c r="G30" t="str">
        <v>-</v>
      </c>
      <c r="H30">
        <v>60</v>
      </c>
      <c r="I30">
        <v>4000</v>
      </c>
      <c r="J30">
        <v>25.69</v>
      </c>
      <c r="K30">
        <v>240000</v>
      </c>
      <c r="L30">
        <v>1541.623843782117</v>
      </c>
    </row>
    <row r="31">
      <c r="A31">
        <v>31</v>
      </c>
      <c r="B31" t="str">
        <v>Dhilmi</v>
      </c>
      <c r="C31" t="str">
        <v>Suriyaarachchi</v>
      </c>
      <c r="D31" t="str">
        <v>Consultant</v>
      </c>
      <c r="E31" t="str">
        <v>-</v>
      </c>
      <c r="F31" t="str">
        <v>-</v>
      </c>
      <c r="G31" t="str">
        <v>-</v>
      </c>
      <c r="H31">
        <v>60</v>
      </c>
      <c r="I31">
        <v>4000</v>
      </c>
      <c r="J31">
        <v>25.69</v>
      </c>
      <c r="K31">
        <v>240000</v>
      </c>
      <c r="L31">
        <v>1541.623843782117</v>
      </c>
    </row>
    <row r="32" xml:space="preserve">
      <c r="A32">
        <v>32</v>
      </c>
      <c r="B32" t="str">
        <v>Nandana</v>
      </c>
      <c r="C32" t="str">
        <v>Mahakumarage</v>
      </c>
      <c r="D32" t="str">
        <v>Consultant</v>
      </c>
      <c r="E32" t="str" xml:space="preserve">
        <v xml:space="preserve">Master of Science in Geo-Informatics, 2009, Postgraduate institute of Agriculture, University of Peradeniya, Sri Lanka. _x000d__x000d_
B.A. (Colombo) – First class Honours Special Degree in Geography, October, 2002.</v>
      </c>
      <c r="F32" t="str" xml:space="preserve">
        <v xml:space="preserve">Number : : +94-714905435_x000d__x000d_
Email: nandanageo@gmail.com</v>
      </c>
      <c r="G32" t="str">
        <v>16 Years</v>
      </c>
      <c r="H32">
        <v>261</v>
      </c>
      <c r="I32">
        <v>25363.98</v>
      </c>
      <c r="J32">
        <v>162.92</v>
      </c>
      <c r="K32">
        <v>6620000</v>
      </c>
      <c r="L32">
        <v>42523.12435765673</v>
      </c>
    </row>
    <row r="33">
      <c r="A33">
        <v>33</v>
      </c>
      <c r="B33" t="str">
        <v>Antonypillai</v>
      </c>
      <c r="C33" t="str">
        <v>Thevanand</v>
      </c>
      <c r="D33" t="str">
        <v>Consultant</v>
      </c>
      <c r="E33" t="str">
        <v>-</v>
      </c>
      <c r="F33" t="str">
        <v>-</v>
      </c>
      <c r="G33" t="str">
        <v>-</v>
      </c>
      <c r="H33">
        <v>195.75</v>
      </c>
      <c r="I33">
        <v>7432.95</v>
      </c>
      <c r="J33">
        <v>47.75</v>
      </c>
      <c r="K33">
        <v>1455000</v>
      </c>
      <c r="L33">
        <v>9346.094552929086</v>
      </c>
    </row>
    <row r="34">
      <c r="A34">
        <v>34</v>
      </c>
      <c r="B34" t="str">
        <v xml:space="preserve">Chamika </v>
      </c>
      <c r="C34" t="str">
        <v>Wijesuriya</v>
      </c>
      <c r="D34" t="str">
        <v>Consultant</v>
      </c>
      <c r="E34" t="str">
        <v>-</v>
      </c>
      <c r="F34" t="str">
        <v>-</v>
      </c>
      <c r="G34" t="str">
        <v>-</v>
      </c>
      <c r="H34">
        <v>65.25</v>
      </c>
      <c r="I34">
        <v>827.59</v>
      </c>
      <c r="J34">
        <v>5.32</v>
      </c>
      <c r="K34">
        <v>54000</v>
      </c>
      <c r="L34">
        <v>346.86536485097633</v>
      </c>
    </row>
    <row r="35">
      <c r="A35">
        <v>35</v>
      </c>
      <c r="B35" t="str">
        <v>Mirak</v>
      </c>
      <c r="C35" t="str">
        <v>Raheem</v>
      </c>
      <c r="D35" t="str">
        <v>Consultant</v>
      </c>
      <c r="E35" t="str">
        <v>-</v>
      </c>
      <c r="F35" t="str">
        <v>-</v>
      </c>
      <c r="G35" t="str">
        <v>-</v>
      </c>
      <c r="H35">
        <v>65.25</v>
      </c>
      <c r="I35">
        <v>2068.97</v>
      </c>
      <c r="J35">
        <v>13.29</v>
      </c>
      <c r="K35">
        <v>135000</v>
      </c>
      <c r="L35">
        <v>867.1634121274409</v>
      </c>
    </row>
    <row r="36">
      <c r="A36">
        <v>36</v>
      </c>
      <c r="B36" t="str">
        <v>Nigel</v>
      </c>
      <c r="C36" t="str">
        <v>Nugawela</v>
      </c>
      <c r="D36" t="str">
        <v>Consultant</v>
      </c>
      <c r="E36" t="str">
        <v>-</v>
      </c>
      <c r="F36" t="str">
        <v>-</v>
      </c>
      <c r="G36" t="str">
        <v>-</v>
      </c>
      <c r="H36">
        <v>65.25</v>
      </c>
      <c r="I36">
        <v>5362.07</v>
      </c>
      <c r="J36">
        <v>34.44</v>
      </c>
      <c r="K36">
        <v>349875</v>
      </c>
      <c r="L36">
        <v>2247.3985097636178</v>
      </c>
    </row>
    <row r="37" xml:space="preserve">
      <c r="A37">
        <v>37</v>
      </c>
      <c r="B37" t="str">
        <v>Ranjith</v>
      </c>
      <c r="C37" t="str">
        <v>Mahindapala</v>
      </c>
      <c r="D37" t="str">
        <v>Consultant</v>
      </c>
      <c r="E37" t="str" xml:space="preserve">
        <v xml:space="preserve">Bachelor of Science (1970) - Vidyodaya University, Nugegoda, SRI LANKA_x000d__x000d_
Master of Science (1974) - University of Exeter, ENGLAND._x000d__x000d_
Doctor of Philosophy  (1976) - University of Exeter, ENGLAND.</v>
      </c>
      <c r="F37" t="str" xml:space="preserve">
        <v xml:space="preserve">Number : +94 773 175 922_x000d__x000d_
Email: ranjith_mahindapala@hotmail.com</v>
      </c>
      <c r="G37" t="str">
        <v xml:space="preserve">35 Years </v>
      </c>
      <c r="H37">
        <v>32.62</v>
      </c>
      <c r="I37">
        <v>34319.44</v>
      </c>
      <c r="J37">
        <v>220.45</v>
      </c>
      <c r="K37">
        <v>1119500</v>
      </c>
      <c r="L37">
        <v>7191.032887975333</v>
      </c>
    </row>
    <row r="38" xml:space="preserve">
      <c r="A38">
        <v>38</v>
      </c>
      <c r="B38" t="str">
        <v>Nilshan</v>
      </c>
      <c r="C38" t="str">
        <v>Fonseka</v>
      </c>
      <c r="D38" t="str">
        <v>Consultant</v>
      </c>
      <c r="E38" t="str" xml:space="preserve">
        <v xml:space="preserve">Masters in Arts &amp; International Affairs (2013) - Johns Hopkins University _x000d__x000d_
Bachelor of Science in Business Administration &amp; Management (2007) - Fordham University </v>
      </c>
      <c r="F38" t="str" xml:space="preserve">
        <v xml:space="preserve">Number : 077 786 3912 _x000d__x000d_
Email : nilshanfk@gmail.com </v>
      </c>
      <c r="G38" t="str">
        <v xml:space="preserve">11 Years </v>
      </c>
      <c r="H38">
        <v>21.75</v>
      </c>
      <c r="I38">
        <v>10528.74</v>
      </c>
      <c r="J38">
        <v>67.63</v>
      </c>
      <c r="K38">
        <v>229000</v>
      </c>
      <c r="L38">
        <v>1470.9660842754367</v>
      </c>
    </row>
    <row r="39">
      <c r="A39">
        <v>39</v>
      </c>
      <c r="B39" t="str">
        <v>Iromi</v>
      </c>
      <c r="C39" t="str">
        <v>Perera</v>
      </c>
      <c r="D39" t="str">
        <v>Consultant</v>
      </c>
      <c r="E39" t="str">
        <v>-</v>
      </c>
      <c r="F39" t="str">
        <v>-</v>
      </c>
      <c r="G39" t="str">
        <v>-</v>
      </c>
      <c r="H39">
        <v>40</v>
      </c>
      <c r="I39">
        <v>48750.25</v>
      </c>
      <c r="J39">
        <v>313.14</v>
      </c>
      <c r="K39">
        <v>1950010</v>
      </c>
      <c r="L39">
        <v>12525.757965056526</v>
      </c>
    </row>
    <row r="40" xml:space="preserve">
      <c r="A40">
        <v>40</v>
      </c>
      <c r="B40" t="str">
        <v>Lakshmen</v>
      </c>
      <c r="C40" t="str">
        <v>Senanayake</v>
      </c>
      <c r="D40" t="str">
        <v>Consultant</v>
      </c>
      <c r="E40" t="str" xml:space="preserve">
        <v xml:space="preserve">2005 M.A. (Buddhist Studies) -  University of Kelaniya_x000d__x000d_
1994 FSLCOG Fellow of the Sri Lanka College of Obstetricians &amp; Gynaecologists_x000d__x000d_
1993 F.R.C.O.G. (U.K.) Royal College of Obstetricians &amp; Gynecologists, U.K._x000d__x000d_
1981 M.R.C.O.G. (U.K.) Royal College of Obstetricians &amp; Gynecologists, U.K _x000d__x000d_
1964 - 1969 M.B.B.S. Ceylon 1969, Faculty of Medicine University of Ceylon , Colombo Sri Lanka.</v>
      </c>
      <c r="F40" t="str" xml:space="preserve">
        <v xml:space="preserve">Number : 00 94 12863093_x000d__x000d_
Email: laksena@hotmail.com </v>
      </c>
      <c r="G40" t="str">
        <v xml:space="preserve">48 Years </v>
      </c>
      <c r="H40">
        <v>25</v>
      </c>
      <c r="I40">
        <v>27240</v>
      </c>
      <c r="J40">
        <v>174.97</v>
      </c>
      <c r="K40">
        <v>681000</v>
      </c>
      <c r="L40">
        <v>4374.357656731757</v>
      </c>
    </row>
    <row r="41">
      <c r="A41">
        <v>41</v>
      </c>
      <c r="B41" t="str">
        <v>Sri Dhayalini</v>
      </c>
      <c r="C41" t="str">
        <v>Sivalingam</v>
      </c>
      <c r="D41" t="str">
        <v>Consultant</v>
      </c>
      <c r="E41" t="str">
        <v>-</v>
      </c>
      <c r="F41" t="str">
        <v>-</v>
      </c>
      <c r="G41" t="str">
        <v>-</v>
      </c>
      <c r="H41">
        <v>65.25</v>
      </c>
      <c r="I41">
        <v>827.59</v>
      </c>
      <c r="J41">
        <v>5.32</v>
      </c>
      <c r="K41">
        <v>54000</v>
      </c>
      <c r="L41">
        <v>346.86536485097633</v>
      </c>
    </row>
    <row r="42" xml:space="preserve">
      <c r="A42">
        <v>42</v>
      </c>
      <c r="B42" t="str">
        <v>Varuna</v>
      </c>
      <c r="C42" t="str">
        <v>Ponnamperuma</v>
      </c>
      <c r="D42" t="str">
        <v>Consultant</v>
      </c>
      <c r="E42" t="str" xml:space="preserve">
        <v xml:space="preserve">Diplomacy &amp; World Affairs (2016) - BIDTI, Sri Lanka _x000d__x000d_
International Studies (Associate Degree) (2010) - Utah State University, Utah, USA</v>
      </c>
      <c r="F42" t="str" xml:space="preserve">
        <v xml:space="preserve">Number - +94 777370079_x000d__x000d_
 Email - Varuna..ponnamperuma@outlook.com</v>
      </c>
      <c r="G42" t="str">
        <v>7 Years</v>
      </c>
      <c r="H42">
        <v>43.5</v>
      </c>
      <c r="I42" t="str">
        <v>N/A</v>
      </c>
      <c r="J42" t="str">
        <v>N/A</v>
      </c>
      <c r="K42" t="str">
        <v>N/A</v>
      </c>
      <c r="L42" t="str">
        <v>N/A</v>
      </c>
    </row>
    <row r="43">
      <c r="A43">
        <v>43</v>
      </c>
      <c r="B43" t="str">
        <v>Nauli</v>
      </c>
      <c r="C43" t="str">
        <v>Wimalarathna</v>
      </c>
      <c r="D43" t="str">
        <v>Consultant</v>
      </c>
      <c r="E43" t="str">
        <v>-</v>
      </c>
      <c r="F43" t="str">
        <v>-</v>
      </c>
      <c r="G43" t="str">
        <v>-</v>
      </c>
      <c r="H43">
        <v>261</v>
      </c>
      <c r="I43">
        <v>5344.37</v>
      </c>
      <c r="J43">
        <v>33.85</v>
      </c>
      <c r="K43">
        <v>1394880</v>
      </c>
      <c r="L43">
        <v>8835.624247798822</v>
      </c>
    </row>
    <row r="44">
      <c r="A44">
        <v>44</v>
      </c>
      <c r="B44" t="str">
        <v>Gameela</v>
      </c>
      <c r="C44" t="str">
        <v>Samarasinghe</v>
      </c>
      <c r="D44" t="str">
        <v>Consultant</v>
      </c>
      <c r="E44" t="str">
        <v>-</v>
      </c>
      <c r="F44" t="str">
        <v>-</v>
      </c>
      <c r="G44" t="str">
        <v>-</v>
      </c>
      <c r="H44">
        <v>3</v>
      </c>
      <c r="I44">
        <v>35000</v>
      </c>
      <c r="J44">
        <v>221.7</v>
      </c>
      <c r="K44">
        <v>105000</v>
      </c>
      <c r="L44">
        <v>665.1041996579464</v>
      </c>
    </row>
    <row r="45" xml:space="preserve">
      <c r="A45">
        <v>45</v>
      </c>
      <c r="B45" t="str">
        <v>Dilrukshi</v>
      </c>
      <c r="C45" t="str">
        <v>Fonseka</v>
      </c>
      <c r="D45" t="str">
        <v>Consultant</v>
      </c>
      <c r="E45" t="str" xml:space="preserve">
        <v xml:space="preserve">Master of Science, International Relations (Honours) - The London School of Economics, UK, 2001_x000d__x000d_
Bachelor of Arts (Magna Cum Laude), Mount Holyoke College, USA, 2000 _x000d__x000d_
Diploma in International Relations, School of International Training, Switzerland, 1999</v>
      </c>
      <c r="F45" t="str" xml:space="preserve">
        <v xml:space="preserve">Number : +94 (0) 775675684 _x000d__x000d_
Email : dilrukshi.fonseka@gmail.com</v>
      </c>
      <c r="G45" t="str">
        <v xml:space="preserve">17 Years </v>
      </c>
      <c r="H45">
        <v>60</v>
      </c>
      <c r="I45">
        <v>103777</v>
      </c>
      <c r="J45">
        <v>657.36</v>
      </c>
      <c r="K45">
        <v>6226620</v>
      </c>
      <c r="L45">
        <v>39441.43915880154</v>
      </c>
    </row>
    <row r="46">
      <c r="A46">
        <v>46</v>
      </c>
      <c r="B46" t="str">
        <v>Erandi</v>
      </c>
      <c r="C46" t="str">
        <v>Samarakone</v>
      </c>
      <c r="D46" t="str">
        <v>Consultant</v>
      </c>
      <c r="E46" t="str">
        <v>-</v>
      </c>
      <c r="F46" t="str">
        <v>-</v>
      </c>
      <c r="G46" t="str">
        <v>-</v>
      </c>
      <c r="H46">
        <v>130.5</v>
      </c>
      <c r="I46">
        <v>459.77</v>
      </c>
      <c r="J46">
        <v>2.91</v>
      </c>
      <c r="K46">
        <v>60000</v>
      </c>
      <c r="L46">
        <v>380.0595426616837</v>
      </c>
    </row>
    <row r="47" xml:space="preserve">
      <c r="A47">
        <v>47</v>
      </c>
      <c r="B47" t="str">
        <v>Ranjith</v>
      </c>
      <c r="C47" t="str">
        <v>Mahindapala</v>
      </c>
      <c r="D47" t="str">
        <v>Consultant</v>
      </c>
      <c r="E47" t="str" xml:space="preserve">
        <v xml:space="preserve">Bachelor of Science (1970) - Vidyodaya University, Nugegoda, SRI LANKA_x000d__x000d_
Master of Science (1974) - University of Exeter, ENGLAND._x000d__x000d_
Doctor of Philosophy  (1976) - University of Exeter, ENGLAND.</v>
      </c>
      <c r="F47" t="str" xml:space="preserve">
        <v xml:space="preserve">Number : +94 773 175 922_x000d__x000d_
Email: ranjith_mahindapala@hotmail.com</v>
      </c>
      <c r="G47" t="str">
        <v xml:space="preserve">35 Years </v>
      </c>
      <c r="H47">
        <v>10</v>
      </c>
      <c r="I47">
        <v>9000</v>
      </c>
      <c r="J47">
        <v>57.01</v>
      </c>
      <c r="K47">
        <v>90000</v>
      </c>
      <c r="L47">
        <v>570.0893139925255</v>
      </c>
    </row>
    <row r="48" xml:space="preserve">
      <c r="A48">
        <v>48</v>
      </c>
      <c r="B48" t="str">
        <v xml:space="preserve">Namiz </v>
      </c>
      <c r="C48" t="str">
        <v>Musafer</v>
      </c>
      <c r="D48" t="str">
        <v>Consultant</v>
      </c>
      <c r="E48" t="str" xml:space="preserve">
        <v xml:space="preserve">Master of Technology (Research in Energy), Bachelor of the Science of Engineering, _x000d__x000d_
Postgraduate Diploma in Industrial Engineering_x000d__x000d_
Training &amp; Practice on Cleaner Production &amp; Energy Audits_x000d__x000d_
Short Courses on Waste Management, Municipal Solid Waste Management in Developing _x000d__x000d_
Countries, Designing MRV Systems for Entity Level Greenhouse Gas Emissions, Preparation of _x000d__x000d_
Greenhouse Gas Inventory &amp; National Communications on Climate Change, Biogas</v>
      </c>
      <c r="F48" t="str" xml:space="preserve">
        <v xml:space="preserve">Numbers : 077-3662723, 071-2748407_x000d__x000d_
E-mail : namizm@gmail.com, namiz@hotmail.com</v>
      </c>
      <c r="G48" t="str">
        <v xml:space="preserve">18 Years </v>
      </c>
      <c r="H48">
        <v>65.25</v>
      </c>
      <c r="I48" t="str">
        <v>N/A</v>
      </c>
      <c r="J48" t="str">
        <v>N/A</v>
      </c>
      <c r="K48" t="str">
        <v>N/A</v>
      </c>
      <c r="L48" t="str">
        <v>N/A</v>
      </c>
    </row>
    <row r="49" xml:space="preserve">
      <c r="A49">
        <v>49</v>
      </c>
      <c r="B49" t="str">
        <v>Gehan</v>
      </c>
      <c r="C49" t="str">
        <v>Gunatilleke</v>
      </c>
      <c r="D49" t="str">
        <v>Consultant</v>
      </c>
      <c r="E49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49" t="str" xml:space="preserve">
        <v xml:space="preserve">Telephone: +94 777414189 _x000d__x000d_
E-mail: gehan@lexag.co</v>
      </c>
      <c r="G49" t="str">
        <v xml:space="preserve">7 Years </v>
      </c>
      <c r="H49">
        <v>152.25</v>
      </c>
      <c r="I49">
        <v>13743.84</v>
      </c>
      <c r="J49">
        <v>87.06</v>
      </c>
      <c r="K49">
        <v>2092500</v>
      </c>
      <c r="L49">
        <v>13254.576550326217</v>
      </c>
    </row>
    <row r="50">
      <c r="A50">
        <v>50</v>
      </c>
      <c r="B50" t="str">
        <v>Pradeep</v>
      </c>
      <c r="C50" t="str">
        <v>Peiris</v>
      </c>
      <c r="D50" t="str">
        <v>Consultant</v>
      </c>
      <c r="E50" t="str">
        <v>-</v>
      </c>
      <c r="F50" t="str">
        <v>-</v>
      </c>
      <c r="G50" t="str">
        <v>-</v>
      </c>
      <c r="H50">
        <v>108.75</v>
      </c>
      <c r="I50">
        <v>44919.54</v>
      </c>
      <c r="J50">
        <v>284.53</v>
      </c>
      <c r="K50">
        <v>4885000</v>
      </c>
      <c r="L50">
        <v>30943.18109837208</v>
      </c>
    </row>
    <row r="51">
      <c r="A51">
        <v>51</v>
      </c>
      <c r="B51" t="str">
        <v>Shermila</v>
      </c>
      <c r="C51" t="str">
        <v>Perera</v>
      </c>
      <c r="D51" t="str">
        <v>Consultant</v>
      </c>
      <c r="E51" t="str">
        <v>-</v>
      </c>
      <c r="F51" t="str">
        <v>-</v>
      </c>
      <c r="G51" t="str">
        <v>-</v>
      </c>
      <c r="H51">
        <v>108.75</v>
      </c>
      <c r="I51">
        <v>8616.09</v>
      </c>
      <c r="J51">
        <v>54.5</v>
      </c>
      <c r="K51">
        <v>937000</v>
      </c>
      <c r="L51">
        <v>5926.62871600253</v>
      </c>
    </row>
    <row r="52" xml:space="preserve">
      <c r="A52">
        <v>52</v>
      </c>
      <c r="B52" t="str">
        <v>Visaka</v>
      </c>
      <c r="C52" t="str">
        <v>Hidellage</v>
      </c>
      <c r="D52" t="str">
        <v>Consultant</v>
      </c>
      <c r="E52" t="str" xml:space="preserve">
        <v xml:space="preserve">Ph.D(Food Science &amp; technology/Economics) (2002) - University of Peradeniya_x000d__x000d_
Diploma in Managing Voluntary and Non-Profit Enterprises(1999) - Open University,UK_x000d__x000d_
M.Sc. - Food Science and Technology (1993) - University of Peradeniya _x000d__x000d_
M.Sc (Hon) - Process Engineering (1981) - Astrakhan Technical Institute of Fisheries, Astrakhan, USSR </v>
      </c>
      <c r="F52" t="str" xml:space="preserve">
        <v xml:space="preserve">Number - +94 777894130_x000d__x000d_
 Email - vishaka_hidellage@yahoo.com</v>
      </c>
      <c r="G52" t="str">
        <v xml:space="preserve">36 Years </v>
      </c>
      <c r="H52">
        <v>261</v>
      </c>
      <c r="I52">
        <v>28500.6</v>
      </c>
      <c r="J52">
        <v>180.27</v>
      </c>
      <c r="K52">
        <v>7438656</v>
      </c>
      <c r="L52">
        <v>47050.32258064517</v>
      </c>
    </row>
    <row r="53">
      <c r="A53">
        <v>53</v>
      </c>
      <c r="B53" t="str">
        <v>Heenbanda</v>
      </c>
      <c r="C53" t="str">
        <v>Nayakekorala</v>
      </c>
      <c r="D53" t="str">
        <v>Consultant</v>
      </c>
      <c r="E53" t="str">
        <v>-</v>
      </c>
      <c r="F53" t="str">
        <v>-</v>
      </c>
      <c r="G53" t="str">
        <v>-</v>
      </c>
      <c r="H53">
        <v>30</v>
      </c>
      <c r="I53">
        <v>25466.67</v>
      </c>
      <c r="J53">
        <v>161.08</v>
      </c>
      <c r="K53">
        <v>764000</v>
      </c>
      <c r="L53">
        <v>4832.384566729918</v>
      </c>
    </row>
    <row r="54">
      <c r="A54">
        <v>54</v>
      </c>
      <c r="B54" t="str">
        <v>Mohamed</v>
      </c>
      <c r="C54" t="str">
        <v>Husni</v>
      </c>
      <c r="D54" t="str">
        <v>Consultant</v>
      </c>
      <c r="E54" t="str">
        <v>-</v>
      </c>
      <c r="F54" t="str">
        <v>-</v>
      </c>
      <c r="G54" t="str">
        <v>-</v>
      </c>
      <c r="H54">
        <v>108.75</v>
      </c>
      <c r="I54">
        <v>13793.1</v>
      </c>
      <c r="J54">
        <v>87.24</v>
      </c>
      <c r="K54">
        <v>1500000</v>
      </c>
      <c r="L54">
        <v>9487.666034155598</v>
      </c>
    </row>
    <row r="55">
      <c r="A55">
        <v>55</v>
      </c>
      <c r="B55" t="str">
        <v>Anton Remo</v>
      </c>
      <c r="C55" t="str">
        <v>Shihan</v>
      </c>
      <c r="D55" t="str">
        <v>Consultant</v>
      </c>
      <c r="E55" t="str">
        <v>-</v>
      </c>
      <c r="F55" t="str">
        <v>-</v>
      </c>
      <c r="G55" t="str">
        <v>-</v>
      </c>
      <c r="H55">
        <v>130.5</v>
      </c>
      <c r="I55">
        <v>4240.23</v>
      </c>
      <c r="J55">
        <v>26.82</v>
      </c>
      <c r="K55">
        <v>553350</v>
      </c>
      <c r="L55">
        <v>3500</v>
      </c>
    </row>
    <row r="56" xml:space="preserve">
      <c r="A56">
        <v>56</v>
      </c>
      <c r="B56" t="str">
        <v xml:space="preserve">Mohamed Ramzi </v>
      </c>
      <c r="C56" t="str">
        <v>Zaindeen</v>
      </c>
      <c r="D56" t="str">
        <v>Consultant</v>
      </c>
      <c r="E56" t="str" xml:space="preserve">
        <v xml:space="preserve">MSc. in Entrepreneurship and Innovation - Asia E-University _x000d__x000d_
Chartered Institute of Marketing, UK - Postgraduate Diploma in CIM (2015), Diploma in CIM (2014), Certificate in CIM (2007)_x000d__x000d_
Postgraduate Diploma in Diplomacy and World Affairs (May-November 2017) - BIDTI_x000d__x000d_
Advanced Diploma in Transitional Justice (Jul-Dec 2018) - BCIS _x000d__x000d_
(G.C.E) Advanced Level (2003) / (G.C.E) Ordinary Level (2000) - Wesley College, Sri Lanka</v>
      </c>
      <c r="F56" t="str" xml:space="preserve">
        <v xml:space="preserve">Number : : 0094773544949 _x000d__x000d_
Email: m.ramzideen@gmail.com</v>
      </c>
      <c r="G56" t="str">
        <v>7 Years</v>
      </c>
      <c r="H56">
        <v>87</v>
      </c>
      <c r="I56">
        <v>5448.28</v>
      </c>
      <c r="J56">
        <v>34.46</v>
      </c>
      <c r="K56">
        <v>474000</v>
      </c>
      <c r="L56">
        <v>2998.102466793169</v>
      </c>
    </row>
    <row r="57">
      <c r="A57">
        <v>57</v>
      </c>
      <c r="B57" t="str">
        <v>Athula</v>
      </c>
      <c r="C57" t="str">
        <v>Samarasinghe</v>
      </c>
      <c r="D57" t="str">
        <v>Consultant</v>
      </c>
      <c r="E57" t="str">
        <v>-</v>
      </c>
      <c r="F57" t="str">
        <v>-</v>
      </c>
      <c r="G57" t="str">
        <v>-</v>
      </c>
      <c r="H57">
        <v>40</v>
      </c>
      <c r="I57">
        <v>55000</v>
      </c>
      <c r="J57">
        <v>347.88</v>
      </c>
      <c r="K57">
        <v>2200000</v>
      </c>
      <c r="L57">
        <v>13915.243516761544</v>
      </c>
    </row>
    <row r="58">
      <c r="A58">
        <v>58</v>
      </c>
      <c r="B58" t="str">
        <v>Iromi</v>
      </c>
      <c r="C58" t="str">
        <v>Perera</v>
      </c>
      <c r="D58" t="str">
        <v>Consultant</v>
      </c>
      <c r="E58" t="str">
        <v>-</v>
      </c>
      <c r="F58" t="str">
        <v>-</v>
      </c>
      <c r="G58" t="str">
        <v>-</v>
      </c>
      <c r="H58">
        <v>43.5</v>
      </c>
      <c r="I58" t="str">
        <v>N/A</v>
      </c>
      <c r="J58" t="str">
        <v>N/A</v>
      </c>
      <c r="K58" t="str">
        <v>N/A</v>
      </c>
      <c r="L58" t="str">
        <v>N/A</v>
      </c>
    </row>
    <row r="59">
      <c r="A59">
        <v>59</v>
      </c>
      <c r="B59" t="str">
        <v>Anoukh</v>
      </c>
      <c r="C59" t="str">
        <v>De Soysa</v>
      </c>
      <c r="D59" t="str">
        <v>Consultant</v>
      </c>
      <c r="E59" t="str">
        <v>-</v>
      </c>
      <c r="F59" t="str">
        <v>-</v>
      </c>
      <c r="G59" t="str">
        <v>-</v>
      </c>
      <c r="H59">
        <v>25</v>
      </c>
      <c r="I59">
        <v>12482</v>
      </c>
      <c r="J59">
        <v>78.95</v>
      </c>
      <c r="K59">
        <v>312050</v>
      </c>
      <c r="L59">
        <v>1973.7507906388362</v>
      </c>
    </row>
    <row r="60">
      <c r="A60">
        <v>60</v>
      </c>
      <c r="B60" t="str">
        <v>Raashid</v>
      </c>
      <c r="C60" t="str">
        <v>Riza</v>
      </c>
      <c r="D60" t="str">
        <v>Consultant</v>
      </c>
      <c r="E60" t="str">
        <v>-</v>
      </c>
      <c r="F60" t="str">
        <v>-</v>
      </c>
      <c r="G60" t="str">
        <v>-</v>
      </c>
      <c r="H60">
        <v>60</v>
      </c>
      <c r="I60">
        <v>13000</v>
      </c>
      <c r="J60">
        <v>82.23</v>
      </c>
      <c r="K60">
        <v>780000</v>
      </c>
      <c r="L60">
        <v>4933.586337760911</v>
      </c>
    </row>
    <row r="61">
      <c r="A61">
        <v>61</v>
      </c>
      <c r="B61" t="str">
        <v>Thilina</v>
      </c>
      <c r="C61" t="str">
        <v>Panduwawala</v>
      </c>
      <c r="D61" t="str">
        <v>Consultant</v>
      </c>
      <c r="E61" t="str">
        <v>-</v>
      </c>
      <c r="F61" t="str">
        <v>-</v>
      </c>
      <c r="G61" t="str">
        <v>-</v>
      </c>
      <c r="H61">
        <v>20</v>
      </c>
      <c r="I61">
        <v>16000</v>
      </c>
      <c r="J61">
        <v>101.2</v>
      </c>
      <c r="K61">
        <v>320000</v>
      </c>
      <c r="L61">
        <v>2024.0354206198608</v>
      </c>
    </row>
    <row r="62" xml:space="preserve">
      <c r="A62">
        <v>62</v>
      </c>
      <c r="B62" t="str">
        <v>Varuna</v>
      </c>
      <c r="C62" t="str">
        <v>Ponnamperuma</v>
      </c>
      <c r="D62" t="str">
        <v>Consultant</v>
      </c>
      <c r="E62" t="str" xml:space="preserve">
        <v xml:space="preserve">Diplomacy &amp; World Affairs (2016) - BIDTI, Sri Lanka _x000d__x000d_
International Studies (Associate Degree) (2010) - Utah State University, Utah, USA</v>
      </c>
      <c r="F62" t="str" xml:space="preserve">
        <v xml:space="preserve">Number - +94 777370079_x000d__x000d_
 Email - Varuna..ponnamperuma@outlook.com</v>
      </c>
      <c r="G62" t="str">
        <v>7 Years</v>
      </c>
      <c r="H62">
        <v>130.5</v>
      </c>
      <c r="I62">
        <v>6704.98</v>
      </c>
      <c r="J62">
        <v>42.41</v>
      </c>
      <c r="K62">
        <v>875000</v>
      </c>
      <c r="L62">
        <v>5534.4718532574325</v>
      </c>
    </row>
    <row r="63" xml:space="preserve">
      <c r="A63">
        <v>63</v>
      </c>
      <c r="B63" t="str">
        <v>Roshini</v>
      </c>
      <c r="C63" t="str">
        <v>Wickramasinghe</v>
      </c>
      <c r="D63" t="str">
        <v>Consultant</v>
      </c>
      <c r="E63" t="str" xml:space="preserve">
        <v xml:space="preserve">Masters in Human Rights (MHR) 2017 - University of Colombo _x000d__x000d_
Enrolled as an Attorney of Supreme Court (2004)- Sri Lanka _x000d__x000d_
Bachelor's Degree in Law (LLB) 1995 - University of Colombo _x000d__x000d_
ECG A/L 1987 2A's C'S - Methodist College , Colombo </v>
      </c>
      <c r="F63" t="str" xml:space="preserve">
        <v xml:space="preserve">Number - +94 77 748 5357_x000d__x000d_
 Email - roshiwickreme@yahoo.com</v>
      </c>
      <c r="G63" t="str">
        <v xml:space="preserve">14 Years </v>
      </c>
      <c r="H63">
        <v>120</v>
      </c>
      <c r="I63">
        <v>25000</v>
      </c>
      <c r="J63">
        <v>157.93</v>
      </c>
      <c r="K63">
        <v>3000000</v>
      </c>
      <c r="L63">
        <v>18951.358180669613</v>
      </c>
    </row>
    <row r="64">
      <c r="A64">
        <v>64</v>
      </c>
      <c r="B64" t="str">
        <v>Nishan</v>
      </c>
      <c r="C64" t="str">
        <v>Sakalasooriya</v>
      </c>
      <c r="D64" t="str">
        <v>Consultant</v>
      </c>
      <c r="E64" t="str">
        <v>-</v>
      </c>
      <c r="F64" t="str">
        <v>-</v>
      </c>
      <c r="G64" t="str">
        <v>-</v>
      </c>
      <c r="H64">
        <v>15</v>
      </c>
      <c r="I64">
        <v>23333.33</v>
      </c>
      <c r="J64">
        <v>147.4</v>
      </c>
      <c r="K64">
        <v>350000</v>
      </c>
      <c r="L64">
        <v>2210.9917877447883</v>
      </c>
    </row>
    <row r="65">
      <c r="A65">
        <v>65</v>
      </c>
      <c r="B65" t="str">
        <v>Pasansi</v>
      </c>
      <c r="C65" t="str">
        <v>Wijayananda</v>
      </c>
      <c r="D65" t="str">
        <v>Consultant</v>
      </c>
      <c r="E65" t="str">
        <v>-</v>
      </c>
      <c r="F65" t="str">
        <v>-</v>
      </c>
      <c r="G65" t="str">
        <v>-</v>
      </c>
      <c r="H65">
        <v>60</v>
      </c>
      <c r="I65">
        <v>4000</v>
      </c>
      <c r="J65">
        <v>25.27</v>
      </c>
      <c r="K65">
        <v>240000</v>
      </c>
      <c r="L65">
        <v>1516.108654453569</v>
      </c>
    </row>
    <row r="66">
      <c r="A66">
        <v>66</v>
      </c>
      <c r="B66" t="str">
        <v>Dhilmi</v>
      </c>
      <c r="C66" t="str">
        <v>Suriyaarachchi</v>
      </c>
      <c r="D66" t="str">
        <v>Consultant</v>
      </c>
      <c r="E66" t="str">
        <v>-</v>
      </c>
      <c r="F66" t="str">
        <v>-</v>
      </c>
      <c r="G66" t="str">
        <v>-</v>
      </c>
      <c r="H66">
        <v>60</v>
      </c>
      <c r="I66">
        <v>4000</v>
      </c>
      <c r="J66">
        <v>25.27</v>
      </c>
      <c r="K66">
        <v>240000</v>
      </c>
      <c r="L66">
        <v>1516.108654453569</v>
      </c>
    </row>
    <row r="67" xml:space="preserve">
      <c r="A67">
        <v>67</v>
      </c>
      <c r="B67" t="str">
        <v>Ranjith</v>
      </c>
      <c r="C67" t="str">
        <v>Mahindapala</v>
      </c>
      <c r="D67" t="str">
        <v>Consultant</v>
      </c>
      <c r="E67" t="str" xml:space="preserve">
        <v xml:space="preserve">Bachelor of Science (1970) - Vidyodaya University, Nugegoda, SRI LANKA_x000d__x000d_
Master of Science (1974) - University of Exeter, ENGLAND._x000d__x000d_
Doctor of Philosophy  (1976) - University of Exeter, ENGLAND.</v>
      </c>
      <c r="F67" t="str" xml:space="preserve">
        <v xml:space="preserve">Number : +94 773 175 922_x000d__x000d_
Email: ranjith_mahindapala@hotmail.com</v>
      </c>
      <c r="G67" t="str">
        <v xml:space="preserve">35 Years </v>
      </c>
      <c r="H67">
        <v>22</v>
      </c>
      <c r="I67">
        <v>33227.27</v>
      </c>
      <c r="J67">
        <v>209.9</v>
      </c>
      <c r="K67">
        <v>731000</v>
      </c>
      <c r="L67">
        <v>4617.814276689829</v>
      </c>
    </row>
    <row r="68">
      <c r="A68">
        <v>68</v>
      </c>
      <c r="B68" t="str">
        <v>Smriti</v>
      </c>
      <c r="C68" t="str">
        <v>Daniel</v>
      </c>
      <c r="D68" t="str">
        <v>Consultant</v>
      </c>
      <c r="E68" t="str">
        <v>-</v>
      </c>
      <c r="F68" t="str">
        <v>-</v>
      </c>
      <c r="G68" t="str">
        <v>-</v>
      </c>
      <c r="H68">
        <v>26</v>
      </c>
      <c r="I68">
        <v>19730.77</v>
      </c>
      <c r="J68">
        <v>124.64</v>
      </c>
      <c r="K68">
        <v>513000</v>
      </c>
      <c r="L68">
        <v>3240.682248894504</v>
      </c>
    </row>
    <row r="69" xml:space="preserve">
      <c r="A69">
        <v>69</v>
      </c>
      <c r="B69" t="str">
        <v>D.S.D</v>
      </c>
      <c r="C69" t="str">
        <v>Jayasiriwardene</v>
      </c>
      <c r="D69" t="str">
        <v>Consultant</v>
      </c>
      <c r="E69" t="str" xml:space="preserve">
        <v xml:space="preserve">Masters of Public Health - University of Hawaii, Manoa, USA _x000d__x000d_
B.Sc (Engineering) in Civil Engineering - University of Moratuwa </v>
      </c>
      <c r="F69" t="str">
        <v>Number - +94 77  783 1889</v>
      </c>
      <c r="G69" t="str">
        <v xml:space="preserve">34 Years </v>
      </c>
      <c r="H69">
        <v>108.75</v>
      </c>
      <c r="I69" t="str">
        <v>N/A</v>
      </c>
      <c r="J69" t="str">
        <v>N/A</v>
      </c>
      <c r="K69" t="str">
        <v>N/A</v>
      </c>
      <c r="L69" t="str">
        <v>N/A</v>
      </c>
    </row>
    <row r="70" xml:space="preserve">
      <c r="A70">
        <v>70</v>
      </c>
      <c r="B70" t="str">
        <v>Udeni</v>
      </c>
      <c r="C70" t="str">
        <v>Thewarapperuma</v>
      </c>
      <c r="D70" t="str">
        <v>Consultant</v>
      </c>
      <c r="E70" t="str" xml:space="preserve">
        <v xml:space="preserve">Masters in Human Rights (2018) - University of Colombo_x000d__x000d_
Masters in Development Studies (2013) - University of Colombo _x000d__x000d_
Post Graduate Diploma in Women's Studies (2007) - University of Colombo _x000d__x000d_
Attorny at Law (2001) - Law College of Sri Lanka _x000d__x000d_
Bachelor of Laws(LLB) (1999) - University of Colombo _x000d__x000d_
Bachelor of Art(B.A.) (1996) - University of Chandigarh, India _x000d__x000d_
A'Level (1992) - 3 Distinctions </v>
      </c>
      <c r="F70" t="str" xml:space="preserve">
        <v xml:space="preserve">Number - +94 772930969_x000d__x000d_
 Email - taud1973@gmail.com</v>
      </c>
      <c r="G70" t="str">
        <v>21 Years</v>
      </c>
      <c r="H70">
        <v>60</v>
      </c>
      <c r="I70">
        <v>25000</v>
      </c>
      <c r="J70">
        <v>157.93</v>
      </c>
      <c r="K70">
        <v>1500000</v>
      </c>
      <c r="L70">
        <v>9475.679090334806</v>
      </c>
    </row>
    <row r="71" xml:space="preserve">
      <c r="A71">
        <v>71</v>
      </c>
      <c r="B71" t="str">
        <v>DMSB</v>
      </c>
      <c r="C71" t="str">
        <v>Dissanayake Mudiyanselage</v>
      </c>
      <c r="D71" t="str">
        <v>Consultant</v>
      </c>
      <c r="E71" t="str" xml:space="preserve">
        <v xml:space="preserve">PhD in International Relation _x000d__x000d_
Master in Development Studies (MDS)_x000d__x000d_
Master of Science in Disaster Management (MScDM)_x000d__x000d_
Masters in Human Resource Management (MHRM)_x000d__x000d_
Post Graduate on Project Management (PgDPM) </v>
      </c>
      <c r="F71" t="str" xml:space="preserve">
        <v xml:space="preserve">Number - 077 396 4362_x000d__x000d_
 Email - sbdasia@gmail.com</v>
      </c>
      <c r="G71" t="str">
        <v xml:space="preserve">24 Years </v>
      </c>
      <c r="H71">
        <v>50</v>
      </c>
      <c r="I71">
        <v>22500</v>
      </c>
      <c r="J71">
        <v>142.14</v>
      </c>
      <c r="K71">
        <v>1125000</v>
      </c>
      <c r="L71">
        <v>7106.759317751105</v>
      </c>
    </row>
    <row r="72">
      <c r="A72">
        <v>72</v>
      </c>
      <c r="B72" t="str">
        <v>Prabath</v>
      </c>
      <c r="C72" t="str">
        <v>Witharana</v>
      </c>
      <c r="D72" t="str">
        <v>Consultant</v>
      </c>
      <c r="E72" t="str">
        <v>-</v>
      </c>
      <c r="F72" t="str">
        <v>-</v>
      </c>
      <c r="G72" t="str">
        <v>-</v>
      </c>
      <c r="H72">
        <v>55</v>
      </c>
      <c r="I72">
        <v>26181.82</v>
      </c>
      <c r="J72">
        <v>165.39</v>
      </c>
      <c r="K72">
        <v>1440000</v>
      </c>
      <c r="L72">
        <v>9096.651926721413</v>
      </c>
    </row>
    <row r="73">
      <c r="A73">
        <v>73</v>
      </c>
      <c r="B73" t="str">
        <v>Chaminda</v>
      </c>
      <c r="C73" t="str">
        <v>Fernando</v>
      </c>
      <c r="D73" t="str">
        <v>Consultant</v>
      </c>
      <c r="E73" t="str">
        <v>-</v>
      </c>
      <c r="F73" t="str">
        <v>-</v>
      </c>
      <c r="G73" t="str">
        <v>-</v>
      </c>
      <c r="H73">
        <v>130.5</v>
      </c>
      <c r="I73">
        <v>11034.48</v>
      </c>
      <c r="J73">
        <v>69.12</v>
      </c>
      <c r="K73">
        <v>1440000</v>
      </c>
      <c r="L73">
        <v>9019.730660820545</v>
      </c>
    </row>
    <row r="74" xml:space="preserve">
      <c r="A74">
        <v>74</v>
      </c>
      <c r="B74" t="str">
        <v>Rangika</v>
      </c>
      <c r="C74" t="str">
        <v>Wickramage</v>
      </c>
      <c r="D74" t="str">
        <v>Consultant</v>
      </c>
      <c r="E74" t="str" xml:space="preserve">
        <v xml:space="preserve">Bachelor of Arts Degree - University of Kelaniya_x000d__x000d_
Diploma in Disaster Management - University of Kelaniya _x000d__x000d_
Certified Firefighting, Urban Search and Rescue Instructor – Taipei Police Department-Taiwan_x000d__x000d_
Ayurveda (Paramparika) Medical Practitioner’s examination (Sarvanga) –Reading_x000d__x000d_
G.C.E. Advance level in Arts Stream_x000d__x000d_
Passed G.C.E. Ordinary level with 08 Distinctions</v>
      </c>
      <c r="F74" t="str" xml:space="preserve">
        <v xml:space="preserve">Number : 077 3 90 70 99_x000d__x000d_
Email : rangikadrr@gmail.com</v>
      </c>
      <c r="G74" t="str">
        <v xml:space="preserve"> 15 Years </v>
      </c>
      <c r="H74">
        <v>30</v>
      </c>
      <c r="I74">
        <v>20000</v>
      </c>
      <c r="J74">
        <v>125.27</v>
      </c>
      <c r="K74">
        <v>600000</v>
      </c>
      <c r="L74">
        <v>3758.221108675227</v>
      </c>
    </row>
    <row r="75">
      <c r="A75">
        <v>75</v>
      </c>
      <c r="B75" t="str">
        <v>Smriti</v>
      </c>
      <c r="C75" t="str">
        <v>Daniel</v>
      </c>
      <c r="D75" t="str">
        <v>Consultant</v>
      </c>
      <c r="E75" t="str">
        <v>-</v>
      </c>
      <c r="F75" t="str">
        <v>-</v>
      </c>
      <c r="G75" t="str">
        <v>-</v>
      </c>
      <c r="H75">
        <v>65.25</v>
      </c>
      <c r="I75">
        <v>53363.98</v>
      </c>
      <c r="J75">
        <v>334.26</v>
      </c>
      <c r="K75">
        <v>3482000</v>
      </c>
      <c r="L75">
        <v>21810.2098340119</v>
      </c>
    </row>
    <row r="76" xml:space="preserve">
      <c r="A76">
        <v>76</v>
      </c>
      <c r="B76" t="str">
        <v>Aruni</v>
      </c>
      <c r="C76" t="str">
        <v>Jayakody</v>
      </c>
      <c r="D76" t="str">
        <v>Consultant</v>
      </c>
      <c r="E76" t="str" xml:space="preserve">
        <v xml:space="preserve">PhD Candidate - The Fletcher School, Tufts University, Medford, USA _x000d__x000d_
Master of Arts in Law &amp; Diplomacy - The Fletcher School, Tufts University, Medford, USA _x000d__x000d_
Bachelor of Arts (Hons) and Bachelor of Laws(Hons) - University of Queensland _x000d__x000d_
</v>
      </c>
      <c r="F76" t="str" xml:space="preserve">
        <v xml:space="preserve">Number - +94 775178771_x000d__x000d_
 Email - Aruni.Jayakody@tufts.edu</v>
      </c>
      <c r="G76" t="str">
        <v>6 Years</v>
      </c>
      <c r="H76">
        <v>97.87</v>
      </c>
      <c r="I76">
        <v>25544.09</v>
      </c>
      <c r="J76">
        <v>160</v>
      </c>
      <c r="K76">
        <v>2500000</v>
      </c>
      <c r="L76">
        <v>15659.254619480113</v>
      </c>
    </row>
    <row r="77">
      <c r="A77">
        <v>77</v>
      </c>
      <c r="B77" t="str">
        <v>Bimali</v>
      </c>
      <c r="C77" t="str">
        <v>Ameresekere</v>
      </c>
      <c r="D77" t="str">
        <v>Consultant</v>
      </c>
      <c r="E77" t="str">
        <v>-</v>
      </c>
      <c r="F77" t="str">
        <v>-</v>
      </c>
      <c r="G77" t="str">
        <v>-</v>
      </c>
      <c r="H77">
        <v>60</v>
      </c>
      <c r="I77">
        <v>25000</v>
      </c>
      <c r="J77">
        <v>156.59</v>
      </c>
      <c r="K77">
        <v>1500000</v>
      </c>
      <c r="L77">
        <v>9395.552771688068</v>
      </c>
    </row>
    <row r="78" xml:space="preserve">
      <c r="A78">
        <v>78</v>
      </c>
      <c r="B78" t="str">
        <v xml:space="preserve">Namiz </v>
      </c>
      <c r="C78" t="str">
        <v>Musafer</v>
      </c>
      <c r="D78" t="str">
        <v>Consultant</v>
      </c>
      <c r="E78" t="str" xml:space="preserve">
        <v xml:space="preserve">Master of Technology (Research in Energy), Bachelor of the Science of Engineering, _x000d__x000d_
Postgraduate Diploma in Industrial Engineering_x000d__x000d_
Training &amp; Practice on Cleaner Production &amp; Energy Audits_x000d__x000d_
Short Courses on Waste Management, Municipal Solid Waste Management in Developing _x000d__x000d_
Countries, Designing MRV Systems for Entity Level Greenhouse Gas Emissions, Preparation of _x000d__x000d_
Greenhouse Gas Inventory &amp; National Communications on Climate Change, Biogas</v>
      </c>
      <c r="F78" t="str" xml:space="preserve">
        <v xml:space="preserve">Numbers : 077-3662723, 071-2748407_x000d__x000d_
E-mail : namizm@gmail.com, namiz@hotmail.com</v>
      </c>
      <c r="G78" t="str">
        <v xml:space="preserve">18 Years </v>
      </c>
      <c r="H78">
        <v>26.75</v>
      </c>
      <c r="I78">
        <v>14257.01</v>
      </c>
      <c r="J78">
        <v>89.3</v>
      </c>
      <c r="K78">
        <v>381375</v>
      </c>
      <c r="L78">
        <v>2388.819292201691</v>
      </c>
    </row>
    <row r="79">
      <c r="A79">
        <v>79</v>
      </c>
      <c r="B79" t="str">
        <v>Heenbanda</v>
      </c>
      <c r="C79" t="str">
        <v>Nayakekoralage</v>
      </c>
      <c r="D79" t="str">
        <v>Consultant</v>
      </c>
      <c r="E79" t="str">
        <v>-</v>
      </c>
      <c r="F79" t="str">
        <v>-</v>
      </c>
      <c r="G79" t="str">
        <v>-</v>
      </c>
      <c r="H79">
        <v>36.75</v>
      </c>
      <c r="I79" t="str">
        <v>N/A</v>
      </c>
      <c r="J79" t="str">
        <v>N/A</v>
      </c>
      <c r="K79" t="str">
        <v>N/A</v>
      </c>
      <c r="L79" t="str">
        <v>N/A</v>
      </c>
    </row>
    <row r="80" xml:space="preserve">
      <c r="A80">
        <v>80</v>
      </c>
      <c r="B80" t="str">
        <v>Nilshan</v>
      </c>
      <c r="C80" t="str">
        <v>Fonseka</v>
      </c>
      <c r="D80" t="str">
        <v>Consultant</v>
      </c>
      <c r="E80" t="str" xml:space="preserve">
        <v xml:space="preserve">Masters in Arts &amp; International Affairs (2013) - Johns Hopkins University _x000d__x000d_
Bachelor of Science in Business Administration &amp; Management (2007) - Fordham University </v>
      </c>
      <c r="F80" t="str" xml:space="preserve">
        <v xml:space="preserve">Number : 077 786 3912 _x000d__x000d_
Email : nilshanfk@gmail.com </v>
      </c>
      <c r="G80" t="str">
        <v xml:space="preserve">11 Years </v>
      </c>
      <c r="H80">
        <v>10</v>
      </c>
      <c r="I80">
        <v>258000</v>
      </c>
      <c r="J80">
        <v>1616.04</v>
      </c>
      <c r="K80">
        <v>2580000</v>
      </c>
      <c r="L80">
        <v>16160.350767303476</v>
      </c>
    </row>
    <row r="81">
      <c r="A81">
        <v>81</v>
      </c>
      <c r="B81" t="str">
        <v>Hafsa</v>
      </c>
      <c r="C81" t="str">
        <v>Jamel</v>
      </c>
      <c r="D81" t="str">
        <v>Consultant</v>
      </c>
      <c r="E81" t="str">
        <v>-</v>
      </c>
      <c r="F81" t="str">
        <v>-</v>
      </c>
      <c r="G81" t="str">
        <v>-</v>
      </c>
      <c r="H81">
        <v>32.62</v>
      </c>
      <c r="I81">
        <v>4782.34</v>
      </c>
      <c r="J81">
        <v>29.96</v>
      </c>
      <c r="K81">
        <v>156000</v>
      </c>
      <c r="L81">
        <v>977.137488255559</v>
      </c>
    </row>
    <row r="82">
      <c r="A82">
        <v>82</v>
      </c>
      <c r="B82" t="str">
        <v>G.B.</v>
      </c>
      <c r="C82" t="str">
        <v>Wimalaratne</v>
      </c>
      <c r="D82" t="str">
        <v>Consultant</v>
      </c>
      <c r="E82" t="str">
        <v>-</v>
      </c>
      <c r="F82" t="str">
        <v>-</v>
      </c>
      <c r="G82" t="str">
        <v>-</v>
      </c>
      <c r="H82">
        <v>195.75</v>
      </c>
      <c r="I82">
        <v>26564.5</v>
      </c>
      <c r="J82">
        <v>164.54</v>
      </c>
      <c r="K82">
        <v>5200000</v>
      </c>
      <c r="L82">
        <v>32208.113967172503</v>
      </c>
    </row>
    <row r="83" xml:space="preserve">
      <c r="A83">
        <v>83</v>
      </c>
      <c r="B83" t="str">
        <v>Dinithi</v>
      </c>
      <c r="C83" t="str">
        <v>Wijayasekera</v>
      </c>
      <c r="D83" t="str">
        <v>Consultant</v>
      </c>
      <c r="E83" t="str" xml:space="preserve">
        <v xml:space="preserve">Attorney at Law examinations -  Sri Lanka Law College_x000d__x000d_
Master’s Degree in Sociology (MSoc) -  University of Colombo – ongoing_x000d__x000d_
Bachelor of Laws (LLB) Hons. -  University of London_x000d__x000d_
Bachelor of Arts in Social Sciences and Humanities (Politics and International Studies) - Open University, Colombo_x000d__x000d_
Cambridge Advanced Level Examinations (2012) - Lyceum International School, Nugegoda_x000d__x000d_
Cambridge Ordinary Level Examinations (2010) -  Lyceum International School, Nugegoda_x000d__x000d_
National Ordinary Level Examination (2010)</v>
      </c>
      <c r="F83" t="str" xml:space="preserve">
        <v xml:space="preserve">Number : 0775731301 / 011- 2614458_x000d__x000d_
Email : dwijayasekera@gmail.com</v>
      </c>
      <c r="G83" t="str">
        <v>1 Year</v>
      </c>
      <c r="H83">
        <v>87</v>
      </c>
      <c r="I83">
        <v>4022.99</v>
      </c>
      <c r="J83">
        <v>24.92</v>
      </c>
      <c r="K83">
        <v>350000</v>
      </c>
      <c r="L83">
        <v>2167.853824713534</v>
      </c>
    </row>
    <row r="84" xml:space="preserve">
      <c r="A84">
        <v>84</v>
      </c>
      <c r="B84" t="str">
        <v>Sirimal</v>
      </c>
      <c r="C84" t="str">
        <v>Abeyratne</v>
      </c>
      <c r="D84" t="str">
        <v>Consultant</v>
      </c>
      <c r="E84" t="str" xml:space="preserve">
        <v xml:space="preserve">PhD in Development Economics (1998) - Free University of Amsterdam, Netherlands_x000d__x000d_
MPhil by research in Development Studies (1992) - Institute of Social Studies The Hague, Netherlands_x000d__x000d_
MA by coursework in Economic Policy and Planning (1989) -  Institute of Social Studies The Hague, Netherlands_x000d__x000d_
Postgraduate Diploma in Economic Development (DED) (1986) -University of Colombo, Sri Lanka_x000d__x000d_
BA Honours Degree in Economics, Second Class (Upper Division) (1985) - University of Colombo, Sri Lanka</v>
      </c>
      <c r="F84" t="str" xml:space="preserve">
        <v xml:space="preserve">Number : +94-77-738-8855 (mobile)_x000d__x000d_
Email: sirimal@econ.cmb.ac.lk</v>
      </c>
      <c r="G84" t="str">
        <v>21 Years</v>
      </c>
      <c r="H84">
        <v>65.25</v>
      </c>
      <c r="I84" t="str">
        <v>N/A</v>
      </c>
      <c r="J84" t="str">
        <v>N/A</v>
      </c>
      <c r="K84" t="str">
        <v>N/A</v>
      </c>
      <c r="L84" t="str">
        <v>N/A</v>
      </c>
    </row>
    <row r="85" xml:space="preserve">
      <c r="A85">
        <v>85</v>
      </c>
      <c r="B85" t="str">
        <v>Dhanushki</v>
      </c>
      <c r="C85" t="str">
        <v>Abhayaratne</v>
      </c>
      <c r="D85" t="str">
        <v>Consultant</v>
      </c>
      <c r="E85" t="str" xml:space="preserve">
        <v xml:space="preserve">Master of Science (MSc.) Degree in Wildlife Sciences (1999 -2001) - Saurasthra University, India _x000d__x000d_
Bachelor of Science in Zoology, Botany and Psychology (1996-1999) - Bangalore University, India _x000d__x000d_
BSc. Honors Programme (1997-1998) -  Bangalore University </v>
      </c>
      <c r="F85" t="str" xml:space="preserve">
        <v xml:space="preserve">Number - +94 77 235 8020 _x000d__x000d_
 Email - dhanushki@yahoo.com </v>
      </c>
      <c r="G85" t="str">
        <v xml:space="preserve">11 Years </v>
      </c>
      <c r="H85">
        <v>261</v>
      </c>
      <c r="I85">
        <v>3620.69</v>
      </c>
      <c r="J85">
        <v>22.43</v>
      </c>
      <c r="K85">
        <v>945000</v>
      </c>
      <c r="L85">
        <v>5853.205326726541</v>
      </c>
    </row>
    <row r="86">
      <c r="A86">
        <v>86</v>
      </c>
      <c r="B86" t="str">
        <v>Ruvini</v>
      </c>
      <c r="C86" t="str">
        <v>Ahangoda</v>
      </c>
      <c r="D86" t="str">
        <v>Consultant</v>
      </c>
      <c r="E86" t="str">
        <v>-</v>
      </c>
      <c r="F86" t="str">
        <v>-</v>
      </c>
      <c r="G86" t="str">
        <v>-</v>
      </c>
      <c r="H86">
        <v>108.75</v>
      </c>
      <c r="I86">
        <v>4413.79</v>
      </c>
      <c r="J86">
        <v>27.34</v>
      </c>
      <c r="K86">
        <v>480000</v>
      </c>
      <c r="L86">
        <v>2973.0566738928464</v>
      </c>
    </row>
    <row r="87" xml:space="preserve">
      <c r="A87">
        <v>87</v>
      </c>
      <c r="B87" t="str">
        <v>Rajatha</v>
      </c>
      <c r="C87" t="str">
        <v>Wijeweera</v>
      </c>
      <c r="D87" t="str">
        <v>Consultant</v>
      </c>
      <c r="E87" t="str" xml:space="preserve">
        <v xml:space="preserve">Master of Arts (Economics) (1995) - University of Colombo_x000d__x000d_
Bachelor of Science (1993) -  Australian National University_x000d__x000d_
Bachelor of Economics (1993) - Australian National University_x000d__x000d_
Postgraduate Diploma in Business Administration (2016) – Herriot Watt University</v>
      </c>
      <c r="F87" t="str" xml:space="preserve">
        <v xml:space="preserve">Number :  ( + 941 1) 2232 782 _x000d__x000d_
Email : rajathaw@sti.lk </v>
      </c>
      <c r="G87" t="str">
        <v xml:space="preserve">23 Years </v>
      </c>
      <c r="H87">
        <v>65.25</v>
      </c>
      <c r="I87">
        <v>47327.86</v>
      </c>
      <c r="J87">
        <v>293.14</v>
      </c>
      <c r="K87">
        <v>3088143</v>
      </c>
      <c r="L87">
        <v>19127.550325178076</v>
      </c>
    </row>
    <row r="88">
      <c r="A88">
        <v>88</v>
      </c>
      <c r="B88" t="str">
        <v>Charmarie</v>
      </c>
      <c r="C88" t="str">
        <v>Maelge</v>
      </c>
      <c r="D88" t="str">
        <v>Consultant</v>
      </c>
      <c r="E88" t="str">
        <v>-</v>
      </c>
      <c r="F88" t="str">
        <v>-</v>
      </c>
      <c r="G88" t="str">
        <v>-</v>
      </c>
      <c r="H88">
        <v>87</v>
      </c>
      <c r="I88">
        <v>13793.1</v>
      </c>
      <c r="J88">
        <v>85.43</v>
      </c>
      <c r="K88">
        <v>1200000</v>
      </c>
      <c r="L88">
        <v>7432.641684732116</v>
      </c>
    </row>
    <row r="89" xml:space="preserve">
      <c r="A89">
        <v>89</v>
      </c>
      <c r="B89" t="str">
        <v>Upali</v>
      </c>
      <c r="C89" t="str">
        <v>Imbulana</v>
      </c>
      <c r="D89" t="str">
        <v>Consultant</v>
      </c>
      <c r="E89" t="str" xml:space="preserve">
        <v xml:space="preserve">BSc in Civil Eng. (1976 - 1981) - University of Peradeniya _x000d__x000d_
MSc Irrigation Eng. (1989 - 1990) - Utah State University </v>
      </c>
      <c r="F89" t="str">
        <v xml:space="preserve">Number : 077 348 4551 </v>
      </c>
      <c r="G89" t="str">
        <v xml:space="preserve">37 Years </v>
      </c>
      <c r="H89">
        <v>325.25</v>
      </c>
      <c r="I89">
        <v>17986.16</v>
      </c>
      <c r="J89">
        <v>111.4</v>
      </c>
      <c r="K89">
        <v>5850000</v>
      </c>
      <c r="L89">
        <v>36234.12821306907</v>
      </c>
    </row>
    <row r="90">
      <c r="A90">
        <v>90</v>
      </c>
      <c r="B90" t="str">
        <v>Naveen</v>
      </c>
      <c r="C90" t="str">
        <v>Rathnayake</v>
      </c>
      <c r="D90" t="str">
        <v>Consultant</v>
      </c>
      <c r="E90" t="str">
        <v>-</v>
      </c>
      <c r="F90" t="str">
        <v>-</v>
      </c>
      <c r="G90" t="str">
        <v>-</v>
      </c>
      <c r="H90">
        <v>261</v>
      </c>
      <c r="I90">
        <v>5517.24</v>
      </c>
      <c r="J90">
        <v>34.17</v>
      </c>
      <c r="K90">
        <v>1440000</v>
      </c>
      <c r="L90">
        <v>8919.17002167854</v>
      </c>
    </row>
    <row r="91">
      <c r="A91">
        <v>91</v>
      </c>
      <c r="B91" t="str">
        <v>Kumudu</v>
      </c>
      <c r="C91" t="str">
        <v>Wijewardene</v>
      </c>
      <c r="D91" t="str">
        <v>Consultant</v>
      </c>
      <c r="E91" t="str">
        <v>-</v>
      </c>
      <c r="F91" t="str">
        <v>-</v>
      </c>
      <c r="G91" t="str">
        <v>-</v>
      </c>
      <c r="H91">
        <v>40</v>
      </c>
      <c r="I91">
        <v>31927</v>
      </c>
      <c r="J91">
        <v>197.75</v>
      </c>
      <c r="K91">
        <v>1277080</v>
      </c>
      <c r="L91">
        <v>7910.065035614742</v>
      </c>
    </row>
    <row r="92" xml:space="preserve">
      <c r="A92">
        <v>92</v>
      </c>
      <c r="B92" t="str">
        <v>Kusala</v>
      </c>
      <c r="C92" t="str">
        <v>Wettasinghe</v>
      </c>
      <c r="D92" t="str">
        <v>Consultant</v>
      </c>
      <c r="E92" t="str">
        <v xml:space="preserve">Not Mentioned </v>
      </c>
      <c r="F92" t="str" xml:space="preserve">
        <v xml:space="preserve">Number - 0776706848_x000d__x000d_
 Email - kusala.wettasinghe@gmail.com </v>
      </c>
      <c r="G92" t="str">
        <v>12 + Years</v>
      </c>
      <c r="H92">
        <v>65.25</v>
      </c>
      <c r="I92">
        <v>16091.95</v>
      </c>
      <c r="J92">
        <v>99.67</v>
      </c>
      <c r="K92">
        <v>1050000</v>
      </c>
      <c r="L92">
        <v>6503.561474140602</v>
      </c>
    </row>
    <row r="93">
      <c r="A93">
        <v>93</v>
      </c>
      <c r="B93" t="str">
        <v>`</v>
      </c>
      <c r="C93" t="str">
        <v>Fonseka</v>
      </c>
      <c r="D93" t="str">
        <v>Consultant</v>
      </c>
      <c r="E93" t="str">
        <v>-</v>
      </c>
      <c r="F93" t="str">
        <v>-</v>
      </c>
      <c r="G93" t="str">
        <v>-</v>
      </c>
      <c r="H93">
        <v>108.75</v>
      </c>
      <c r="I93">
        <v>52285.06</v>
      </c>
      <c r="J93">
        <v>323.85</v>
      </c>
      <c r="K93">
        <v>5686000</v>
      </c>
      <c r="L93">
        <v>35218.333849489005</v>
      </c>
    </row>
    <row r="94" xml:space="preserve">
      <c r="A94">
        <v>94</v>
      </c>
      <c r="B94" t="str">
        <v>Athula</v>
      </c>
      <c r="C94" t="str">
        <v>Samarasinghe</v>
      </c>
      <c r="D94" t="str">
        <v>Consultant</v>
      </c>
      <c r="E94" t="str" xml:space="preserve">
        <v xml:space="preserve">Masters’ Degree in Computer Science ( Information Security) - University of Moratuwa _x000d__x000d_
Bachelors’ Degree in Information Technology - University of Colombo _x000d__x000d_
Graduate Sri Lanka Defence Services Command and Staff College_x000d__x000d_
Graduate Sri Lanka Military Academy </v>
      </c>
      <c r="F94" t="str" xml:space="preserve">
        <v xml:space="preserve">Number : +94 71 844 7272 / +94 77 326 7545 _x000d__x000d_
Email: athula@lankaesi.lk</v>
      </c>
      <c r="G94" t="str">
        <v xml:space="preserve">34 Years </v>
      </c>
      <c r="H94">
        <v>21.75</v>
      </c>
      <c r="I94" t="str">
        <v>N/A</v>
      </c>
      <c r="J94" t="str">
        <v>N/A</v>
      </c>
      <c r="K94" t="str">
        <v>N/A</v>
      </c>
      <c r="L94" t="str">
        <v>N/A</v>
      </c>
    </row>
    <row r="95">
      <c r="A95">
        <v>95</v>
      </c>
      <c r="B95" t="str">
        <v xml:space="preserve">Pradeep </v>
      </c>
      <c r="C95" t="str">
        <v>Peiris</v>
      </c>
      <c r="D95" t="str">
        <v>Consultant</v>
      </c>
      <c r="E95" t="str">
        <v>-</v>
      </c>
      <c r="F95" t="str">
        <v>-</v>
      </c>
      <c r="G95" t="str">
        <v>-</v>
      </c>
      <c r="H95">
        <v>261</v>
      </c>
      <c r="I95">
        <v>16551.72</v>
      </c>
      <c r="J95">
        <v>102.52</v>
      </c>
      <c r="K95">
        <v>4320000</v>
      </c>
      <c r="L95">
        <v>26757.510065035618</v>
      </c>
    </row>
    <row r="96">
      <c r="A96">
        <v>96</v>
      </c>
    </row>
    <row r="97">
      <c r="A97">
        <v>97</v>
      </c>
      <c r="B97" t="str">
        <v xml:space="preserve">Chiranthi </v>
      </c>
      <c r="C97" t="str">
        <v>Rajapakse</v>
      </c>
      <c r="D97" t="str">
        <v>Consultant</v>
      </c>
      <c r="E97" t="str">
        <v>-</v>
      </c>
      <c r="F97" t="str">
        <v>-</v>
      </c>
      <c r="G97" t="str">
        <v>-</v>
      </c>
      <c r="H97">
        <v>65.25</v>
      </c>
      <c r="I97">
        <v>9793.1</v>
      </c>
      <c r="J97">
        <v>60.66</v>
      </c>
      <c r="K97">
        <v>639000</v>
      </c>
      <c r="L97">
        <v>3957.8816971198517</v>
      </c>
    </row>
    <row r="98">
      <c r="A98">
        <v>98</v>
      </c>
      <c r="B98" t="str">
        <v>Mihiri</v>
      </c>
      <c r="C98" t="str">
        <v>Warnasuriya</v>
      </c>
      <c r="D98" t="str">
        <v>Consultant</v>
      </c>
      <c r="E98" t="str">
        <v>-</v>
      </c>
      <c r="F98" t="str">
        <v>-</v>
      </c>
      <c r="G98" t="str">
        <v>-</v>
      </c>
      <c r="H98">
        <v>174</v>
      </c>
      <c r="I98">
        <v>12931.03</v>
      </c>
      <c r="J98">
        <v>76.4</v>
      </c>
      <c r="K98">
        <v>2250000</v>
      </c>
      <c r="L98">
        <v>13293.943870014771</v>
      </c>
    </row>
    <row r="99" xml:space="preserve">
      <c r="A99">
        <v>99</v>
      </c>
      <c r="B99" t="str">
        <v xml:space="preserve">Chamindry </v>
      </c>
      <c r="C99" t="str">
        <v>Saparamadu</v>
      </c>
      <c r="D99" t="str">
        <v>Consultant</v>
      </c>
      <c r="E99" t="str" xml:space="preserve">
        <v xml:space="preserve">PhD in Development Studies (In Progress) - University of Colombo, Faculty of Graduate Studies _x000d__x000d_
Master in Development Studies - Graduate Institute of International and Development Studies, Geneva, 2011 _x000d__x000d_
Master of Laws - University of Wales, U.K, 2008_x000d__x000d_
Admission of Attorneys-at-Law - , Sri Lanka Law College, Sri Lanka, 1999_x000d__x000d_
Bachelor of Laws - University of Colombo, Sri Lanka, 1999_x000d__x000d_
Bachelor of Arts (Honors) in Economics - University of Delhi, India, 1996_x000d__x000d_
BAR MEMBERSHIP - 1999</v>
      </c>
      <c r="F99" t="str" xml:space="preserve">
        <v xml:space="preserve">Number : +94-777-687196 (mobile)_x000d__x000d_
Email : chamindry.ices@gmail.com</v>
      </c>
      <c r="G99" t="str">
        <v xml:space="preserve">24 Years </v>
      </c>
      <c r="H99">
        <v>65.25</v>
      </c>
      <c r="I99">
        <v>15862.07</v>
      </c>
      <c r="J99">
        <v>98.25</v>
      </c>
      <c r="K99">
        <v>1035000</v>
      </c>
      <c r="L99">
        <v>6410.65345308145</v>
      </c>
    </row>
    <row r="100" xml:space="preserve">
      <c r="A100">
        <v>100</v>
      </c>
      <c r="B100" t="str">
        <v>Ranga</v>
      </c>
      <c r="C100" t="str">
        <v>Pallawala</v>
      </c>
      <c r="D100" t="str">
        <v>Consultant</v>
      </c>
      <c r="E100" t="str" xml:space="preserve">
        <v xml:space="preserve">Master in Environment Management  (2018-2019) -  University of Colombo, Sri Lanka_x000d__x000d_
Postgraduate Diploma in Organizational Management  (2008-2010) - University of Peradeniya_x000d__x000d_
BSc. Agriculture (Special) (1997-2001)  - University of Peradeniya </v>
      </c>
      <c r="F100" t="str" xml:space="preserve">
        <v xml:space="preserve">Number : +94777720523_x000d__x000d_
Email : ranga.pallawala@gmail.com</v>
      </c>
      <c r="G100" t="str">
        <v xml:space="preserve">15 Years </v>
      </c>
      <c r="H100">
        <v>108.75</v>
      </c>
      <c r="I100">
        <v>4928.74</v>
      </c>
      <c r="J100">
        <v>29.12</v>
      </c>
      <c r="K100">
        <v>536000</v>
      </c>
      <c r="L100">
        <v>3166.9128508124077</v>
      </c>
    </row>
    <row r="101">
      <c r="A101">
        <v>101</v>
      </c>
      <c r="B101" t="str">
        <v xml:space="preserve">Dayani </v>
      </c>
      <c r="C101" t="str">
        <v>Panagoda</v>
      </c>
      <c r="D101" t="str">
        <v>Consultant</v>
      </c>
      <c r="E101" t="str">
        <v>-</v>
      </c>
      <c r="F101" t="str">
        <v>-</v>
      </c>
      <c r="G101" t="str">
        <v>-</v>
      </c>
      <c r="H101">
        <v>43.5</v>
      </c>
      <c r="I101" t="str">
        <v>N/A</v>
      </c>
      <c r="J101" t="str">
        <v>N/A</v>
      </c>
      <c r="K101" t="str">
        <v>N/A</v>
      </c>
      <c r="L101" t="str">
        <v>N/A</v>
      </c>
    </row>
    <row r="102">
      <c r="A102">
        <v>102</v>
      </c>
      <c r="B102" t="str">
        <v>Rameeza</v>
      </c>
      <c r="C102" t="str">
        <v>Khan</v>
      </c>
      <c r="D102" t="str">
        <v>Consultant</v>
      </c>
      <c r="E102" t="str">
        <v>-</v>
      </c>
      <c r="F102" t="str">
        <v>-</v>
      </c>
      <c r="G102" t="str">
        <v>-</v>
      </c>
      <c r="H102">
        <v>40</v>
      </c>
      <c r="I102">
        <v>24175</v>
      </c>
      <c r="J102">
        <v>142.84</v>
      </c>
      <c r="K102">
        <v>967000</v>
      </c>
      <c r="L102">
        <v>5713.44165435746</v>
      </c>
    </row>
    <row r="103">
      <c r="A103">
        <v>103</v>
      </c>
      <c r="B103" t="str">
        <v>Maya</v>
      </c>
      <c r="C103" t="str">
        <v>Karunaratne</v>
      </c>
      <c r="D103" t="str">
        <v>Consultant</v>
      </c>
      <c r="E103" t="str">
        <v>-</v>
      </c>
      <c r="F103" t="str">
        <v>-</v>
      </c>
      <c r="G103" t="str">
        <v>-</v>
      </c>
      <c r="H103">
        <v>261</v>
      </c>
      <c r="I103">
        <v>13119.41</v>
      </c>
      <c r="J103">
        <v>77.51</v>
      </c>
      <c r="K103">
        <v>3424166.42</v>
      </c>
      <c r="L103">
        <v>20231.41163958641</v>
      </c>
    </row>
    <row r="104" xml:space="preserve">
      <c r="A104">
        <v>104</v>
      </c>
      <c r="B104" t="str">
        <v>Sarath</v>
      </c>
      <c r="C104" t="str">
        <v>Muthugala</v>
      </c>
      <c r="D104" t="str">
        <v>Consultant</v>
      </c>
      <c r="E104" t="str">
        <v>Bachelor of Commerce (Special) - Kelaniya University Sri Lanka (1980)</v>
      </c>
      <c r="F104" t="str" xml:space="preserve">
        <v xml:space="preserve">Number : +94 777761977_x000d__x000d_
Email: sara.Muthugala@gmail.com</v>
      </c>
      <c r="G104" t="str">
        <v xml:space="preserve">38 Years </v>
      </c>
      <c r="H104">
        <v>43.5</v>
      </c>
      <c r="I104">
        <v>23344.83</v>
      </c>
      <c r="J104">
        <v>137.93</v>
      </c>
      <c r="K104">
        <v>1015500</v>
      </c>
      <c r="L104">
        <v>6000</v>
      </c>
    </row>
    <row r="105">
      <c r="A105">
        <v>105</v>
      </c>
      <c r="B105" t="str">
        <v>Thilini</v>
      </c>
      <c r="C105" t="str">
        <v>Rathnayake</v>
      </c>
      <c r="D105" t="str">
        <v>Consultant</v>
      </c>
      <c r="E105" t="str">
        <v>-</v>
      </c>
      <c r="F105" t="str">
        <v>-</v>
      </c>
      <c r="G105" t="str">
        <v>-</v>
      </c>
      <c r="H105">
        <v>130.5</v>
      </c>
      <c r="I105">
        <v>2758.62</v>
      </c>
      <c r="J105">
        <v>16.3</v>
      </c>
      <c r="K105">
        <v>360000</v>
      </c>
      <c r="L105">
        <v>2127.0310192023635</v>
      </c>
    </row>
    <row r="106">
      <c r="A106">
        <v>106</v>
      </c>
      <c r="B106" t="str">
        <v>Wasana</v>
      </c>
      <c r="C106" t="str">
        <v>Nalawatta</v>
      </c>
      <c r="D106" t="str">
        <v>Consultant</v>
      </c>
      <c r="E106" t="str">
        <v>-</v>
      </c>
      <c r="F106" t="str">
        <v>-</v>
      </c>
      <c r="G106" t="str">
        <v>-</v>
      </c>
      <c r="H106">
        <v>130.5</v>
      </c>
      <c r="I106">
        <v>2758.62</v>
      </c>
      <c r="J106">
        <v>16.3</v>
      </c>
      <c r="K106">
        <v>360000</v>
      </c>
      <c r="L106">
        <v>2127.0310192023635</v>
      </c>
    </row>
    <row r="107">
      <c r="A107">
        <v>107</v>
      </c>
      <c r="B107" t="str">
        <v>Ruvini</v>
      </c>
      <c r="C107" t="str">
        <v>Ahangangoda</v>
      </c>
      <c r="D107" t="str">
        <v>Consultant</v>
      </c>
      <c r="E107" t="str">
        <v>-</v>
      </c>
      <c r="F107" t="str">
        <v>-</v>
      </c>
      <c r="G107" t="str">
        <v>-</v>
      </c>
      <c r="H107">
        <v>108.75</v>
      </c>
      <c r="I107">
        <v>3310.34</v>
      </c>
      <c r="J107">
        <v>19.56</v>
      </c>
      <c r="K107">
        <v>360000</v>
      </c>
      <c r="L107">
        <v>2127.0310192023635</v>
      </c>
    </row>
    <row r="108" xml:space="preserve">
      <c r="A108">
        <v>108</v>
      </c>
      <c r="B108" t="str">
        <v>Wasantha</v>
      </c>
      <c r="C108" t="str">
        <v>Nandalal</v>
      </c>
      <c r="D108" t="str">
        <v>Consultant</v>
      </c>
      <c r="E108" t="str" xml:space="preserve">
        <v xml:space="preserve">PhD, in Water Management, Wageningen Agricultural University, The Netherlands, 1995_x000d__x000d_
MEng. in Water Resources Engineering, Asian Institute of Technology, Thailand, 1986_x000d__x000d_
BSc(Eng)Hons, University of Peradeniya, Sri Lanka, 1981</v>
      </c>
      <c r="F108" t="str" xml:space="preserve">
        <v xml:space="preserve">Number: : +94 7755 64217_x000d__x000d_
E-Mail: kdwnandalal5@gmail.com</v>
      </c>
      <c r="G108" t="str">
        <v xml:space="preserve">36 Years </v>
      </c>
      <c r="H108">
        <v>522</v>
      </c>
      <c r="I108">
        <v>7423.37</v>
      </c>
      <c r="J108">
        <v>43.86</v>
      </c>
      <c r="K108">
        <v>3875000</v>
      </c>
      <c r="L108">
        <v>22895.125553914328</v>
      </c>
    </row>
    <row r="109" xml:space="preserve">
      <c r="A109">
        <v>109</v>
      </c>
      <c r="B109" t="str">
        <v>Dilrukshi</v>
      </c>
      <c r="C109" t="str">
        <v>Fonseka</v>
      </c>
      <c r="D109" t="str">
        <v>Consultant</v>
      </c>
      <c r="E109" t="str" xml:space="preserve">
        <v xml:space="preserve">Master of Science, International Relations (Honours) - The London School of Economics, UK, 2001_x000d__x000d_
Bachelor of Arts (Magna Cum Laude), Mount Holyoke College, USA, 2000 _x000d__x000d_
Diploma in International Relations, School of International Training, Switzerland, 1999</v>
      </c>
      <c r="F109" t="str" xml:space="preserve">
        <v xml:space="preserve">Number : +94 (0) 775675684 _x000d__x000d_
Email : dilrukshi.fonseka@gmail.com</v>
      </c>
      <c r="G109" t="str">
        <v xml:space="preserve">17 Years </v>
      </c>
      <c r="H109">
        <v>76.12</v>
      </c>
      <c r="I109" t="str">
        <v>N/A</v>
      </c>
      <c r="J109" t="str">
        <v>N/A</v>
      </c>
      <c r="K109" t="str">
        <v>N/A</v>
      </c>
      <c r="L109" t="str">
        <v>N/A</v>
      </c>
    </row>
    <row r="110" xml:space="preserve">
      <c r="A110">
        <v>110</v>
      </c>
      <c r="B110" t="str">
        <v>Chamani</v>
      </c>
      <c r="C110" t="str">
        <v>Prematilake</v>
      </c>
      <c r="D110" t="str">
        <v>Consultant</v>
      </c>
      <c r="E110" t="str" xml:space="preserve">
        <v xml:space="preserve">Master of Laws (LL.M Degree ) (2017) - University of Colombo _x000d__x000d_
Bachelor of Laws (LL.B Degree) - Open University of Sri Lanka _x000d__x000d_
</v>
      </c>
      <c r="F110" t="str" xml:space="preserve">
        <v xml:space="preserve">Number - +94 772061526_x000d__x000d_
 Email - chamanipr@gmail.com </v>
      </c>
      <c r="G110" t="str">
        <v xml:space="preserve">14 Years </v>
      </c>
      <c r="H110">
        <v>130.5</v>
      </c>
      <c r="I110">
        <v>10574.71</v>
      </c>
      <c r="J110">
        <v>60.62</v>
      </c>
      <c r="K110">
        <v>1380000</v>
      </c>
      <c r="L110">
        <v>7910.576096302666</v>
      </c>
    </row>
    <row r="111">
      <c r="A111">
        <v>111</v>
      </c>
      <c r="B111" t="str">
        <v>Pasansi</v>
      </c>
      <c r="C111" t="str">
        <v>Wijayananda</v>
      </c>
      <c r="D111" t="str">
        <v>Consultant</v>
      </c>
      <c r="E111" t="str">
        <v>-</v>
      </c>
      <c r="F111" t="str">
        <v>-</v>
      </c>
      <c r="G111" t="str">
        <v>-</v>
      </c>
      <c r="H111">
        <v>43.5</v>
      </c>
      <c r="I111">
        <v>5517.24</v>
      </c>
      <c r="J111">
        <v>31.63</v>
      </c>
      <c r="K111">
        <v>240000</v>
      </c>
      <c r="L111">
        <v>1375.7523645743768</v>
      </c>
    </row>
    <row r="112">
      <c r="A112">
        <v>112</v>
      </c>
      <c r="B112" t="str">
        <v>Dhilmi</v>
      </c>
      <c r="C112" t="str">
        <v>Suriyaarachchi</v>
      </c>
      <c r="D112" t="str">
        <v>Consultant</v>
      </c>
      <c r="E112" t="str">
        <v>-</v>
      </c>
      <c r="F112" t="str">
        <v>-</v>
      </c>
      <c r="G112" t="str">
        <v>-</v>
      </c>
      <c r="H112">
        <v>43.5</v>
      </c>
      <c r="I112">
        <v>5517.24</v>
      </c>
      <c r="J112">
        <v>31.63</v>
      </c>
      <c r="K112">
        <v>240000</v>
      </c>
      <c r="L112">
        <v>1375.7523645743768</v>
      </c>
    </row>
    <row r="113">
      <c r="A113">
        <v>113</v>
      </c>
      <c r="B113" t="str">
        <v>Thanmavarathar</v>
      </c>
      <c r="C113" t="str">
        <v>Balathayalan</v>
      </c>
      <c r="D113" t="str">
        <v>Consultant</v>
      </c>
      <c r="E113" t="str">
        <v>-</v>
      </c>
      <c r="F113" t="str">
        <v>-</v>
      </c>
      <c r="G113" t="str">
        <v>-</v>
      </c>
      <c r="H113">
        <v>63</v>
      </c>
      <c r="I113">
        <v>25130.95</v>
      </c>
      <c r="J113">
        <v>144.06</v>
      </c>
      <c r="K113">
        <v>1583250</v>
      </c>
      <c r="L113">
        <v>9075.66638005159</v>
      </c>
    </row>
    <row r="114" xml:space="preserve">
      <c r="A114">
        <v>114</v>
      </c>
      <c r="B114" t="str">
        <v xml:space="preserve">Athula </v>
      </c>
      <c r="C114" t="str">
        <v>Samarasinghe</v>
      </c>
      <c r="D114" t="str">
        <v>Consultant</v>
      </c>
      <c r="E114" t="str" xml:space="preserve">
        <v xml:space="preserve">Masters’ Degree in Computer Science ( Information Security) - University of Moratuwa _x000d__x000d_
Bachelors’ Degree in Information Technology - University of Colombo _x000d__x000d_
Graduate Sri Lanka Defence Services Command and Staff College_x000d__x000d_
Graduate Sri Lanka Military Academy </v>
      </c>
      <c r="F114" t="str" xml:space="preserve">
        <v xml:space="preserve">Number : +94 71 844 7272 / +94 77 326 7545 _x000d__x000d_
Email: athula@lankaesi.lk</v>
      </c>
      <c r="G114" t="str">
        <v xml:space="preserve">34 Years </v>
      </c>
      <c r="H114">
        <v>21.75</v>
      </c>
      <c r="I114">
        <v>32183.91</v>
      </c>
      <c r="J114">
        <v>184.49</v>
      </c>
      <c r="K114">
        <v>700000</v>
      </c>
      <c r="L114">
        <v>4012.611063341932</v>
      </c>
    </row>
    <row r="115">
      <c r="A115">
        <v>115</v>
      </c>
      <c r="B115" t="str">
        <v>Smriti</v>
      </c>
      <c r="C115" t="str">
        <v>Daniel</v>
      </c>
      <c r="D115" t="str">
        <v>Consultant</v>
      </c>
      <c r="E115" t="str">
        <v>-</v>
      </c>
      <c r="F115" t="str">
        <v>-</v>
      </c>
      <c r="G115" t="str">
        <v>-</v>
      </c>
      <c r="H115">
        <v>21.75</v>
      </c>
      <c r="I115" t="str">
        <v>N/A</v>
      </c>
      <c r="J115" t="str">
        <v>N/A</v>
      </c>
      <c r="K115" t="str">
        <v>N/A</v>
      </c>
      <c r="L115" t="str">
        <v>N/A</v>
      </c>
    </row>
    <row r="116" xml:space="preserve">
      <c r="A116">
        <v>116</v>
      </c>
      <c r="B116" t="str">
        <v>Nihal</v>
      </c>
      <c r="C116" t="str">
        <v>Atapattu</v>
      </c>
      <c r="D116" t="str">
        <v>Consultant</v>
      </c>
      <c r="E116" t="str" xml:space="preserve">
        <v xml:space="preserve">Ph.D. Agricultural and Applied Economics (01/1992 - 08/1996) - Virginia Tech University,Blacksburg, VA, USA._x000d__x000d_
M.Sc. Agricultural Economics (01/1984 - 06/1987) - Virginia Tech University,Blacksburg, VA, USA._x000d__x000d_
B.Sc. Agriculture (05/1974 - 10/1978) - University of Peradeniya, Sri Lanka</v>
      </c>
      <c r="F116" t="str" xml:space="preserve">
        <v xml:space="preserve">Number : +94 77 767 0071_x000d__x000d_
Email : nihal.atapattu@gmail.com</v>
      </c>
      <c r="G116" t="str">
        <v xml:space="preserve">29 Years </v>
      </c>
      <c r="H116">
        <v>25</v>
      </c>
      <c r="I116">
        <v>70480</v>
      </c>
      <c r="J116">
        <v>404.01</v>
      </c>
      <c r="K116">
        <v>1762000</v>
      </c>
      <c r="L116">
        <v>10100.31527658355</v>
      </c>
    </row>
    <row r="117" xml:space="preserve">
      <c r="A117">
        <v>117</v>
      </c>
      <c r="B117" t="str">
        <v>Padmi</v>
      </c>
      <c r="C117" t="str">
        <v>Ranasinghe</v>
      </c>
      <c r="D117" t="str">
        <v>Consultant</v>
      </c>
      <c r="E117" t="str" xml:space="preserve">
        <v xml:space="preserve">Masters in Regional Development &amp; Planing(University of Colombo) _x000d__x000d_
Masters of Science (MSc) in Environmental Management(CUNY)_x000d__x000d_
Bachelors in Phychology(Honors), Minor in Biology (City University of New York)_x000d__x000d_
Associate of Applied Science Asc - Biology(CUNY)_x000d__x000d_
One year Diploma in Geographical Informations Systems (GIS) - University of Sri Jayewardenapura_x000d__x000d_
Certificate on Cities &amp; Climate Change - United Nations Institute for Traning &amp; Research _x000d__x000d_
Certificate in GIS - University of Colombo_x000d__x000d_
Certificate in GIS - University of Peradeniya </v>
      </c>
      <c r="F117" t="str" xml:space="preserve">
        <v xml:space="preserve">Number - +94 77 942 4701_x000d__x000d_
 Email - padmi.ranasinghe@gmail.com</v>
      </c>
      <c r="G117" t="str">
        <v xml:space="preserve">11 Years </v>
      </c>
      <c r="H117">
        <v>130.5</v>
      </c>
      <c r="I117">
        <v>6406.13</v>
      </c>
      <c r="J117">
        <v>36.72</v>
      </c>
      <c r="K117">
        <v>836000</v>
      </c>
      <c r="L117">
        <v>4792.204069934079</v>
      </c>
    </row>
    <row r="118">
      <c r="A118">
        <v>118</v>
      </c>
      <c r="B118" t="str">
        <v>Ahila</v>
      </c>
      <c r="C118" t="str">
        <v>Subatheesh</v>
      </c>
      <c r="D118" t="str">
        <v>Consultant</v>
      </c>
      <c r="E118" t="str">
        <v>-</v>
      </c>
      <c r="F118" t="str">
        <v>-</v>
      </c>
      <c r="G118" t="str">
        <v>-</v>
      </c>
      <c r="H118">
        <v>261</v>
      </c>
      <c r="I118">
        <v>4010.34</v>
      </c>
      <c r="J118">
        <v>22.99</v>
      </c>
      <c r="K118">
        <v>1046700</v>
      </c>
      <c r="L118">
        <v>6000</v>
      </c>
    </row>
    <row r="119" xml:space="preserve">
      <c r="A119">
        <v>119</v>
      </c>
      <c r="B119" t="str">
        <v xml:space="preserve">Vishaka </v>
      </c>
      <c r="C119" t="str">
        <v>Hidellage</v>
      </c>
      <c r="D119" t="str">
        <v>Consultant</v>
      </c>
      <c r="E119" t="str" xml:space="preserve">
        <v xml:space="preserve">Ph.D(Food Science &amp; technology/Economics) (2002) - University of Peradeniya_x000d__x000d_
Diploma in Managing Voluntary and Non-Profit Enterprises(1999) - Open University,UK_x000d__x000d_
M.Sc. - Food Science and Technology (1993) - University of Peradeniya _x000d__x000d_
M.Sc (Hon) - Process Engineering (1981) - Astrakhan Technical Institute of Fisheries, Astrakhan, USSR </v>
      </c>
      <c r="F119" t="str" xml:space="preserve">
        <v xml:space="preserve">Number - +94 777894130_x000d__x000d_
 Email - vishaka_hidellage@yahoo.com</v>
      </c>
      <c r="G119" t="str">
        <v xml:space="preserve">36 Years </v>
      </c>
      <c r="H119">
        <v>130.5</v>
      </c>
      <c r="I119">
        <v>34200.72</v>
      </c>
      <c r="J119">
        <v>196.05</v>
      </c>
      <c r="K119">
        <v>4463193.6</v>
      </c>
      <c r="L119">
        <v>25584.371453138436</v>
      </c>
    </row>
    <row r="120" xml:space="preserve">
      <c r="A120">
        <v>120</v>
      </c>
      <c r="B120" t="str">
        <v>Wasantha</v>
      </c>
      <c r="C120" t="str">
        <v>Deshapriya</v>
      </c>
      <c r="D120" t="str">
        <v>Consultant</v>
      </c>
      <c r="E120" t="str" xml:space="preserve">
        <v xml:space="preserve">Post Graduate Diploma in Computer Technology(2000-2002) - University of Colombo _x000d__x000d_
MSc in Agriculture Extension (1995-1996)  - University of Reading, UK _x000d__x000d_
BSc Hons (Botany) (1978-1982) - University of Kelaniya _x000d__x000d_
School Education upto A/L (1963-1977) </v>
      </c>
      <c r="F120" t="str" xml:space="preserve">
        <v xml:space="preserve">Number - +94 777584312_x000d__x000d_
 Email - wasanthadesha@gmail.com</v>
      </c>
      <c r="G120" t="str">
        <v>34 Years</v>
      </c>
      <c r="H120">
        <v>60</v>
      </c>
      <c r="I120">
        <v>27000</v>
      </c>
      <c r="J120">
        <v>154.77</v>
      </c>
      <c r="K120">
        <v>1620000</v>
      </c>
      <c r="L120">
        <v>9286.328460877043</v>
      </c>
    </row>
    <row r="121" xml:space="preserve">
      <c r="A121">
        <v>121</v>
      </c>
      <c r="B121" t="str">
        <v>Asoka</v>
      </c>
      <c r="C121" t="str">
        <v>Gunawardena</v>
      </c>
      <c r="D121" t="str">
        <v>Consultant</v>
      </c>
      <c r="E121" t="str" xml:space="preserve">
        <v xml:space="preserve">Masters in Social Science (1982) - University of New England, Australia _x000d__x000d_
PGD in Development Administration (1970) University of  Leeds, Uk _x000d__x000d_
Bachelor of Arts, Geography(Hons) (1960) - University of Ceylon </v>
      </c>
      <c r="F121" t="str" xml:space="preserve">
        <v xml:space="preserve">Address - GUNAWARDENA ASOKA SERASINGHE_x000d__x000d_
16/1, Railway Avenue_x000d__x000d_
Kirilipona_x000d__x000d_
Colombo 5</v>
      </c>
      <c r="G121" t="str">
        <v xml:space="preserve">50 Years </v>
      </c>
      <c r="H121">
        <v>261</v>
      </c>
      <c r="I121" t="str">
        <v>N/A</v>
      </c>
      <c r="J121" t="str">
        <v>N/A</v>
      </c>
      <c r="K121" t="str">
        <v>N/A</v>
      </c>
      <c r="L121" t="str">
        <v>N/A</v>
      </c>
    </row>
    <row r="122">
      <c r="A122">
        <v>122</v>
      </c>
      <c r="B122" t="str">
        <v>Antonypillai</v>
      </c>
      <c r="C122" t="str">
        <v>Thevanand</v>
      </c>
      <c r="D122" t="str">
        <v>Consultant</v>
      </c>
      <c r="E122" t="str">
        <v>-</v>
      </c>
      <c r="F122" t="str">
        <v>-</v>
      </c>
      <c r="G122" t="str">
        <v>-</v>
      </c>
      <c r="H122">
        <v>130.5</v>
      </c>
      <c r="I122">
        <v>19425.29</v>
      </c>
      <c r="J122">
        <v>108.07</v>
      </c>
      <c r="K122">
        <v>2535000</v>
      </c>
      <c r="L122">
        <v>14102.920723226704</v>
      </c>
    </row>
    <row r="123" xml:space="preserve">
      <c r="A123">
        <v>123</v>
      </c>
      <c r="B123" t="str">
        <v>Mihiri</v>
      </c>
      <c r="C123" t="str">
        <v>Wickramanayake</v>
      </c>
      <c r="D123" t="str">
        <v>Consultant</v>
      </c>
      <c r="E123" t="str">
        <v>University of Missouri -Columbia School of Journalism (Associate Degree)</v>
      </c>
      <c r="F123" t="str" xml:space="preserve">
        <v xml:space="preserve">Number - +94 77 735 4051 _x000d__x000d_
 Email - mihiri@hype.lk </v>
      </c>
      <c r="G123" t="str">
        <v xml:space="preserve">16 Years </v>
      </c>
      <c r="H123">
        <v>65.25</v>
      </c>
      <c r="I123">
        <v>20842.91</v>
      </c>
      <c r="J123">
        <v>115.96</v>
      </c>
      <c r="K123">
        <v>1360000</v>
      </c>
      <c r="L123">
        <v>7566.0639777468705</v>
      </c>
    </row>
    <row r="124" xml:space="preserve">
      <c r="A124">
        <v>124</v>
      </c>
      <c r="B124" t="str">
        <v>Dharmakeerthi</v>
      </c>
      <c r="C124" t="str">
        <v>Wickramasinghe</v>
      </c>
      <c r="D124" t="str">
        <v>Consultant</v>
      </c>
      <c r="E124" t="str" xml:space="preserve">
        <v xml:space="preserve">Ph.D. Soil Chemistry &amp; Fertility (1990-1994)- University of Reading, UK_x000d__x000d_
Post Graduate Diploma(Soil Science)(1983-1984) - Agricultural University of Norway_x000d__x000d_
BSc.(Agriculture) Honour. - University of Peradeniya</v>
      </c>
      <c r="F124" t="str" xml:space="preserve">
        <v xml:space="preserve">Number - +94 714474703_x000d__x000d_
Email - wickey56@ymail.com</v>
      </c>
      <c r="G124" t="str">
        <v>35 Years</v>
      </c>
      <c r="H124">
        <v>36</v>
      </c>
      <c r="I124">
        <v>24888.89</v>
      </c>
      <c r="J124">
        <v>138.46</v>
      </c>
      <c r="K124">
        <v>896000</v>
      </c>
      <c r="L124">
        <v>4984.700973574409</v>
      </c>
    </row>
    <row r="125" xml:space="preserve">
      <c r="A125">
        <v>125</v>
      </c>
      <c r="B125" t="str">
        <v>Florita</v>
      </c>
      <c r="C125" t="str">
        <v>Gunasekara</v>
      </c>
      <c r="D125" t="str">
        <v>Consultant</v>
      </c>
      <c r="E125" t="str" xml:space="preserve">
        <v xml:space="preserve">MA in Geography  (2016) - University of Peradeniya _x000d__x000d_
MS in Environmental Science (2012) - American University, Washington DC,USA _x000d__x000d_
BA in Environmental Studies (2011) - American University, Washington DC,USA </v>
      </c>
      <c r="F125" t="str" xml:space="preserve">
        <v xml:space="preserve">Number - +94 77 547 8312_x000d__x000d_
Email - florita.gunasekara@gmail.com</v>
      </c>
      <c r="G125" t="str">
        <v xml:space="preserve">7 Years </v>
      </c>
      <c r="H125">
        <v>65.25</v>
      </c>
      <c r="I125">
        <v>6896.55</v>
      </c>
      <c r="J125">
        <v>37.82</v>
      </c>
      <c r="K125">
        <v>450000</v>
      </c>
      <c r="L125">
        <v>2467.781738415136</v>
      </c>
    </row>
    <row r="126">
      <c r="A126">
        <v>126</v>
      </c>
      <c r="B126" t="str">
        <v>Harini</v>
      </c>
      <c r="C126" t="str">
        <v>Nishshanka</v>
      </c>
      <c r="D126" t="str">
        <v>Consultant</v>
      </c>
      <c r="H126">
        <v>174</v>
      </c>
      <c r="I126">
        <v>4804.6</v>
      </c>
      <c r="J126">
        <v>26.35</v>
      </c>
      <c r="K126">
        <v>836000</v>
      </c>
      <c r="L126">
        <v>4584.590074033452</v>
      </c>
    </row>
    <row r="127" xml:space="preserve">
      <c r="A127">
        <v>127</v>
      </c>
      <c r="B127" t="str">
        <v>Varuna</v>
      </c>
      <c r="C127" t="str">
        <v>Ponnamamperuma</v>
      </c>
      <c r="D127" t="str">
        <v>Consultant</v>
      </c>
      <c r="E127" t="str" xml:space="preserve">
        <v xml:space="preserve">Masters in Arts &amp; International Affairs (2013) - Johns Hopkins University _x000d__x000d_
Bachelor of Science in Business Administration &amp; Management (2007) - Fordham University </v>
      </c>
      <c r="F127" t="str" xml:space="preserve">
        <v xml:space="preserve">Number : 077 786 3912 _x000d__x000d_
Email : nilshanfk@gmail.com </v>
      </c>
      <c r="G127" t="str">
        <v xml:space="preserve">11 Years </v>
      </c>
      <c r="H127">
        <v>87</v>
      </c>
      <c r="I127">
        <v>5747.13</v>
      </c>
      <c r="J127">
        <v>31.52</v>
      </c>
      <c r="K127">
        <v>500000</v>
      </c>
      <c r="L127">
        <v>2741.979709350151</v>
      </c>
    </row>
    <row r="128">
      <c r="A128">
        <v>128</v>
      </c>
      <c r="B128" t="str">
        <v>Anuradha</v>
      </c>
      <c r="C128" t="str">
        <v>Piyadasa</v>
      </c>
      <c r="D128" t="str">
        <v>Consultant</v>
      </c>
      <c r="H128">
        <v>21.75</v>
      </c>
      <c r="I128">
        <v>34206.9</v>
      </c>
      <c r="J128">
        <v>190.3</v>
      </c>
      <c r="K128">
        <v>744000</v>
      </c>
      <c r="L128">
        <v>4139.082058414465</v>
      </c>
    </row>
    <row r="129" xml:space="preserve">
      <c r="A129">
        <v>129</v>
      </c>
      <c r="B129" t="str">
        <v xml:space="preserve">Ananda </v>
      </c>
      <c r="C129" t="str">
        <v>Mallawatantri</v>
      </c>
      <c r="D129" t="str">
        <v>Consultant</v>
      </c>
      <c r="E129" t="str" xml:space="preserve">
        <v xml:space="preserve">PhD in Soil Physics (1991-1994) - Washington State University _x000d__x000d_
MSc in Environment Science (1988-1990) - Washington State University _x000d__x000d_
BSc (Chemistry Major) (1977-1981) - University of Colombo _x000d__x000d_
Diploma in Business Administration (1984-1985) - University of Colombo _x000d__x000d_
Certificate in Public Administration (1985) - Sri Lanka Insititue of Development Administration </v>
      </c>
      <c r="F129" t="str" xml:space="preserve">
        <v xml:space="preserve">Number - +94 773444146_x000d__x000d_
Email - amallawatantri@yahoo.com_x000d__x000d_
               ananda.mallawatantri@iucn.org</v>
      </c>
      <c r="G129" t="str">
        <v xml:space="preserve">23 Years </v>
      </c>
      <c r="H129">
        <v>130.5</v>
      </c>
      <c r="I129">
        <v>13103.45</v>
      </c>
      <c r="J129">
        <v>71.86</v>
      </c>
      <c r="K129">
        <v>1710000</v>
      </c>
      <c r="L129">
        <v>9377.570605977517</v>
      </c>
    </row>
    <row r="130" xml:space="preserve">
      <c r="A130">
        <v>130</v>
      </c>
      <c r="B130" t="str">
        <v>Rajatha</v>
      </c>
      <c r="C130" t="str">
        <v>Wijeweera</v>
      </c>
      <c r="D130" t="str">
        <v>Consultant</v>
      </c>
      <c r="E130" t="str" xml:space="preserve">
        <v xml:space="preserve">Master of Arts (Economics) (1995) - University of Colombo_x000d__x000d_
Bachelor of Science (1993) -  Australian National University_x000d__x000d_
Bachelor of Economics (1993) - Australian National University_x000d__x000d_
Postgraduate Diploma in Business Administration (2016) – Herriot Watt University</v>
      </c>
      <c r="F130" t="str" xml:space="preserve">
        <v xml:space="preserve">Number :  ( + 941 1) 2232 782 _x000d__x000d_
Email : rajathaw@sti.lk </v>
      </c>
      <c r="G130" t="str">
        <v xml:space="preserve">23 Years </v>
      </c>
      <c r="H130">
        <v>261</v>
      </c>
      <c r="I130">
        <v>47327.86</v>
      </c>
      <c r="J130">
        <v>259.54</v>
      </c>
      <c r="K130">
        <v>12352572</v>
      </c>
      <c r="L130">
        <v>67741.00356457362</v>
      </c>
    </row>
    <row r="131">
      <c r="A131">
        <v>131</v>
      </c>
      <c r="B131" t="str">
        <v xml:space="preserve">Ruvini </v>
      </c>
      <c r="C131" t="str">
        <v>Ahangangoda</v>
      </c>
      <c r="D131" t="str">
        <v>Consultant</v>
      </c>
      <c r="E131" t="str">
        <v>-</v>
      </c>
      <c r="F131" t="str">
        <v>-</v>
      </c>
      <c r="G131" t="str">
        <v>-</v>
      </c>
      <c r="H131">
        <v>130.5</v>
      </c>
      <c r="I131">
        <v>2758.62</v>
      </c>
      <c r="J131">
        <v>15.38</v>
      </c>
      <c r="K131">
        <v>360000</v>
      </c>
      <c r="L131">
        <v>2006.6889632107022</v>
      </c>
    </row>
    <row r="132">
      <c r="A132">
        <v>132</v>
      </c>
      <c r="B132" t="str">
        <v>Wasana</v>
      </c>
      <c r="C132" t="str">
        <v>Nalawatta</v>
      </c>
      <c r="D132" t="str">
        <v>Consultant</v>
      </c>
      <c r="E132" t="str">
        <v>-</v>
      </c>
      <c r="F132" t="str">
        <v>-</v>
      </c>
      <c r="G132" t="str">
        <v>-</v>
      </c>
      <c r="H132">
        <v>65.25</v>
      </c>
      <c r="I132">
        <v>3678.16</v>
      </c>
      <c r="J132">
        <v>20.92</v>
      </c>
      <c r="K132">
        <v>240000</v>
      </c>
      <c r="L132">
        <v>1365.1877133105802</v>
      </c>
    </row>
    <row r="133" xml:space="preserve">
      <c r="A133">
        <v>133</v>
      </c>
      <c r="B133" t="str">
        <v>Sujeewa</v>
      </c>
      <c r="C133" t="str">
        <v>Samaraweera</v>
      </c>
      <c r="D133" t="str">
        <v>Consultant</v>
      </c>
      <c r="E133" t="str" xml:space="preserve">
        <v xml:space="preserve">EDBA - University of Colombo_x000d__x000d_
PgD in Business Administration University of Wales UK </v>
      </c>
      <c r="F133" t="str" xml:space="preserve">
        <v xml:space="preserve">Number - 0755207779 / 0778885727_x000d__x000d_
E -mail - sujeevesam@gmail.com</v>
      </c>
      <c r="G133" t="str">
        <v xml:space="preserve">26 Years </v>
      </c>
      <c r="H133">
        <v>15</v>
      </c>
      <c r="I133">
        <v>47666.67</v>
      </c>
      <c r="J133">
        <v>265.18</v>
      </c>
      <c r="K133">
        <v>715000</v>
      </c>
      <c r="L133">
        <v>3977.7468706536856</v>
      </c>
    </row>
    <row r="134">
      <c r="A134">
        <v>134</v>
      </c>
      <c r="B134" t="str">
        <v>Thilini</v>
      </c>
      <c r="C134" t="str">
        <v>Rathnayake</v>
      </c>
      <c r="D134" t="str">
        <v>Consultant</v>
      </c>
      <c r="E134" t="str">
        <v>-</v>
      </c>
      <c r="F134" t="str">
        <v>-</v>
      </c>
      <c r="G134" t="str">
        <v>-</v>
      </c>
      <c r="H134">
        <v>87</v>
      </c>
      <c r="I134">
        <v>2758.62</v>
      </c>
      <c r="J134">
        <v>15.69</v>
      </c>
      <c r="K134">
        <v>240000</v>
      </c>
      <c r="L134">
        <v>1365.1877133105802</v>
      </c>
    </row>
    <row r="135" xml:space="preserve">
      <c r="A135">
        <v>135</v>
      </c>
      <c r="B135" t="str">
        <v>Shantha Siri</v>
      </c>
      <c r="C135" t="str">
        <v>Emitiyagoda</v>
      </c>
      <c r="D135" t="str">
        <v>Consultant</v>
      </c>
      <c r="E135" t="str" xml:space="preserve">
        <v xml:space="preserve">M Ed (Extension Education) - 1987 (University of Illinois, USA)_x000d__x000d_
B.Sc. (Agriculture). Hons. - 1978 (University of Peradeniya, Sri Lanka</v>
      </c>
      <c r="F135" t="str" xml:space="preserve">
        <v xml:space="preserve">Number : +94 71 4460711 _x000d__x000d_
Email: shanthaemiti@gmail.com</v>
      </c>
      <c r="G135" t="str">
        <v xml:space="preserve">35 Years </v>
      </c>
      <c r="H135">
        <v>65.25</v>
      </c>
      <c r="I135">
        <v>10050.57</v>
      </c>
      <c r="J135">
        <v>55.88</v>
      </c>
      <c r="K135">
        <v>655800</v>
      </c>
      <c r="L135">
        <v>3646.3719766472063</v>
      </c>
    </row>
    <row r="136" xml:space="preserve">
      <c r="A136">
        <v>136</v>
      </c>
      <c r="B136" t="str">
        <v>Nandana</v>
      </c>
      <c r="C136" t="str">
        <v>Mahakumarage</v>
      </c>
      <c r="D136" t="str">
        <v>Consultant</v>
      </c>
      <c r="E136" t="str" xml:space="preserve">
        <v xml:space="preserve">Master of Science in Geo-Informatics, 2009, Postgraduate institute of Agriculture, University of Peradeniya, Sri Lanka. _x000d__x000d_
B.A. (Colombo) – First class Honours Special Degree in Geography, October, 2002.</v>
      </c>
      <c r="F136" t="str" xml:space="preserve">
        <v xml:space="preserve">Number : : +94-714905435_x000d__x000d_
Email: nandanageo@gmail.com</v>
      </c>
      <c r="G136" t="str">
        <v>16 Years</v>
      </c>
      <c r="H136" t="str">
        <v xml:space="preserve">Cost Ext </v>
      </c>
      <c r="I136" t="str">
        <v xml:space="preserve">Cost Ext </v>
      </c>
      <c r="J136" t="str">
        <v xml:space="preserve">Cost Ext </v>
      </c>
      <c r="K136">
        <v>1310000</v>
      </c>
      <c r="L136">
        <v>7183.986838497395</v>
      </c>
    </row>
    <row r="137" xml:space="preserve">
      <c r="A137">
        <v>137</v>
      </c>
      <c r="B137" t="str">
        <v>Madhavi</v>
      </c>
      <c r="C137" t="str">
        <v>Ariyabandu</v>
      </c>
      <c r="D137" t="str">
        <v>Consultant</v>
      </c>
      <c r="E137" t="str" xml:space="preserve">
        <v xml:space="preserve">Masters of Science in Agricultural Economics (1988-1989) - University of East Anglia, Norwich, UK5_x000d__x000d_
Master of Science in Agronomy (1975-1981) - University of Moscow, U.S.S.R._x000d__x000d_
International Course for Development Oriented Research in Agriculture (1986) - CGIAR</v>
      </c>
      <c r="F137" t="str" xml:space="preserve">
        <v xml:space="preserve">Number - +94 777 156336_x000d__x000d_
 Email - mmariyabandu@gmail.com</v>
      </c>
      <c r="G137" t="str">
        <v>19 Years</v>
      </c>
      <c r="H137">
        <v>130.5</v>
      </c>
      <c r="I137">
        <v>13026.82</v>
      </c>
      <c r="J137">
        <v>71.44</v>
      </c>
      <c r="K137">
        <v>1700000</v>
      </c>
      <c r="L137">
        <v>9322.731011790513</v>
      </c>
    </row>
    <row r="138" xml:space="preserve">
      <c r="A138">
        <v>138</v>
      </c>
      <c r="B138" t="str">
        <v xml:space="preserve">Kusala </v>
      </c>
      <c r="C138" t="str">
        <v>Wettasinghe</v>
      </c>
      <c r="D138" t="str">
        <v>Consultant</v>
      </c>
      <c r="E138" t="str">
        <v xml:space="preserve">Not Mentioned </v>
      </c>
      <c r="F138" t="str" xml:space="preserve">
        <v xml:space="preserve">Number - 0776706848_x000d__x000d_
 Email - kusala.wettasinghe@gmail.com </v>
      </c>
      <c r="G138" t="str">
        <v>12 + Years</v>
      </c>
      <c r="H138">
        <v>130.5</v>
      </c>
      <c r="I138">
        <v>8045.98</v>
      </c>
      <c r="J138">
        <v>44.12</v>
      </c>
      <c r="K138">
        <v>1050000</v>
      </c>
      <c r="L138">
        <v>5758.157389635317</v>
      </c>
    </row>
    <row r="139">
      <c r="A139">
        <v>139</v>
      </c>
      <c r="B139" t="str">
        <v xml:space="preserve">Chiranthi </v>
      </c>
      <c r="C139" t="str">
        <v>Rajapaksha</v>
      </c>
      <c r="D139" t="str">
        <v>Consultant</v>
      </c>
      <c r="E139" t="str">
        <v>-</v>
      </c>
      <c r="F139" t="str">
        <v>-</v>
      </c>
      <c r="G139" t="str">
        <v>-</v>
      </c>
      <c r="H139">
        <v>65.25</v>
      </c>
      <c r="I139">
        <v>9793.1</v>
      </c>
      <c r="J139">
        <v>53.7</v>
      </c>
      <c r="K139">
        <v>639000</v>
      </c>
      <c r="L139">
        <v>3504.250068549493</v>
      </c>
    </row>
    <row r="140" xml:space="preserve">
      <c r="A140">
        <v>140</v>
      </c>
      <c r="B140" t="str">
        <v>Roshini</v>
      </c>
      <c r="C140" t="str">
        <v>Wickramasinghe</v>
      </c>
      <c r="D140" t="str">
        <v>Consultant</v>
      </c>
      <c r="E140" t="str" xml:space="preserve">
        <v xml:space="preserve">Masters in Human Rights (MHR) 2017 - University of Colombo _x000d__x000d_
Enrolled as an Attorney of Supreme Court (2004)- Sri Lanka _x000d__x000d_
Bachelor's Degree in Law (LLB) 1995 - University of Colombo _x000d__x000d_
ECG A/L 1987 2A's C'S - Methodist College , Colombo </v>
      </c>
      <c r="F140" t="str" xml:space="preserve">
        <v xml:space="preserve">Number - +94 77 748 5357_x000d__x000d_
 Email - roshiwickreme@yahoo.com</v>
      </c>
      <c r="G140" t="str">
        <v xml:space="preserve">14 Years </v>
      </c>
      <c r="H140">
        <v>130.5</v>
      </c>
      <c r="I140">
        <v>22988.51</v>
      </c>
      <c r="J140">
        <v>126.07</v>
      </c>
      <c r="K140">
        <v>3000000</v>
      </c>
      <c r="L140">
        <v>16451.878256100907</v>
      </c>
    </row>
    <row r="141" xml:space="preserve">
      <c r="A141">
        <v>141</v>
      </c>
      <c r="B141" t="str">
        <v>Aruni</v>
      </c>
      <c r="C141" t="str">
        <v>Jayakody</v>
      </c>
      <c r="D141" t="str">
        <v>Consultant</v>
      </c>
      <c r="E141" t="str" xml:space="preserve">
        <v xml:space="preserve">PhD Candidate - The Fletcher School, Tufts University, Medford, USA _x000d__x000d_
Master of Arts in Law &amp; Diplomacy - The Fletcher School, Tufts University, Medford, USA _x000d__x000d_
Bachelor of Arts (Hons) and Bachelor of Laws(Hons) - University of Queensland _x000d__x000d_
</v>
      </c>
      <c r="F141" t="str" xml:space="preserve">
        <v xml:space="preserve">Number - +94 775178771_x000d__x000d_
 Email - Aruni.Jayakody@tufts.edu</v>
      </c>
      <c r="G141" t="str">
        <v>6 Years</v>
      </c>
      <c r="H141">
        <v>130.5</v>
      </c>
      <c r="I141">
        <v>19157.09</v>
      </c>
      <c r="J141">
        <v>105.06</v>
      </c>
      <c r="K141">
        <v>2500000</v>
      </c>
      <c r="L141">
        <v>13709.898546750754</v>
      </c>
    </row>
    <row r="142" xml:space="preserve">
      <c r="A142">
        <v>142</v>
      </c>
      <c r="B142" t="str">
        <v>Sarath</v>
      </c>
      <c r="C142" t="str">
        <v>Muthugala</v>
      </c>
      <c r="D142" t="str">
        <v>Consultant</v>
      </c>
      <c r="E142" t="str">
        <v>Bachelor of Commerce (Special) - Kelaniya University Sri Lanka (1980)</v>
      </c>
      <c r="F142" t="str" xml:space="preserve">
        <v xml:space="preserve">Number : +94 777761977_x000d__x000d_
Email: sara.Muthugala@gmail.com</v>
      </c>
      <c r="G142" t="str">
        <v xml:space="preserve">38 Years </v>
      </c>
      <c r="H142">
        <v>43.5</v>
      </c>
      <c r="I142" t="str">
        <v>N/A</v>
      </c>
      <c r="J142" t="str">
        <v>N/A</v>
      </c>
      <c r="K142" t="str">
        <v>N/A</v>
      </c>
      <c r="L142" t="str">
        <v>N/A</v>
      </c>
    </row>
  </sheetData>
  <hyperlinks>
    <hyperlink ref="F22" r:id="rId1"/>
    <hyperlink ref="F125" r:id="rId2"/>
  </hyperlinks>
  <pageMargins left="0.7" right="0.7" top="0.75" bottom="0.75" header="0.3" footer="0.3"/>
  <ignoredErrors>
    <ignoredError numberStoredAsText="1" sqref="A1:L142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L166"/>
  <sheetViews>
    <sheetView workbookViewId="0" rightToLeft="0"/>
  </sheetViews>
  <sheetData>
    <row r="1" xml:space="preserve">
      <c r="A1">
        <v>1</v>
      </c>
      <c r="B1" t="str">
        <v>Wimal</v>
      </c>
      <c r="C1" t="str">
        <v>Matara Achchige</v>
      </c>
      <c r="D1" t="str">
        <v>Consultant</v>
      </c>
      <c r="E1" t="str" xml:space="preserve">
        <v xml:space="preserve">M.Eng. (Masters of Engineering)  - AIT Bangkok, Thailand_x000d__x000d_
B.Sc (Eng) Mechanical Engineering (1974) - University of Ceylon, Peradeniya _x000d__x000d_
M.I.E (SL);C;Eng. (Chartered Engineering)_x000d__x000d_
</v>
      </c>
      <c r="F1" t="str">
        <v xml:space="preserve">Number - +94 71 805 0073 </v>
      </c>
      <c r="G1" t="str">
        <v>42 Years</v>
      </c>
      <c r="H1">
        <v>130.5</v>
      </c>
      <c r="I1">
        <v>16091.95402298851</v>
      </c>
      <c r="J1">
        <v>88.24762282966003</v>
      </c>
      <c r="K1">
        <v>2100000</v>
      </c>
      <c r="L1">
        <v>11516.314779270633</v>
      </c>
    </row>
    <row r="2" xml:space="preserve">
      <c r="A2">
        <v>2</v>
      </c>
      <c r="B2" t="str">
        <v>Chamindry</v>
      </c>
      <c r="C2" t="str">
        <v>Saparamadu</v>
      </c>
      <c r="D2" t="str">
        <v>Consultant</v>
      </c>
      <c r="E2" t="str" xml:space="preserve">
        <v xml:space="preserve">PhD in Development Studies - University of Colombo_x000d__x000d_
Master in Development Studies(2011) - Graduate Insitute of International and Development Studies, Geneva_x000d__x000d_
Master of Laws (2011) - University of Wales, UK _x000d__x000d_
Attorneys-at-Law (1999) - Council of Legal Education, Sri Lanka Law College _x000d__x000d_
Bachelor of Laws (1999) - University of Colombo _x000d__x000d_
Bachelor of Arts (Honors) in Economics (1996) - University of Delhi, India  _x000d__x000d_
Post Graduate Diploma in Federalism, Decentralization and Conflict Prevention - University of Fribourg (2018)</v>
      </c>
      <c r="F2" t="str" xml:space="preserve">
        <v xml:space="preserve">Number -+94777687196_x000d__x000d_
Email - chamindry.ices@gmail.com</v>
      </c>
      <c r="G2" t="str">
        <v xml:space="preserve">24 Years </v>
      </c>
      <c r="H2">
        <v>55</v>
      </c>
      <c r="I2">
        <v>25000</v>
      </c>
      <c r="J2">
        <v>137.0989854675075</v>
      </c>
      <c r="K2">
        <v>1375000</v>
      </c>
      <c r="L2">
        <v>7540.444200712915</v>
      </c>
    </row>
    <row r="3" xml:space="preserve">
      <c r="A3">
        <v>3</v>
      </c>
      <c r="B3" t="str">
        <v>Shiham</v>
      </c>
      <c r="C3" t="str">
        <v>Ghouse</v>
      </c>
      <c r="D3" t="str">
        <v>Consultant</v>
      </c>
      <c r="E3" t="str">
        <v xml:space="preserve">B.A (Hons) degree in International Hospitality and Tourism - Bournemouth University, UK </v>
      </c>
      <c r="F3" t="str" xml:space="preserve">
        <v xml:space="preserve">Number - +94772250074_x000d__x000d_
 Email - shihamghouse@yahoo.co.uk</v>
      </c>
      <c r="G3" t="str">
        <v>20 Years</v>
      </c>
      <c r="H3">
        <v>130.5</v>
      </c>
      <c r="I3">
        <v>10114.94252873563</v>
      </c>
      <c r="J3">
        <v>56.38206537756762</v>
      </c>
      <c r="K3">
        <v>1320000</v>
      </c>
      <c r="L3">
        <v>7357.859531772575</v>
      </c>
    </row>
    <row r="4" xml:space="preserve">
      <c r="A4">
        <v>4</v>
      </c>
      <c r="B4" t="str">
        <v>Krishna</v>
      </c>
      <c r="C4" t="str">
        <v>Velupillai</v>
      </c>
      <c r="D4" t="str">
        <v>Consultant</v>
      </c>
      <c r="E4" t="str" xml:space="preserve">
        <v xml:space="preserve">MA in Refugee Protection and Forced Migration Studies - University of London _x000d__x000d_
International Programmes - University of London (School of Advanced Studies)_x000d__x000d_
Post Graduate Diploma in Journalism (Print Stream) - Asian College of Journalism _x000d__x000d_
Chennai India Bachelor of Laws; LLB (Honours) - University of London</v>
      </c>
      <c r="F4" t="str" xml:space="preserve">
        <v xml:space="preserve">Number - +94 779493190_x000d__x000d_
 Email - krishnavelupillai@yahoo.com </v>
      </c>
      <c r="G4" t="str">
        <v xml:space="preserve">14 Years </v>
      </c>
      <c r="H4">
        <v>15</v>
      </c>
      <c r="I4">
        <v>18000</v>
      </c>
      <c r="J4">
        <v>100.3344481605351</v>
      </c>
      <c r="K4">
        <v>270000</v>
      </c>
      <c r="L4">
        <v>1505.0167224080267</v>
      </c>
    </row>
    <row r="5" xml:space="preserve">
      <c r="A5">
        <v>5</v>
      </c>
      <c r="B5" t="str">
        <v xml:space="preserve">Ranjith </v>
      </c>
      <c r="C5" t="str">
        <v>Pathmasiri</v>
      </c>
      <c r="D5" t="str">
        <v>Consultant</v>
      </c>
      <c r="E5" t="str" xml:space="preserve">
        <v xml:space="preserve">Master of Engineering in Energy Technology (2002) - University of Moratuwa _x000d__x000d_
B.Sc. Engineering in Mechanical Engineering  (1993) - University of Peradeniya </v>
      </c>
      <c r="F5" t="str" xml:space="preserve">
        <v xml:space="preserve">Number - +94 71 344 8272_x000d__x000d_
 Email - ranjithpathmasiri5@gmail.com</v>
      </c>
      <c r="G5" t="str">
        <v>26 Years</v>
      </c>
      <c r="H5">
        <v>120</v>
      </c>
      <c r="I5">
        <v>36500</v>
      </c>
      <c r="J5">
        <v>203.4559643255295</v>
      </c>
      <c r="K5">
        <v>4380000</v>
      </c>
      <c r="L5">
        <v>24414.715719063544</v>
      </c>
    </row>
    <row r="6" xml:space="preserve">
      <c r="A6">
        <v>6</v>
      </c>
      <c r="B6" t="str">
        <v xml:space="preserve">Kalum </v>
      </c>
      <c r="C6" t="str">
        <v>Nishantha</v>
      </c>
      <c r="D6" t="str">
        <v>Consultant</v>
      </c>
      <c r="E6" t="str" xml:space="preserve">
        <v xml:space="preserve">Bachelor of Arts (B.A) University of Ruhuna (2007 – 2010) _x000d__x000d_
Diploma in Agriculture Production Technology at Aquinas College of Higher Studies - (2014 – 2015) _x000d__x000d_
Diploma in Business &amp; Marketing Management at NIBM (1999 - 2002) </v>
      </c>
      <c r="F6" t="str" xml:space="preserve">
        <v xml:space="preserve">Number :  +94 777959306/+94 774231783 _x000d__x000d_
Email : kalumnishantha670@gmail.com /kalum.aluthgamage123@gmail.com</v>
      </c>
      <c r="G6" t="str">
        <v xml:space="preserve">18 Years </v>
      </c>
      <c r="H6">
        <v>130.5</v>
      </c>
      <c r="I6">
        <v>6896.551724137931</v>
      </c>
      <c r="J6">
        <v>38.44231730288702</v>
      </c>
      <c r="K6">
        <v>900000</v>
      </c>
      <c r="L6">
        <v>5016.722408026756</v>
      </c>
    </row>
    <row r="7">
      <c r="A7">
        <v>7</v>
      </c>
      <c r="B7" t="str">
        <v xml:space="preserve">Kumudu </v>
      </c>
      <c r="C7" t="str">
        <v>Wijewardena</v>
      </c>
      <c r="D7" t="str">
        <v>Consultant</v>
      </c>
      <c r="E7" t="str">
        <v>-</v>
      </c>
      <c r="F7" t="str">
        <v>-</v>
      </c>
      <c r="G7" t="str">
        <v>-</v>
      </c>
      <c r="H7">
        <v>43.5</v>
      </c>
      <c r="I7">
        <v>29358.16091954023</v>
      </c>
      <c r="J7">
        <v>169.1461961327029</v>
      </c>
      <c r="K7">
        <v>1277080</v>
      </c>
      <c r="L7">
        <f>SUM('2019_IC'!$K7/179.4)</f>
        <v>7118.617614269788</v>
      </c>
    </row>
    <row r="8">
      <c r="A8">
        <v>8</v>
      </c>
      <c r="B8" t="str">
        <v>Rameeza</v>
      </c>
      <c r="C8" t="str">
        <v>Khan</v>
      </c>
      <c r="D8" t="str">
        <v>Consultant</v>
      </c>
      <c r="E8" t="str">
        <v>-</v>
      </c>
      <c r="F8" t="str">
        <v>-</v>
      </c>
      <c r="G8" t="str">
        <v>-</v>
      </c>
      <c r="H8">
        <v>43.5</v>
      </c>
      <c r="I8">
        <v>22229.88505747126</v>
      </c>
      <c r="J8">
        <v>34.59808557259831</v>
      </c>
      <c r="K8">
        <v>967000</v>
      </c>
      <c r="L8">
        <f>SUM('2019_IC'!$K8/179.4)</f>
        <v>5390.189520624303</v>
      </c>
    </row>
    <row r="9" xml:space="preserve">
      <c r="A9">
        <v>9</v>
      </c>
      <c r="B9" t="str">
        <v xml:space="preserve">Padmasiri </v>
      </c>
      <c r="C9" t="str">
        <v>Subasingha</v>
      </c>
      <c r="D9" t="str">
        <v>Consultant</v>
      </c>
      <c r="E9" t="str" xml:space="preserve">
        <v xml:space="preserve">M.Sc. In Forestry and Enviornment Management (2009)- University of Sri Jayawardanapura _x000d__x000d_
MA in Sociology (2016) - University of Kelaniya _x000d__x000d_
Reading for MBA Degree - Rajarata University of Sri Lanka _x000d__x000d_
Bachelor Agriculture Degree (2002) - Wayamba University, Sri Lanka</v>
      </c>
      <c r="F9" t="str" xml:space="preserve">
        <v xml:space="preserve">Number - 0718120770_x000d__x000d_
 Email - spsubasingha@gmail.com</v>
      </c>
      <c r="G9" t="str">
        <v xml:space="preserve">16 Years </v>
      </c>
      <c r="H9">
        <v>72</v>
      </c>
      <c r="I9">
        <v>21000</v>
      </c>
      <c r="J9">
        <v>117.056856187291</v>
      </c>
      <c r="K9">
        <v>1512000</v>
      </c>
      <c r="L9">
        <v>8428.093645484949</v>
      </c>
    </row>
    <row r="10" xml:space="preserve">
      <c r="A10">
        <v>10</v>
      </c>
      <c r="B10" t="str">
        <v>Dilshani</v>
      </c>
      <c r="C10" t="str">
        <v>Dias</v>
      </c>
      <c r="D10" t="str">
        <v>Consultant</v>
      </c>
      <c r="E10" t="str" xml:space="preserve">
        <v xml:space="preserve">B.S.c (Hons) Psychology - Coventry University, UK -  Colombo Insititute of Research and Psychology _x000d__x000d_
HND in Psychology  - Colombo Insititute of Research and Psychology _x000d__x000d_
NCEA Level 3 - (2010) - New Zealand University Entrance _x000d__x000d_
GCE O/L - 2008</v>
      </c>
      <c r="F10" t="str" xml:space="preserve">
        <v xml:space="preserve">Number - +94 77 015 2424_x000d__x000d_
 Email - dilshanidias44@gmail.com </v>
      </c>
      <c r="G10" t="str">
        <v xml:space="preserve">8 Years </v>
      </c>
      <c r="H10">
        <v>217.5</v>
      </c>
      <c r="I10">
        <v>6758.620689655172</v>
      </c>
      <c r="J10">
        <v>37.67347095682928</v>
      </c>
      <c r="K10">
        <v>1470000</v>
      </c>
      <c r="L10">
        <v>8193.979933110368</v>
      </c>
    </row>
    <row r="11" xml:space="preserve">
      <c r="A11">
        <v>11</v>
      </c>
      <c r="B11" t="str">
        <v>Dilanka</v>
      </c>
      <c r="C11" t="str">
        <v>Seneviratne</v>
      </c>
      <c r="D11" t="str">
        <v>Consultant</v>
      </c>
      <c r="E11" t="str" xml:space="preserve">
        <v xml:space="preserve">Following AAT (Sl)  - Foundation (Index no: 30208)_x000d__x000d_
Basic Accounting - B _x000d__x000d_
Economics - A_x000d__x000d_
Business Communication - A_x000d__x000d_
Business Study - B</v>
      </c>
      <c r="F11" t="str" xml:space="preserve">
        <v xml:space="preserve">Number - 077 918 5056_x000d__x000d_
 Email - dilankarajith62@gmail.com </v>
      </c>
      <c r="G11" t="str">
        <v xml:space="preserve">5 Years </v>
      </c>
      <c r="H11">
        <v>130.5</v>
      </c>
      <c r="I11">
        <v>3678.16091954023</v>
      </c>
      <c r="J11">
        <v>20.50256922820641</v>
      </c>
      <c r="K11">
        <v>480000</v>
      </c>
      <c r="L11">
        <v>2675.5852842809363</v>
      </c>
    </row>
    <row r="12" xml:space="preserve">
      <c r="A12">
        <v>12</v>
      </c>
      <c r="B12" t="str">
        <v>Anushka</v>
      </c>
      <c r="C12" t="str">
        <v>Kumburegedara</v>
      </c>
      <c r="D12" t="str">
        <v>Consultant</v>
      </c>
      <c r="E12" t="str" xml:space="preserve">
        <v xml:space="preserve">G.C.E A/l (2011) - 3 C's_x000d__x000d_
Following BA in Social Sciences (Communication Studies) - Open University Sri Lanka _x000d__x000d_
G.C.E O/l (2007) - 3A's 3B's 2C's 2S's_x000d__x000d_
Computer course NVQ Level 3  - Vocational Traning Authority_x000d__x000d_
Screen Printing Course -  Vocational Traning Authority</v>
      </c>
      <c r="F12" t="str">
        <v>Number - 071 4805147</v>
      </c>
      <c r="G12" t="str">
        <v>4 Years</v>
      </c>
      <c r="H12">
        <v>130.5</v>
      </c>
      <c r="I12">
        <v>3218.390804597701</v>
      </c>
      <c r="J12">
        <v>17.93974807468061</v>
      </c>
      <c r="K12">
        <v>420000</v>
      </c>
      <c r="L12">
        <v>2341.1371237458193</v>
      </c>
    </row>
    <row r="13" xml:space="preserve">
      <c r="A13">
        <v>13</v>
      </c>
      <c r="B13" t="str">
        <v>Saman</v>
      </c>
      <c r="C13" t="str">
        <v>Kumara Jayakodi</v>
      </c>
      <c r="D13" t="str">
        <v>Consultant</v>
      </c>
      <c r="E13" t="str" xml:space="preserve">
        <v xml:space="preserve">Under Graduate in Agro Technology  - University of Colombo (Insititute and Rural Sciences)_x000d__x000d_
Diploma in Agro Technology - University of Colombo (Insititute and Rural Sciences) _x000d__x000d_
Course in "Fredkorpset" Preparatory (2001) - Asia Insititue of Technology, Thailand _x000d__x000d_
Program on Ecological agriculture - SAEDA, Laos_x000d__x000d_
Residential Training on Bio Dynamic Agriculture - GalahaGemiSevana _x000d__x000d_
Training in Ecological Agriculture &amp; Traditional Farming Systems (2004-2005) - MONLAR _x000d__x000d_
Trainers program on Integrated Pest Management - Paddy Sector</v>
      </c>
      <c r="F13" t="str" xml:space="preserve">
        <v xml:space="preserve">Number - 0772960283_x000d__x000d_
 Email - samanje@googlemail.com</v>
      </c>
      <c r="G13" t="str">
        <v xml:space="preserve">13 Years </v>
      </c>
      <c r="H13">
        <v>130.5</v>
      </c>
      <c r="I13">
        <v>4137.931034482759</v>
      </c>
      <c r="J13">
        <v>23.06539038173221</v>
      </c>
      <c r="K13">
        <v>540000</v>
      </c>
      <c r="L13">
        <v>3010.0334448160534</v>
      </c>
    </row>
    <row r="14" xml:space="preserve">
      <c r="A14">
        <v>14</v>
      </c>
      <c r="B14" t="str">
        <v>Harshana Prabath</v>
      </c>
      <c r="C14" t="str">
        <v>Hemasiri</v>
      </c>
      <c r="D14" t="str">
        <v>Consultant</v>
      </c>
      <c r="E14" t="str" xml:space="preserve">
        <v xml:space="preserve">Higher Diploma in Computer Science (HDCS) INFORTEC International University Collage, Kandy (NVQ Level 4[1st year BCS HEQ])(semester ii, BSC IT Hons lincolin university college - Malaysia)_x000d__x000d_
Certificate Course in Drug Counseling - NDDCB, Colombo (TVEC Reg.P01/0626)_x000d__x000d_
Diploma in Human Resource Management (6 month) International College of Business Technology (ICBT Campus) Kandy_x000d__x000d_
Diploma in Information Technology - BC Computer academy, Nildandahinna_x000d__x000d_
I have followed English Course in ESOFT metro campus - Kandy _x000d__x000d_
Diploma in PC Hardware Engineering &amp; Networking - ESOFT metro campus, Kandy_x000d__x000d_
first Aid Course - National St John Association of Sri Lanka_x000d__x000d_
Diploma in Leadership &amp; Child Development (Nipuna Lama Lowak) - Healthy Lanka Alliance For Development, Colombo_x000d__x000d_
Certificate of Community Leadership - Janavijaya Foundation - Gampaha</v>
      </c>
      <c r="F14" t="str" xml:space="preserve">
        <v xml:space="preserve">Number - +94 71 311 9340_x000d__x000d_
 Email - wghphemasiri@gmail.com </v>
      </c>
      <c r="G14" t="str">
        <v xml:space="preserve">4 Years </v>
      </c>
      <c r="H14">
        <v>130.5</v>
      </c>
      <c r="I14">
        <v>3678.16091954023</v>
      </c>
      <c r="J14">
        <v>20.45127005582557</v>
      </c>
      <c r="K14">
        <v>480000</v>
      </c>
      <c r="L14">
        <v>2668.8907422852376</v>
      </c>
    </row>
    <row r="15" xml:space="preserve">
      <c r="A15">
        <v>15</v>
      </c>
      <c r="B15" t="str">
        <v>Sureka Darshani</v>
      </c>
      <c r="C15" t="str">
        <v>Kusum</v>
      </c>
      <c r="D15" t="str">
        <v>Consultant</v>
      </c>
      <c r="E15" t="str" xml:space="preserve">
        <v xml:space="preserve">GCE A/L (2014) - A 2C (School Attended - Galenbindunuwewa Central College )_x000d__x000d_
GCE O/L (2010) - A  2B 4C S (Aluthdiulwewa Viddyalaya) / ECG O/L (2016) - Arts &amp; Crafts - A , English Language - S _x000d__x000d_
Completed - Handloom Textile Department Final Certificate Examination (2016)_x000d__x000d_
Certificate in Advanced Training in Handloom Textile DEsign in Katubedda _x000d__x000d_
Completed Textile Practical Course - Mabopitiya Athsalu Insititute (2016/2017) _x000d__x000d_
Successfully done handloom textile project - Mahaweli Zone D _x000d__x000d_
_x000d__x000d_
</v>
      </c>
      <c r="F15" t="str" xml:space="preserve">
        <v xml:space="preserve">Number - 071-7005371_x000d__x000d_
 Email - darshanikusum1994@gmai,com</v>
      </c>
      <c r="G15" t="str">
        <v xml:space="preserve">2 Years </v>
      </c>
      <c r="H15">
        <v>130.5</v>
      </c>
      <c r="I15">
        <v>3218.390804597701</v>
      </c>
      <c r="J15">
        <v>17.89486129884738</v>
      </c>
      <c r="K15">
        <v>420000</v>
      </c>
      <c r="L15">
        <v>2335.279399499583</v>
      </c>
    </row>
    <row r="16" xml:space="preserve">
      <c r="A16">
        <v>16</v>
      </c>
      <c r="B16" t="str">
        <v>Segar</v>
      </c>
      <c r="C16" t="str">
        <v>Dhanushkan</v>
      </c>
      <c r="D16" t="str">
        <v xml:space="preserve">Consultant - Planing &amp; Coordination Assistant </v>
      </c>
      <c r="E16" t="str" xml:space="preserve">
        <v xml:space="preserve">B.Sc. (Hons) International Management and Business (2017) - University of Plymouth_x000d__x000d_
Selected for Masters in Economics - University of Colombo_x000d__x000d_
Honours Diploma in English (2011)- American College of Higher Education _x000d__x000d_
Honours Diploma in Spoken English (2011)- American College of Higher Education _x000d__x000d_
Certificate in Microsoft - Informatics _x000d__x000d_
</v>
      </c>
      <c r="F16" t="str" xml:space="preserve">
        <v xml:space="preserve">Number - +94771009954_x000d__x000d_
 Email - segar.dhanukshaan@undp.org</v>
      </c>
      <c r="G16" t="str">
        <v xml:space="preserve">2 Years </v>
      </c>
      <c r="H16">
        <v>261</v>
      </c>
      <c r="I16">
        <v>4597.701149425287</v>
      </c>
      <c r="J16">
        <v>25.56408756978197</v>
      </c>
      <c r="K16">
        <v>1200000</v>
      </c>
      <c r="L16">
        <v>6672.226855713095</v>
      </c>
    </row>
    <row r="17" xml:space="preserve">
      <c r="A17">
        <v>17</v>
      </c>
      <c r="B17" t="str">
        <v xml:space="preserve">Mohammed </v>
      </c>
      <c r="C17" t="str">
        <v>Nasreen</v>
      </c>
      <c r="D17" t="str">
        <v>Consultant</v>
      </c>
      <c r="E17" t="str" xml:space="preserve">
        <v xml:space="preserve">Bachelor of Arts -  University of Peradeniya_x000d__x000d_
Islamic Deeniyyath(Dharmacharya) - B,3C,S _x000d__x000d_
Zahira National College - GCE A/L 2008 Arts - 2C 1B / GCE O/L 2005 2B 5C 2S _x000d__x000d_
Diploma in ICT - Insitute of Net assist_x000d__x000d_
National Certificate in Computer Applications - Zone Computer Resources Center_x000d__x000d_
Certificate in Computer Hardware - Formal Education Resources Center _x000d__x000d_
Certificate in Web Page Designing -  Formal Education Resources Center _x000d__x000d_
Certificate in Network Administration - Formal Education Resources Center _x000d__x000d_
Certificate in Video Editing - Formal Education Resources Center _x000d__x000d_
English Intermediate Course - University of Colombo_x000d__x000d_
Counselling - NISD</v>
      </c>
      <c r="F17" t="str" xml:space="preserve">
        <v xml:space="preserve">Number - +94 71 442 8393_x000d__x000d_
 Email - mfmnasreen@gmail.com </v>
      </c>
      <c r="G17" t="str">
        <v xml:space="preserve"> 8 years</v>
      </c>
      <c r="H17">
        <v>261</v>
      </c>
      <c r="I17">
        <v>4597.701149425287</v>
      </c>
      <c r="J17">
        <v>25.56408756978197</v>
      </c>
      <c r="K17">
        <v>1200000</v>
      </c>
      <c r="L17">
        <v>6672.226855713095</v>
      </c>
    </row>
    <row r="18" xml:space="preserve">
      <c r="A18">
        <v>18</v>
      </c>
      <c r="B18" t="str">
        <v>Menaka</v>
      </c>
      <c r="C18" t="str">
        <v>Lekamwasam</v>
      </c>
      <c r="D18" t="str">
        <v>Consultant</v>
      </c>
      <c r="E18" t="str" xml:space="preserve">
        <v xml:space="preserve">Master of Laws(Human Rights) with Distinction (2013) - The University of Hong Kong _x000d__x000d_
Bachelor of Law (2010) - University of Colombo _x000d__x000d_
Final Examination of Attorneys -at-Law,2nd class Honours - Sri Lanka Law College_x000d__x000d_
_x000d__x000d_
</v>
      </c>
      <c r="F18" t="str" xml:space="preserve">
        <v xml:space="preserve">Number - +94 777 660 898_x000d__x000d_
 Email - menaka.lecamwasam@connect.nku.lk </v>
      </c>
      <c r="G18" t="str">
        <v xml:space="preserve">7 year </v>
      </c>
      <c r="H18">
        <v>60</v>
      </c>
      <c r="I18">
        <v>30000</v>
      </c>
      <c r="J18">
        <v>166.8056713928273</v>
      </c>
      <c r="K18">
        <v>1800000</v>
      </c>
      <c r="L18">
        <v>10008.340283569642</v>
      </c>
    </row>
    <row r="19" xml:space="preserve">
      <c r="A19">
        <v>19</v>
      </c>
      <c r="B19" t="str">
        <v xml:space="preserve">A. H. </v>
      </c>
      <c r="C19" t="str">
        <v>Gunapala</v>
      </c>
      <c r="D19" t="str">
        <v>Consultant</v>
      </c>
      <c r="E19" t="str" xml:space="preserve">
        <v xml:space="preserve">Master of Arts in Sociology (2013) - University of Kaleniya _x000d__x000d_
Post Graduate Diploma in Community Development (1997) - University of Colombo _x000d__x000d_
Bachelor of Arts in Sociology (Hons) (1983) - University of Sri Jayawardhanapura_x000d__x000d_
</v>
      </c>
      <c r="F19" t="str" xml:space="preserve">
        <v xml:space="preserve">Number - +94 777 680686_x000d__x000d_
 Email - ahgunapala.2006@yahoo.com _x000d__x000d_
</v>
      </c>
      <c r="G19" t="str">
        <v xml:space="preserve">30 Years </v>
      </c>
      <c r="H19">
        <v>261</v>
      </c>
      <c r="I19">
        <v>12835.24904214559</v>
      </c>
      <c r="J19">
        <v>71.366411132308</v>
      </c>
      <c r="K19">
        <v>3350000</v>
      </c>
      <c r="L19">
        <v>18626.63330553239</v>
      </c>
    </row>
    <row r="20" xml:space="preserve">
      <c r="A20">
        <v>20</v>
      </c>
      <c r="B20" t="str">
        <v>Dhanushki</v>
      </c>
      <c r="C20" t="str">
        <v>Abhayaratne</v>
      </c>
      <c r="D20" t="str">
        <v>Consultant</v>
      </c>
      <c r="E20" t="str" xml:space="preserve">
        <v xml:space="preserve">Master of Science (MSc.) Degree in Wildlife Sciences (1999 -2001) - Saurasthra University, India _x000d__x000d_
Bachelor of Science in Zoology, Botany and Psychology (1996-1999) - Bangalore University, India _x000d__x000d_
BSc. Honors Programme (1997-1998) -  Bangalore University </v>
      </c>
      <c r="F20" t="str" xml:space="preserve">
        <v xml:space="preserve">Number - +94 77 235 8020 _x000d__x000d_
 Email - dhanushki@yahoo.com </v>
      </c>
      <c r="G20" t="str">
        <v xml:space="preserve">12 Years </v>
      </c>
      <c r="H20">
        <v>20</v>
      </c>
      <c r="I20">
        <v>18900</v>
      </c>
      <c r="J20">
        <v>105.0875729774812</v>
      </c>
      <c r="K20">
        <v>378000</v>
      </c>
      <c r="L20">
        <v>2101.7514595496245</v>
      </c>
    </row>
    <row r="21" xml:space="preserve">
      <c r="A21">
        <v>21</v>
      </c>
      <c r="B21" t="str">
        <v>Deepthi</v>
      </c>
      <c r="C21" t="str">
        <v>Tharaka</v>
      </c>
      <c r="D21" t="str">
        <v>Consultant</v>
      </c>
      <c r="E21" t="str" xml:space="preserve">
        <v xml:space="preserve">Bachelor of Science (Special) Degree in Mathematics &amp; Statistics with Computer Science - University of Colombo _x000d__x000d_
G.C.E A/L (2011) - 2 C's B (English Mideum)_x000d__x000d_
G.C.E O/L (2008) - 8 A's B (English Mideum)_x000d__x000d_
_x000d__x000d_
Successfully completed the financial pillar of "Strategic Level of Management Accounting" offered by Chartered Institute of Management Accountants (CIMA), UK._x000d__x000d_
Successfully completed the "Advanced Diploma in Management Accounting" offered by Chartered Institute of Management Accountants (CIMA), UK._x000d__x000d_
Successfully completed the "Diploma in Management Accounting" offered by Chartered Institute of Management Accountants (CIMA), UK._x000d__x000d_
Successfully completed Self-learning e-Course on Material Flow Cost Accounting (ISO 14051) organized by the Asian Productivity Organization._x000d__x000d_
Successfully completed the Certificate Course in Graphic Designing conducted by Ministry of Education, Sri Lanka.</v>
      </c>
      <c r="F21" t="str" xml:space="preserve">
        <v xml:space="preserve">Number - +94 77 986 8395_x000d__x000d_
 Email - tharakadeepthi92@gmail.com</v>
      </c>
      <c r="G21" t="str">
        <v xml:space="preserve">3 Years </v>
      </c>
      <c r="H21">
        <v>130.5</v>
      </c>
      <c r="I21">
        <v>4597.701149425287</v>
      </c>
      <c r="J21">
        <v>25.56408756978197</v>
      </c>
      <c r="K21">
        <v>600000</v>
      </c>
      <c r="L21">
        <v>3336.1134278565473</v>
      </c>
    </row>
    <row r="22" xml:space="preserve">
      <c r="A22">
        <v>22</v>
      </c>
      <c r="B22" t="str">
        <v>Piumi</v>
      </c>
      <c r="C22" t="str">
        <v>Soyza</v>
      </c>
      <c r="D22" t="str">
        <v>Consultant - Deputy Manager - Design &amp; Oprational Manager</v>
      </c>
      <c r="E22" t="str" xml:space="preserve">
        <v xml:space="preserve">Completed The College Diploma in Pattern making &amp; Fashion Development at Brandix College._x000d__x000d_
Following CIMA (operation level &amp; management level)_x000d__x000d_
Followed an English course in University of Cambridge._x000d__x000d_
Followed an English course in British Council_x000d__x000d_
G.C.E A/L examination in 2009 (Science Stream)</v>
      </c>
      <c r="F22" t="str" xml:space="preserve">
        <v xml:space="preserve">Number - 071 480 0377_x000d__x000d_
 Email - piusoyza@gmail.com</v>
      </c>
      <c r="G22" t="str">
        <v xml:space="preserve">Not Mentioned </v>
      </c>
      <c r="H22">
        <v>130.5</v>
      </c>
      <c r="I22">
        <v>4137.931034482759</v>
      </c>
      <c r="J22">
        <v>23.00767881280377</v>
      </c>
      <c r="K22">
        <v>540000</v>
      </c>
      <c r="L22">
        <v>3002.5020850708925</v>
      </c>
    </row>
    <row r="23" xml:space="preserve">
      <c r="A23">
        <v>23</v>
      </c>
      <c r="B23" t="str">
        <v>Kavinda</v>
      </c>
      <c r="C23" t="str">
        <v>Samaraweera</v>
      </c>
      <c r="D23" t="str">
        <v>Consultant - Social Enterprise Development Officer - Other Crops</v>
      </c>
      <c r="E23" t="str" xml:space="preserve">
        <v xml:space="preserve">G.C.E. A/L - 2A's B_x000d__x000d_
G.C.E O/L - Passed </v>
      </c>
      <c r="F23" t="str" xml:space="preserve">
        <v xml:space="preserve">Number - 0703661545_x000d__x000d_
 Email - samaraweerakavinda2@gmail.com </v>
      </c>
      <c r="G23" t="str">
        <v xml:space="preserve">Not Mentioned </v>
      </c>
      <c r="H23">
        <v>130.5</v>
      </c>
      <c r="I23">
        <v>2298.850574712644</v>
      </c>
      <c r="J23">
        <v>12.78204378489099</v>
      </c>
      <c r="K23">
        <v>300000</v>
      </c>
      <c r="L23">
        <v>1668.0567139282737</v>
      </c>
    </row>
    <row r="24" xml:space="preserve">
      <c r="A24">
        <v>24</v>
      </c>
      <c r="B24" t="str">
        <v xml:space="preserve">Wasantha </v>
      </c>
      <c r="C24" t="str">
        <v>Wijerathne</v>
      </c>
      <c r="D24" t="str">
        <v>Consultant - Operational &amp; Marketing Manager</v>
      </c>
      <c r="E24" t="str" xml:space="preserve">
        <v xml:space="preserve">Professional English Certificate Course - Open University Sri Lanka _x000d__x000d_
Production Supervisors Training  -  CITI_x000d__x000d_
Certificate Course in Garment Production Management - CITI_x000d__x000d_
Followed Production control tools for Garment Industry - AOTS Japan _x000d__x000d_
Production Improvemnt Programme - SLITA_x000d__x000d_
</v>
      </c>
      <c r="F24" t="str">
        <v>-</v>
      </c>
      <c r="G24" t="str">
        <v>25 Years</v>
      </c>
      <c r="H24">
        <v>130.5</v>
      </c>
      <c r="I24">
        <v>5517.241379310345</v>
      </c>
      <c r="J24">
        <v>30.67690508373837</v>
      </c>
      <c r="K24">
        <v>720000</v>
      </c>
      <c r="L24">
        <v>4003.3361134278566</v>
      </c>
    </row>
    <row r="25" xml:space="preserve">
      <c r="A25">
        <v>25</v>
      </c>
      <c r="B25" t="str">
        <v xml:space="preserve">Kavitha </v>
      </c>
      <c r="C25" t="str">
        <v>Ariyabandu</v>
      </c>
      <c r="D25" t="str">
        <v>Consultant - Programme Coordination Consultant</v>
      </c>
      <c r="E25" t="str" xml:space="preserve">
        <v xml:space="preserve">MSc International Human Resource Management (2011-2012) - Royal Holloway University of London, UK_x000d__x000d_
BA(Hons) in Business Managemnt (2008-2011) - Kingston University London, UK_x000d__x000d_
</v>
      </c>
      <c r="F25" t="str" xml:space="preserve">
        <v xml:space="preserve">Number - +94766325071_x000d__x000d_
 Email - ariyabandu@outlook.com </v>
      </c>
      <c r="G25" t="str">
        <v>5 Years</v>
      </c>
      <c r="H25">
        <v>70</v>
      </c>
      <c r="I25">
        <v>30000</v>
      </c>
      <c r="J25">
        <v>166.8056713928273</v>
      </c>
      <c r="K25">
        <v>2100000</v>
      </c>
      <c r="L25">
        <v>11676.396997497915</v>
      </c>
    </row>
    <row r="26" xml:space="preserve">
      <c r="A26">
        <v>26</v>
      </c>
      <c r="B26" t="str">
        <v>Sarah</v>
      </c>
      <c r="C26" t="str">
        <v>Kabhir</v>
      </c>
      <c r="D26" t="str">
        <v>Consultant - Programme Coordination Consultant</v>
      </c>
      <c r="E26" t="str">
        <v xml:space="preserve">Not Mentioned </v>
      </c>
      <c r="F26" t="str" xml:space="preserve">
        <v xml:space="preserve">Number - +94 773515262_x000d__x000d_
 Email - sarah.kabir89@gmail.com</v>
      </c>
      <c r="G26" t="str">
        <v>8 Years</v>
      </c>
      <c r="H26">
        <v>210</v>
      </c>
      <c r="I26">
        <v>12000</v>
      </c>
      <c r="J26">
        <v>66.72226855713095</v>
      </c>
      <c r="K26">
        <v>2520000</v>
      </c>
      <c r="L26">
        <v>14011.676396997498</v>
      </c>
    </row>
    <row r="27" xml:space="preserve">
      <c r="A27">
        <v>27</v>
      </c>
      <c r="B27" t="str">
        <v xml:space="preserve">Rajkumar </v>
      </c>
      <c r="C27" t="str">
        <v>Nagarajah</v>
      </c>
      <c r="D27" t="str">
        <v>Consultant - Business Development Specialist</v>
      </c>
      <c r="E27" t="str" xml:space="preserve">
        <v xml:space="preserve">Post Graduate Prgrammes_x000d__x000d_
_x000d__x000d_
M.A in Development Studies and Public policy, Open University (2015) of Sri Lanka_x000d__x000d_
MSc in Public Health and Nutrition-Manchester Metropolitan University (2014)-UK_x000d__x000d_
MSc. in Environmental Science -University of Colombo, (2012) (2019) Sri Lanka_x000d__x000d_
MSc in Environmental Management-University of Colombo, Sri Lanka_x000d__x000d_
MSc in Labour Management - Kamaraj University, (2011) India_x000d__x000d_
MA in Demography - University of Colombo, (2018) Sri Lanka_x000d__x000d_
MSc in Fisheries &amp; Aquatic Resources Management-(18/30 credits completed), USJP, Sri Lanka_x000d__x000d_
MSc in Food and Nutrition - currently reading at the University of Peradeniya, Post Graduate Certificate in Health and Health Rights - (2012) University of Mumbai, India_x000d__x000d_
PGD. in International Relations at Bandaranayke centre for int. studies, (2004) Sri Lanka_x000d__x000d_
PGD.in Education - Open university - (2008) Sri Lanka_x000d__x000d_
PGD. in Business &amp; Finance (2007) Institute of Chartered Accountants, Sri Lanka_x000d__x000d_
_x000d__x000d_
Professional Qualifications and Bachelors Degree_x000d__x000d_
_x000d__x000d_
Bachelor of Legal Law, (LLB) University of London/Bucks New University-(2018) UK_x000d__x000d_
Bachelor of Special Needs Education-Open University (2017) Sri Lanka_x000d__x000d_
Bachelor Degree in Business Administration from Preston University - (2000), USA. → Professional degree in Business Administration Association of Business Executive- (1998), UK _x000d__x000d_
Professional qualification in Human Resource Management, -(2017), IPM Sri Lanka_x000d__x000d_
Certificate in Management Consulting Essentials - (2013) U.K_x000d__x000d_
Two-year Diploma in Youth in Development work- Open University - (2003), Sri Lanka_x000d__x000d_
Part professional qualifications in Marketing - CIM/SLIM, (2006), UK/Sri Lanka_x000d__x000d_
Diploma in Community Nutrition - Stonebridge Associated Colleges - (2011) UK Dip in Armed Conflict, Human Rights &amp; Humanitarian Law/monitoring children's rights_x000d__x000d_
Professional Certificate-Nutrition &amp; Dietetics-Faculty of Medicine, University Colombo, Sri Lanka</v>
      </c>
      <c r="F27" t="str" xml:space="preserve">
        <v xml:space="preserve">Number - 0777291649_x000d__x000d_
 Email - rajacqueline@yahoo.com </v>
      </c>
      <c r="G27" t="str">
        <v xml:space="preserve">29 Years </v>
      </c>
      <c r="H27">
        <v>120</v>
      </c>
      <c r="I27">
        <v>27000</v>
      </c>
      <c r="J27">
        <v>150.1251042535446</v>
      </c>
      <c r="K27">
        <v>3240000</v>
      </c>
      <c r="L27">
        <v>18015.012510425357</v>
      </c>
    </row>
    <row r="28" xml:space="preserve">
      <c r="A28">
        <v>28</v>
      </c>
      <c r="B28" t="str">
        <v>Ishtartha</v>
      </c>
      <c r="C28" t="str">
        <v>Wellaboda</v>
      </c>
      <c r="D28" t="str">
        <v>Consultant - Coordination, Communications and Community Engagement</v>
      </c>
      <c r="E28" t="str" xml:space="preserve">
        <v xml:space="preserve">Bachelor of Arts Special in Languages Specializing in English with a Minor in Sociology (2009/2010 -2014) - University of Sabaragamuwa, Sri Lanka _x000d__x000d_
Diploma in Diplomacy &amp; world Affairs(2018) - BIDTI_x000d__x000d_
GCE A/L Exam(1995-2008) - Ananda College _x000d__x000d_
</v>
      </c>
      <c r="F28" t="str" xml:space="preserve">
        <v xml:space="preserve">Number - 071 893 5301_x000d__x000d_
 Email - iwellaboda8@gmail.com </v>
      </c>
      <c r="G28" t="str">
        <v xml:space="preserve">9 Years </v>
      </c>
      <c r="H28">
        <v>65.25</v>
      </c>
      <c r="I28">
        <v>10114.94252873563</v>
      </c>
      <c r="J28">
        <v>57.41580591891714</v>
      </c>
      <c r="K28">
        <v>660000</v>
      </c>
      <c r="L28">
        <v>3746.3813362093433</v>
      </c>
    </row>
    <row r="29">
      <c r="A29">
        <v>29</v>
      </c>
      <c r="B29" t="str">
        <v>Verite</v>
      </c>
      <c r="C29" t="str">
        <v>Research</v>
      </c>
      <c r="D29" t="str">
        <v>RLA</v>
      </c>
      <c r="E29" t="str">
        <v>-</v>
      </c>
      <c r="F29" t="str">
        <v>-</v>
      </c>
      <c r="G29" t="str">
        <v>-</v>
      </c>
      <c r="H29">
        <v>43.5</v>
      </c>
      <c r="I29">
        <v>83430.75862068965</v>
      </c>
      <c r="J29">
        <v>274.6067239417833</v>
      </c>
      <c r="K29">
        <v>3629238</v>
      </c>
      <c r="L29">
        <f>SUM('2019_IC'!$K29/175.8)</f>
        <v>20644.129692832765</v>
      </c>
    </row>
    <row r="30" xml:space="preserve">
      <c r="A30">
        <v>30</v>
      </c>
      <c r="B30" t="str">
        <v>Swarna</v>
      </c>
      <c r="C30" t="str">
        <v>Piyasiri</v>
      </c>
      <c r="D30" t="str">
        <v>Consultant - Water Expert</v>
      </c>
      <c r="E30" t="str" xml:space="preserve">
        <v xml:space="preserve">PhD (Univ. of Vienna), Specialized in Limnology (1985)_x000d__x000d_
BSc (Special) Second class Hons. Degree in Zoology (1978) - University of Peradeniya </v>
      </c>
      <c r="F30" t="str" xml:space="preserve">
        <v xml:space="preserve">Number - 0718064048_x000d__x000d_
 Email - swarnapiyasiri@yahoo.com, swarnapiyasiri@gmail.com</v>
      </c>
      <c r="G30" t="str">
        <v xml:space="preserve">41 Years </v>
      </c>
      <c r="H30">
        <v>108.75</v>
      </c>
      <c r="I30">
        <v>16222.52873563218</v>
      </c>
      <c r="J30">
        <v>90.2003265812187</v>
      </c>
      <c r="K30">
        <v>1764200</v>
      </c>
      <c r="L30">
        <v>9809.285515707534</v>
      </c>
    </row>
    <row r="31">
      <c r="A31">
        <v>31</v>
      </c>
      <c r="B31" t="str">
        <v>Andrew</v>
      </c>
      <c r="C31" t="str">
        <v>Laurie</v>
      </c>
      <c r="D31" t="str">
        <v>Consultant</v>
      </c>
      <c r="E31" t="str">
        <v>-</v>
      </c>
      <c r="F31" t="str">
        <v>-</v>
      </c>
      <c r="H31" t="str">
        <v>No Cost</v>
      </c>
      <c r="I31" t="str">
        <v>No Cost</v>
      </c>
      <c r="J31" t="str">
        <v>No Cost</v>
      </c>
      <c r="K31" t="str">
        <v>No Cost</v>
      </c>
      <c r="L31" t="str">
        <v>No Cost</v>
      </c>
    </row>
    <row r="32" xml:space="preserve">
      <c r="A32">
        <v>32</v>
      </c>
      <c r="B32" t="str">
        <v>Udeni</v>
      </c>
      <c r="C32" t="str">
        <v>Thewarapperuma</v>
      </c>
      <c r="D32" t="str">
        <v>Consultant</v>
      </c>
      <c r="E32" t="str" xml:space="preserve">
        <v xml:space="preserve">Masters in Human Rights (2018) - University of Colombo_x000d__x000d_
Masters in Development Studies (2013) - University of Colombo _x000d__x000d_
Post Graduate Diploma in Women's Studies (2007) - University of Colombo _x000d__x000d_
Attorny at Law (2001) - Law College of Sri Lanka _x000d__x000d_
Bachelor of Laws(LLB) (1999) - University of Colombo _x000d__x000d_
Bachelor of Art(B.A.) (1996) - University of Chandigarh, India _x000d__x000d_
A'Level (1992) - 3 Distinctions </v>
      </c>
      <c r="F32" t="str" xml:space="preserve">
        <v xml:space="preserve">Number - +94 772930969_x000d__x000d_
Email - taud1973@gmail.com</v>
      </c>
      <c r="G32" t="str">
        <v xml:space="preserve">21 Years </v>
      </c>
      <c r="H32" t="str">
        <v>No Cost</v>
      </c>
      <c r="I32" t="str">
        <v>No Cost</v>
      </c>
      <c r="J32" t="str">
        <v>No Cost</v>
      </c>
      <c r="K32" t="str">
        <v>No Cost</v>
      </c>
      <c r="L32" t="str">
        <v>No Cost</v>
      </c>
    </row>
    <row r="33" xml:space="preserve">
      <c r="A33">
        <v>33</v>
      </c>
      <c r="B33" t="str">
        <v>Lekha</v>
      </c>
      <c r="C33" t="str">
        <v>Ratnayake</v>
      </c>
      <c r="D33" t="str">
        <v>Consultant - Monitoring Officer - RTI</v>
      </c>
      <c r="E33" t="str" xml:space="preserve">
        <v xml:space="preserve">Master of Science in Interdisciplinary Natural Resource Developemnt Management (1992-1993) - Asian Institute of Technology, Bankok, Thailand_x000d__x000d_
Master of Science in Agronomy (1981-1987)  - Kuban State Agrarian University, Krasnodar, USSR_x000d__x000d_
Basic Security in the Field II - UN Department of Safety &amp; Security - 24 February 2017_x000d__x000d_
Advance Security in the Field - - UN Department of Safety &amp; Security - 27 February 2017_x000d__x000d_
A short term training workshop organized by the Asian Development Bank on Training of Facilitators, Results focus project design and management in 11-21 May 2009, Hue, Vietnam_x000d__x000d_
Short Term training Certificate on integration of gender equality in project implementation and management, conducted by Asian Institute of Technology, May 2009_x000d__x000d_
International Continuing education Course on Sustainable Communities - Bridging the gap between research and action; conducted by UNHABITAT, Helsinki University of Technology and Asian Institute of Technology Thailand, 11-22 August 2008_x000d__x000d_
</v>
      </c>
      <c r="F33" t="str" xml:space="preserve">
        <v xml:space="preserve">Number - +94 710459341_x000d__x000d_
 Email - lekhaku@gmail.com </v>
      </c>
      <c r="G33" t="str">
        <v>31 Years</v>
      </c>
      <c r="H33">
        <v>130.5</v>
      </c>
      <c r="I33">
        <v>5747.126436781609</v>
      </c>
      <c r="J33">
        <v>32.62261699938474</v>
      </c>
      <c r="K33">
        <v>750000</v>
      </c>
      <c r="L33">
        <v>4257.251518419708</v>
      </c>
    </row>
    <row r="34" xml:space="preserve">
      <c r="A34">
        <v>34</v>
      </c>
      <c r="B34" t="str">
        <v>Malcolm A.</v>
      </c>
      <c r="C34" t="str">
        <v>Jansen</v>
      </c>
      <c r="D34" t="str">
        <v>International Conslutant - Biodiversity Mainstreaming</v>
      </c>
      <c r="E34" t="str" xml:space="preserve">
        <v xml:space="preserve">Post Graduate degree in Natural Resources Management (1979) - Technical University of Dresden _x000d__x000d_
Bachelor of Science Degree (honors) (1976) - University of Colombo, Sri Lanka </v>
      </c>
      <c r="F34" t="str">
        <v xml:space="preserve"> - </v>
      </c>
      <c r="G34" t="str">
        <v xml:space="preserve">35 Years </v>
      </c>
      <c r="H34">
        <v>40</v>
      </c>
      <c r="I34">
        <v>43111.80984153461</v>
      </c>
      <c r="J34">
        <v>800</v>
      </c>
      <c r="K34">
        <f>SUM('2019_IC'!$L34*175.8)</f>
        <v>5625600</v>
      </c>
      <c r="L34">
        <v>32000</v>
      </c>
    </row>
    <row r="35" xml:space="preserve">
      <c r="A35">
        <v>35</v>
      </c>
      <c r="B35" t="str">
        <v xml:space="preserve">Salma </v>
      </c>
      <c r="C35" t="str">
        <v>Razick</v>
      </c>
      <c r="D35" t="str">
        <v>Consultant - Data Collection and Coordination Assistant</v>
      </c>
      <c r="E35" t="str" xml:space="preserve">
        <v xml:space="preserve">BSc in International Development (2018) - University of London International Programmes _x000d__x000d_
Diploma in Economics (2016) - University of London International Programmes_x000d__x000d_
GCE A/L - 2Bs C - Bishop's College </v>
      </c>
      <c r="F35" t="str" xml:space="preserve">
        <v xml:space="preserve">Number - 779398789_x000d__x000d_
 Email - salma.razick@gmail.com </v>
      </c>
      <c r="G35" t="str">
        <v xml:space="preserve">3 Years </v>
      </c>
      <c r="H35">
        <v>65.25</v>
      </c>
      <c r="I35">
        <v>3678.16091954023</v>
      </c>
      <c r="J35">
        <v>20.87847487960623</v>
      </c>
      <c r="K35">
        <v>240000</v>
      </c>
      <c r="L35">
        <v>1362.3204858943068</v>
      </c>
    </row>
    <row r="36" xml:space="preserve">
      <c r="A36">
        <v>36</v>
      </c>
      <c r="B36" t="str">
        <v>Gayathri</v>
      </c>
      <c r="C36" t="str">
        <v>Balasooriya</v>
      </c>
      <c r="D36" t="str">
        <v>Consultant - Coordination Assistant - Resettlement</v>
      </c>
      <c r="E36" t="str" xml:space="preserve">
        <v xml:space="preserve">Master of Business Administration in International Business (2017-2019) - University of Colombo _x000d__x000d_
Bachelor of Arts(Special), International Studies (2013 - 2017) - University of Kelaniya_x000d__x000d_
Bachelors of Laws Degree (2013-2018) - Open University, Sri Lanka _x000d__x000d_
Diploma Course in Creative Diplomacy (2016 April - August) - Regional Centre for Strategic Studies _x000d__x000d_
Higher Diploma in International Relations - Bandaranaike Centre for International Studies _x000d__x000d_
Certificate Course in Computer Literacy - University of Kelaniya _x000d__x000d_
Certificate Course in English for Academic Purposes (2014 Jan - July) - Open University of Sri Lanka _x000d__x000d_
Diploma in International Relations (2013-2014) -  Bandaranaike Centre for International Studies _x000d__x000d_
Passed (G.C.E A/L) - Mahamaya Girl's College Kandy </v>
      </c>
      <c r="F36" t="str" xml:space="preserve">
        <v xml:space="preserve">Number - 0775405706_x000d__x000d_
 Email - gayathridilshara715@gmail.com</v>
      </c>
      <c r="G36" t="str">
        <v xml:space="preserve">4 Years </v>
      </c>
      <c r="H36">
        <v>130.5</v>
      </c>
      <c r="I36">
        <v>5517.241379310345</v>
      </c>
      <c r="J36">
        <v>31.31771231940935</v>
      </c>
      <c r="K36">
        <v>720000</v>
      </c>
      <c r="L36">
        <v>4086.9614576829204</v>
      </c>
    </row>
    <row r="37">
      <c r="A37">
        <v>37</v>
      </c>
      <c r="B37" t="str">
        <v>Thanmavarthara</v>
      </c>
      <c r="C37" t="str">
        <v>Balathayalan</v>
      </c>
      <c r="D37" t="str">
        <v>Consultant - Electronic / Electrical Engineer (Specialized in Audio Visual Projects)</v>
      </c>
      <c r="E37" t="str">
        <v>-</v>
      </c>
      <c r="F37" t="str">
        <v>-</v>
      </c>
      <c r="G37" t="str">
        <v>-</v>
      </c>
      <c r="H37" t="str">
        <v>No Cost</v>
      </c>
      <c r="I37" t="str">
        <v>No Cost</v>
      </c>
      <c r="J37" t="str">
        <v>No Cost</v>
      </c>
      <c r="K37" t="str">
        <v>No Cost</v>
      </c>
      <c r="L37" t="str">
        <v>No Cost</v>
      </c>
    </row>
    <row r="38" xml:space="preserve">
      <c r="A38">
        <v>38</v>
      </c>
      <c r="B38" t="str">
        <v xml:space="preserve">Shehana </v>
      </c>
      <c r="C38" t="str">
        <v>Mirza</v>
      </c>
      <c r="D38" t="str">
        <v>Consultant - Coordination Assistant - Resettlement</v>
      </c>
      <c r="E38" t="str" xml:space="preserve">
        <v xml:space="preserve">Bachelor of Arts in International Relations (2nd Class Honors upper Devision) - University of Colombo _x000d__x000d_
Diploma in Diplomacy and World Affairs - BIDTI_x000d__x000d_
Certificate Course in Human Resources Management - IPM, Sri Lanka _x000d__x000d_
Diploma in Computer Science - MCI Institute of Computer Science </v>
      </c>
      <c r="F38" t="str" xml:space="preserve">
        <v xml:space="preserve">Number - +94772612045_x000d__x000d_
 Email - shenamirzauoc@gmail.com</v>
      </c>
      <c r="G38" t="str">
        <v xml:space="preserve">3 Years </v>
      </c>
      <c r="H38">
        <v>130.5</v>
      </c>
      <c r="I38">
        <v>3236.781609195402</v>
      </c>
      <c r="J38">
        <v>18.37305789405348</v>
      </c>
      <c r="K38">
        <v>422400</v>
      </c>
      <c r="L38">
        <v>2397.6840551739797</v>
      </c>
    </row>
    <row r="39" xml:space="preserve">
      <c r="A39">
        <v>39</v>
      </c>
      <c r="B39" t="str">
        <v>Anura</v>
      </c>
      <c r="C39" t="str">
        <v>Sathurusinghe</v>
      </c>
      <c r="D39" t="str">
        <v>Consultant - Technical Advisor on Forestry and Land use for resilient landscapes</v>
      </c>
      <c r="E39" t="str" xml:space="preserve">
        <v xml:space="preserve">M.Sc. Degree (Forestry) (1995) - University of Sri Jayawardenapura, Sri Lanka _x000d__x000d_
B.Sc. Special Degree (Botany) wth 2nd Class Honours - University of Peradeniya, Sri Lanka _x000d__x000d_
_x000d__x000d_
</v>
      </c>
      <c r="F39" t="str" xml:space="preserve">
        <v xml:space="preserve">Number - +94 77 6117872_x000d__x000d_
 Email - anura.sathurusinghe@gmail.com </v>
      </c>
      <c r="G39" t="str">
        <v>37 Years</v>
      </c>
      <c r="H39">
        <v>130</v>
      </c>
      <c r="I39">
        <v>42307.6923076923</v>
      </c>
      <c r="J39">
        <v>240.1526497570092</v>
      </c>
      <c r="K39">
        <v>5500000</v>
      </c>
      <c r="L39">
        <v>31219.844468411196</v>
      </c>
    </row>
    <row r="40" xml:space="preserve">
      <c r="A40">
        <v>40</v>
      </c>
      <c r="B40" t="str">
        <v xml:space="preserve">Nethmini </v>
      </c>
      <c r="C40" t="str">
        <v>Medawala</v>
      </c>
      <c r="D40" t="str">
        <v>Consultant - Research * Coordination Assistant</v>
      </c>
      <c r="E40" t="str" xml:space="preserve">
        <v xml:space="preserve">Masters in Human Rights (2019) - University of Colombo _x000d__x000d_
Attorney-at-Law(2018) - Supreme Court  of Sri Lanka _x000d__x000d_
Post Graduate Diploma in Diplomacy &amp; World Affairs(2017/2018) - BIDTI_x000d__x000d_
Diploma in Commercial Arbitration (2016) - Institute for the Development of Commercial Law &amp; Practice _x000d__x000d_
Certificate in Intellectual Property (2016) -  - Institute for the Development of Commercial Law &amp; Practice _x000d__x000d_
Higher Diploma in International Relations(2014) - Bandaranaike CEntre for International Studies </v>
      </c>
      <c r="F40" t="str" xml:space="preserve">
        <v xml:space="preserve">Number - +94 77 139 6959_x000d__x000d_
 Email - nethminimedawala@gmail.com </v>
      </c>
      <c r="G40" t="str">
        <v>4 Years</v>
      </c>
      <c r="H40">
        <v>210</v>
      </c>
      <c r="I40">
        <v>6857.142857142857</v>
      </c>
      <c r="J40">
        <v>38.92344245412305</v>
      </c>
      <c r="K40">
        <v>1440000</v>
      </c>
      <c r="L40">
        <v>8173.922915365841</v>
      </c>
    </row>
    <row r="41" xml:space="preserve">
      <c r="A41">
        <v>41</v>
      </c>
      <c r="B41" t="str">
        <v xml:space="preserve">Champika </v>
      </c>
      <c r="C41" t="str">
        <v>Ranathunga</v>
      </c>
      <c r="D41" t="str">
        <v>Consultant - Field Engineer for Anuradhapura, Vavuniya &amp; Trincomalee</v>
      </c>
      <c r="E41" t="str" xml:space="preserve">
        <v xml:space="preserve">Masters in Business Administration (MBA) (2012-2015) - University of Rajarata _x000d__x000d_
Masters of Science(MSC) in Disaster Management (2017-2018) - University of Peradeniya _x000d__x000d_
B.Sc. (Eng.) Degree in Civil Engineering - University of Peradeniya _x000d__x000d_
Training Engineer (2009) - North Western Province Engineering Department _x000d__x000d_
Training Engineer - State Engineering Corporation </v>
      </c>
      <c r="F41" t="str" xml:space="preserve">
        <v xml:space="preserve">Number - +94 77 254 6840_x000d__x000d_
 Email - acranathunga@gmail.com</v>
      </c>
      <c r="G41" t="str">
        <v xml:space="preserve">8 Years </v>
      </c>
      <c r="H41">
        <v>210</v>
      </c>
      <c r="I41">
        <v>13142.85714285714</v>
      </c>
      <c r="J41">
        <v>74.60326470373585</v>
      </c>
      <c r="K41">
        <v>2760000</v>
      </c>
      <c r="L41">
        <v>15666.685587784528</v>
      </c>
    </row>
    <row r="42" xml:space="preserve">
      <c r="A42">
        <v>42</v>
      </c>
      <c r="B42" t="str">
        <v>Nagalingam</v>
      </c>
      <c r="C42" t="str">
        <v>Pugendran</v>
      </c>
      <c r="D42" t="str">
        <v>Consultant - Durable Solutions for Conflict Affected Displacement</v>
      </c>
      <c r="E42" t="str" xml:space="preserve">
        <v xml:space="preserve">Special Degree in Economics (1969) - University of Ceylon, Peradeniya _x000d__x000d_
Certificate Course in Population Studies (1983 -1984) - International Institute for Population Science(Mumbai,India)_x000d__x000d_
Integrated Regional Development Planning (30th Sep - 25th Oct 1985) - Berlin, Germany_x000d__x000d_
Project Management Traning Program(27th July - 8th Aug 1992) - Administrative Staff College (Hyderabad, India)_x000d__x000d_
Regional Development Planning Certificate Course (1st April - 30th June 1994) - UN Center  for Regional Development (Japan)_x000d__x000d_
Agriculture &amp; Rural Development Traning Programme (1st July - 30th October 1999) - University of Berlin, Germany</v>
      </c>
      <c r="F42" t="str" xml:space="preserve">
        <v xml:space="preserve">Number - 0771753725_x000d__x000d_
 Email - saipuvan23@hotmail.com</v>
      </c>
      <c r="G42" t="str">
        <v xml:space="preserve">40 Years </v>
      </c>
      <c r="H42">
        <v>10</v>
      </c>
      <c r="I42">
        <v>37500</v>
      </c>
      <c r="J42">
        <v>212.8625759209854</v>
      </c>
      <c r="K42">
        <v>375000</v>
      </c>
      <c r="L42">
        <v>2128.625759209854</v>
      </c>
    </row>
    <row r="43" xml:space="preserve">
      <c r="A43">
        <v>43</v>
      </c>
      <c r="B43" t="str">
        <v xml:space="preserve">Kalana </v>
      </c>
      <c r="C43" t="str">
        <v>Cooray</v>
      </c>
      <c r="D43" t="str">
        <v>Consultant - Assistant Monitoring Officer</v>
      </c>
      <c r="E43" t="str" xml:space="preserve">
        <v xml:space="preserve">MBA : General MBA - University of Sri Jayewardenepura, Nugegoda _x000d__x000d_
Bachelor of Science : Tourism Management (2005) - Sabaragamuwa University of Sri Lanka _x000d__x000d_
G.C.E A/l in Commerce Stream (1999) - St. Joseph's College _x000d__x000d_
G.C.E O/L  (1996) - St. Joseph's College</v>
      </c>
      <c r="F43" t="str" xml:space="preserve">
        <v xml:space="preserve">Number - 0777861863_x000d__x000d_
 Email - kalanacooray@gmail.com </v>
      </c>
      <c r="G43" t="str">
        <v xml:space="preserve">14 Years </v>
      </c>
      <c r="H43">
        <v>130.5</v>
      </c>
      <c r="I43">
        <v>5363.984674329502</v>
      </c>
      <c r="J43">
        <v>30.44777586609242</v>
      </c>
      <c r="K43">
        <v>700000</v>
      </c>
      <c r="L43">
        <v>3973.434750525061</v>
      </c>
    </row>
    <row r="44" xml:space="preserve">
      <c r="A44">
        <v>44</v>
      </c>
      <c r="B44" t="str">
        <v>Susantha</v>
      </c>
      <c r="C44" t="str">
        <v>Udagedara</v>
      </c>
      <c r="D44" t="str">
        <v xml:space="preserve">Consultant </v>
      </c>
      <c r="E44" t="str" xml:space="preserve">
        <v xml:space="preserve">Master of Environment Management (2016) - University of Colombo _x000d__x000d_
Bachelor of Science in Environment Conservation and Management Special(Hon's) (2010) - University of Kelaniya _x000d__x000d_
Course in introduction to Sustainable Consumption and Production in Asia (e-Leaning Programme) - Switzerland_x000d__x000d_
Course in Green Industry: Pathway Towards the Industry of the Future(2014) - UNEP, Hungary_x000d__x000d_
Course in Science &amp; Policy of Climate Change(e-Learning, 2013) - India _x000d__x000d_
Course in Wildlife Conservation and Management Certificate(2007) - TERI, India/ Open University of Sri Lanka_x000d__x000d_
</v>
      </c>
      <c r="F44" t="str" xml:space="preserve">
        <v xml:space="preserve">Number - +94 715696659, +94 778119711_x000d__x000d_
 Email - susanthaauoc@gmail.co, susantha@blueresources.org</v>
      </c>
      <c r="G44" t="str">
        <v>14 Years</v>
      </c>
      <c r="H44">
        <v>65.25</v>
      </c>
      <c r="I44">
        <v>9195.402298850575</v>
      </c>
      <c r="J44">
        <v>52.19618719901558</v>
      </c>
      <c r="K44">
        <v>600000</v>
      </c>
      <c r="L44">
        <v>3405.8012147357667</v>
      </c>
    </row>
    <row r="45" xml:space="preserve">
      <c r="A45">
        <v>45</v>
      </c>
      <c r="B45" t="str">
        <v>W.L.</v>
      </c>
      <c r="C45" t="str">
        <v>Sumathipala</v>
      </c>
      <c r="D45" t="str">
        <v>Consultant</v>
      </c>
      <c r="E45" t="str" xml:space="preserve">
        <v xml:space="preserve">Ph.D University of Hawaii, USA _x000d__x000d_
M.S. - University of Hawai, USA _x000d__x000d_
B.Sc (Cey)  University of Ceylon(Peradeniya)_x000d__x000d_
</v>
      </c>
      <c r="F45" t="str" xml:space="preserve">
        <v xml:space="preserve">Number - 077 776 5057_x000d__x000d_
 Email - wlsumathipala@hotmail.com</v>
      </c>
      <c r="G45" t="str">
        <v>37 Years</v>
      </c>
      <c r="H45">
        <v>43.5</v>
      </c>
      <c r="I45">
        <v>103448.275862069</v>
      </c>
      <c r="J45">
        <v>587.2071059889253</v>
      </c>
      <c r="K45">
        <v>4500000</v>
      </c>
      <c r="L45">
        <v>25543.50911051825</v>
      </c>
    </row>
    <row r="46" xml:space="preserve">
      <c r="A46">
        <v>46</v>
      </c>
      <c r="B46" t="str">
        <v>Dharmakeerthi</v>
      </c>
      <c r="C46" t="str">
        <v>Wickramasinghe</v>
      </c>
      <c r="D46" t="str">
        <v>Consultant</v>
      </c>
      <c r="E46" t="str" xml:space="preserve">
        <v xml:space="preserve">Ph.D. Soil Chemistry &amp; Fertility (1990-1994)- University of Reading, UK_x000d__x000d_
Post Graduate Diploma(Soil Science)(1983-1984) - Agricultural University of Norway_x000d__x000d_
BSc.(Agriculture) Honour. - University of Peradeniya</v>
      </c>
      <c r="F46" t="str" xml:space="preserve">
        <v xml:space="preserve">Number - +94 714474703_x000d__x000d_
Email - wickey56@ymail.com</v>
      </c>
      <c r="G46" t="str">
        <v>36 Years</v>
      </c>
      <c r="H46">
        <v>96</v>
      </c>
      <c r="I46">
        <v>28125</v>
      </c>
      <c r="J46">
        <v>159.6469319407391</v>
      </c>
      <c r="K46">
        <v>2700000</v>
      </c>
      <c r="L46">
        <v>15326.10546631095</v>
      </c>
    </row>
    <row r="47" xml:space="preserve">
      <c r="A47">
        <v>47</v>
      </c>
      <c r="B47" t="str">
        <v>Kulani</v>
      </c>
      <c r="C47" t="str">
        <v>Dias</v>
      </c>
      <c r="D47" t="str">
        <v>Consultant</v>
      </c>
      <c r="E47" t="str" xml:space="preserve">
        <v xml:space="preserve">M.A. Social Psychology (2014-2016) - Princeton University , USA _x000d__x000d_
Predoctoral Fellow (2013-2014) - Bremen International Graduate School of Social Sciences, Germany _x000d__x000d_
B.A., magna cum laude,  Double Highest  Honors in Phycology and English (2009-2013) - Clark University, Worcester, MA, USA</v>
      </c>
      <c r="F47" t="str" xml:space="preserve">
        <v xml:space="preserve">Number - +94763747104 _x000d__x000d_
 Email - kulandidias@gmail.com </v>
      </c>
      <c r="G47" t="str">
        <v>9 Years</v>
      </c>
      <c r="H47">
        <v>87</v>
      </c>
      <c r="I47">
        <v>9431.034482758621</v>
      </c>
      <c r="J47">
        <v>53.53371449599036</v>
      </c>
      <c r="K47">
        <v>820500</v>
      </c>
      <c r="L47">
        <v>4657.433161151162</v>
      </c>
    </row>
    <row r="48" xml:space="preserve">
      <c r="A48">
        <v>48</v>
      </c>
      <c r="B48" t="str">
        <v>Mahesh</v>
      </c>
      <c r="C48" t="str">
        <v>Weerasooriya</v>
      </c>
      <c r="D48" t="str">
        <v>Consultant - Field Engineer</v>
      </c>
      <c r="E48" t="str" xml:space="preserve">
        <v xml:space="preserve">BSc in Electrical Engineering (2015) - University of Moratuwa _x000d__x000d_
MSC - University of Moratuwa </v>
      </c>
      <c r="F48" t="str">
        <v>-</v>
      </c>
      <c r="G48" t="str">
        <v>-</v>
      </c>
      <c r="H48">
        <v>261</v>
      </c>
      <c r="I48">
        <v>10574.71264367816</v>
      </c>
      <c r="J48">
        <v>60.02561527886792</v>
      </c>
      <c r="K48">
        <v>2760000</v>
      </c>
      <c r="L48">
        <v>15666.685587784528</v>
      </c>
    </row>
    <row r="49" xml:space="preserve">
      <c r="A49">
        <v>49</v>
      </c>
      <c r="B49" t="str">
        <v>Tharanga</v>
      </c>
      <c r="C49" t="str">
        <v>Dissanayake</v>
      </c>
      <c r="D49" t="str">
        <v>Consultant - Monitoring &amp; Evaluation Officer</v>
      </c>
      <c r="E49" t="str" xml:space="preserve">
        <v xml:space="preserve">Masters in Development Studies(2014/2015) - University of Colombo _x000d__x000d_
Postgraduate Diploma in Development Studies(2009-2010) - University of Colombo_x000d__x000d_
Bachelors of Law - Open University of Sri Lanka _x000d__x000d_
Certificate Courses - Certificate in English - University of Colombo_x000d__x000d_
                                     Certificate in English - For Legal Studies - Open University of Sri Lanka_x000d__x000d_
                                          English for Communication - University of Warwick_x000d__x000d_
GCE A/L(1993) - Arts Stream , GCE O/L(1990) - Harischandra College</v>
      </c>
      <c r="F49" t="str" xml:space="preserve">
        <v xml:space="preserve">Number - +94 774174370_x000d__x000d_
Email - tharanga.dissanayale@gmail.com</v>
      </c>
      <c r="G49" t="str">
        <v>20 Years</v>
      </c>
      <c r="H49">
        <v>87</v>
      </c>
      <c r="I49">
        <v>8620.689655172413</v>
      </c>
      <c r="J49">
        <v>49.03691498960416</v>
      </c>
      <c r="K49">
        <v>750000</v>
      </c>
      <c r="L49">
        <v>4266.2116040955625</v>
      </c>
    </row>
    <row r="50" xml:space="preserve">
      <c r="A50">
        <v>50</v>
      </c>
      <c r="B50" t="str">
        <v>Sithara</v>
      </c>
      <c r="C50" t="str">
        <v>Dissanayake</v>
      </c>
      <c r="D50" t="str">
        <v>Consultant - Translating our efforts for addressing Climate Change Impacts In Sri Lanka to Sinhala Language</v>
      </c>
      <c r="E50" t="str">
        <v>Bachelor of Arts (Special) degree in Translation Studies (2014-2018)</v>
      </c>
      <c r="F50" t="str" xml:space="preserve">
        <v xml:space="preserve">Number - 078-3990305, 066 2057448_x000d__x000d_
 Email - sithuhanz@gmail.com_x000d__x000d_
</v>
      </c>
      <c r="G50" t="str">
        <v>Not Mentioned</v>
      </c>
      <c r="H50">
        <v>65.25</v>
      </c>
      <c r="I50">
        <v>2758.620689655173</v>
      </c>
      <c r="J50">
        <v>15.69181279667333</v>
      </c>
      <c r="K50">
        <v>180000</v>
      </c>
      <c r="L50">
        <v>1023.8907849829351</v>
      </c>
    </row>
    <row r="51">
      <c r="A51">
        <v>51</v>
      </c>
      <c r="B51" t="str">
        <v>Nauli</v>
      </c>
      <c r="C51" t="str">
        <v>Wimalarathne</v>
      </c>
      <c r="D51" t="str">
        <v>Consultant - Managing &amp; Coordinating Consultant</v>
      </c>
      <c r="E51" t="str">
        <v>-</v>
      </c>
      <c r="F51" t="str">
        <v>-</v>
      </c>
      <c r="G51" t="str">
        <v>-</v>
      </c>
      <c r="H51">
        <v>261</v>
      </c>
      <c r="I51">
        <v>11494.25287356322</v>
      </c>
      <c r="J51">
        <v>65.38255331947222</v>
      </c>
      <c r="K51">
        <v>3000000</v>
      </c>
      <c r="L51">
        <v>17064.84641638225</v>
      </c>
    </row>
    <row r="52" xml:space="preserve">
      <c r="A52">
        <v>52</v>
      </c>
      <c r="B52" t="str">
        <v>Varuna</v>
      </c>
      <c r="C52" t="str">
        <v>Ponnamperuma</v>
      </c>
      <c r="D52" t="str">
        <v xml:space="preserve">Consultant - Youth Policy and Engagement Coordination </v>
      </c>
      <c r="E52" t="str" xml:space="preserve">
        <v xml:space="preserve">Diplomacy &amp; World Affairs (2016) - BIDTI, Sri Lanka _x000d__x000d_
International Studies (Associate Degree) (2010) - Utah State University, Utah, USA</v>
      </c>
      <c r="F52" t="str" xml:space="preserve">
        <v xml:space="preserve">Number - +94 777370079_x000d__x000d_
 Email - Varuna..ponnamperuma@outlook.com</v>
      </c>
      <c r="G52" t="str">
        <v>8 Years</v>
      </c>
      <c r="H52">
        <v>175.25</v>
      </c>
      <c r="I52">
        <v>7760.342368045649</v>
      </c>
      <c r="J52">
        <v>44.14301688308105</v>
      </c>
      <c r="K52">
        <v>1360000</v>
      </c>
      <c r="L52">
        <v>7736.063708759954</v>
      </c>
    </row>
    <row r="53" xml:space="preserve">
      <c r="A53">
        <v>53</v>
      </c>
      <c r="B53" t="str">
        <v>Sisira</v>
      </c>
      <c r="C53" t="str">
        <v>Hapuarachchige</v>
      </c>
      <c r="D53" t="str">
        <v xml:space="preserve">Consultant - Land Use Planner </v>
      </c>
      <c r="E53" t="str" xml:space="preserve">
        <v xml:space="preserve">Master in Agriculture Studies(M. Ag. Studies) (2002) - University of Queensland, Australia_x000d__x000d_
Master of Philosophy in Botany(M.Phil.) by Research (1993) - University of Colombo _x000d__x000d_
Bachelor of Science in Agriculture (B.Sc.) (1986)- University of Peradeniya </v>
      </c>
      <c r="F53" t="str" xml:space="preserve">
        <v xml:space="preserve">Number - 011 2701954, 071 8259546_x000d__x000d_
Email - sisirahapu@yahoo.com</v>
      </c>
      <c r="G53" t="str">
        <v>33 Years</v>
      </c>
      <c r="H53">
        <v>45</v>
      </c>
      <c r="I53">
        <v>18755.55555555555</v>
      </c>
      <c r="J53">
        <v>106.6868916698268</v>
      </c>
      <c r="K53">
        <v>844000</v>
      </c>
      <c r="L53">
        <v>4800.910125142207</v>
      </c>
    </row>
    <row r="54" xml:space="preserve">
      <c r="A54">
        <v>54</v>
      </c>
      <c r="B54" t="str">
        <v>Chamila</v>
      </c>
      <c r="C54" t="str">
        <v>Prabath</v>
      </c>
      <c r="D54" t="str">
        <v>Consultant - Post Harvesting Food and Diary Products</v>
      </c>
      <c r="E54" t="str" xml:space="preserve">
        <v xml:space="preserve">B.Sc.(sp) Animal Science and Fisheries - University of Peradeniya _x000d__x000d_
Diploma in Computarized Accounting _x000d__x000d_
G.C.E Advanced Level Exam (2012)_x000d__x000d_
G.C.E A Ordinary Level Exam (2007)</v>
      </c>
      <c r="F54" t="str" xml:space="preserve">
        <v xml:space="preserve">Number - +94 71 874 6175 _x000d__x000d_
Email - chaminda.dmdmg@gmail.com </v>
      </c>
      <c r="G54" t="str">
        <v xml:space="preserve">3 Years </v>
      </c>
      <c r="H54">
        <v>87</v>
      </c>
      <c r="I54">
        <v>4827.586206896552</v>
      </c>
      <c r="J54">
        <v>27.46067239417834</v>
      </c>
      <c r="K54">
        <v>420000</v>
      </c>
      <c r="L54">
        <v>2389.078498293515</v>
      </c>
    </row>
    <row r="55" xml:space="preserve">
      <c r="A55">
        <v>55</v>
      </c>
      <c r="B55" t="str">
        <v>Jeewantha</v>
      </c>
      <c r="C55" t="str">
        <v>Magamage</v>
      </c>
      <c r="D55" t="str">
        <v>Consultant - Community Enterprise Development Officer - Handicrafts Produce Development</v>
      </c>
      <c r="E55" t="str" xml:space="preserve">
        <v xml:space="preserve">MSc (ACOMAS), - University of Moratuwa _x000d__x000d_
MDP(MASTER OF DEVELOPEMNT PRACTICE) - University of Peradeniya _x000d__x000d_
BA - University of Kelaniya _x000d__x000d_
PG, Dip in Archeology _x000d__x000d_
Higher Diploma in Design _x000d__x000d_
</v>
      </c>
      <c r="F55" t="str" xml:space="preserve">
        <v xml:space="preserve">Number - 071 5262934 _x000d__x000d_
 Email - jeewanthagamage@yahoo.com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G55" t="str">
        <v>15 Years</v>
      </c>
      <c r="H55">
        <v>102</v>
      </c>
      <c r="I55">
        <v>3529.411764705882</v>
      </c>
      <c r="J55">
        <v>20.07628990162618</v>
      </c>
      <c r="K55">
        <v>360000</v>
      </c>
      <c r="L55">
        <v>2047.7815699658702</v>
      </c>
    </row>
    <row r="56" xml:space="preserve">
      <c r="A56">
        <v>56</v>
      </c>
      <c r="B56" t="str">
        <v>Janitha</v>
      </c>
      <c r="C56" t="str">
        <v>Darshini</v>
      </c>
      <c r="D56" t="str">
        <v>Consultant - Monitoring &amp; Evaluation Officer</v>
      </c>
      <c r="E56" t="str" xml:space="preserve">
        <v xml:space="preserve">Complete a Computer Diploma Course at IAT Computer (PVT) Ltd, Colombo_x000d__x000d_
Complete a Certificate Course in MS Office at Sarvodaya Tele Center, Nuwaraeliya._x000d__x000d_
Complete a Diploma in English Teacher Training Course at ITMS Kandy._x000d__x000d_
Complete a Diploma in Tailoring Course in American Collage of Fashion Designing, Kandy_x000d__x000d_
Complete a certificate course in Tailoring SLITA_x000d__x000d_
Following the Mechanical Training Course in SLITA, Rathmalana_x000d__x000d_
GCE O/L Examination: - Department of Examination, Sri Lanka_x000d__x000d_
GCE A/L Examination: - Department of Examination, Sri Lanka</v>
      </c>
      <c r="F56" t="str" xml:space="preserve">
        <v xml:space="preserve">Number - 0714429755_x000d__x000d_
 Email - janithadarshani1983@gmail.com </v>
      </c>
      <c r="G56" t="str">
        <v>10 Years</v>
      </c>
      <c r="H56">
        <v>102</v>
      </c>
      <c r="I56">
        <v>2352.941176470588</v>
      </c>
      <c r="J56">
        <v>13.38419326775079</v>
      </c>
      <c r="K56">
        <v>240000</v>
      </c>
      <c r="L56">
        <v>1365.1877133105802</v>
      </c>
    </row>
    <row r="57" xml:space="preserve">
      <c r="A57">
        <v>57</v>
      </c>
      <c r="B57" t="str">
        <v>D. S. D. (Sajjan)</v>
      </c>
      <c r="C57" t="str">
        <v>Jayasiriwardene</v>
      </c>
      <c r="D57" t="str">
        <v>Consultant - Technical Specialist - Climate Resilient Drinking Water Supply for GCF Funded Integrated Water Management Project</v>
      </c>
      <c r="E57" t="str" xml:space="preserve">
        <v xml:space="preserve">Masters of Public Health - University of Hawaii, Manoa, USA _x000d__x000d_
B.Sc (Engineering) in Civil Engineering - University of Moratuwa </v>
      </c>
      <c r="F57" t="str">
        <v>Number - +94 77  783 1889</v>
      </c>
      <c r="G57" t="str">
        <v xml:space="preserve">35 Years </v>
      </c>
      <c r="H57">
        <v>435</v>
      </c>
      <c r="I57">
        <v>18390.80459770115</v>
      </c>
      <c r="J57">
        <v>104.6120853111556</v>
      </c>
      <c r="K57">
        <v>8000000</v>
      </c>
      <c r="L57">
        <v>45506.25711035267</v>
      </c>
    </row>
    <row r="58" xml:space="preserve">
      <c r="A58">
        <v>58</v>
      </c>
      <c r="B58" t="str">
        <v>Herath</v>
      </c>
      <c r="C58" t="str">
        <v>Banda</v>
      </c>
      <c r="D58" t="str">
        <v>Consultant - Irrigation Engineer for Water Management &amp; Preparation of Operation and Maintenance Plans for Palugaswewa Cascade in Anuradhapura</v>
      </c>
      <c r="E58" t="str" xml:space="preserve">
        <v xml:space="preserve">BSc. Degree in Civil Engineering (1983)_x000d__x000d_
Chartered Civil Engineer - Member of Institute of Engineers of Sri Lanka _x000d__x000d_
Diploma in Public Procurement &amp; Contract Administration _x000d__x000d_
Traning in Public Procurement and Contract Administration conducted by  Administration conducted by Administrative Staff College in India_x000d__x000d_
Member of Association of Administrative Staff College of India _x000d__x000d_
Tranning in Japan on Sustainable Management  of Irrigation &amp; Drainage Project.</v>
      </c>
      <c r="F58" t="str" xml:space="preserve">
        <v xml:space="preserve">Number - 0713399198_x000d__x000d_
 Email - herathathapaththu@yahoo.com </v>
      </c>
      <c r="G58" t="str">
        <v xml:space="preserve">23 Years </v>
      </c>
      <c r="H58">
        <v>130.5</v>
      </c>
      <c r="I58">
        <v>11494.25287356322</v>
      </c>
      <c r="J58">
        <v>65.38255331947222</v>
      </c>
      <c r="K58">
        <v>1500000</v>
      </c>
      <c r="L58">
        <v>8532.423208191125</v>
      </c>
    </row>
    <row r="59" xml:space="preserve">
      <c r="A59">
        <v>59</v>
      </c>
      <c r="B59" t="str">
        <v>Azra</v>
      </c>
      <c r="C59" t="str">
        <v>Caffor</v>
      </c>
      <c r="D59" t="str">
        <v>Consultant - Liasion Assistant for the Career Transition Workshop</v>
      </c>
      <c r="E59" t="str" xml:space="preserve">
        <v xml:space="preserve">BSc Economic &amp; Management - University of London _x000d__x000d_
Diploma in International Relations (2018) - BCIS _x000d__x000d_
Diploma in Economics (2016) - University of London _x000d__x000d_
IELTS - 8 Band _x000d__x000d_
Cambridge G.C.E A/L (2015) - 2 A*'s A_x000d__x000d_
Cambridge G.C.E O/L (2013)</v>
      </c>
      <c r="F59" t="str" xml:space="preserve">
        <v xml:space="preserve">Number - +94 770 473 944 _x000d__x000d_
 Email - azi.caffoor@gmail.com </v>
      </c>
      <c r="G59" t="str">
        <v xml:space="preserve">6 Months </v>
      </c>
      <c r="H59">
        <v>65.25</v>
      </c>
      <c r="I59">
        <v>2850.574712643678</v>
      </c>
      <c r="J59">
        <v>16.21487322322911</v>
      </c>
      <c r="K59">
        <v>186000</v>
      </c>
      <c r="L59">
        <v>1058.0204778156997</v>
      </c>
    </row>
    <row r="60" xml:space="preserve">
      <c r="A60">
        <v>60</v>
      </c>
      <c r="B60" t="str">
        <v>Shermila Christine</v>
      </c>
      <c r="C60" t="str">
        <v>Antony</v>
      </c>
      <c r="D60" t="str">
        <v>Consultant - Legal Consultant</v>
      </c>
      <c r="E60" t="str" xml:space="preserve">
        <v xml:space="preserve">Attorney at Law (Honours) 2002 - Sri Lanka Law College _x000d__x000d_
Postgraduate Diploma in Marketing  (1999) - The Chartered Institute of Marketing(UK)_x000d__x000d_
LL.M (2004) - Harvard Law School_x000d__x000d_
LL.B(First Class Honours), 2001 - Faculty of Law, Universsity of Colombo _x000d__x000d_
</v>
      </c>
      <c r="F60" t="str" xml:space="preserve">
        <v xml:space="preserve">Number - 0777784131_x000d__x000d_
 Email - shermi7280@gmail.com</v>
      </c>
      <c r="G60" t="str">
        <v xml:space="preserve">18 Years </v>
      </c>
      <c r="H60">
        <v>15</v>
      </c>
      <c r="I60">
        <v>21333.33333333333</v>
      </c>
      <c r="J60">
        <v>121.3500189609404</v>
      </c>
      <c r="K60">
        <v>320000</v>
      </c>
      <c r="L60">
        <v>1820.2502844141068</v>
      </c>
    </row>
    <row r="61" xml:space="preserve">
      <c r="A61">
        <v>61</v>
      </c>
      <c r="B61" t="str">
        <v>Nishanthi</v>
      </c>
      <c r="C61" t="str">
        <v>Perera</v>
      </c>
      <c r="D61" t="str">
        <v>Consultant - Field Coordinator - Colombo</v>
      </c>
      <c r="E61" t="str" xml:space="preserve">
        <v xml:space="preserve">Doctor of Philosophy(2016) - Deakin University, Melbourne_x000d__x000d_
Master of Applied Finance - Monash University, Melbourne_x000d__x000d_
Bachelor of Commerce First Class Honours(4 years) - Deakin University, Melbourne</v>
      </c>
      <c r="F61" t="str">
        <v>-</v>
      </c>
      <c r="G61" t="str">
        <v>-</v>
      </c>
      <c r="H61">
        <v>261</v>
      </c>
      <c r="I61">
        <v>6973.180076628352</v>
      </c>
      <c r="J61">
        <v>39.53274038567012</v>
      </c>
      <c r="K61">
        <v>1820000</v>
      </c>
      <c r="L61">
        <v>10318.045240659902</v>
      </c>
    </row>
    <row r="62" xml:space="preserve">
      <c r="A62">
        <v>62</v>
      </c>
      <c r="B62" t="str">
        <v xml:space="preserve">Roy </v>
      </c>
      <c r="C62" t="str">
        <v>Jayavathani</v>
      </c>
      <c r="D62" t="str">
        <v>Consultant - Field Cooridinator - Mannar</v>
      </c>
      <c r="E62" t="str" xml:space="preserve">
        <v xml:space="preserve">MSc in Agriculture Economics (2003-2005)- University of Peradeniya _x000d__x000d_
B.Sc in Agriculture (1995-2000) - University of Jaffna _x000d__x000d_
</v>
      </c>
      <c r="F62" t="str" xml:space="preserve">
        <v xml:space="preserve">Number - +94 77 441 0301_x000d__x000d_
 Email -  roy.jeyaa@gmail.com </v>
      </c>
      <c r="G62" t="str">
        <v>15 Years</v>
      </c>
      <c r="H62">
        <v>261</v>
      </c>
      <c r="I62">
        <v>9195.402298850575</v>
      </c>
      <c r="J62">
        <v>52.1310862228617</v>
      </c>
      <c r="K62">
        <v>2400000</v>
      </c>
      <c r="L62">
        <v>13606.213504166904</v>
      </c>
    </row>
    <row r="63" xml:space="preserve">
      <c r="A63">
        <v>63</v>
      </c>
      <c r="B63" t="str">
        <v xml:space="preserve">Chamani </v>
      </c>
      <c r="C63" t="str">
        <v>Prematilake</v>
      </c>
      <c r="D63" t="str">
        <v>Consultant - Project Management Consultant</v>
      </c>
      <c r="E63" t="str" xml:space="preserve">
        <v xml:space="preserve">Master of Laws (LL.M Degree ) (2017) - University of Colombo _x000d__x000d_
Bachelor of Laws (LL.B Degree) - Open University of Sri Lanka _x000d__x000d_
</v>
      </c>
      <c r="F63" t="str" xml:space="preserve">
        <v xml:space="preserve">Number - +94 772061526_x000d__x000d_
 Email - chamanipr@gmail.com </v>
      </c>
      <c r="G63" t="str">
        <v xml:space="preserve">15 Years </v>
      </c>
      <c r="H63">
        <v>65.25</v>
      </c>
      <c r="I63">
        <v>16091.95402298851</v>
      </c>
      <c r="J63">
        <v>91.53557464726111</v>
      </c>
      <c r="K63">
        <v>1050000</v>
      </c>
      <c r="L63">
        <v>5972.696245733788</v>
      </c>
    </row>
    <row r="64" xml:space="preserve">
      <c r="A64">
        <v>64</v>
      </c>
      <c r="B64" t="str">
        <v>Wasantha</v>
      </c>
      <c r="C64" t="str">
        <v>Deshapriya</v>
      </c>
      <c r="D64" t="str">
        <v xml:space="preserve">Consultant </v>
      </c>
      <c r="E64" t="str" xml:space="preserve">
        <v xml:space="preserve">Post Graduate Diploma in Computer Technology(2000-2002) - University of Colombo _x000d__x000d_
MSc in Agriculture Extension (1995-1996)  - University of Reading, UK _x000d__x000d_
BSc Hons (Botany) (1978-1982) - University of Kelaniya _x000d__x000d_
School Education upto A/L (1963-1977) </v>
      </c>
      <c r="F64" t="str" xml:space="preserve">
        <v xml:space="preserve">Number - +94 777584312_x000d__x000d_
 Email - wasanthadesha@gmail.com</v>
      </c>
      <c r="G64" t="str">
        <v>34 Years</v>
      </c>
      <c r="H64" t="str">
        <v>No Cost</v>
      </c>
      <c r="I64" t="str">
        <v>No Cost</v>
      </c>
      <c r="J64" t="str">
        <v>No Cost</v>
      </c>
      <c r="K64" t="str">
        <v>No Cost</v>
      </c>
      <c r="L64" t="str">
        <v>No Cost</v>
      </c>
    </row>
    <row r="65" xml:space="preserve">
      <c r="A65">
        <v>65</v>
      </c>
      <c r="B65" t="str">
        <v>Fatima Razmi</v>
      </c>
      <c r="C65" t="str">
        <v>Farook</v>
      </c>
      <c r="D65" t="str">
        <v>Consultant - Senior Humanitarian Advisor</v>
      </c>
      <c r="E65" t="str" xml:space="preserve">
        <v xml:space="preserve">Core Professional Tranning on Humanitarian Law and Policy (2017)_x000d__x000d_
HEAT  - Hostile Environment  Assessment Traning (2015)_x000d__x000d_
Diploma in Humanitarian Diplomacy, Diplo-foundation (2013) - University of Geneva _x000d__x000d_
International Diploma in Humanitarian Assistance (2009)  - Fordham University, New York _x000d__x000d_
MBA (2002) - East London Business School, London _x000d__x000d_
MSc Social Policy and Planning (2000) - London School of Economics, London _x000d__x000d_
BA English and European Literature 2.ii (1993-1996) - University of Essex, UK </v>
      </c>
      <c r="F65" t="str" xml:space="preserve">
        <v xml:space="preserve">Number - +94 76 345 1101_x000d__x000d_
 Email - chequered30@hotmail.com</v>
      </c>
      <c r="G65" t="str">
        <v>20 Years</v>
      </c>
      <c r="H65">
        <v>152.25</v>
      </c>
      <c r="I65">
        <v>28505.74712643678</v>
      </c>
      <c r="J65">
        <v>161.6063672908713</v>
      </c>
      <c r="K65">
        <v>4340000</v>
      </c>
      <c r="L65">
        <v>24604.56942003515</v>
      </c>
    </row>
    <row r="66" xml:space="preserve">
      <c r="A66">
        <v>66</v>
      </c>
      <c r="B66" t="str">
        <v>Nagalingam</v>
      </c>
      <c r="C66" t="str">
        <v>Pugendran</v>
      </c>
      <c r="D66" t="str">
        <v>Consultant - Durable Solutions for Conflict Affected Displacement</v>
      </c>
      <c r="E66" t="str" xml:space="preserve">
        <v xml:space="preserve">Special Degree in Economics (1969) - University of Ceylon, Peradeniya _x000d__x000d_
Certificate Course in Population Studies (1983 -1984) - International Institute for Population Science(Mumbai,India)_x000d__x000d_
Integrated Regional Development Planning (30th Sep - 25th Oct 1985) - Berlin, Germany_x000d__x000d_
Project Management Traning Program(27th July - 8th Aug 1992) - Administrative Staff College (Hyderabad, India)_x000d__x000d_
Regional Development Planning Certificate Course (1st April - 30th June 1994) - UN Center  for Regional Development (Japan)_x000d__x000d_
Agriculture &amp; Rural Development Traning Programme (1st July - 30th October 1999) - University of Berlin, Germany</v>
      </c>
      <c r="F66" t="str" xml:space="preserve">
        <v xml:space="preserve">Number - 0771753725_x000d__x000d_
 Email - saipuvan23@hotmail.com</v>
      </c>
      <c r="G66" t="str">
        <v xml:space="preserve">40 Years </v>
      </c>
      <c r="H66" t="str">
        <v>No Cost</v>
      </c>
      <c r="I66" t="str">
        <v>No Cost</v>
      </c>
      <c r="J66" t="str">
        <v>No Cost</v>
      </c>
      <c r="K66" t="str">
        <v>No Cost</v>
      </c>
      <c r="L66" t="str">
        <v>No Cost</v>
      </c>
    </row>
    <row r="67" xml:space="preserve">
      <c r="A67">
        <v>67</v>
      </c>
      <c r="B67" t="str">
        <v>Visaka</v>
      </c>
      <c r="C67" t="str">
        <v>Hidellage</v>
      </c>
      <c r="D67" t="str">
        <v xml:space="preserve">Consultant </v>
      </c>
      <c r="E67" t="str" xml:space="preserve">
        <v xml:space="preserve">Ph.D(Food Science &amp; technology/Economics) (2002) - University of Peradeniya_x000d__x000d_
Diploma in Managing Voluntary and Non-Profit Enterprises(1999) - Open University,UK_x000d__x000d_
M.Sc. - Food Science and Technology (1993) - University of Peradeniya _x000d__x000d_
M.Sc (Hon) - Process Engineering (1981) - Astrakhan Technical Institute of Fisheries, Astrakhan, USSR </v>
      </c>
      <c r="F67" t="str" xml:space="preserve">
        <v xml:space="preserve">Number - +94 777894130_x000d__x000d_
 Email - vishaka_hidellage@yahoo.com</v>
      </c>
      <c r="G67" t="str">
        <v xml:space="preserve">38 Years </v>
      </c>
      <c r="H67" t="str">
        <v>No Cost</v>
      </c>
      <c r="I67" t="str">
        <v>No Cost</v>
      </c>
      <c r="J67" t="str">
        <v>No Cost</v>
      </c>
      <c r="K67" t="str">
        <v>No Cost</v>
      </c>
      <c r="L67" t="str">
        <v>No Cost</v>
      </c>
    </row>
    <row r="68" xml:space="preserve">
      <c r="A68">
        <v>68</v>
      </c>
      <c r="B68" t="str">
        <v>M. M. Mahendrathilaka</v>
      </c>
      <c r="C68" t="str">
        <v>Seneviratne</v>
      </c>
      <c r="D68" t="str">
        <v>Consultant - Technical Expert for the Preperation of Sri Lanka's HCFC Phase out Management Plan (HPMP) Stage II</v>
      </c>
      <c r="E68" t="str" xml:space="preserve">
        <v xml:space="preserve">M.Sc (Honours) in Mechanical Engineering (1975-1981) - Technical Insititute of Fisheries, Astrakhan, Soviet Russia _x000d__x000d_
</v>
      </c>
      <c r="F68" t="str" xml:space="preserve">
        <v xml:space="preserve">Number - +94 77 329 2190_x000d__x000d_
 Email - mahen.senevi@gmail.comS</v>
      </c>
      <c r="G68" t="str">
        <v xml:space="preserve">35 Years </v>
      </c>
      <c r="H68">
        <v>261</v>
      </c>
      <c r="I68">
        <v>11302.68199233716</v>
      </c>
      <c r="J68">
        <v>64.07779348226751</v>
      </c>
      <c r="K68">
        <v>2950000</v>
      </c>
      <c r="L68">
        <v>16724.30409887182</v>
      </c>
    </row>
    <row r="69" xml:space="preserve">
      <c r="A69">
        <v>69</v>
      </c>
      <c r="B69" t="str">
        <v>Ishthartha</v>
      </c>
      <c r="C69" t="str">
        <v>Wellaboda</v>
      </c>
      <c r="D69" t="str">
        <v>Consultant - Coordination, Communications and Community Engagement</v>
      </c>
      <c r="E69" t="str" xml:space="preserve">
        <v xml:space="preserve">Bachelor of Arts (Special) in Languages from Sabaragamuwa University of Sri Lanka, 2014. _x000d__x000d_
Diploma in Diplomacy and Global Affairs from Bandaranaike International Diplomatic Training Institute (BIDTI), 2018. _x000d__x000d_
 </v>
      </c>
      <c r="F69" t="str" xml:space="preserve">
        <v xml:space="preserve">Number - +94 718 935 301_x000d__x000d_
 Email - Ishtartha.wellaboda@outlook.com </v>
      </c>
      <c r="G69" t="str">
        <v>5 Years</v>
      </c>
      <c r="H69">
        <v>65.25</v>
      </c>
      <c r="I69">
        <v>10114.94252873563</v>
      </c>
      <c r="J69">
        <v>57.30520949938039</v>
      </c>
      <c r="K69">
        <v>660000</v>
      </c>
      <c r="L69">
        <v>3739.1649198345704</v>
      </c>
    </row>
    <row r="70">
      <c r="A70">
        <v>70</v>
      </c>
      <c r="B70" t="str">
        <v xml:space="preserve">Mihiri </v>
      </c>
      <c r="C70" t="str">
        <v>Warnasuriya</v>
      </c>
      <c r="D70" t="str">
        <v>Consultant -  SDG Knowledge and Innovation Coordinator</v>
      </c>
      <c r="E70" t="str">
        <v>-</v>
      </c>
      <c r="F70" t="str">
        <v>-</v>
      </c>
      <c r="G70" t="str">
        <v>-</v>
      </c>
      <c r="H70">
        <v>130.5</v>
      </c>
      <c r="I70">
        <v>12643.67816091954</v>
      </c>
      <c r="J70">
        <v>71.63151187422548</v>
      </c>
      <c r="K70">
        <v>1650000</v>
      </c>
      <c r="L70">
        <v>9347.912299586425</v>
      </c>
    </row>
    <row r="71" xml:space="preserve">
      <c r="A71">
        <v>71</v>
      </c>
      <c r="B71" t="str">
        <v xml:space="preserve">Salma </v>
      </c>
      <c r="C71" t="str">
        <v>Razick</v>
      </c>
      <c r="D71" t="str">
        <v>Consultant -  Data Collection and Coordination Assistant</v>
      </c>
      <c r="E71" t="str" xml:space="preserve">
        <v xml:space="preserve">BSc in International Development (2018) - University of London International Programmes _x000d__x000d_
Diploma in Economics (2016) - University of London International Programmes_x000d__x000d_
GCE A/L - 2Bs C - Bishop's College </v>
      </c>
      <c r="F71" t="str" xml:space="preserve">
        <v xml:space="preserve">Number - 779398789_x000d__x000d_
 Email - salma.razick@gmail.com </v>
      </c>
      <c r="G71" t="str">
        <v xml:space="preserve">3 Years </v>
      </c>
      <c r="H71">
        <v>130.5</v>
      </c>
      <c r="I71">
        <v>3678.16091954023</v>
      </c>
      <c r="J71">
        <v>20.83825799977469</v>
      </c>
      <c r="K71">
        <v>480000</v>
      </c>
      <c r="L71">
        <v>2719.392668970597</v>
      </c>
    </row>
    <row r="72" xml:space="preserve">
      <c r="A72">
        <v>72</v>
      </c>
      <c r="B72" t="str">
        <v>Gamini</v>
      </c>
      <c r="C72" t="str">
        <v>Senanayake</v>
      </c>
      <c r="D72" t="str">
        <v>Consultant - Advisory Support on NAMA &amp; CCM Projects</v>
      </c>
      <c r="E72" t="str" xml:space="preserve">
        <v xml:space="preserve">B.Sc. Engineering (Hons) (1973 - 1977) - University of Moratuwa _x000d__x000d_
MBA (1993-1994) - Maastricht School of Management, The Netherlands _x000d__x000d_
Reading for Ph.D (1997) - University of Sri Jayawardanepura </v>
      </c>
      <c r="F72" t="str" xml:space="preserve">
        <v xml:space="preserve">Number - 0777 80 4545_x000d__x000d_
 Email - gaminisn@gmail.com </v>
      </c>
      <c r="G72" t="str">
        <v xml:space="preserve">42 Years </v>
      </c>
      <c r="H72">
        <v>60</v>
      </c>
      <c r="I72">
        <v>65000</v>
      </c>
      <c r="J72">
        <v>368.5016157378537</v>
      </c>
      <c r="K72">
        <v>3900000</v>
      </c>
      <c r="L72">
        <v>22110.09694427122</v>
      </c>
    </row>
    <row r="73" xml:space="preserve">
      <c r="A73">
        <v>73</v>
      </c>
      <c r="B73" t="str">
        <v>Shazana</v>
      </c>
      <c r="C73" t="str">
        <v>Shahjahan</v>
      </c>
      <c r="D73" t="str">
        <v>Consultant - Reporting and Communications Support</v>
      </c>
      <c r="E73" t="str" xml:space="preserve">
        <v xml:space="preserve">MA (Hons) Social &amp; Political Sciences (First Class) - University of Cambridge _x000d__x000d_
GCE A/L : 4A's - Elizabeth Moir School _x000d__x000d_
GCE O/L : 9A's - - Elizabeth Moir School </v>
      </c>
      <c r="F73" t="str" xml:space="preserve">
        <v xml:space="preserve">Number - +94775201963_x000d__x000d_
 Email - shazana.sl@gmail.com</v>
      </c>
      <c r="G73" t="str">
        <v>9 Years</v>
      </c>
      <c r="H73">
        <v>65.25</v>
      </c>
      <c r="I73">
        <v>10344.8275862069</v>
      </c>
      <c r="J73">
        <v>58.64747200071941</v>
      </c>
      <c r="K73">
        <v>675000</v>
      </c>
      <c r="L73">
        <v>3826.7475480469416</v>
      </c>
    </row>
    <row r="74" xml:space="preserve">
      <c r="A74">
        <v>74</v>
      </c>
      <c r="B74" t="str">
        <v>W.L.</v>
      </c>
      <c r="C74" t="str">
        <v>Sumathipala</v>
      </c>
      <c r="D74" t="str">
        <v>Consultant</v>
      </c>
      <c r="E74" t="str" xml:space="preserve">
        <v xml:space="preserve">Ph.D University of Hawaii, USA _x000d__x000d_
M.S. - University of Hawai, USA _x000d__x000d_
B.Sc (Cey)  University of Ceylon(Peradeniya)</v>
      </c>
      <c r="F74" t="str" xml:space="preserve">
        <v xml:space="preserve">Number - 0777765057_x000d__x000d_
 Email - wlsumathipala@hotmail.com </v>
      </c>
      <c r="G74" t="str">
        <v>37 Years</v>
      </c>
      <c r="H74" t="str">
        <v>No Cost</v>
      </c>
      <c r="I74" t="str">
        <v>No Cost</v>
      </c>
      <c r="J74" t="str">
        <v>No Cost</v>
      </c>
      <c r="K74" t="str">
        <v>No Cost</v>
      </c>
      <c r="L74" t="str">
        <v>No Cost</v>
      </c>
    </row>
    <row r="75" xml:space="preserve">
      <c r="A75">
        <v>75</v>
      </c>
      <c r="B75" t="str">
        <v>Madhavi</v>
      </c>
      <c r="C75" t="str">
        <v>Ariyabandu</v>
      </c>
      <c r="D75" t="str">
        <v xml:space="preserve">Consultant </v>
      </c>
      <c r="E75" t="str" xml:space="preserve">
        <v xml:space="preserve">Masters of Science in Agricultural Economics (1988-1989) - University of East Anglia, Norwich, UK5_x000d__x000d_
Master of Science in Agronomy (1975-1981) - University of Moscow, U.S.S.R._x000d__x000d_
International Course for Development Oriented Research in Agriculture (1986) - CGIAR</v>
      </c>
      <c r="F75" t="str" xml:space="preserve">
        <v xml:space="preserve">Number - +94 777 156336_x000d__x000d_
 Email - mmariyabandu@gmail.com</v>
      </c>
      <c r="G75" t="str">
        <v>20 Years</v>
      </c>
      <c r="H75" t="str">
        <v>No Cost</v>
      </c>
      <c r="I75" t="str">
        <v>No Cost</v>
      </c>
      <c r="J75" t="str">
        <v>No Cost</v>
      </c>
      <c r="K75" t="str">
        <v>No Cost</v>
      </c>
      <c r="L75" t="str">
        <v>No Cost</v>
      </c>
    </row>
    <row r="76" xml:space="preserve">
      <c r="A76">
        <v>76</v>
      </c>
      <c r="B76" t="str">
        <v>Anushka</v>
      </c>
      <c r="C76" t="str">
        <v>Gunawardena</v>
      </c>
      <c r="D76" t="str">
        <v>Consultant - Senior Research Consultant</v>
      </c>
      <c r="E76" t="str" xml:space="preserve">
        <v xml:space="preserve">Masters of Laws in International Human Rights (2017) - Washinfron College of Law _x000d__x000d_
Bachelor of Laws(Hons)  (2013) - University of Colombo_x000d__x000d_
Attorney at  law - Supreme Court, Sri Lanka (2014)_x000d__x000d_
</v>
      </c>
      <c r="F76" t="str" xml:space="preserve">
        <v xml:space="preserve">Numbers - +94 77 9118383_x000d__x000d_
 Email - nush27@gmail.com _x000d__x000d_
</v>
      </c>
      <c r="G76" t="str">
        <v xml:space="preserve">3 Years </v>
      </c>
      <c r="H76">
        <v>130.5</v>
      </c>
      <c r="I76">
        <v>6896.551724137931</v>
      </c>
      <c r="J76">
        <v>39.09831466714628</v>
      </c>
      <c r="K76">
        <v>900000</v>
      </c>
      <c r="L76">
        <v>5102.330064062589</v>
      </c>
    </row>
    <row r="77" xml:space="preserve">
      <c r="A77">
        <v>77</v>
      </c>
      <c r="B77" t="str">
        <v xml:space="preserve">Venura </v>
      </c>
      <c r="C77" t="str">
        <v>Welgedara</v>
      </c>
      <c r="D77" t="str">
        <v>Consultant - Socio-Economic analysis and editing support to NHDR 2017/18.</v>
      </c>
      <c r="E77" t="str" xml:space="preserve">
        <v xml:space="preserve">Doctor of Philosophy(2016) - Deakin University, Melbourne_x000d__x000d_
Master of Applied Finance - Monash University, Melbourne_x000d__x000d_
Bachelor of Commerce First Class Honours(4 years) - Deakin University, Melbourne</v>
      </c>
      <c r="F77" t="str" xml:space="preserve">
        <v xml:space="preserve">Number - +94 762193450_x000d__x000d_
Email - venura@deakin.edu.au</v>
      </c>
      <c r="G77" t="str">
        <v>9 Years</v>
      </c>
      <c r="H77">
        <v>30</v>
      </c>
      <c r="I77">
        <v>30000</v>
      </c>
      <c r="J77">
        <v>170.0776688020863</v>
      </c>
      <c r="K77">
        <v>900000</v>
      </c>
      <c r="L77">
        <v>5102.330064062589</v>
      </c>
    </row>
    <row r="78" xml:space="preserve">
      <c r="A78">
        <v>78</v>
      </c>
      <c r="B78" t="str">
        <v xml:space="preserve">Cyrene </v>
      </c>
      <c r="C78" t="str">
        <v>Siriwardhana</v>
      </c>
      <c r="D78" t="str">
        <v>Consultant to conduct a Gap Analysis of the existing National Legalisation and its Compliance with UN Protocol and the Relevant Instruemnts at UNODC</v>
      </c>
      <c r="E78" t="str" xml:space="preserve">
        <v xml:space="preserve">M.A. Jurisprudence - Oxford University _x000d__x000d_
Barrister of the Inner Temple, UK _x000d__x000d_
Attorney-at-Law, Sri Lanka </v>
      </c>
      <c r="F78" t="str" xml:space="preserve">
        <v xml:space="preserve">Number - +44 (0) 7484 640685, +94 (0) 773 154321_x000d__x000d_
 Email - cyrene10@gmail.com </v>
      </c>
      <c r="G78" t="str">
        <v xml:space="preserve">20 Years </v>
      </c>
      <c r="H78">
        <v>30</v>
      </c>
      <c r="I78">
        <v>33333.33333333334</v>
      </c>
      <c r="J78">
        <v>188.8467131229581</v>
      </c>
      <c r="K78">
        <v>1000000</v>
      </c>
      <c r="L78">
        <v>5665.401393688743</v>
      </c>
    </row>
    <row r="79" xml:space="preserve">
      <c r="A79">
        <v>79</v>
      </c>
      <c r="B79" t="str">
        <v>Achala</v>
      </c>
      <c r="C79" t="str">
        <v>Samaradiwakara</v>
      </c>
      <c r="D79" t="str">
        <v>Consultant - Market Development</v>
      </c>
      <c r="E79" t="str" xml:space="preserve">
        <v xml:space="preserve">Master of Business Administration (2014) - University of Cardiff Metropolitan, UK_x000d__x000d_
Bachelor of Business Management (2009) - University of Colombo _x000d__x000d_
Diploma in Rural Development (2007) - University of Colombo _x000d__x000d_
Excecutives Certificate Course in HRM (2008)- Institute of Human Resource Management </v>
      </c>
      <c r="F79" t="str" xml:space="preserve">
        <v xml:space="preserve">Number - +94 773744455_x000d__x000d_
 Email - achala@goodmarket.lk</v>
      </c>
      <c r="G79" t="str">
        <v xml:space="preserve">16 Years </v>
      </c>
      <c r="H79">
        <v>152.25</v>
      </c>
      <c r="I79">
        <v>8118.226600985222</v>
      </c>
      <c r="J79">
        <v>45.9930122995027</v>
      </c>
      <c r="K79">
        <v>1236000</v>
      </c>
      <c r="L79">
        <v>7002.436122599286</v>
      </c>
    </row>
    <row r="80" xml:space="preserve">
      <c r="A80">
        <v>80</v>
      </c>
      <c r="B80" t="str">
        <v xml:space="preserve">D. M. S. B. </v>
      </c>
      <c r="C80" t="str">
        <v>Dissanayake</v>
      </c>
      <c r="D80" t="str">
        <v>Consultant - Senior Advisor of ESA Project</v>
      </c>
      <c r="E80" t="str" xml:space="preserve">
        <v xml:space="preserve">PhD in International Relation _x000d__x000d_
Master in Development Studies (MDS)_x000d__x000d_
Master of Science in Disaster Management (MScDM)_x000d__x000d_
Masters in Human Resource Management (MHRM)_x000d__x000d_
Post Graduate on Project Management (PgDPM) </v>
      </c>
      <c r="F80" t="str" xml:space="preserve">
        <v xml:space="preserve">Number - 077 396 4362_x000d__x000d_
 Email - sbdasia@gmail.com</v>
      </c>
      <c r="G80" t="str">
        <v xml:space="preserve">25 Years </v>
      </c>
      <c r="H80">
        <v>250</v>
      </c>
      <c r="I80">
        <v>34842</v>
      </c>
      <c r="J80">
        <v>197.3939153589032</v>
      </c>
      <c r="K80">
        <v>8710500</v>
      </c>
      <c r="L80">
        <v>49348.478839725794</v>
      </c>
    </row>
    <row r="81" xml:space="preserve">
      <c r="A81">
        <v>81</v>
      </c>
      <c r="B81" t="str">
        <v>Yasodara Aruni</v>
      </c>
      <c r="C81" t="str">
        <v>Jayakodi</v>
      </c>
      <c r="D81" t="str">
        <v>Consultant - Senior Legal Consultant</v>
      </c>
      <c r="E81" t="str" xml:space="preserve">
        <v xml:space="preserve">PhD Candidate - The Fletcher School, Tufts University, Medford, USA _x000d__x000d_
Master of Arts in Law &amp; Diplomacy - The Fletcher School, Tufts University, Medford, USA _x000d__x000d_
Bachelor of Arts (Hons) and Bachelor of Laws(Hons) - University of Queensland _x000d__x000d_
</v>
      </c>
      <c r="F81" t="str" xml:space="preserve">
        <v xml:space="preserve">Number - +94 775178771_x000d__x000d_
 Email - Aruni.Jayakody@tufts.edu</v>
      </c>
      <c r="G81" t="str">
        <v>7 Years</v>
      </c>
      <c r="H81">
        <v>240</v>
      </c>
      <c r="I81">
        <v>25000</v>
      </c>
      <c r="J81">
        <v>141.6350348422186</v>
      </c>
      <c r="K81">
        <v>6000000</v>
      </c>
      <c r="L81">
        <v>33992.40836213246</v>
      </c>
    </row>
    <row r="82" xml:space="preserve">
      <c r="A82">
        <v>82</v>
      </c>
      <c r="B82" t="str">
        <v xml:space="preserve">Kusala </v>
      </c>
      <c r="C82" t="str">
        <v>Wettasinghe</v>
      </c>
      <c r="D82" t="str">
        <v>Consultant - Psychosocial Support</v>
      </c>
      <c r="E82" t="str">
        <v xml:space="preserve">Not Mentioned </v>
      </c>
      <c r="F82" t="str" xml:space="preserve">
        <v xml:space="preserve">Number - 0776706848_x000d__x000d_
 Email - kusala.wettasinghe@gmail.com </v>
      </c>
      <c r="G82" t="str">
        <v>12 + Years</v>
      </c>
      <c r="H82">
        <v>72</v>
      </c>
      <c r="I82">
        <v>25000</v>
      </c>
      <c r="J82">
        <v>141.6350348422186</v>
      </c>
      <c r="K82">
        <v>1800000</v>
      </c>
      <c r="L82">
        <v>10197.722508639737</v>
      </c>
    </row>
    <row r="83" xml:space="preserve">
      <c r="A83">
        <v>83</v>
      </c>
      <c r="B83" t="str">
        <v>Roshini</v>
      </c>
      <c r="C83" t="str">
        <v>Wickramasinghe</v>
      </c>
      <c r="D83" t="str">
        <v>Consultant - Senior Legal Consultant</v>
      </c>
      <c r="E83" t="str" xml:space="preserve">
        <v xml:space="preserve">Masters in Human Rights (MHR) 2017 - University of Colombo _x000d__x000d_
Enrolled as an Attorney of Supreme Court (2004)- Sri Lanka _x000d__x000d_
Bachelor's Degree in Law (LLB) 1995 - University of Colombo _x000d__x000d_
ECG A/L 1987 2A's C'S - Methodist College , Colombo </v>
      </c>
      <c r="F83" t="str" xml:space="preserve">
        <v xml:space="preserve">Number - +94 77 748 5357_x000d__x000d_
 Email - roshiwickreme@yahoo.com</v>
      </c>
      <c r="G83" t="str">
        <v xml:space="preserve">15 Years </v>
      </c>
      <c r="H83">
        <v>240</v>
      </c>
      <c r="I83">
        <v>25000</v>
      </c>
      <c r="J83">
        <v>141.6350348422186</v>
      </c>
      <c r="K83">
        <v>6000000</v>
      </c>
      <c r="L83">
        <v>33992.40836213246</v>
      </c>
    </row>
    <row r="84" xml:space="preserve">
      <c r="A84">
        <v>84</v>
      </c>
      <c r="B84" t="str">
        <v>Ananda</v>
      </c>
      <c r="C84" t="str">
        <v>Mallawatantri</v>
      </c>
      <c r="D84" t="str">
        <v xml:space="preserve">Consultant - SDG Traget Interactions Exercise (2019) </v>
      </c>
      <c r="E84" t="str" xml:space="preserve">
        <v xml:space="preserve">Phd in Soil Physics (1991-1994) - Washington State University, USA_x000d__x000d_
MSc in Environment Science (1988-1990) - Washington State University, USA_x000d__x000d_
BSc (Chemistry Major) (1977-1981)n- University of Colombo _x000d__x000d_
Diploma in Business Administration (1984-1985) - University of COlombo _x000d__x000d_
Certificate in Public Administration (1985)</v>
      </c>
      <c r="F84" t="str" xml:space="preserve">
        <v xml:space="preserve">Number - +94 773444146_x000d__x000d_
Email - ananda.mallawatantri@iucn.org</v>
      </c>
      <c r="G84" t="str">
        <v xml:space="preserve">24 Years </v>
      </c>
      <c r="H84" t="str">
        <v>No Cost</v>
      </c>
      <c r="I84" t="str">
        <v>No Cost</v>
      </c>
      <c r="J84" t="str">
        <v>No Cost</v>
      </c>
      <c r="K84" t="str">
        <v>No Cost</v>
      </c>
      <c r="L84" t="str">
        <v>No Cost</v>
      </c>
    </row>
    <row r="85" xml:space="preserve">
      <c r="A85">
        <v>85</v>
      </c>
      <c r="B85" t="str">
        <v>Padmi</v>
      </c>
      <c r="C85" t="str">
        <v>Ranasinghe</v>
      </c>
      <c r="D85" t="str">
        <v>Consultant - Environmental Scientist cum Management Developer</v>
      </c>
      <c r="E85" t="str" xml:space="preserve">
        <v xml:space="preserve">Masters in Regional Development &amp; Planing(University of Colombo) _x000d__x000d_
Masters of Science (MSc) in Environmental Management(CUNY)_x000d__x000d_
Bachelors in Phychology(Honors), Minor in Biology (City University of New York)_x000d__x000d_
Associate of Applied Science Asc - Biology(CUNY)_x000d__x000d_
One year Diploma in Geographical Informations Systems (GIS) - University of Sri Jayewardenapura_x000d__x000d_
Certificate on Cities &amp; Climate Change - United Nations Institute for Traning &amp; Research _x000d__x000d_
Certificate in GIS - University of Colombo_x000d__x000d_
Certificate in GIS - University of Peradeniya </v>
      </c>
      <c r="F85" t="str" xml:space="preserve">
        <v xml:space="preserve">Number - +94 77 942 4701_x000d__x000d_
 Email - padmi.ranasinghe@gmail.com</v>
      </c>
      <c r="G85" t="str">
        <v xml:space="preserve">12 Years </v>
      </c>
      <c r="H85">
        <v>90</v>
      </c>
      <c r="I85">
        <v>20555.55555555555</v>
      </c>
      <c r="J85">
        <v>116.4554730924908</v>
      </c>
      <c r="K85">
        <v>1850000</v>
      </c>
      <c r="L85">
        <v>10480.992578324174</v>
      </c>
    </row>
    <row r="86" xml:space="preserve">
      <c r="A86">
        <v>86</v>
      </c>
      <c r="B86" t="str">
        <v>Pooja Anuradhi Christina</v>
      </c>
      <c r="C86" t="str">
        <v>Navaratnam</v>
      </c>
      <c r="D86" t="str">
        <v>Consultant - to Collect and analyse Sri Lankan Human Trafficking Case Law and related documentation for UNODC Human Trafficking Knowledge Portal</v>
      </c>
      <c r="E86" t="str" xml:space="preserve">
        <v xml:space="preserve">Project Management Professional Certification (2012) - Project Management Institute, USA _x000d__x000d_
LLM International Development Law &amp; Human Rights (2005-2006) - University of Warwick, Law School, UK _x000d__x000d_
Diploma in Counselling (2004) - Sri Lanka Foundation Institute _x000d__x000d_
Qualified Attorney - at - Law - Sri Lanka Law College (2001- 2003)</v>
      </c>
      <c r="F86" t="str" xml:space="preserve">
        <v xml:space="preserve">Number - 0777 378430_x000d__x000d_
 Email - anunavaratnam@yahoo.com</v>
      </c>
      <c r="G86" t="str">
        <v>14 Years</v>
      </c>
      <c r="H86">
        <v>130.5</v>
      </c>
      <c r="I86">
        <v>3295.019157088122</v>
      </c>
      <c r="J86">
        <v>18.66760612479816</v>
      </c>
      <c r="K86">
        <v>430000</v>
      </c>
      <c r="L86">
        <v>2436.1225992861596</v>
      </c>
    </row>
    <row r="87" xml:space="preserve">
      <c r="A87">
        <v>87</v>
      </c>
      <c r="B87" t="str">
        <v xml:space="preserve">H. M. </v>
      </c>
      <c r="C87" t="str">
        <v>Premarathne</v>
      </c>
      <c r="D87" t="str">
        <v>Consultant - Organic Input Unit Development</v>
      </c>
      <c r="E87" t="str" xml:space="preserve">
        <v xml:space="preserve">Completed G.C.E A/L  in Agriculture Science _x000d__x000d_
Qualified in Organic farming extension Consultation _x000d__x000d_
International Certificate on Building Grassroots Competency of Organic Fair Trade Rice Chain Program </v>
      </c>
      <c r="F87" t="str" xml:space="preserve">
        <v xml:space="preserve">Number - 077 318 7632_x000d__x000d_
 Email - eftc.lk@gmail.com </v>
      </c>
      <c r="G87" t="str">
        <v xml:space="preserve">20 Years </v>
      </c>
      <c r="H87">
        <v>152.25</v>
      </c>
      <c r="I87">
        <v>5517.241379310345</v>
      </c>
      <c r="J87">
        <v>31.25738699966203</v>
      </c>
      <c r="K87">
        <v>840000</v>
      </c>
      <c r="L87">
        <v>4758.937170698544</v>
      </c>
    </row>
    <row r="88" xml:space="preserve">
      <c r="A88">
        <v>88</v>
      </c>
      <c r="B88" t="str">
        <v>Dilini</v>
      </c>
      <c r="C88" t="str">
        <v>Ekanayake</v>
      </c>
      <c r="D88" t="str">
        <v xml:space="preserve">Consultant </v>
      </c>
      <c r="E88" t="str" xml:space="preserve">
        <v xml:space="preserve">Bachelor of Business Administration, Management (2015 - 2018) - American National College _x000d__x000d_
Comprehensive Master Java Development Programme (2017-2018) - Institute of Java &amp; Software Engineering, Panadura _x000d__x000d_
GCE A/L(Biology Stream) , GCE O/L (2003-2013) - Taxila Central College, Horana </v>
      </c>
      <c r="F88" t="str" xml:space="preserve">
        <v xml:space="preserve">Number - +94 71 475 5921_x000d__x000d_
 Email - dileynidil@gmail.com </v>
      </c>
      <c r="G88" t="str">
        <v xml:space="preserve">6 Years </v>
      </c>
      <c r="H88">
        <v>45</v>
      </c>
      <c r="I88">
        <v>2333.333333333333</v>
      </c>
      <c r="J88">
        <v>13.21926991860707</v>
      </c>
      <c r="K88">
        <v>105000</v>
      </c>
      <c r="L88">
        <v>594.867146337318</v>
      </c>
    </row>
    <row r="89" xml:space="preserve">
      <c r="A89">
        <v>89</v>
      </c>
      <c r="B89" t="str">
        <v>Hansika</v>
      </c>
      <c r="C89" t="str">
        <v>Premarathne</v>
      </c>
      <c r="D89" t="str">
        <v>Consultant - Editor (Energy NAMA Project)</v>
      </c>
      <c r="E89" t="str" xml:space="preserve">
        <v xml:space="preserve">B.Sc. (Special) Degree in Molecular Biology &amp; Biochemistry (2010) - University of Colombo _x000d__x000d_
G.C.E A/L (2005) - 2 B's A - Visakha Vidyalaya, Colombo 5 _x000d__x000d_
G.C.E O/L (2001) - 8 A's </v>
      </c>
      <c r="G89" t="str">
        <v xml:space="preserve">9 Years </v>
      </c>
      <c r="H89">
        <v>30</v>
      </c>
      <c r="I89">
        <v>13500</v>
      </c>
      <c r="J89">
        <v>76.48291881479803</v>
      </c>
      <c r="K89">
        <v>405000</v>
      </c>
      <c r="L89">
        <v>2294.4875644439408</v>
      </c>
    </row>
    <row r="90" xml:space="preserve">
      <c r="A90">
        <v>90</v>
      </c>
      <c r="B90" t="str">
        <v xml:space="preserve">Piyasiri </v>
      </c>
      <c r="C90" t="str">
        <v>Gunasekara</v>
      </c>
      <c r="D90" t="str">
        <v>Consultant - Field Coordinator - Knuckles</v>
      </c>
      <c r="E90" t="str" xml:space="preserve">
        <v xml:space="preserve">MSc. In Enviornment Forestry (2008) - University of Peradeniya _x000d__x000d_
BSc. Agriculture (Special Honours) - 2001 - University of Ruhuna _x000d__x000d_
Trainee Lead Auditor of Sri Lanka Sustainable Fuelwood Standards (SLS 1551) - Sri Lanka Standard Institute_x000d__x000d_
Stage 2 Completed &amp; OMD from level 3 - Chartered Insitute of Management Accountants _x000d__x000d_
GIS and Remote Sensing short course with IIwis 3.1 GIS Software - University of Peradeniya </v>
      </c>
      <c r="F90" t="str" xml:space="preserve">
        <v xml:space="preserve">Number - +94 77  020 3936_x000d__x000d_
 Email - piyasirilipi@gmail.com </v>
      </c>
      <c r="G90" t="str">
        <v xml:space="preserve">18 Years </v>
      </c>
      <c r="H90">
        <v>261</v>
      </c>
      <c r="I90">
        <v>13209.19540229885</v>
      </c>
      <c r="J90">
        <v>74.83539404169085</v>
      </c>
      <c r="K90">
        <v>3447600</v>
      </c>
      <c r="L90">
        <v>19532.03784488131</v>
      </c>
    </row>
    <row r="91" xml:space="preserve">
      <c r="A91">
        <v>91</v>
      </c>
      <c r="B91" t="str">
        <v>Susantha</v>
      </c>
      <c r="C91" t="str">
        <v>Udagedara</v>
      </c>
      <c r="D91" t="str">
        <v xml:space="preserve">Consultant </v>
      </c>
      <c r="E91" t="str" xml:space="preserve">
        <v xml:space="preserve">Master of Environment Management (2016) - University of Colombo _x000d__x000d_
Bachelor of Science in Environment Conservation and Management Special(Hon's) (2010) - University of Kelaniya _x000d__x000d_
Course in introduction to Sustainable Consumption and Production in Asia (e-Leaning Programme) - Switzerland_x000d__x000d_
Course in Green Industry: Pathway Towards the Industry of the Future(2014) - UNEP, Hungary_x000d__x000d_
Course in Science &amp; Policy of Climate Change(e-Learning, 2013) - India _x000d__x000d_
Course in Wildlife Conservation and Management Certificate(2007) - TERI, India/ Open University of Sri Lanka</v>
      </c>
      <c r="F91" t="str" xml:space="preserve">
        <v xml:space="preserve">Number - +94 715696659, +94 778119711_x000d__x000d_
 Email - susanthaauoc@gmail.co, susantha@blueresources.org</v>
      </c>
      <c r="G91" t="str">
        <v>14 Years</v>
      </c>
      <c r="H91" t="str">
        <v>No Cost</v>
      </c>
      <c r="I91" t="str">
        <v>No Cost</v>
      </c>
      <c r="J91" t="str">
        <v>No Cost</v>
      </c>
      <c r="K91" t="str">
        <v>No Cost</v>
      </c>
      <c r="L91" t="str">
        <v>No Cost</v>
      </c>
    </row>
    <row r="92" xml:space="preserve">
      <c r="A92">
        <v>92</v>
      </c>
      <c r="B92" t="str">
        <v>Priyanga Sudahamani</v>
      </c>
      <c r="C92" t="str">
        <v>Serasinghe</v>
      </c>
      <c r="D92" t="str">
        <v>Consultant - Pattern Design and Market Development for 4 Garment factories</v>
      </c>
      <c r="E92" t="str" xml:space="preserve">
        <v xml:space="preserve">Bachelors in Business Management (200/2001) - Open University of Sri Lanka _x000d__x000d_
Diploma in Management (2000/2001) - Open University of Sri Lanka _x000d__x000d_
G.C.E A/l (1991) , O/L (1989) - Devi Balika Maha Vidyalaya </v>
      </c>
      <c r="F92" t="str">
        <v>Number - 075 799 3086</v>
      </c>
      <c r="G92" t="str">
        <v>24 Years</v>
      </c>
      <c r="H92">
        <v>48</v>
      </c>
      <c r="I92">
        <v>10000</v>
      </c>
      <c r="J92">
        <v>56.65401393688743</v>
      </c>
      <c r="K92">
        <v>480000</v>
      </c>
      <c r="L92">
        <v>2719.392668970597</v>
      </c>
    </row>
    <row r="93" xml:space="preserve">
      <c r="A93">
        <v>93</v>
      </c>
      <c r="B93" t="str">
        <v>Sarath</v>
      </c>
      <c r="C93" t="str">
        <v>Premalal</v>
      </c>
      <c r="D93" t="str">
        <v>Consultant - Technical Advisor - Climate Information, Advisories and Early Warning</v>
      </c>
      <c r="E93" t="str" xml:space="preserve">
        <v xml:space="preserve">M.Sc. (Meteorology)- Reading University, UK_x000d__x000d_
M.Sc. (Physics) - University of Peradeniya, Sri Lanka _x000d__x000d_
B.Sc. Special (Physics ) - University of Peradeniya, Sri Lanka </v>
      </c>
      <c r="F93" t="str" xml:space="preserve">
        <v xml:space="preserve">Number - +94 71 440 2908_x000d__x000d_
 Email - spremalal@yahoo.com </v>
      </c>
      <c r="G93" t="str">
        <v>30 Years</v>
      </c>
      <c r="H93">
        <v>60</v>
      </c>
      <c r="I93">
        <v>24000</v>
      </c>
      <c r="J93">
        <v>136.1702127659574</v>
      </c>
      <c r="K93">
        <v>1440000</v>
      </c>
      <c r="L93">
        <v>8170.212765957447</v>
      </c>
    </row>
    <row r="94" xml:space="preserve">
      <c r="A94">
        <v>94</v>
      </c>
      <c r="B94" t="str">
        <v>Manikku Wadu</v>
      </c>
      <c r="C94" t="str">
        <v>Leelaratne</v>
      </c>
      <c r="D94" t="str">
        <v>Consultant - Biomass Technology/Efficiency Improvement</v>
      </c>
      <c r="E94" t="str">
        <v>B.Sc. (Sp) Hons,Ph.D(UK), M.I.Chem.C, C.Chem, M.I.Biol, C.Biol</v>
      </c>
      <c r="F94" t="str" xml:space="preserve">
        <v xml:space="preserve">Number - +94 71 4098541_x000d__x000d_
 Email - manikkuleelaratne@yahoo.com _x000d__x000d_
</v>
      </c>
      <c r="G94" t="str">
        <v>37 Years</v>
      </c>
      <c r="H94">
        <v>65.25</v>
      </c>
      <c r="I94">
        <v>30651.34099616858</v>
      </c>
      <c r="J94">
        <v>173.6521499981224</v>
      </c>
      <c r="K94">
        <v>2000000</v>
      </c>
      <c r="L94">
        <v>11330.802787377486</v>
      </c>
    </row>
    <row r="95" xml:space="preserve">
      <c r="A95">
        <v>95</v>
      </c>
      <c r="B95" t="str">
        <v>P.D. Rukshini Renuka</v>
      </c>
      <c r="C95" t="str">
        <v>De Silva</v>
      </c>
      <c r="D95" t="str">
        <v>Consultant - Pattern Design &amp; Quality Controlling Officer</v>
      </c>
      <c r="E95" t="str">
        <v>Diploma in Clothing Technology (2008-2009)</v>
      </c>
      <c r="F95" t="str" xml:space="preserve">
        <v xml:space="preserve">Number - +94 77 375 4842_x000d__x000d_
 Email - rukshi.desilva@gmail.com </v>
      </c>
      <c r="G95" t="str">
        <v>17 Years</v>
      </c>
      <c r="H95">
        <v>54</v>
      </c>
      <c r="I95">
        <v>10000</v>
      </c>
      <c r="J95">
        <v>56.65401393688743</v>
      </c>
      <c r="K95">
        <v>540000</v>
      </c>
      <c r="L95">
        <v>3059.316752591921</v>
      </c>
    </row>
    <row r="96" xml:space="preserve">
      <c r="A96">
        <v>96</v>
      </c>
      <c r="B96" t="str">
        <v xml:space="preserve">Chamani </v>
      </c>
      <c r="C96" t="str">
        <v>Prematilake</v>
      </c>
      <c r="D96" t="str">
        <v>Consultant - Project Management - Parliamentary Developemnt Support Project</v>
      </c>
      <c r="E96" t="str" xml:space="preserve">
        <v xml:space="preserve">Master of Laws (LL.M Degree ) (2017) - University of Colombo _x000d__x000d_
Bachelor of Laws (LL.B Degree) - Open University of Sri Lanka _x000d__x000d_
</v>
      </c>
      <c r="F96" t="str" xml:space="preserve">
        <v xml:space="preserve">Number - +94 772061526_x000d__x000d_
 Email - chamanipr@gmail.com </v>
      </c>
      <c r="G96" t="str">
        <v xml:space="preserve">15 Years </v>
      </c>
      <c r="H96">
        <v>21.75</v>
      </c>
      <c r="I96">
        <v>16091.95402298851</v>
      </c>
      <c r="J96">
        <v>91.3018667970979</v>
      </c>
      <c r="K96">
        <v>350000</v>
      </c>
      <c r="L96">
        <v>1985.8156028368794</v>
      </c>
    </row>
    <row r="97">
      <c r="A97">
        <v>97</v>
      </c>
      <c r="B97" t="str">
        <v>Thilini Kumari</v>
      </c>
      <c r="C97" t="str">
        <v>Rathnayake</v>
      </c>
      <c r="D97" t="str">
        <v>Consultant - Junior Research at RTI Commission</v>
      </c>
      <c r="E97" t="str">
        <v>-</v>
      </c>
      <c r="F97" t="str">
        <v>-</v>
      </c>
      <c r="G97" t="str">
        <v>-</v>
      </c>
      <c r="H97">
        <v>217.5</v>
      </c>
      <c r="I97">
        <v>2758.620689655173</v>
      </c>
      <c r="J97">
        <v>36.69395142255951</v>
      </c>
      <c r="K97">
        <v>600000</v>
      </c>
      <c r="L97">
        <f>SUM('2019_IC'!$K97/180.43)</f>
        <v>3325.389347669456</v>
      </c>
    </row>
    <row r="98" xml:space="preserve">
      <c r="A98">
        <v>98</v>
      </c>
      <c r="B98" t="str">
        <v>Rushini</v>
      </c>
      <c r="C98" t="str">
        <v>Perera</v>
      </c>
      <c r="D98" t="str">
        <v>Consultant - Project Specialist - Climate Change Adaptation Project</v>
      </c>
      <c r="E98" t="str" xml:space="preserve">
        <v xml:space="preserve">MSC in Development, Administration &amp; Planning (2011)- University College London, UK_x000d__x000d_
BA in International Development Studies (2004-2008) - Honours York University, Toronto, Canada _x000d__x000d_
</v>
      </c>
      <c r="F98" t="str" xml:space="preserve">
        <v xml:space="preserve">Number - +94 77 068 3465_x000d__x000d_
 Email - Rushini .Perera@outlook.com</v>
      </c>
      <c r="G98" t="str">
        <v>12 Years</v>
      </c>
      <c r="H98">
        <v>141.37</v>
      </c>
      <c r="I98">
        <v>25192.70708071019</v>
      </c>
      <c r="J98">
        <v>142.9373451387812</v>
      </c>
      <c r="K98">
        <v>3561493</v>
      </c>
      <c r="L98">
        <v>20207.052482269504</v>
      </c>
    </row>
    <row r="99">
      <c r="A99">
        <v>99</v>
      </c>
      <c r="B99" t="str">
        <v>Wasana</v>
      </c>
      <c r="C99" t="str">
        <v>Nalawatta</v>
      </c>
      <c r="D99" t="str">
        <v>Consultant - Junior Research Consultant</v>
      </c>
      <c r="E99" t="str">
        <v>-</v>
      </c>
      <c r="F99" t="str">
        <v>-</v>
      </c>
      <c r="G99" t="str">
        <v>-</v>
      </c>
      <c r="H99">
        <v>217.5</v>
      </c>
      <c r="I99">
        <v>2758.620689655173</v>
      </c>
      <c r="J99">
        <v>15.65174859378821</v>
      </c>
      <c r="K99">
        <v>600000</v>
      </c>
      <c r="L99">
        <v>3404.255319148936</v>
      </c>
    </row>
    <row r="100">
      <c r="A100">
        <v>100</v>
      </c>
      <c r="B100" t="str">
        <v>Ruvini</v>
      </c>
      <c r="C100" t="str">
        <v>Prasadika Ahangangoda</v>
      </c>
      <c r="D100" t="str">
        <v>Consultant - Junior Research Consultant</v>
      </c>
      <c r="E100" t="str">
        <v>-</v>
      </c>
      <c r="F100" t="str">
        <v>-</v>
      </c>
      <c r="G100" t="str">
        <v>-</v>
      </c>
      <c r="H100">
        <v>217.5</v>
      </c>
      <c r="I100">
        <v>2758.620689655173</v>
      </c>
      <c r="J100">
        <v>15.65174859378821</v>
      </c>
      <c r="K100">
        <v>600000</v>
      </c>
      <c r="L100">
        <v>3404.255319148936</v>
      </c>
    </row>
    <row r="101" xml:space="preserve">
      <c r="A101">
        <v>101</v>
      </c>
      <c r="B101" t="str">
        <v>Kalum</v>
      </c>
      <c r="C101" t="str">
        <v>Nishantha</v>
      </c>
      <c r="D101" t="str">
        <v>Consultant</v>
      </c>
      <c r="E101" t="str" xml:space="preserve">
        <v xml:space="preserve">Bachelor of Arts (B.A) University of Ruhuna (2007-2010)_x000d__x000d_
Diploma in Agriculture Production Technology (2014-2015) - Aquinas College of Higher Education _x000d__x000d_
Diploma in Business Management  (199-2002) - NIBM </v>
      </c>
      <c r="F101" t="str" xml:space="preserve">
        <v xml:space="preserve">Number - +94 777959306 _x000d__x000d_
 Email - kalumnishantha670@gmail.com </v>
      </c>
      <c r="G101" t="str">
        <v xml:space="preserve">23 Years </v>
      </c>
      <c r="H101" t="str">
        <v>No Cost</v>
      </c>
      <c r="I101" t="str">
        <v>No Cost</v>
      </c>
      <c r="J101" t="str">
        <v>No Cost</v>
      </c>
      <c r="K101" t="str">
        <v>No Cost</v>
      </c>
      <c r="L101" t="str">
        <v>No Cost</v>
      </c>
    </row>
    <row r="102" xml:space="preserve">
      <c r="A102">
        <v>102</v>
      </c>
      <c r="B102" t="str">
        <v>Anishka</v>
      </c>
      <c r="C102" t="str">
        <v>Wijayarathne</v>
      </c>
      <c r="D102" t="str">
        <v>Consultant - Project Support Assistant</v>
      </c>
      <c r="E102" t="str" xml:space="preserve">
        <v xml:space="preserve">BSc (Hons) in International Management &amp; Business - Plymouth University, United Kingdom_x000d__x000d_
Diploma in English - Aquinas University College _x000d__x000d_
Completed Foundation Course - AAT_x000d__x000d_
G.C.E. A/L (Commerce Stream) (2015) - St. Bridget's Convet, Colombo 07_x000d__x000d_
</v>
      </c>
      <c r="F102" t="str" xml:space="preserve">
        <v xml:space="preserve">Number - 077 4469122 _x000d__x000d_
 Email - anieshkaw@gmail.com </v>
      </c>
      <c r="G102" t="str">
        <v xml:space="preserve">3 Years </v>
      </c>
      <c r="H102">
        <v>43.5</v>
      </c>
      <c r="I102">
        <v>3190.804597701149</v>
      </c>
      <c r="J102">
        <v>18.10390804597701</v>
      </c>
      <c r="K102">
        <v>138800</v>
      </c>
      <c r="L102">
        <v>787.52</v>
      </c>
    </row>
    <row r="103" xml:space="preserve">
      <c r="A103">
        <v>103</v>
      </c>
      <c r="B103" t="str">
        <v>Sithara</v>
      </c>
      <c r="C103" t="str">
        <v>Dissanayake Mudiyanselage</v>
      </c>
      <c r="D103" t="str">
        <v xml:space="preserve">Consultant - </v>
      </c>
      <c r="E103" t="str">
        <v>Bachelor of Arts (Special) degree in Translation Studies (2014-2018)</v>
      </c>
      <c r="F103" t="str" xml:space="preserve">
        <v xml:space="preserve">Number - 078-3990305, 066 2057448_x000d__x000d_
 Email - sithuhanz@gmail.com</v>
      </c>
      <c r="G103" t="str">
        <v>Not Mentioned</v>
      </c>
      <c r="H103" t="str">
        <v>No Cost</v>
      </c>
      <c r="I103" t="str">
        <v>No Cost</v>
      </c>
      <c r="J103" t="str">
        <v>No Cost</v>
      </c>
      <c r="K103" t="str">
        <v>No Cost</v>
      </c>
      <c r="L103" t="str">
        <v>No Cost</v>
      </c>
    </row>
    <row r="104" xml:space="preserve">
      <c r="A104">
        <v>104</v>
      </c>
      <c r="B104" t="str">
        <v xml:space="preserve">Asoka </v>
      </c>
      <c r="C104" t="str">
        <v>Gunawardena</v>
      </c>
      <c r="D104" t="str">
        <v>Consultant - Technical Adviser on Planning, Budgeting and Implementation</v>
      </c>
      <c r="E104" t="str" xml:space="preserve">
        <v xml:space="preserve">Masters in Social Science (1982) - University of New England, Australia _x000d__x000d_
PGD in Development Administration (1970) University of  Leeds, Uk _x000d__x000d_
Bachelor of Arts, Geography(Hons) (1960) - University of Ceylon </v>
      </c>
      <c r="F104" t="str" xml:space="preserve">
        <v xml:space="preserve">Address - GUNAWARDENA ASOKA SERASINGHE_x000d__x000d_
16/1, Railway Avenue_x000d__x000d_
Kirilipona_x000d__x000d_
Colombo 5</v>
      </c>
      <c r="G104" t="str">
        <v xml:space="preserve">51 Years </v>
      </c>
      <c r="H104">
        <v>92</v>
      </c>
      <c r="I104">
        <v>45000</v>
      </c>
      <c r="J104">
        <v>255.3191489361702</v>
      </c>
      <c r="K104">
        <v>4140000</v>
      </c>
      <c r="L104">
        <v>23489.36170212766</v>
      </c>
    </row>
    <row r="105" xml:space="preserve">
      <c r="A105">
        <v>105</v>
      </c>
      <c r="B105" t="str">
        <v>S. Padhmasiri</v>
      </c>
      <c r="C105" t="str">
        <v>Subasingha</v>
      </c>
      <c r="D105" t="str">
        <v>Consultant - Production &amp; Growing Specialist</v>
      </c>
      <c r="E105" t="str" xml:space="preserve">
        <v xml:space="preserve">M.Sc. In Forestry and Enviornment Management (2009)- University of Sri Jayawardanapura _x000d__x000d_
MA in Sociology (2016) - University of Kelaniya _x000d__x000d_
Reading for MBA Degree - Rajarata University of Sri Lanka _x000d__x000d_
Bachelor Agriculture Degree (2002) - Wayamba University, Sri Lanka</v>
      </c>
      <c r="F105" t="str" xml:space="preserve">
        <v xml:space="preserve">Number - 0777358976_x000d__x000d_
 Email - spsubasingha@gmail.com </v>
      </c>
      <c r="G105" t="str">
        <v xml:space="preserve">16 Years </v>
      </c>
      <c r="H105">
        <v>24</v>
      </c>
      <c r="I105">
        <v>21000</v>
      </c>
      <c r="J105">
        <v>119.1489361702128</v>
      </c>
      <c r="K105">
        <v>504000</v>
      </c>
      <c r="L105">
        <v>2859.574468085106</v>
      </c>
    </row>
    <row r="106" xml:space="preserve">
      <c r="A106">
        <v>106</v>
      </c>
      <c r="B106" t="str">
        <v xml:space="preserve">A. D. </v>
      </c>
      <c r="C106" t="str">
        <v>Jayasinghearachchi</v>
      </c>
      <c r="D106" t="str">
        <v>Consultant - Training &amp; Coordination of Meteorological Observations and Forecasting</v>
      </c>
      <c r="E106" t="str" xml:space="preserve">
        <v xml:space="preserve">Msc in Weather, Climate and Modelling - University of Reading, UK_x000d__x000d_
BSc Special Degree in Physics - University of Peradeniya </v>
      </c>
      <c r="F106" t="str" xml:space="preserve">
        <v xml:space="preserve">Number - +94 77 377 2780_x000d__x000d_
Email - dananda52@hotmail.com </v>
      </c>
      <c r="G106" t="str">
        <v xml:space="preserve">28 Years </v>
      </c>
      <c r="H106">
        <v>144</v>
      </c>
      <c r="I106">
        <v>13333.33333333333</v>
      </c>
      <c r="J106">
        <v>73.89756944444444</v>
      </c>
      <c r="K106">
        <v>1920000</v>
      </c>
      <c r="L106">
        <v>10641.25</v>
      </c>
    </row>
    <row r="107" xml:space="preserve">
      <c r="A107">
        <v>107</v>
      </c>
      <c r="B107" t="str">
        <v>Harini</v>
      </c>
      <c r="C107" t="str">
        <v>Nissanka</v>
      </c>
      <c r="D107" t="str">
        <v>Consultant - Tsunami Preparedness</v>
      </c>
      <c r="E107" t="str" xml:space="preserve">
        <v xml:space="preserve">Masters in Environment Management (2019) - University of Colombo _x000d__x000d_
 PGD on Climate change &amp; Environmental Management (2017-2018) - University of Colombo _x000d__x000d_
Honours Degree in Applied Marine Biology (2011-2015) - Tohoku University - Sendai, Japan </v>
      </c>
      <c r="F107" t="str" xml:space="preserve">
        <v xml:space="preserve">Number - +94 766751864 _x000d__x000d_
 Email - harini.26@hotmail.com </v>
      </c>
      <c r="G107" t="str">
        <v xml:space="preserve">9 Years </v>
      </c>
      <c r="H107">
        <v>100</v>
      </c>
      <c r="I107">
        <v>6400</v>
      </c>
      <c r="J107">
        <v>106.4125</v>
      </c>
      <c r="K107">
        <v>640000</v>
      </c>
      <c r="L107">
        <v>10641.25</v>
      </c>
    </row>
    <row r="108" xml:space="preserve">
      <c r="A108">
        <v>108</v>
      </c>
      <c r="B108" t="str">
        <v xml:space="preserve">Chamani </v>
      </c>
      <c r="C108" t="str">
        <v>Prematilake</v>
      </c>
      <c r="D108" t="str">
        <v>Consultant</v>
      </c>
      <c r="E108" t="str" xml:space="preserve">
        <v xml:space="preserve">Master of Laws (LL.M Degree ) (2017) - University of Colombo _x000d__x000d_
Bachelor of Laws (LL.B Degree) - Open University of Sri Lanka _x000d__x000d_
</v>
      </c>
      <c r="F108" t="str" xml:space="preserve">
        <v xml:space="preserve">Number - +94 772061526_x000d__x000d_
 Email - chamanipr@gmail.com </v>
      </c>
      <c r="G108" t="str">
        <v xml:space="preserve">15 Years </v>
      </c>
      <c r="H108">
        <v>65.25</v>
      </c>
      <c r="I108">
        <f>SUM('2019_IC'!$K108/'2019_IC'!$H108)</f>
        <v>10727.969348659004</v>
      </c>
      <c r="J108">
        <f>SUM('2019_IC'!$L108/'2019_IC'!$H108)</f>
        <v>163.08429118773947</v>
      </c>
      <c r="K108">
        <v>700000</v>
      </c>
      <c r="L108">
        <v>10641.25</v>
      </c>
    </row>
    <row r="109" xml:space="preserve">
      <c r="A109">
        <v>109</v>
      </c>
      <c r="B109" t="str">
        <v>Susantha</v>
      </c>
      <c r="C109" t="str">
        <v>Udagedara</v>
      </c>
      <c r="D109" t="str">
        <v xml:space="preserve">Consultant </v>
      </c>
      <c r="E109" t="str" xml:space="preserve">
        <v xml:space="preserve">Master of Environment Management (2016) - University of Colombo _x000d__x000d_
Bachelor of Science in Environment Conservation and Management Special(Hon's) (2010) - University of Kelaniya _x000d__x000d_
Course in introduction to Sustainable Consumption and Production in Asia (e-Leaning Programme) - Switzerland_x000d__x000d_
Course in Green Industry: Pathway Towards the Industry of the Future(2014) - UNEP, Hungary_x000d__x000d_
Course in Science &amp; Policy of Climate Change(e-Learning, 2013) - India _x000d__x000d_
Course in Wildlife Conservation and Management Certificate(2007) - TERI, India/ Open University of Sri Lanka</v>
      </c>
      <c r="F109" t="str" xml:space="preserve">
        <v xml:space="preserve">Number - +94 715696659, +94 778119711_x000d__x000d_
 Email - susanthaauoc@gmail.co, susantha@blueresources.org</v>
      </c>
      <c r="G109" t="str">
        <v>14 Years</v>
      </c>
      <c r="H109" t="str">
        <v>No Cost</v>
      </c>
      <c r="I109" t="str">
        <v>No Cost</v>
      </c>
      <c r="J109" t="str">
        <v>No Cost</v>
      </c>
      <c r="K109" t="str">
        <v>No Cost</v>
      </c>
      <c r="L109" t="str">
        <v>No Cost</v>
      </c>
    </row>
    <row r="110" xml:space="preserve">
      <c r="A110">
        <v>110</v>
      </c>
      <c r="B110" t="str">
        <v>Madhavi</v>
      </c>
      <c r="C110" t="str">
        <v>Ariyabandu</v>
      </c>
      <c r="D110" t="str">
        <v>Consultant - Social Equity &amp; Gender</v>
      </c>
      <c r="E110" t="str" xml:space="preserve">
        <v xml:space="preserve">Masters of Science in Agricultural Economics (1988-1989) - University of East Anglia, Norwich, UK5_x000d__x000d_
Master of Science in Agronomy (1975-1981) - University of Moscow, U.S.S.R._x000d__x000d_
International Course for Development Oriented Research in Agriculture (1986) - CGIAR</v>
      </c>
      <c r="F110" t="str" xml:space="preserve">
        <v xml:space="preserve">Number - +94 777 156336_x000d__x000d_
 Email - mmariyabandu@gmail.com</v>
      </c>
      <c r="G110" t="str">
        <v>20 Years</v>
      </c>
      <c r="H110">
        <v>26</v>
      </c>
      <c r="I110">
        <v>39346.15384615384</v>
      </c>
      <c r="J110">
        <v>218.0688014529393</v>
      </c>
      <c r="K110">
        <v>1023000</v>
      </c>
      <c r="L110">
        <v>5669.788837776423</v>
      </c>
    </row>
    <row r="111" xml:space="preserve">
      <c r="A111">
        <v>111</v>
      </c>
      <c r="B111" t="str">
        <v>Sisira</v>
      </c>
      <c r="C111" t="str">
        <v>Fernando</v>
      </c>
      <c r="D111" t="str">
        <v>Consultant - Administrative Coordinator (Proposal Evaluation)</v>
      </c>
      <c r="E111" t="str" xml:space="preserve">
        <v xml:space="preserve">Master Degree in Development  Practice  (Reading) - University of Peradeniya _x000d__x000d_
Diploma in Agriculture (1989) - Aquinas College of Higher Studies _x000d__x000d_
Completed GEC A/L in Bio Stream (1985) </v>
      </c>
      <c r="F111" t="str" xml:space="preserve">
        <v xml:space="preserve">Number - +94 717216852, +94775855128 (Mobile)_x000d__x000d_
Email - warnasisira@gmail.com_x000d__x000d_
</v>
      </c>
      <c r="G111" t="str">
        <v>31 Years</v>
      </c>
      <c r="H111">
        <v>20</v>
      </c>
      <c r="I111">
        <v>7500</v>
      </c>
      <c r="J111">
        <v>41.5673668458682</v>
      </c>
      <c r="K111">
        <v>150000</v>
      </c>
      <c r="L111">
        <v>831.347336917364</v>
      </c>
    </row>
    <row r="112" xml:space="preserve">
      <c r="A112">
        <v>112</v>
      </c>
      <c r="B112" t="str">
        <v>Nishanthi</v>
      </c>
      <c r="C112" t="str">
        <v>Marian Priyanka Perera</v>
      </c>
      <c r="D112" t="str">
        <v>Consultant - Environmental Sceintist cum Management Plan Developer</v>
      </c>
      <c r="E112" t="str" xml:space="preserve">
        <v xml:space="preserve">Doctor of Philosophy in Protected Area Management (2015) - University of Colombo _x000d__x000d_
Master of Philosophy in Zoology (1998) -University of Sri Jayawardenapura _x000d__x000d_
Bachelor of Science (1993) - The Open University, Nawala, Sri Lanka_x000d__x000d_
GCE A/L, O/L - St Paruls Balika Maha Vidyalaya </v>
      </c>
      <c r="F112" t="str" xml:space="preserve">
        <v xml:space="preserve">Number - 0779964451_x000d__x000d_
 Email - nmpperera@yahoo.com</v>
      </c>
      <c r="G112" t="str">
        <v xml:space="preserve">25 Years </v>
      </c>
      <c r="H112">
        <v>50</v>
      </c>
      <c r="I112">
        <v>20000</v>
      </c>
      <c r="J112">
        <v>110.9016302539647</v>
      </c>
      <c r="K112">
        <v>1000000</v>
      </c>
      <c r="L112">
        <v>5545.081512698236</v>
      </c>
    </row>
    <row r="113" xml:space="preserve">
      <c r="A113">
        <v>113</v>
      </c>
      <c r="B113" t="str">
        <v>Visaka</v>
      </c>
      <c r="C113" t="str">
        <v>Hidellage</v>
      </c>
      <c r="D113" t="str">
        <v>Senior Technical Advisor (Proposal Development)</v>
      </c>
      <c r="E113" t="str" xml:space="preserve">
        <v xml:space="preserve">Ph.D(Food Science &amp; technology/Economics) (2002) - University of Peradeniya_x000d__x000d_
Diploma in Managing Voluntary and Non-Profit Enterprises(1999) - Open University,UK_x000d__x000d_
M.Sc. - Food Science and Technology (1993) - University of Peradeniya _x000d__x000d_
M.Sc (Hon) - Process Engineering (1981) - Astrakhan Technical Institute of Fisheries, Astrakhan, USSR </v>
      </c>
      <c r="F113" t="str" xml:space="preserve">
        <v xml:space="preserve">Number - +94 777894130_x000d__x000d_
 Email - vishaka_hidellage@yahoo.com</v>
      </c>
      <c r="G113" t="str">
        <v xml:space="preserve">38 Years </v>
      </c>
      <c r="H113">
        <v>92</v>
      </c>
      <c r="I113">
        <v>36000</v>
      </c>
      <c r="J113">
        <v>199.6229344571365</v>
      </c>
      <c r="K113">
        <v>3312000</v>
      </c>
      <c r="L113">
        <v>18365.309970056558</v>
      </c>
    </row>
    <row r="114" xml:space="preserve">
      <c r="A114">
        <v>114</v>
      </c>
      <c r="B114" t="str">
        <v>Prishanthi</v>
      </c>
      <c r="C114" t="str">
        <v>Mahindarathne</v>
      </c>
      <c r="D114" t="str">
        <v>Reparations Policy Consultant</v>
      </c>
      <c r="E114" t="str" xml:space="preserve">
        <v xml:space="preserve">LLM in Public International Law with Merit (International Criminal Law &amp; International Humanitarian Law) (200-2001) - University of London, London, UK _x000d__x000d_
LL.M. in International Legal Studies (1998-1999) - New York University School of  Law, New York, USA _x000d__x000d_
Diploma in Forensic Medicine and Sciences (1996-1997) - University of Colombo _x000d__x000d_
Attorneys -At-Law with First Class Honours (1986-1990) - Sri Lanka Law College _x000d__x000d_
Advanced Advocacy (2006 August -September) - University of Oxford, UK </v>
      </c>
      <c r="F114" t="str" xml:space="preserve">
        <v xml:space="preserve">Number - +94 77 734 0006_x000d__x000d_
 Email - prashanthim@yahoo.com</v>
      </c>
      <c r="G114" t="str">
        <v xml:space="preserve">28 Years </v>
      </c>
      <c r="H114">
        <v>95</v>
      </c>
      <c r="I114">
        <v>81157.5052631579</v>
      </c>
      <c r="J114">
        <v>450.0249820514467</v>
      </c>
      <c r="K114">
        <v>7709963</v>
      </c>
      <c r="L114">
        <v>42752.37329488743</v>
      </c>
    </row>
    <row r="115" xml:space="preserve">
      <c r="A115">
        <v>115</v>
      </c>
      <c r="B115" t="str">
        <v xml:space="preserve">Venura </v>
      </c>
      <c r="C115" t="str">
        <v>Welagedara</v>
      </c>
      <c r="D115" t="str">
        <v>Consultant - Socio-Economic analysis and editing support to NHDR 2017/18.</v>
      </c>
      <c r="E115" t="str" xml:space="preserve">
        <v xml:space="preserve">Doctor of Philosophy(2016) - Deakin University, Melbourne_x000d__x000d_
Master of Applied Finance - Monash University, Melbourne_x000d__x000d_
Bachelor of Commerce First Class Honours(4 years) - Deakin University, Melbourne</v>
      </c>
      <c r="F115" t="str" xml:space="preserve">
        <v xml:space="preserve">Number - +94 762193450_x000d__x000d_
 Email - venura@deakin.edu.au</v>
      </c>
      <c r="G115" t="str">
        <v>9 Years</v>
      </c>
      <c r="H115" t="str">
        <v>No Cost</v>
      </c>
      <c r="I115" t="str">
        <v>No Cost</v>
      </c>
      <c r="J115" t="str">
        <v>No Cost</v>
      </c>
      <c r="K115" t="str">
        <v>No Cost</v>
      </c>
      <c r="L115" t="str">
        <v>No Cost</v>
      </c>
    </row>
    <row r="116" xml:space="preserve">
      <c r="A116">
        <v>116</v>
      </c>
      <c r="B116" t="str">
        <v xml:space="preserve">Sujeeve </v>
      </c>
      <c r="C116" t="str">
        <v>Samaraweera</v>
      </c>
      <c r="D116" t="str">
        <v>Consultant - Technical Advisor for design and implementation of social innovation pilots and innovative traiining programmes for selected local govennment authorities</v>
      </c>
      <c r="E116" t="str">
        <v>Not Mentioned</v>
      </c>
      <c r="F116" t="str" xml:space="preserve">
        <v xml:space="preserve">Number - 0755207779, 0778885727_x000d__x000d_
 Email - sujeevesam@gmail.com</v>
      </c>
      <c r="G116" t="str">
        <v>27 Years</v>
      </c>
      <c r="H116" t="str">
        <v>No Cost</v>
      </c>
      <c r="I116" t="str">
        <v>No Cost</v>
      </c>
      <c r="J116" t="str">
        <v>No Cost</v>
      </c>
      <c r="K116" t="str">
        <v>No Cost</v>
      </c>
      <c r="L116" t="str">
        <v>No Cost</v>
      </c>
    </row>
    <row r="117">
      <c r="A117">
        <v>117</v>
      </c>
      <c r="B117" t="str">
        <v>Pradeep</v>
      </c>
      <c r="C117" t="str">
        <v>Nirosh Pieris</v>
      </c>
      <c r="E117" t="str">
        <v>-</v>
      </c>
      <c r="F117" t="str">
        <v>-</v>
      </c>
      <c r="G117" t="str">
        <v>-</v>
      </c>
      <c r="H117" t="str">
        <v>No Cost</v>
      </c>
      <c r="I117" t="str">
        <v>No Cost</v>
      </c>
      <c r="J117" t="str">
        <v>No Cost</v>
      </c>
      <c r="K117" t="str">
        <v>No Cost</v>
      </c>
      <c r="L117" t="str">
        <v>No Cost</v>
      </c>
    </row>
    <row r="118">
      <c r="A118">
        <v>118</v>
      </c>
      <c r="B118" t="str">
        <v>Naveen</v>
      </c>
      <c r="C118" t="str">
        <v>Ratnayake</v>
      </c>
      <c r="D118" t="str">
        <v>Consultant - SDG Action Campaign Coordinator &amp; Digital Media Associate</v>
      </c>
      <c r="E118" t="str">
        <v>-</v>
      </c>
      <c r="F118" t="str">
        <v>-</v>
      </c>
      <c r="G118" t="str">
        <v>-</v>
      </c>
      <c r="H118">
        <v>65.25</v>
      </c>
      <c r="I118">
        <v>5517.241379310345</v>
      </c>
      <c r="J118">
        <v>30.34285530061235</v>
      </c>
      <c r="K118">
        <v>360000</v>
      </c>
      <c r="L118">
        <v>1979.8713083649561</v>
      </c>
    </row>
    <row r="119" xml:space="preserve">
      <c r="A119">
        <v>119</v>
      </c>
      <c r="B119" t="str">
        <v xml:space="preserve">Lekha </v>
      </c>
      <c r="C119" t="str">
        <v>Ratnayake</v>
      </c>
      <c r="D119" t="str">
        <v>Consultant - Monitoring Officer - RTI</v>
      </c>
      <c r="E119" t="str" xml:space="preserve">
        <v xml:space="preserve">Master of Science in Interdisciplinary Natural Resource Developemnt Management (1992-1993) - Asian Institute of Technology, Bankok, Thailand_x000d__x000d_
Master of Science in Agronomy (1981-1987)  - Kuban State Agrarian University, Krasnodar, USSR_x000d__x000d_
Basic Security in the Field II - UN Department of Safety &amp; Security - 24 February 2017_x000d__x000d_
Advance Security in the Field - - UN Department of Safety &amp; Security - 27 February 2017_x000d__x000d_
A short term training workshop organized by the Asian Development Bank on Training of Facilitators, Results focus project design and management in 11-21 May 2009, Hue, Vietnam_x000d__x000d_
Short Term training Certificate on integration of gender equality in project implementation and management, conducted by Asian Institute of Technology, May 2009_x000d__x000d_
International Continuing education Course on Sustainable Communities - Bridging the gap between research and action; conducted by UNHABITAT, Helsinki University of Technology and Asian Institute of Technology Thailand, 11-22 August 2008_x000d__x000d_
</v>
      </c>
      <c r="F119" t="str" xml:space="preserve">
        <v xml:space="preserve">Number - 94 71 045 9341_x000d__x000d_
 Email - lekhaku@yahoo.com </v>
      </c>
      <c r="G119" t="str">
        <v>31 Years</v>
      </c>
      <c r="H119">
        <v>195.75</v>
      </c>
      <c r="I119">
        <v>6896.551724137931</v>
      </c>
      <c r="J119">
        <v>37.92856912576544</v>
      </c>
      <c r="K119">
        <v>1350000</v>
      </c>
      <c r="L119">
        <v>7424.517406368585</v>
      </c>
    </row>
    <row r="120" xml:space="preserve">
      <c r="A120">
        <v>120</v>
      </c>
      <c r="B120" t="str">
        <v>Shazana</v>
      </c>
      <c r="C120" t="str">
        <v>Shajahan</v>
      </c>
      <c r="D120" t="str">
        <v>Consultant - Reporting and Communications Support</v>
      </c>
      <c r="E120" t="str" xml:space="preserve">
        <v xml:space="preserve">MA (Hons) Social &amp; Political Sciences (First Class) - University of Cambridge _x000d__x000d_
GCE A/L : 4A's - Elizabeth Moir School _x000d__x000d_
GCE O/L : 9A's - - Elizabeth Moir School </v>
      </c>
      <c r="F120" t="str" xml:space="preserve">
        <v xml:space="preserve">Number - +94775201963_x000d__x000d_
Email - shazana.sl@gmail.com</v>
      </c>
      <c r="G120" t="str">
        <v>9 Years</v>
      </c>
      <c r="H120">
        <v>65.25</v>
      </c>
      <c r="I120">
        <v>10344.8275862069</v>
      </c>
      <c r="J120">
        <v>56.89285368864817</v>
      </c>
      <c r="K120">
        <v>675000</v>
      </c>
      <c r="L120">
        <v>3712.2587031842927</v>
      </c>
    </row>
    <row r="121" xml:space="preserve">
      <c r="A121">
        <v>121</v>
      </c>
      <c r="B121" t="str">
        <v>Sajith</v>
      </c>
      <c r="C121" t="str">
        <v>Ranathunga</v>
      </c>
      <c r="D121" t="str">
        <v>Consultant - Irrigation Engineer</v>
      </c>
      <c r="E121" t="str" xml:space="preserve">
        <v xml:space="preserve">_x000d__x000d_
Water resources managemnt and treatment technologies (2017) - Norwegian University of Life Sciences _x000d__x000d_
Master Degree in Water and Environment al Engineering (2017 -2019) - University of Peradeniya _x000d__x000d_
Bachelor's degree in Civil and Environmental Engineering (2010-2015)  - University of Ruhuna _x000d__x000d_
GIS &amp; REmort Sensing Short Course - Kotmale International Traning Insitute , Kotmale_x000d__x000d_
Quantity Surveying Short Course - Institution of Engineers _x000d__x000d_
</v>
      </c>
      <c r="G121" t="str">
        <v>7 Years</v>
      </c>
      <c r="H121">
        <v>130.5</v>
      </c>
      <c r="I121">
        <v>10727.969348659</v>
      </c>
      <c r="J121">
        <v>58.99999641785736</v>
      </c>
      <c r="K121">
        <v>1400000</v>
      </c>
      <c r="L121">
        <v>7699.499532530385</v>
      </c>
    </row>
    <row r="122" xml:space="preserve">
      <c r="A122">
        <v>122</v>
      </c>
      <c r="B122" t="str">
        <v>Pathuma Shehana</v>
      </c>
      <c r="C122" t="str">
        <v>Mirza</v>
      </c>
      <c r="D122" t="str">
        <v>Consultant - Coordination Assistant - Resettlement</v>
      </c>
      <c r="E122" t="str" xml:space="preserve">
        <v xml:space="preserve">Bachelor of Arts in International Relations (2nd Class Honors upper Devision) - University of Colombo _x000d__x000d_
Diploma in Diplomacy and World Affairs - BIDTI_x000d__x000d_
Certificate Course in Human Resources Management - IPM, Sri Lanka _x000d__x000d_
Diploma in Computer Science - MCI Institute of Computer Science </v>
      </c>
      <c r="G122" t="str">
        <v xml:space="preserve">3 Years </v>
      </c>
      <c r="H122">
        <v>130.5</v>
      </c>
      <c r="I122">
        <v>3236.781609195402</v>
      </c>
      <c r="J122">
        <v>17.80114177635924</v>
      </c>
      <c r="K122">
        <v>422400</v>
      </c>
      <c r="L122">
        <v>2323.0490018148816</v>
      </c>
    </row>
    <row r="123" xml:space="preserve">
      <c r="A123">
        <v>123</v>
      </c>
      <c r="B123" t="str">
        <v xml:space="preserve">Anuruddha </v>
      </c>
      <c r="C123" t="str">
        <v>Karunarathna</v>
      </c>
      <c r="D123" t="str">
        <v>Design Consultant - Sewerage treatment faciltiy - Ipalogama</v>
      </c>
      <c r="E123" t="str" xml:space="preserve">
        <v xml:space="preserve">PhD in Environmental Engineering (2007-2010) - Saitama University, Japan _x000d__x000d_
M.Eng. In Environmental Engineering (2004-2006) - Saitama University, Japan _x000d__x000d_
B.Sc. Agriculture(Hons.) (1998-2002) - University of Peradeniya, Sri Lanka _x000d__x000d_
_x000d__x000d_
</v>
      </c>
      <c r="F123" t="str" xml:space="preserve">
        <v xml:space="preserve">Number - +94 77 2976234_x000d__x000d_
 Email - anujica@yahoo.com </v>
      </c>
      <c r="G123" t="str">
        <v xml:space="preserve">13 Years </v>
      </c>
      <c r="H123">
        <v>20</v>
      </c>
      <c r="I123">
        <v>29750</v>
      </c>
      <c r="J123">
        <v>163.6143650662707</v>
      </c>
      <c r="K123">
        <v>595000</v>
      </c>
      <c r="L123">
        <v>3272.2873013254134</v>
      </c>
    </row>
    <row r="124" xml:space="preserve">
      <c r="A124">
        <v>124</v>
      </c>
      <c r="B124" t="str">
        <v>Gayathri</v>
      </c>
      <c r="C124" t="str">
        <v>Balasooriya</v>
      </c>
      <c r="D124" t="str">
        <v>Consultant</v>
      </c>
      <c r="E124" t="str" xml:space="preserve">
        <v xml:space="preserve">Master of Business Administration in International Business (2017-2019) - University of Colombo _x000d__x000d_
Bachelor of Arts(Special), International Studies (2013 - 2017) - University of Kelaniya_x000d__x000d_
Bachelors of Laws Degree (2013-2018) - Open University, Sri Lanka _x000d__x000d_
Diploma Course in Creative Diplomacy (2016 April - August) - Regional Centre for Strategic Studies _x000d__x000d_
Higher Diploma in International Relations - Bandaranaike Centre for International Studies _x000d__x000d_
Certificate Course in Computer Literacy - University of Kelaniya _x000d__x000d_
Certificate Course in English for Academic Purposes (2014 Jan - July) - Open University of Sri Lanka _x000d__x000d_
Diploma in International Relations (2013-2014) -  Bandaranaike Centre for International Studies _x000d__x000d_
Passed (G.C.E A/L) - Mahamaya Girl's College Kandy </v>
      </c>
      <c r="F124" t="str" xml:space="preserve">
        <v xml:space="preserve">Number - 0775405706_x000d__x000d_
 Email - gayathridilshara715@gmail.com</v>
      </c>
      <c r="G124" t="str">
        <v xml:space="preserve">4 Years </v>
      </c>
      <c r="H124">
        <v>130.5</v>
      </c>
      <c r="I124">
        <v>5517.241379310345</v>
      </c>
      <c r="J124">
        <v>30.34285530061235</v>
      </c>
      <c r="K124">
        <v>720000</v>
      </c>
      <c r="L124">
        <v>3959.7426167299122</v>
      </c>
    </row>
    <row r="125" xml:space="preserve">
      <c r="A125">
        <v>125</v>
      </c>
      <c r="B125" t="str">
        <v>Anishka</v>
      </c>
      <c r="C125" t="str">
        <v>Wijayarathne</v>
      </c>
      <c r="D125" t="str">
        <v>Individual Consultant on Project Support</v>
      </c>
      <c r="E125" t="str" xml:space="preserve">
        <v xml:space="preserve">BSc (Hons) in International Management &amp; Business - Plymouth University, United Kingdom_x000d__x000d_
Diploma in English - Aquinas University College _x000d__x000d_
Completed Foundation Course - AAT_x000d__x000d_
G.C.E. A/L (Commerce Stream) (2015) - St. Bridget's Convet, Colombo 07</v>
      </c>
      <c r="F125" t="str" xml:space="preserve">
        <v xml:space="preserve">Number - 078-3990305, 066 2057448_x000d__x000d_
 Email - sithuhanz@gmail.com</v>
      </c>
      <c r="G125" t="str">
        <v xml:space="preserve">3 Years </v>
      </c>
      <c r="H125">
        <v>65.25</v>
      </c>
      <c r="I125">
        <v>4137.931034482759</v>
      </c>
      <c r="J125">
        <v>22.75714147545926</v>
      </c>
      <c r="K125">
        <v>270000</v>
      </c>
      <c r="L125">
        <v>1484.903481273717</v>
      </c>
    </row>
    <row r="126" xml:space="preserve">
      <c r="A126">
        <v>126</v>
      </c>
      <c r="B126" t="str">
        <v>Nishan</v>
      </c>
      <c r="C126" t="str">
        <v>Fonseka</v>
      </c>
      <c r="D126" t="str">
        <v>Consultant - Principal Project Coordinator</v>
      </c>
      <c r="E126" t="str" xml:space="preserve">
        <v xml:space="preserve">Master of Arts in International Affairs (2013) - Johns Hopkins University, Bologna, Italy _x000d__x000d_
Bachelor of Science in Business Administration and Management (2007)- Fordham University, Gabelli School of Business _x000d__x000d_
</v>
      </c>
      <c r="F126" t="str">
        <v>-</v>
      </c>
      <c r="G126" t="str">
        <v>8+ Years</v>
      </c>
      <c r="H126">
        <v>239.25</v>
      </c>
      <c r="I126">
        <v>8526.645768025079</v>
      </c>
      <c r="J126">
        <v>46.89350364640092</v>
      </c>
      <c r="K126">
        <v>2040000</v>
      </c>
      <c r="L126">
        <v>11219.270747401419</v>
      </c>
    </row>
    <row r="127" xml:space="preserve">
      <c r="A127">
        <v>127</v>
      </c>
      <c r="B127" t="str">
        <v>K. M. Chandra</v>
      </c>
      <c r="C127" t="str">
        <v>Kumara</v>
      </c>
      <c r="D127" t="str">
        <v>Consultant - Research &amp; Archiving Officer</v>
      </c>
      <c r="E127" t="str" xml:space="preserve">
        <v xml:space="preserve">Reading Mphil in Child Protection _x000d__x000d_
Masters of Arts in Political Science (2014) - University of Colombo _x000d__x000d_
Diploma in Human Rights (2007) - Institute of Human Rights _x000d__x000d_
Postgraduate Diploma in Women's Studies (2003) - University of Colombo _x000d__x000d_
Bachelor of Arts  (2000) - University of Colombo </v>
      </c>
      <c r="F127" t="str" xml:space="preserve">
        <v xml:space="preserve">Number - +94 77 305 0516_x000d__x000d_
 Email - chandrakumara1974@gmail.com _x000d__x000d_
</v>
      </c>
      <c r="G127" t="str">
        <v xml:space="preserve">18 Years </v>
      </c>
      <c r="H127">
        <v>239.25</v>
      </c>
      <c r="I127">
        <v>5977.011494252873</v>
      </c>
      <c r="J127">
        <v>32.87142657566338</v>
      </c>
      <c r="K127">
        <v>1430000</v>
      </c>
      <c r="L127">
        <v>7864.488808227465</v>
      </c>
    </row>
    <row r="128" xml:space="preserve">
      <c r="A128">
        <v>128</v>
      </c>
      <c r="B128" t="str">
        <v xml:space="preserve">Udeni </v>
      </c>
      <c r="C128" t="str">
        <v>Thewarapperuma</v>
      </c>
      <c r="D128" t="str">
        <v>Consultant - Women, Peace &amp; security (Parliament)</v>
      </c>
      <c r="E128" t="str" xml:space="preserve">
        <v xml:space="preserve">Masters in Human Rights (2018) - University of Colombo_x000d__x000d_
Masters in Development Studies (2013) - University of Colombo _x000d__x000d_
Post Graduate Diploma in Women's Studies (2007) - University of Colombo _x000d__x000d_
Attorny at Law (2001) - Law College of Sri Lanka _x000d__x000d_
Bachelor of Laws(LLB) (1999) - University of Colombo _x000d__x000d_
Bachelor of Art(B.A.) (1996) - University of Chandigarh, India _x000d__x000d_
A'Level (1992) - 3 Distinctions </v>
      </c>
      <c r="F128" t="str" xml:space="preserve">
        <v xml:space="preserve">Number - +94 772930969_x000d__x000d_
 Email - taud1973@gmail.com</v>
      </c>
      <c r="G128" t="str">
        <v>22 Years</v>
      </c>
      <c r="H128">
        <v>60</v>
      </c>
      <c r="I128">
        <v>25000</v>
      </c>
      <c r="J128">
        <v>138.2666887893369</v>
      </c>
      <c r="K128">
        <v>1500000</v>
      </c>
      <c r="L128">
        <v>8296.001327360213</v>
      </c>
    </row>
    <row r="129" xml:space="preserve">
      <c r="A129">
        <v>129</v>
      </c>
      <c r="B129" t="str">
        <v>Harshana Prabath</v>
      </c>
      <c r="C129" t="str">
        <v>Hemasiri</v>
      </c>
      <c r="D129" t="str">
        <v>Consultant - District Coordinator / Non-agro community enterprise in-charge / Assistant Manager - Harasbedda Food Processing Centre</v>
      </c>
      <c r="E129" t="str" xml:space="preserve">
        <v xml:space="preserve">Higher Diploma in Computer Science (HDCS) INFORTEC International University Collage, Kandy (NVQ Level 4[1st year BCS HEQ])(semester ii, BSC IT Hons lincolin university college - Malaysia)_x000d__x000d_
Certificate Course in Drug Counseling - NDDCB, Colombo (TVEC Reg.P01/0626)_x000d__x000d_
Diploma in Human Resource Management (6 month) International College of Business Technology (ICBT Campus) Kandy_x000d__x000d_
Diploma in Information Technology - BC Computer academy, Nildandahinna_x000d__x000d_
I have followed English Course in ESOFT metro campus - Kandy </v>
      </c>
      <c r="F129" t="str" xml:space="preserve">
        <v xml:space="preserve">Number - +94 71 311 9340_x000d__x000d_
 Email - wghphemasiri@gmail.com </v>
      </c>
      <c r="G129" t="str">
        <v xml:space="preserve">4 Years </v>
      </c>
      <c r="H129">
        <v>65.25</v>
      </c>
      <c r="I129">
        <v>1839.080459770115</v>
      </c>
      <c r="J129">
        <v>10.05896439189474</v>
      </c>
      <c r="K129">
        <v>120000</v>
      </c>
      <c r="L129">
        <v>656.3474265711316</v>
      </c>
    </row>
    <row r="130" xml:space="preserve">
      <c r="A130">
        <v>130</v>
      </c>
      <c r="B130" t="str">
        <v>Ranjith Dilanka</v>
      </c>
      <c r="C130" t="str">
        <v>Senevirathna</v>
      </c>
      <c r="D130" t="str">
        <v>Consultant - Agroecological Production &amp; marketing officer</v>
      </c>
      <c r="E130" t="str" xml:space="preserve">
        <v xml:space="preserve">Following AAT (Sl)  - Foundation (Index no: 30208)_x000d__x000d_
Basic Accounting - B _x000d__x000d_
Economics - A_x000d__x000d_
Business Communication - A_x000d__x000d_
Business Study - B</v>
      </c>
      <c r="F130" t="str" xml:space="preserve">
        <v xml:space="preserve">Number - 077 918 5056_x000d__x000d_
 Email - dilankarajith62@gmail.com </v>
      </c>
      <c r="G130" t="str">
        <v xml:space="preserve">5 Years </v>
      </c>
      <c r="H130">
        <v>65.25</v>
      </c>
      <c r="I130">
        <v>1839.080459770115</v>
      </c>
      <c r="J130">
        <v>10.05896439189474</v>
      </c>
      <c r="K130">
        <v>120000</v>
      </c>
      <c r="L130">
        <v>656.3474265711316</v>
      </c>
    </row>
    <row r="131" xml:space="preserve">
      <c r="A131">
        <v>131</v>
      </c>
      <c r="B131" t="str">
        <v>J. A. Saman Kumara</v>
      </c>
      <c r="C131" t="str">
        <v>Jayakodi</v>
      </c>
      <c r="D131" t="str">
        <v>Consultant - National coordinator (Agro) / Harasbadda Food Processing Center Manager</v>
      </c>
      <c r="E131" t="str" xml:space="preserve">
        <v xml:space="preserve">Under Graduate in Agro Technology  - University of Colombo (Insititute and Rural Sciences)_x000d__x000d_
Diploma in Agro Technology - University of Colombo (Insititute and Rural Sciences) _x000d__x000d_
Course in "Fredkorpset" Preparatory (2001) - Asia Insititue of Technology, Thailand _x000d__x000d_
Program on Ecological agriculture - SAEDA, Laos_x000d__x000d_
Residential Training on Bio Dynamic Agriculture - GalahaGemiSevana _x000d__x000d_
Training in Ecological Agriculture &amp; Traditional Farming Systems (2004-2005) - MONLAR _x000d__x000d_
Trainers program on Integrated Pest Management - Paddy Sector</v>
      </c>
      <c r="F131" t="str" xml:space="preserve">
        <v xml:space="preserve">Number - 0772960283_x000d__x000d_
 Email - samanje@googlemail.com</v>
      </c>
      <c r="G131" t="str">
        <v xml:space="preserve">13 Years </v>
      </c>
      <c r="H131">
        <v>65.25</v>
      </c>
      <c r="I131">
        <v>4597.701149425287</v>
      </c>
      <c r="J131">
        <v>25.14741097973684</v>
      </c>
      <c r="K131">
        <v>300000</v>
      </c>
      <c r="L131">
        <v>1640.868566427829</v>
      </c>
    </row>
    <row r="132" xml:space="preserve">
      <c r="A132">
        <v>132</v>
      </c>
      <c r="B132" t="str">
        <v>Janitha Darshani</v>
      </c>
      <c r="C132" t="str">
        <v>Kumarihami</v>
      </c>
      <c r="D132" t="str">
        <v>Consultant - Garment Factory Manager</v>
      </c>
      <c r="E132" t="str" xml:space="preserve">
        <v xml:space="preserve">Complete a Computer Diploma Course at IAT Computer (PVT) Ltd, Colombo_x000d__x000d_
Complete a Certificate Course in MS Office at Sarvodaya Tele Center, Nuwaraeliya._x000d__x000d_
Complete a Diploma in English Teacher Training Course at ITMS Kandy._x000d__x000d_
Complete a Diploma in Tailoring Course in American Collage of Fashion Designing, Kandy_x000d__x000d_
Complete a certificate course in Tailoring SLITA_x000d__x000d_
Following the Mechanical Training Course in SLITA, Rathmalana_x000d__x000d_
GCE O/L Examination: - Department of Examination, Sri Lanka_x000d__x000d_
GCE A/L Examination: - Department of Examination, Sri Lanka</v>
      </c>
      <c r="F132" t="str" xml:space="preserve">
        <v xml:space="preserve">Number - 0714429755_x000d__x000d_
 Email - janithadarshani1983@gmail.com </v>
      </c>
      <c r="G132" t="str">
        <v>10 Years</v>
      </c>
      <c r="H132">
        <v>65.25</v>
      </c>
      <c r="I132">
        <v>1149.425287356322</v>
      </c>
      <c r="J132">
        <v>6.334666780690669</v>
      </c>
      <c r="K132">
        <v>75000</v>
      </c>
      <c r="L132">
        <v>413.33700744006615</v>
      </c>
    </row>
    <row r="133" xml:space="preserve">
      <c r="A133">
        <v>133</v>
      </c>
      <c r="B133" t="str">
        <v>Swetha</v>
      </c>
      <c r="C133" t="str">
        <v>Perera</v>
      </c>
      <c r="D133" t="str">
        <v xml:space="preserve">Consultant - GEF Terminal Evaluation </v>
      </c>
      <c r="E133" t="str" xml:space="preserve">
        <v xml:space="preserve">MBA in (2015) - University of Colombo _x000d__x000d_
BSc (Hons) in Engineering (2005)</v>
      </c>
      <c r="F133" t="str" xml:space="preserve">
        <v xml:space="preserve">Number - +94 772 253304 _x000d__x000d_
 Email - swetha@rmaenergy.lk</v>
      </c>
      <c r="G133" t="str">
        <v>15 Years</v>
      </c>
      <c r="H133">
        <v>25</v>
      </c>
      <c r="I133">
        <v>33400</v>
      </c>
      <c r="J133">
        <v>182.6833670622983</v>
      </c>
      <c r="K133">
        <v>835000</v>
      </c>
      <c r="L133">
        <v>4567.084176557458</v>
      </c>
    </row>
    <row r="134">
      <c r="A134">
        <v>134</v>
      </c>
      <c r="B134" t="str">
        <v>Renuka Nandana Menike</v>
      </c>
      <c r="C134" t="str">
        <v>Samarakoon</v>
      </c>
      <c r="D134" t="str">
        <v>Technical Consultant - Food Processing</v>
      </c>
      <c r="E134" t="str">
        <v>-</v>
      </c>
      <c r="F134" t="str">
        <v>-</v>
      </c>
      <c r="G134" t="str">
        <v>-</v>
      </c>
      <c r="H134">
        <v>65.25</v>
      </c>
      <c r="I134">
        <v>1149.425287356322</v>
      </c>
      <c r="J134">
        <v>6.334666780690669</v>
      </c>
      <c r="K134">
        <v>75000</v>
      </c>
      <c r="L134">
        <v>413.33700744006615</v>
      </c>
    </row>
    <row r="135" xml:space="preserve">
      <c r="A135">
        <v>135</v>
      </c>
      <c r="B135" t="str">
        <v>Sureka Darshani</v>
      </c>
      <c r="C135" t="str">
        <v>Kusum</v>
      </c>
      <c r="D135" t="str">
        <v>Consultant - Designer - Handloom</v>
      </c>
      <c r="E135" t="str" xml:space="preserve">
        <v xml:space="preserve">GCE A/L (2014) - A 2C (School Attended - Galenbindunuwewa Central College )_x000d__x000d_
GCE O/L (2010) - A  2B 4C S (Aluthdiulwewa Viddyalaya) / ECG O/L (2016) - Arts &amp; Crafts - A , English Language - S _x000d__x000d_
Completed - Handloom Textile Department Final Certificate Examination (2016)_x000d__x000d_
Certificate in Advanced Training in Handloom Textile DEsign in Katubedda _x000d__x000d_
Completed Textile Practical Course - Mabopitiya Athsalu Insititute (2016/2017) _x000d__x000d_
Successfully done handloom textile project - Mahaweli Zone D _x000d__x000d_
</v>
      </c>
      <c r="F135" t="str" xml:space="preserve">
        <v xml:space="preserve">Number - 071-7005371_x000d__x000d_
 Email - darshanikusum1994@gmai,com</v>
      </c>
      <c r="G135" t="str">
        <v xml:space="preserve">2 Years </v>
      </c>
      <c r="H135">
        <v>65.25</v>
      </c>
      <c r="I135">
        <v>1379.310344827586</v>
      </c>
      <c r="J135">
        <v>7.601600136828803</v>
      </c>
      <c r="K135">
        <v>90000</v>
      </c>
      <c r="L135">
        <v>496.0044089280794</v>
      </c>
    </row>
    <row r="136" xml:space="preserve">
      <c r="A136">
        <v>136</v>
      </c>
      <c r="B136" t="str">
        <v>Manikku Wadu</v>
      </c>
      <c r="C136" t="str">
        <v>Leelaratne</v>
      </c>
      <c r="D136" t="str">
        <v>Consultant - Biomass Technology/Efficiency Improvement</v>
      </c>
      <c r="E136" t="str">
        <v>B.Sc. (Sp) Hons,Ph.D(UK), M.I.Chem.C, C.Chem, M.I.Biol, C.Biol</v>
      </c>
      <c r="F136" t="str" xml:space="preserve">
        <v xml:space="preserve">Number - 0777 - 685799_x000d__x000d_
 Email - drwimal@gmail.com _x000d__x000d_
</v>
      </c>
      <c r="G136" t="str">
        <v>37 Years</v>
      </c>
      <c r="H136" t="str">
        <v>No Cost</v>
      </c>
      <c r="I136" t="str">
        <v>No Cost</v>
      </c>
      <c r="J136" t="str">
        <v>No Cost</v>
      </c>
      <c r="K136" t="str">
        <v>No Cost</v>
      </c>
      <c r="L136" t="str">
        <v>No Cost</v>
      </c>
    </row>
    <row r="137" xml:space="preserve">
      <c r="A137">
        <v>137</v>
      </c>
      <c r="B137" t="str">
        <v xml:space="preserve">Wasantha </v>
      </c>
      <c r="C137" t="str">
        <v>Deshapriya</v>
      </c>
      <c r="D137" t="str">
        <v>Technical Advisor on Capacity Building Initiative between Citra Social Innovation lab and the Ministry of Public Administration and Law and Order</v>
      </c>
      <c r="E137" t="str" xml:space="preserve">
        <v xml:space="preserve">Post Graduate Diploma in Computer Technology(2000-2002) - University of Colombo _x000d__x000d_
MSc in Agriculture Extension (1995-1996)  - University of Reading, UK _x000d__x000d_
BSc Hons (Botany) (1978-1982) - University of Kelaniya _x000d__x000d_
School Education upto A/L (1963-1977) </v>
      </c>
      <c r="F137" t="str" xml:space="preserve">
        <v xml:space="preserve">Number - +94  77758 4312_x000d__x000d_
 Email - wasanthadesha@gmail.com </v>
      </c>
      <c r="G137" t="str">
        <v>34 Years</v>
      </c>
      <c r="H137" t="str">
        <v>No Cost</v>
      </c>
      <c r="I137" t="str">
        <v>No Cost</v>
      </c>
      <c r="J137" t="str">
        <v>No Cost</v>
      </c>
      <c r="K137" t="str">
        <v>No Cost</v>
      </c>
      <c r="L137" t="str">
        <v>No Cost</v>
      </c>
    </row>
    <row r="138" xml:space="preserve">
      <c r="A138">
        <v>138</v>
      </c>
      <c r="B138" t="str">
        <v>B. W. G. Wasantha</v>
      </c>
      <c r="C138" t="str">
        <v>Wijerathne</v>
      </c>
      <c r="D138" t="str">
        <v>consultant -  Garment Factory Manager</v>
      </c>
      <c r="E138" t="str" xml:space="preserve">
        <v xml:space="preserve">Professional English Certificate Course - Open University Sri Lanka _x000d__x000d_
Production Supervisors Training  -  CITI_x000d__x000d_
Certificate Course in Garment Production Management - CITI_x000d__x000d_
Followed Production control tools for Garment Industry - AOTS Japan _x000d__x000d_
Production Improvemnt Programme - SLITA</v>
      </c>
      <c r="F138" t="str">
        <v>Number - 0777263606</v>
      </c>
      <c r="G138" t="str">
        <v xml:space="preserve">25 Years </v>
      </c>
      <c r="H138">
        <v>65.25</v>
      </c>
      <c r="I138">
        <v>4597.701149425287</v>
      </c>
      <c r="J138">
        <v>25.33866712276268</v>
      </c>
      <c r="K138">
        <v>300000</v>
      </c>
      <c r="L138">
        <v>1653.3480297602646</v>
      </c>
    </row>
    <row r="139" xml:space="preserve">
      <c r="A139">
        <v>139</v>
      </c>
      <c r="B139" t="str">
        <v xml:space="preserve">Kalana </v>
      </c>
      <c r="C139" t="str">
        <v>Cooray</v>
      </c>
      <c r="D139" t="str">
        <v>National Consultant - Advisor - Tsunami Preparedness)</v>
      </c>
      <c r="E139" t="str" xml:space="preserve">
        <v xml:space="preserve">MBA : General MBA - University of Sri Jayewardenepura, Nugegoda _x000d__x000d_
Bachelor of Science : Tourism Management (2005) - Sabaragamuwa University of Sri Lanka _x000d__x000d_
G.C.E A/l in Commerce Stream (1999) - St. Joseph's College _x000d__x000d_
G.C.E O/L  (1996) - St. Joseph's College</v>
      </c>
      <c r="F139" t="str" xml:space="preserve">
        <v xml:space="preserve">Number - 0777861863_x000d__x000d_
 Email - kalanacooray@gmail.com </v>
      </c>
      <c r="G139" t="str">
        <v xml:space="preserve">14 Years </v>
      </c>
      <c r="H139">
        <v>75</v>
      </c>
      <c r="I139">
        <v>6933.333333333333</v>
      </c>
      <c r="J139">
        <v>38.21071002112612</v>
      </c>
      <c r="K139">
        <v>520000</v>
      </c>
      <c r="L139">
        <v>2865.803251584459</v>
      </c>
    </row>
    <row r="140" xml:space="preserve">
      <c r="A140">
        <v>140</v>
      </c>
      <c r="B140" t="str">
        <v>Kavinda (L. G)</v>
      </c>
      <c r="C140" t="str">
        <v>Samaraweera</v>
      </c>
      <c r="D140" t="str">
        <v>National Consultant - Agriculture &amp; Supply chain coordinator / GCF Stock Management Assistant</v>
      </c>
      <c r="E140" t="str" xml:space="preserve">
        <v xml:space="preserve">National Diploma in Agriculture - Technical College, Kandy _x000d__x000d_
MS Office Course - Nenasala _x000d__x000d_
Passed G.C.E A/L Examination (2A's , B)_x000d__x000d_
Passed G.C.E O/L Examination</v>
      </c>
      <c r="F140" t="str" xml:space="preserve">
        <v xml:space="preserve">Number - 0703661546_x000d__x000d_
 Email -  samaraweerakavinda2@gmail.com </v>
      </c>
      <c r="G140" t="str">
        <v>Not Mentioned</v>
      </c>
      <c r="H140">
        <v>65.25</v>
      </c>
      <c r="I140">
        <v>1379.310344827586</v>
      </c>
      <c r="J140">
        <v>7.601600136828803</v>
      </c>
      <c r="K140">
        <v>90000</v>
      </c>
      <c r="L140">
        <v>496.0044089280794</v>
      </c>
    </row>
    <row r="141" xml:space="preserve">
      <c r="A141">
        <v>141</v>
      </c>
      <c r="B141" t="str">
        <v xml:space="preserve">Upali </v>
      </c>
      <c r="C141" t="str">
        <v>Senanayake</v>
      </c>
      <c r="D141" t="str">
        <v>National Consultant - Harasbadda Factory Production Manager / Food Processing Trainer</v>
      </c>
      <c r="E141" t="str" xml:space="preserve">
        <v xml:space="preserve">Special Tranning Course on Fruit &amp; Vegetable Processing Technology - Industrial Development Board _x000d__x000d_
Special Tranning CoPost-HArvesturse on Fruit &amp; Vegetable Processing Technology - Agriculture Food Research, Sri Lanka_x000d__x000d_
Special Tranning Course on Fruit &amp; Vegetable Processing Technology  - Industrial Development Authority Western Province _x000d__x000d_
Special Tranning Course on post-harvest, processing, value addition, marketing &amp; business development of underutilized fruit crops - Agriculture Food Research, Sri Lanka_x000d__x000d_
Special Tranning Course on Manufacturing rice flour and rice based food products - Insitute of post-harvest Technology, Sri Lanka_x000d__x000d_
Special Tranning Course on Accounting - Ministry of Sports &amp; Youth Affairs under Small Enterprises Development Division, Sri Lanka_x000d__x000d_
Special Tranning Course on Motivation for doing business -   Ministry of Sports &amp; Youth Affairs under Small Enterprises Development Division, Sri Lanka</v>
      </c>
      <c r="F141" t="str" xml:space="preserve">
        <v xml:space="preserve">Number - 077 2108286_x000d__x000d_
 Email - dupalieasenanayaka@gmail.com</v>
      </c>
      <c r="G141" t="str">
        <v>Not Mentioned</v>
      </c>
      <c r="H141">
        <v>65.25</v>
      </c>
      <c r="I141">
        <v>3448.275862068966</v>
      </c>
      <c r="J141">
        <v>19.00400034207201</v>
      </c>
      <c r="K141">
        <v>225000</v>
      </c>
      <c r="L141">
        <v>1240.0110223201984</v>
      </c>
    </row>
    <row r="142" xml:space="preserve">
      <c r="A142">
        <v>142</v>
      </c>
      <c r="B142" t="str">
        <v xml:space="preserve">Piumi </v>
      </c>
      <c r="C142" t="str">
        <v>Soyza</v>
      </c>
      <c r="D142" t="str">
        <v>National Consultant - Pattern Maker and Marketing Exeutive</v>
      </c>
      <c r="E142" t="str" xml:space="preserve">
        <v xml:space="preserve">Completed The College Diploma in Pattern making &amp; Fashion Development at Brandix College._x000d__x000d_
Following CIMA (operation level &amp; management level)_x000d__x000d_
Followed an English course in University of Cambridge._x000d__x000d_
Followed an English course in British Council_x000d__x000d_
G.C.E A/L examination in 2009 (Science Stream)</v>
      </c>
      <c r="F142" t="str" xml:space="preserve">
        <v xml:space="preserve">Number - 071 480 0377_x000d__x000d_
 Email - piusoyza@gmail.com</v>
      </c>
      <c r="G142" t="str">
        <v xml:space="preserve">Not Mentioned </v>
      </c>
      <c r="H142">
        <v>65.25</v>
      </c>
      <c r="I142">
        <v>3678.16091954023</v>
      </c>
      <c r="J142">
        <v>20.27093369821014</v>
      </c>
      <c r="K142">
        <v>240000</v>
      </c>
      <c r="L142">
        <v>1322.6784238082116</v>
      </c>
    </row>
    <row r="143" xml:space="preserve">
      <c r="A143">
        <v>143</v>
      </c>
      <c r="B143" t="str">
        <v>Jeewantha</v>
      </c>
      <c r="C143" t="str">
        <v>Magamage</v>
      </c>
      <c r="D143" t="str">
        <v>National Consultant - Handicraft Specialist</v>
      </c>
      <c r="E143" t="str" xml:space="preserve">
        <v xml:space="preserve">MSc (ACOMAS), - University of Moratuwa _x000d__x000d_
MDP(MASTER OF DEVELOPEMNT PRACTICE) - University of Peradeniya _x000d__x000d_
BA - University of Kelaniya _x000d__x000d_
PG, Dip in Archeology _x000d__x000d_
Higher Diploma in Design _x000d__x000d_
</v>
      </c>
      <c r="F143" t="str" xml:space="preserve">
        <v xml:space="preserve">Number - 0715262934_x000d__x000d_
 Email - jeewanthamagamage@yahoo.com</v>
      </c>
      <c r="G143" t="str">
        <v>15 Years</v>
      </c>
      <c r="H143">
        <v>65.25</v>
      </c>
      <c r="I143">
        <v>1839.080459770115</v>
      </c>
      <c r="J143">
        <v>10.13546684910507</v>
      </c>
      <c r="K143">
        <v>120000</v>
      </c>
      <c r="L143">
        <v>661.3392119041058</v>
      </c>
    </row>
    <row r="144" xml:space="preserve">
      <c r="A144">
        <v>144</v>
      </c>
      <c r="B144" t="str">
        <v>Thilal</v>
      </c>
      <c r="C144" t="str">
        <v>Nanayakkara</v>
      </c>
      <c r="D144" t="str">
        <v>National Consultant - Strategic Communications and Advcocacy Consultant</v>
      </c>
      <c r="E144" t="str" xml:space="preserve">
        <v xml:space="preserve">Executive Diploma in Management(EDM) Leading to Masters of Business Administration (2003-2003) - American University of Asia(IST Campus) Colombo _x000d__x000d_
Certificate in Design for Print(1999) - INGRIN Institute of Printing &amp; Graphics(SL)_x000d__x000d_
Certificate in Business Administration (1991-1992)- Association of Business Executives _x000d__x000d_
Diploma in Offset Lithographic Printing (1990-1991) - London College of Printing_x000d__x000d_
Certificate in Graphic Reproduction Photography(1989-1990) - Sri Lanka Institute of Printing </v>
      </c>
      <c r="F144" t="str" xml:space="preserve">
        <v xml:space="preserve">Number - +94 777362801_x000d__x000d_
 Email - thilal@gmail.com</v>
      </c>
      <c r="G144" t="str">
        <v>31 Years</v>
      </c>
      <c r="H144">
        <v>120</v>
      </c>
      <c r="I144">
        <v>20000</v>
      </c>
      <c r="J144">
        <v>110.2232019840176</v>
      </c>
      <c r="K144">
        <v>2400000</v>
      </c>
      <c r="L144">
        <v>13226.784238082117</v>
      </c>
    </row>
    <row r="145" xml:space="preserve">
      <c r="A145">
        <v>145</v>
      </c>
      <c r="B145" t="str">
        <v>Rohan</v>
      </c>
      <c r="C145" t="str">
        <v>Cooray</v>
      </c>
      <c r="D145" t="str">
        <v>National Consultant - Information Management Specialist</v>
      </c>
      <c r="E145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145" t="str" xml:space="preserve">
        <v xml:space="preserve">Number - +94 77 714 8222_x000d__x000d_
 Email - rohancooray@gmail.com</v>
      </c>
      <c r="G145" t="str">
        <v xml:space="preserve">13 Years </v>
      </c>
      <c r="H145">
        <v>87</v>
      </c>
      <c r="I145">
        <v>19396.55172413793</v>
      </c>
      <c r="J145">
        <v>106.897501924155</v>
      </c>
      <c r="K145">
        <v>1687500</v>
      </c>
      <c r="L145">
        <v>9300.082667401488</v>
      </c>
    </row>
    <row r="146" xml:space="preserve">
      <c r="A146">
        <v>146</v>
      </c>
      <c r="B146" t="str">
        <v>Fathima</v>
      </c>
      <c r="C146" t="str">
        <v>Rukshana</v>
      </c>
      <c r="D146" t="str">
        <v>National Consultant - Archiving Assistant - Tamil Medium</v>
      </c>
      <c r="E146" t="str" xml:space="preserve">
        <v xml:space="preserve">B.Sc. (Honors) Computer Science (2018) - University of Dublin _x000d__x000d_
Higher Diploma in Computer Based Information System (2014) - National Insitute of Business Management_x000d__x000d_
Diploma in Computer System Design (2013) - NIBM </v>
      </c>
      <c r="F146" t="str" xml:space="preserve">
        <v xml:space="preserve">Number - +94  77 885 8179_x000d__x000d_
 Email - mjfrukshana4@gmail.com </v>
      </c>
      <c r="G146" t="str">
        <v xml:space="preserve">2 Years </v>
      </c>
      <c r="H146">
        <v>174</v>
      </c>
      <c r="I146">
        <v>2574.712643678161</v>
      </c>
      <c r="J146">
        <v>14.1896535887471</v>
      </c>
      <c r="K146">
        <v>448000</v>
      </c>
      <c r="L146">
        <v>2468.999724441995</v>
      </c>
    </row>
    <row r="147" xml:space="preserve">
      <c r="A147">
        <v>147</v>
      </c>
      <c r="B147" t="str">
        <v>Shashikumar</v>
      </c>
      <c r="C147" t="str">
        <v>Nagarajah</v>
      </c>
      <c r="D147" t="str">
        <v>National Consultant - Archiving Assistant - Tamil Medium</v>
      </c>
      <c r="E147" t="str" xml:space="preserve">
        <v xml:space="preserve">MEcon Economics(Doing Final Thesis) - University of Colombo_x000d__x000d_
M.Sc. In Applied Statistics (2004-2008) - University of Peradeniya _x000d__x000d_
B.Sc. Applied Sciences(1998-2002) - University of Wayamba _x000d__x000d_
Diploma in Human Rights(2006) - Institute of Human Rights _x000d__x000d_
Member of Institute of Applied Statistics Sri Lanka </v>
      </c>
      <c r="F147" t="str" xml:space="preserve">
        <v xml:space="preserve">Number - +94 773867330_x000d__x000d_
 Email - nshasi_9@yahoo.com</v>
      </c>
      <c r="G147" t="str">
        <v xml:space="preserve">14 Years </v>
      </c>
      <c r="H147">
        <v>174</v>
      </c>
      <c r="I147">
        <v>2758.620689655173</v>
      </c>
      <c r="J147">
        <v>15.2032002736576</v>
      </c>
      <c r="K147">
        <v>480000</v>
      </c>
      <c r="L147">
        <v>2645.3568476164232</v>
      </c>
    </row>
    <row r="148" xml:space="preserve">
      <c r="A148">
        <v>148</v>
      </c>
      <c r="B148" t="str">
        <v xml:space="preserve">Rajkumar </v>
      </c>
      <c r="C148" t="str">
        <v>Nagarajah</v>
      </c>
      <c r="D148" t="str">
        <v>Consultant - Business Development Specialist</v>
      </c>
      <c r="E148" t="str" xml:space="preserve">
        <v xml:space="preserve">Post Graduate Prgrammes_x000d__x000d_
_x000d__x000d_
M.A in Development Studies and Public policy, Open University (2015) of Sri Lanka_x000d__x000d_
MSc in Public Health and Nutrition-Manchester Metropolitan University (2014)-UK_x000d__x000d_
MSc. in Environmental Science -University of Colombo, (2012) (2019) Sri Lanka_x000d__x000d_
MSc in Environmental Management-University of Colombo, Sri Lanka_x000d__x000d_
MSc in Labour Management - Kamaraj University, (2011) India_x000d__x000d_
MA in Demography - University of Colombo, (2018) Sri Lanka_x000d__x000d_
MSc in Fisheries &amp; Aquatic Resources Management-(18/30 credits completed), USJP, Sri Lanka_x000d__x000d_
MSc in Food and Nutrition - currently reading at the University of Peradeniya, Post Graduate Certificate in Health and Health Rights - (2012) University of Mumbai, India_x000d__x000d_
PGD. in International Relations at Bandaranayke centre for int. studies, (2004) Sri Lanka_x000d__x000d_
PGD.in Education - Open university - (2008) Sri Lanka_x000d__x000d_
PGD. in Business &amp; Finance (2007) Institute of Chartered Accountants, Sri Lanka_x000d__x000d_
_x000d__x000d_
Professional Qualifications and Bachelors Degree_x000d__x000d_
_x000d__x000d_
Bachelor of Legal Law, (LLB) University of London/Bucks New University-(2018) UK_x000d__x000d_
Bachelor of Special Needs Education-Open University (2017) Sri Lanka_x000d__x000d_
Bachelor Degree in Business Administration from Preston University - (2000), USA. → Professional degree in Business Administration Association of Business Executive- (1998), UK _x000d__x000d_
Professional qualification in Human Resource Management, -(2017), IPM Sri Lanka_x000d__x000d_
Certificate in Management Consulting Essentials - (2013) U.K_x000d__x000d_
Two-year Diploma in Youth in Development work- Open University - (2003), Sri Lanka_x000d__x000d_
Part professional qualifications in Marketing - CIM/SLIM, (2006), UK/Sri Lanka_x000d__x000d_
Diploma in Community Nutrition - Stonebridge Associated Colleges - (2011) UK Dip in Armed Conflict, Human Rights &amp; Humanitarian Law/monitoring children's rights_x000d__x000d_
Professional Certificate-Nutrition &amp; Dietetics-Faculty of Medicine, University Colombo, Sri Lanka</v>
      </c>
      <c r="F148" t="str" xml:space="preserve">
        <v xml:space="preserve">Number - 0777291649_x000d__x000d_
 Email - rajacqueline@yahoo.com </v>
      </c>
      <c r="G148" t="str">
        <v xml:space="preserve">29 Years </v>
      </c>
      <c r="H148" t="str">
        <v>No Cost</v>
      </c>
      <c r="I148" t="str">
        <v>No Cost</v>
      </c>
      <c r="J148" t="str">
        <v>No Cost</v>
      </c>
      <c r="K148" t="str">
        <v>No Cost</v>
      </c>
      <c r="L148" t="str">
        <v>No Cost</v>
      </c>
    </row>
    <row r="149" xml:space="preserve">
      <c r="A149">
        <v>149</v>
      </c>
      <c r="B149" t="str">
        <v>Neelaka</v>
      </c>
      <c r="C149" t="str">
        <v>Awantha Patabadi Madduma Badu</v>
      </c>
      <c r="D149" t="str">
        <v>Consultant - Archiving Assistant - Sinhala Medium</v>
      </c>
      <c r="E149" t="str" xml:space="preserve">
        <v xml:space="preserve">MSC IT (2015-2018) - Manipal University India (Sri Lanka Study Center)_x000d__x000d_
E - Technology (2000-2003) - DNIIT, Sri Lanka _x000d__x000d_
Professional Diploma in IT &amp; E-Technology (2000-2003) - NIIT, Colombo </v>
      </c>
      <c r="F149" t="str" xml:space="preserve">
        <v xml:space="preserve">Number -  0712366774_x000d__x000d_
 Email - awantha123@yahoo.com</v>
      </c>
      <c r="G149" t="str">
        <v xml:space="preserve">17 Years </v>
      </c>
      <c r="H149">
        <v>174</v>
      </c>
      <c r="I149">
        <v>2758.620689655173</v>
      </c>
      <c r="J149">
        <v>15.2570139353751</v>
      </c>
      <c r="K149">
        <v>480000</v>
      </c>
      <c r="L149">
        <v>2654.720424755268</v>
      </c>
    </row>
    <row r="150">
      <c r="A150">
        <v>150</v>
      </c>
      <c r="B150" t="str">
        <v>Ahila</v>
      </c>
      <c r="C150" t="str">
        <v>Subathess</v>
      </c>
      <c r="D150" t="str">
        <v>Consultant - HIV &amp; SRHR Focal point for UNAIDS</v>
      </c>
      <c r="E150" t="str">
        <v>-</v>
      </c>
      <c r="F150" t="str">
        <v>-</v>
      </c>
      <c r="G150" t="str">
        <v>-</v>
      </c>
      <c r="H150">
        <v>130.5</v>
      </c>
      <c r="I150">
        <v>4010.344827586207</v>
      </c>
      <c r="J150">
        <v>22.10165239782974</v>
      </c>
      <c r="K150">
        <v>523350</v>
      </c>
      <c r="L150">
        <v>2884.2656379167815</v>
      </c>
    </row>
    <row r="151" xml:space="preserve">
      <c r="A151">
        <v>151</v>
      </c>
      <c r="B151" t="str">
        <v>Shashikala</v>
      </c>
      <c r="C151" t="str">
        <v>Piyumali Abbedeera</v>
      </c>
      <c r="D151" t="str">
        <v>Consultant - Archiving Assistant - Sinhala Medium</v>
      </c>
      <c r="E151" t="str" xml:space="preserve">
        <v xml:space="preserve">(BA Hons) History(2019) - University  of Colombo_x000d__x000d_
Following Bachelor of Information Technology - Unversity of Colombo (UCSC)  _x000d__x000d_
Certificate Course in Human Resourse Management  and Development (2018) - University of Colombo (Career Guidance Unit) _x000d__x000d_
Diploma in MS Office (2014) - Sri Jinarathana Vocational Traning Center _x000d__x000d_
Course with Internet &amp; E-mail (2014) - Ministry of Technology and research_x000d__x000d_
Traning Couse in Advance English Language and speech - Department of Official Language _x000d__x000d_
Traning Couse in Basic English Language and speech - Department of Official Language _x000d__x000d_
Certificate Course in Cambridge English Entry Level - ESOL International _x000d__x000d_
Traning Couse in Advance Tamil Language and speech - Department of Official Language _x000d__x000d_
Traning Couse in  Basic Tamil Language and speech - Department of Official Language _x000d__x000d_
Certificate Course in Chinese (2016) - University of Kelaniya _x000d__x000d_
Completed Examination in First Aid (2012)- Health Education &amp; Home Nursing _x000d__x000d_
Completed Programme in "Developing  Leadership Qualities &amp; Positive Thinking"</v>
      </c>
      <c r="F151" t="str" xml:space="preserve">
        <v xml:space="preserve">Number - 0719314134_x000d__x000d_
 Email - abedeerashashikala@gmail.com</v>
      </c>
      <c r="G151" t="str">
        <v>Not Mentioned (Work at Department of National Archives)</v>
      </c>
      <c r="H151">
        <v>174</v>
      </c>
      <c r="I151">
        <v>2528.735632183908</v>
      </c>
      <c r="J151">
        <v>13.98559610742718</v>
      </c>
      <c r="K151">
        <v>440000</v>
      </c>
      <c r="L151">
        <v>2433.493722692329</v>
      </c>
    </row>
    <row r="152">
      <c r="A152">
        <v>152</v>
      </c>
      <c r="B152" t="str">
        <v xml:space="preserve">Sachintha </v>
      </c>
      <c r="C152" t="str">
        <v>Niroshani</v>
      </c>
      <c r="D152" t="str">
        <v>Consultant - Archiving Assistant - Sinhala Medium</v>
      </c>
      <c r="E152" t="str">
        <v xml:space="preserve">History Special Degree </v>
      </c>
      <c r="F152" t="str">
        <v>Number - 076 536 8113</v>
      </c>
      <c r="G152" t="str">
        <v>Not Mentioned</v>
      </c>
      <c r="H152">
        <v>174</v>
      </c>
      <c r="I152">
        <v>2528.735632183908</v>
      </c>
      <c r="J152">
        <v>13.98559610742718</v>
      </c>
      <c r="K152">
        <v>440000</v>
      </c>
      <c r="L152">
        <v>2433.493722692329</v>
      </c>
    </row>
    <row r="153" xml:space="preserve">
      <c r="A153">
        <v>153</v>
      </c>
      <c r="B153" t="str">
        <v xml:space="preserve">Anushka Sanjeewani Kumari </v>
      </c>
      <c r="C153" t="str">
        <v>Kumburegedara</v>
      </c>
      <c r="D153" t="str">
        <v>Consultant - Community Enterprise Development Consultant</v>
      </c>
      <c r="E153" t="str" xml:space="preserve">
        <v xml:space="preserve">G.C.E A/l (2011) - 3 C's_x000d__x000d_
Following BA in Social Sciences (Communication Studies) - Open University Sri Lanka _x000d__x000d_
G.C.E O/l (2007) - 3A's 3B's 2C's 2S's_x000d__x000d_
Computer course NVQ Level 3  - Vocational Traning Authority_x000d__x000d_
Screen Printing Course -  Vocational Traning Authority_x000d__x000d_
</v>
      </c>
      <c r="F153" t="str">
        <v>Number - 071 4805147</v>
      </c>
      <c r="G153" t="str">
        <v xml:space="preserve">4 Years </v>
      </c>
      <c r="H153">
        <v>65.25</v>
      </c>
      <c r="I153">
        <v>1609.19540229885</v>
      </c>
      <c r="J153">
        <v>8.899924795635478</v>
      </c>
      <c r="K153">
        <v>105000</v>
      </c>
      <c r="L153">
        <v>580.7200929152149</v>
      </c>
    </row>
    <row r="154" xml:space="preserve">
      <c r="A154">
        <v>154</v>
      </c>
      <c r="B154" t="str">
        <v>Tharaka</v>
      </c>
      <c r="C154" t="str">
        <v>Hettiarachchi</v>
      </c>
      <c r="D154" t="str">
        <v>Consultant - JPP Coordinator (Joint Programme for Peace)</v>
      </c>
      <c r="E154" t="str" xml:space="preserve">
        <v xml:space="preserve">Master's in Diplomacy and Trade(2015) - Monash University, Caulfeild East, Victoria _x000d__x000d_
(BA)International Business Management  (2013) - University of Nottingham, Malaysia Campus _x000d__x000d_
Diploma in International Relations(2010) - Bandaranaike Center for International Studies </v>
      </c>
      <c r="F154" t="str" xml:space="preserve">
        <v xml:space="preserve">Number - +94 773540111_x000d__x000d_
 Email - tharaka.win@gmail.com</v>
      </c>
      <c r="G154" t="str">
        <v>8 Years</v>
      </c>
      <c r="H154">
        <v>130.5</v>
      </c>
      <c r="I154">
        <v>13786.52873563218</v>
      </c>
      <c r="J154">
        <v>76.24870712699621</v>
      </c>
      <c r="K154">
        <v>1799142</v>
      </c>
      <c r="L154">
        <v>9950.456280073005</v>
      </c>
    </row>
    <row r="155">
      <c r="A155">
        <v>155</v>
      </c>
      <c r="B155" t="str">
        <v>Naveen</v>
      </c>
      <c r="C155" t="str">
        <v>Rathnayake</v>
      </c>
      <c r="D155" t="str">
        <v>Consultant - SDG Advocacy &amp; Partnerships</v>
      </c>
      <c r="E155" t="str">
        <v>-</v>
      </c>
      <c r="F155" t="str">
        <v>-</v>
      </c>
      <c r="G155" t="str">
        <v>-</v>
      </c>
      <c r="H155">
        <v>174</v>
      </c>
      <c r="I155">
        <v>10344.8275862069</v>
      </c>
      <c r="J155">
        <v>57.21380225765663</v>
      </c>
      <c r="K155">
        <v>1800000</v>
      </c>
      <c r="L155">
        <v>9955.201592832254</v>
      </c>
    </row>
    <row r="156">
      <c r="A156">
        <v>156</v>
      </c>
      <c r="B156" t="str">
        <v>Ishthartha</v>
      </c>
      <c r="C156" t="str">
        <v>Wellaboda</v>
      </c>
      <c r="D156" t="str">
        <v>Consultant - Communications &amp; Community Engagement</v>
      </c>
      <c r="E156" t="str">
        <v>-</v>
      </c>
      <c r="F156" t="str">
        <v>-</v>
      </c>
      <c r="G156" t="str">
        <v>-</v>
      </c>
      <c r="H156">
        <v>261</v>
      </c>
      <c r="I156">
        <v>9195.402298850575</v>
      </c>
      <c r="J156">
        <v>50.85671311791701</v>
      </c>
      <c r="K156">
        <v>2400000</v>
      </c>
      <c r="L156">
        <v>13273.60212377634</v>
      </c>
    </row>
    <row r="157" xml:space="preserve">
      <c r="A157">
        <v>157</v>
      </c>
      <c r="B157" t="str">
        <v>Thusitha</v>
      </c>
      <c r="C157" t="str">
        <v>Sugathapala</v>
      </c>
      <c r="D157" t="str">
        <v>National Consultant - Feasibility of Small Scale Biomass Powe Plants</v>
      </c>
      <c r="E157" t="str" xml:space="preserve">
        <v xml:space="preserve">PhD in Unsteady Fluid Dynamics (1996)- University of Cambridge, UK_x000d__x000d_
BSc Engineering in Mechanical Engineering (1987) - University of Moratuwa _x000d__x000d_
</v>
      </c>
      <c r="F157" t="str" xml:space="preserve">
        <v xml:space="preserve">Number - +94 777-313439_x000d__x000d_
Email - agtsugathapala@gmail.com</v>
      </c>
      <c r="G157" t="str">
        <v>32 Years</v>
      </c>
      <c r="H157">
        <v>87</v>
      </c>
      <c r="I157">
        <v>36781.6091954023</v>
      </c>
      <c r="J157">
        <v>203.4268524716681</v>
      </c>
      <c r="K157">
        <v>3200000</v>
      </c>
      <c r="L157">
        <v>17698.13616503512</v>
      </c>
    </row>
    <row r="158" xml:space="preserve">
      <c r="A158">
        <v>158</v>
      </c>
      <c r="B158" t="str">
        <v>Channa</v>
      </c>
      <c r="C158" t="str">
        <v>Fernando</v>
      </c>
      <c r="D158" t="str">
        <v>National Consultant - Water Management and preparation of Operation &amp; Maintenance Plans for Mathavaithikulam Cascade in Vavunia District</v>
      </c>
      <c r="E158" t="str" xml:space="preserve">
        <v xml:space="preserve">MBA (1999-2001) - PIM, University of Sri Jayewardenepura _x000d__x000d_
Dip. H.E.(Delft) (with Distinction) in Hydraulic Engineering (1994-1995) International Institute of Infrastructure, Hydraulic and Environmental Engineering, Delft, The Netherlands _x000d__x000d_
BSc (Hons) in Civil Eng.  (1984-1990) - University of Moratuwa  </v>
      </c>
      <c r="F158" t="str" xml:space="preserve">
        <v xml:space="preserve">Number - +94 77 386 5518_x000d__x000d_
 Email - channa@emlconsultants.com </v>
      </c>
      <c r="G158" t="str">
        <v xml:space="preserve">23 Years </v>
      </c>
      <c r="H158">
        <v>43.5</v>
      </c>
      <c r="I158">
        <v>19494.25287356322</v>
      </c>
      <c r="J158">
        <v>107.816231809984</v>
      </c>
      <c r="K158">
        <v>848000</v>
      </c>
      <c r="L158">
        <v>4690.006083734306</v>
      </c>
    </row>
    <row r="159" xml:space="preserve">
      <c r="A159">
        <v>159</v>
      </c>
      <c r="C159" t="str">
        <v>Farook</v>
      </c>
      <c r="D159" t="str">
        <v>Consultant - Senior Humanitarian Advisor</v>
      </c>
      <c r="E159" t="str" xml:space="preserve">
        <v xml:space="preserve">Core Professional Tranning on Humanitarian Law and Policy (2017)_x000d__x000d_
HEAT  - Hostile Environment  Assessment Traning (2015)_x000d__x000d_
Diploma in Humanitarian Diplomacy, Diplo-foundation (2013) - University of Geneva _x000d__x000d_
International Diploma in Humanitarian Assistance (2009)  - Fordham University, New York _x000d__x000d_
MBA (2002) - East London Business School, London _x000d__x000d_
MSc Social Policy and Planning (2000) - London School of Economics, London _x000d__x000d_
BA English and European Literature 2.ii (1993-1996) - University of Essex, UK </v>
      </c>
      <c r="F159" t="str" xml:space="preserve">
        <v xml:space="preserve">Number - +94 76 345 1101_x000d__x000d_
 Email - chequered30@hotmail.com</v>
      </c>
      <c r="G159" t="str">
        <v>20 Years</v>
      </c>
      <c r="H159">
        <v>87</v>
      </c>
      <c r="I159">
        <v>28505.74712643678</v>
      </c>
      <c r="J159">
        <v>157.6558106655427</v>
      </c>
      <c r="K159">
        <v>2480000</v>
      </c>
      <c r="L159">
        <v>13716.055527902217</v>
      </c>
    </row>
    <row r="160" xml:space="preserve">
      <c r="A160">
        <v>160</v>
      </c>
      <c r="B160" t="str">
        <v>Nandana</v>
      </c>
      <c r="C160" t="str">
        <v>Jayasinghe</v>
      </c>
      <c r="D160" t="str">
        <v>National Consultant - Biomass Energy Products from Waste Streams</v>
      </c>
      <c r="E160" t="str" xml:space="preserve">
        <v xml:space="preserve">M.Sc. Degree in Natural Recourse Management at Postgraduate Insititute of Agriculture(2007) - University of Colombo _x000d__x000d_
B.Sc (Agric) Specialized Agronomy, Faculity of Agriculture (1990) - University Peradeniya_x000d__x000d_
</v>
      </c>
      <c r="F160" t="str" xml:space="preserve">
        <v xml:space="preserve">Number - 0777570883_x000d__x000d_
 Email - nandanajayasinghe@gmail.com </v>
      </c>
      <c r="G160" t="str">
        <v xml:space="preserve">24 Years </v>
      </c>
      <c r="H160">
        <v>100</v>
      </c>
      <c r="I160">
        <v>26000</v>
      </c>
      <c r="J160">
        <v>143.7973563409103</v>
      </c>
      <c r="K160">
        <v>2600000</v>
      </c>
      <c r="L160">
        <v>14379.735634091034</v>
      </c>
    </row>
    <row r="161" xml:space="preserve">
      <c r="A161">
        <v>161</v>
      </c>
      <c r="B161" t="str">
        <v xml:space="preserve">Chamindry </v>
      </c>
      <c r="C161" t="str">
        <v>Saparamadu</v>
      </c>
      <c r="D161" t="str">
        <v>Consultant - Technical Assistance and advisory support for implementing the Right to Information and governance reforms in Sri Lanka</v>
      </c>
      <c r="E161" t="str" xml:space="preserve">
        <v xml:space="preserve">PhD in Development Studies (In Progress) - University of Colombo, Faculty of Graduate Studies _x000d__x000d_
Master in Development Studies - Graduate Institute of International and Development Studies, Geneva, 2011 _x000d__x000d_
Master of Laws - University of Wales, U.K, 2008_x000d__x000d_
Admission of Attorneys-at-Law - , Sri Lanka Law College, Sri Lanka, 1999_x000d__x000d_
Bachelor of Laws - University of Colombo, Sri Lanka, 1999_x000d__x000d_
Bachelor of Arts (Honors) in Economics - University of Delhi, India, 1996_x000d__x000d_
BAR MEMBERSHIP - 1999</v>
      </c>
      <c r="F161" t="str" xml:space="preserve">
        <v xml:space="preserve">Number : +94-777-687196 (mobile)_x000d__x000d_
Email : chamindry.ices@gmail.com</v>
      </c>
      <c r="G161" t="str">
        <v xml:space="preserve">25 Years </v>
      </c>
      <c r="H161">
        <v>30</v>
      </c>
      <c r="I161">
        <v>25000</v>
      </c>
      <c r="J161">
        <v>138.2666887893369</v>
      </c>
      <c r="K161">
        <v>750000</v>
      </c>
      <c r="L161">
        <v>4148.000663680106</v>
      </c>
    </row>
    <row r="162">
      <c r="A162">
        <v>162</v>
      </c>
      <c r="B162" t="str">
        <v>Sujeeve Prasanna</v>
      </c>
      <c r="C162" t="str">
        <v>Samaraweera</v>
      </c>
      <c r="D162" t="str">
        <v>Consultant - Technical Advisor for design and implementation of social innovation pilots and innovative traiining programmes for selected local govennment authorities</v>
      </c>
      <c r="E162" t="str">
        <v>Not Mentioned</v>
      </c>
      <c r="F162" t="str">
        <v>-</v>
      </c>
      <c r="G162" t="str">
        <v xml:space="preserve">27 Years </v>
      </c>
      <c r="H162" t="str">
        <v>No Cost</v>
      </c>
      <c r="I162" t="str">
        <v>No Cost</v>
      </c>
      <c r="J162" t="str">
        <v>No Cost</v>
      </c>
      <c r="K162" t="str">
        <v>No Cost</v>
      </c>
      <c r="L162" t="str">
        <v>No Cost</v>
      </c>
    </row>
    <row r="163" xml:space="preserve">
      <c r="A163">
        <v>163</v>
      </c>
      <c r="B163" t="str">
        <v>Visaka</v>
      </c>
      <c r="C163" t="str">
        <v>Hidellage</v>
      </c>
      <c r="D163" t="str">
        <v>Senior Technical Advisor (Proposal Development)</v>
      </c>
      <c r="E163" t="str" xml:space="preserve">
        <v xml:space="preserve">Ph.D(Food Science &amp; technology/Economics) (2002) - University of Peradeniya_x000d__x000d_
Diploma in Managing Voluntary and Non-Profit Enterprises(1999) - Open University,UK_x000d__x000d_
M.Sc. - Food Science and Technology (1993) - University of Peradeniya _x000d__x000d_
M.Sc (Hon) - Process Engineering (1981) - Astrakhan Technical Institute of Fisheries, Astrakhan, USSR </v>
      </c>
      <c r="F163" t="str" xml:space="preserve">
        <v xml:space="preserve">Number - +94 777894130_x000d__x000d_
 Email - vishaka_hidellage@yahoo.com</v>
      </c>
      <c r="G163" t="str">
        <v xml:space="preserve">38 Years </v>
      </c>
      <c r="H163">
        <v>105</v>
      </c>
      <c r="I163">
        <v>8571.42857142857</v>
      </c>
      <c r="J163">
        <v>47.40572187062978</v>
      </c>
      <c r="K163">
        <v>900000</v>
      </c>
      <c r="L163">
        <v>4977.600796416127</v>
      </c>
    </row>
    <row r="164" xml:space="preserve">
      <c r="A164">
        <v>164</v>
      </c>
      <c r="B164" t="str">
        <v>Priyanga</v>
      </c>
      <c r="C164" t="str">
        <v>Serasinghe</v>
      </c>
      <c r="D164" t="str">
        <v>Consultant - Garment Pattern &amp; market Developer</v>
      </c>
      <c r="E164" t="str" xml:space="preserve">
        <v xml:space="preserve">Bachelors in Business Management (200/2001) - Open University of Sri Lanka _x000d__x000d_
Diploma in Management (2000/2001) - Open University of Sri Lanka _x000d__x000d_
G.C.E A/l (1991) , O/L (1989) - Devi Balika Maha Vidyalaya </v>
      </c>
      <c r="F164" t="str">
        <v>Number - 075 799 3086</v>
      </c>
      <c r="G164" t="str">
        <v xml:space="preserve">24 Years </v>
      </c>
      <c r="H164" t="str">
        <v>No Cost</v>
      </c>
      <c r="I164" t="str">
        <v>No Cost</v>
      </c>
      <c r="J164" t="str">
        <v>No Cost</v>
      </c>
      <c r="K164" t="str">
        <v>No Cost</v>
      </c>
      <c r="L164" t="str">
        <v>No Cost</v>
      </c>
    </row>
    <row r="165" xml:space="preserve">
      <c r="A165">
        <v>165</v>
      </c>
      <c r="B165" t="str">
        <v>Gamini</v>
      </c>
      <c r="C165" t="str">
        <v>Senanayake</v>
      </c>
      <c r="D165" t="str">
        <v>Consultant</v>
      </c>
      <c r="E165" t="str" xml:space="preserve">
        <v xml:space="preserve">B.Sc. Engineering (Hons) (1973 - 1977) - University of Moratuwa _x000d__x000d_
MBA (1993-1994) - Maastricht School of Management, The Netherlands _x000d__x000d_
Reading for Ph.D (1997) - University of Sri Jayawardanepura </v>
      </c>
      <c r="F165" t="str" xml:space="preserve">
        <v xml:space="preserve">Number - 0777 80 4545_x000d__x000d_
 Email - gaminisn@gmail.com </v>
      </c>
      <c r="G165" t="str">
        <v>42 Years</v>
      </c>
      <c r="H165">
        <v>10</v>
      </c>
      <c r="I165">
        <v>65000</v>
      </c>
      <c r="J165">
        <v>359.4933908522759</v>
      </c>
      <c r="K165">
        <v>650000</v>
      </c>
      <c r="L165">
        <v>3594.9339085227584</v>
      </c>
    </row>
    <row r="166" xml:space="preserve">
      <c r="A166">
        <v>166</v>
      </c>
      <c r="B166" t="str">
        <v>P.D. Rukshini Renuka</v>
      </c>
      <c r="C166" t="str">
        <v>De Silva</v>
      </c>
      <c r="D166" t="str">
        <v>Consultant - Pattern Design &amp; Quality Controlling Officer</v>
      </c>
      <c r="E166" t="str">
        <v>Diploma in Clothing Technology (2008-2009)</v>
      </c>
      <c r="F166" t="str" xml:space="preserve">
        <v xml:space="preserve">Number - +94 77 375 4842_x000d__x000d_
 Email - rukshi.desilva@gmail.com </v>
      </c>
      <c r="G166" t="str">
        <v>17 Years</v>
      </c>
      <c r="H166" t="str">
        <v>No Cost</v>
      </c>
      <c r="I166" t="str">
        <v>No Cost</v>
      </c>
      <c r="J166" t="str">
        <v>No Cost</v>
      </c>
      <c r="K166" t="str">
        <v>No Cost</v>
      </c>
      <c r="L166" t="str">
        <v>No Cost</v>
      </c>
    </row>
  </sheetData>
  <pageMargins left="0.7" right="0.7" top="0.75" bottom="0.75" header="0.3" footer="0.3"/>
  <ignoredErrors>
    <ignoredError numberStoredAsText="1" sqref="A1:L166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L131"/>
  <sheetViews>
    <sheetView workbookViewId="0" rightToLeft="0"/>
  </sheetViews>
  <sheetData>
    <row r="1" xml:space="preserve">
      <c r="A1">
        <v>1</v>
      </c>
      <c r="B1" t="str">
        <v>Charudaththa</v>
      </c>
      <c r="C1" t="str">
        <v>Ekanayake</v>
      </c>
      <c r="D1" t="str">
        <v>Social Media Data Analyst</v>
      </c>
      <c r="E1" t="str" xml:space="preserve">
        <v xml:space="preserve">Master of Science in International Relations (2017-2018) - LSE, London, Uk _x000d__x000d_
Bachelor of International Studies (2012 - 2015) - The University of Adelaide</v>
      </c>
      <c r="F1" t="str" xml:space="preserve">
        <v xml:space="preserve">Number : +94 775188856_x000d__x000d_
Email : Charudaththa@gmail.com</v>
      </c>
      <c r="G1" t="str">
        <v xml:space="preserve">5 Years </v>
      </c>
      <c r="H1">
        <v>261</v>
      </c>
      <c r="I1" t="e">
        <f>SUM(#REF!/#REF!)</f>
        <v>#REF!</v>
      </c>
      <c r="J1" t="e">
        <f>SUM(#REF!/#REF!)</f>
        <v>#REF!</v>
      </c>
      <c r="K1">
        <v>1500000</v>
      </c>
      <c r="L1">
        <v>8272.667107875579</v>
      </c>
    </row>
    <row r="2" xml:space="preserve">
      <c r="A2">
        <v>2</v>
      </c>
      <c r="B2" t="str">
        <v>Mekala</v>
      </c>
      <c r="C2" t="str">
        <v>Maddumabandara</v>
      </c>
      <c r="D2" t="str">
        <v>Senior Research Consultant</v>
      </c>
      <c r="E2" t="str" xml:space="preserve">
        <v xml:space="preserve">Master of Laws in International Trade Law (Wales) _x000d__x000d_
Bachelor of Laws (2008) - Faculty of Law, University of Colombo_x000d__x000d_
Attorney-at-law of the Supreme Court of Sri Lanka. _x000d__x000d_
Diploma Course in World Affairs &amp; Professional Diplomacy - BIDTI</v>
      </c>
      <c r="F2" t="str" xml:space="preserve">
        <v xml:space="preserve">Number : +94 -724158959_x000d__x000d_
Email : mekalapriyanwada@yahoo.com</v>
      </c>
      <c r="G2" t="str">
        <v xml:space="preserve">13 Years </v>
      </c>
      <c r="H2">
        <v>130.5</v>
      </c>
      <c r="I2" t="e">
        <f>SUM(#REF!/#REF!)</f>
        <v>#REF!</v>
      </c>
      <c r="J2" t="e">
        <f>SUM(#REF!/#REF!)</f>
        <v>#REF!</v>
      </c>
      <c r="K2">
        <v>900000</v>
      </c>
      <c r="L2">
        <v>4963.600264725347</v>
      </c>
    </row>
    <row r="3" xml:space="preserve">
      <c r="A3">
        <v>3</v>
      </c>
      <c r="B3" t="str">
        <v>Kirthsiri</v>
      </c>
      <c r="C3" t="str">
        <v>Wijeweera (Rajiv)</v>
      </c>
      <c r="D3" t="str">
        <v>Senior Economic Advisor for Sri Lanka and Maldives, and Head of Research and Knowledge for UNSIF (UNDP SDGs Impact Finance)</v>
      </c>
      <c r="E3" t="str" xml:space="preserve">
        <v xml:space="preserve">Master of Arts (Economics) (1995) - University of Colombo_x000d__x000d_
Bachelor of Science (1993) -  Australian National University_x000d__x000d_
Bachelor of Economics (1993) - Australian National University_x000d__x000d_
Postgraduate Diploma in Business Administration (2016) – Herriot Watt University</v>
      </c>
      <c r="F3" t="str" xml:space="preserve">
        <v xml:space="preserve">Number :  ( + 941 1) 2232 782 _x000d__x000d_
Email : rajathaw@sti.lk </v>
      </c>
      <c r="G3" t="str">
        <v xml:space="preserve">25 Years </v>
      </c>
      <c r="H3">
        <v>261</v>
      </c>
      <c r="I3" t="e">
        <f>SUM(#REF!/#REF!)</f>
        <v>#REF!</v>
      </c>
      <c r="J3" t="e">
        <f>SUM(#REF!/#REF!)</f>
        <v>#REF!</v>
      </c>
      <c r="K3">
        <v>15440715</v>
      </c>
      <c r="L3">
        <v>85157.26340172072</v>
      </c>
    </row>
    <row r="4" xml:space="preserve">
      <c r="A4">
        <v>4</v>
      </c>
      <c r="B4" t="str">
        <v>Hasula Thushari</v>
      </c>
      <c r="C4" t="str">
        <v>Gange Kularatne</v>
      </c>
      <c r="D4" t="str">
        <v>Technical Consultant - Gender and Law</v>
      </c>
      <c r="E4" t="str" xml:space="preserve">
        <v xml:space="preserve">Master of Arts – International Relations (2005 – July 2006) - University of Colombo _x000d__x000d_
Post Graduate Diploma - International Relations (2003 – Feb 2005) - BCIS _x000d__x000d_
Bachelor of Laws - (LL. B)  ( Feb 1991 – Dec 1994) - University of Colombo</v>
      </c>
      <c r="F4" t="str" xml:space="preserve">
        <v xml:space="preserve">Number : 94-77 3810256   _x000d__x000d_
E mail: hasulatgk@yahoo.com </v>
      </c>
      <c r="G4" t="str">
        <v xml:space="preserve">25 Years </v>
      </c>
      <c r="H4">
        <v>110</v>
      </c>
      <c r="I4" t="e">
        <f>SUM(#REF!/#REF!)</f>
        <v>#REF!</v>
      </c>
      <c r="J4" t="e">
        <f>SUM(#REF!/#REF!)</f>
        <v>#REF!</v>
      </c>
      <c r="K4">
        <v>2200000</v>
      </c>
      <c r="L4">
        <v>12133.245091550849</v>
      </c>
    </row>
    <row r="5" xml:space="preserve">
      <c r="A5">
        <v>5</v>
      </c>
      <c r="B5" t="str">
        <v>Dharmakeerthi</v>
      </c>
      <c r="C5" t="str">
        <v>Wickramasinghe</v>
      </c>
      <c r="D5" t="str">
        <v>Technical Advisor – Land degradation</v>
      </c>
      <c r="E5" t="str" xml:space="preserve">
        <v xml:space="preserve">Ph.D. Soil Chemistry &amp; Fertility (1990-1994)- University of Reading, UK_x000d__x000d_
Post Graduate Diploma(Soil Science)(1983-1984) - Agricultural University of Norway_x000d__x000d_
BSc.(Agriculture) Honour. - University of Peradeniya</v>
      </c>
      <c r="F5" t="str" xml:space="preserve">
        <v xml:space="preserve">Number - +94 714474703_x000d__x000d_
Email - wickey56@ymail.com</v>
      </c>
      <c r="G5" t="str">
        <v>35 Years</v>
      </c>
      <c r="H5">
        <v>36</v>
      </c>
      <c r="I5" t="e">
        <f>SUM(#REF!/#REF!)</f>
        <v>#REF!</v>
      </c>
      <c r="J5" t="e">
        <f>SUM(#REF!/#REF!)</f>
        <v>#REF!</v>
      </c>
      <c r="K5">
        <v>900000</v>
      </c>
      <c r="L5">
        <v>4963.600264725347</v>
      </c>
    </row>
    <row r="6" xml:space="preserve">
      <c r="A6">
        <v>6</v>
      </c>
      <c r="B6" t="str">
        <v>Hiran</v>
      </c>
      <c r="C6" t="str">
        <v>Geeganage</v>
      </c>
      <c r="D6" t="str">
        <v>Research Assistant</v>
      </c>
      <c r="E6" t="str" xml:space="preserve">
        <v xml:space="preserve">Bachelor  of Law (LL.B) Colombo - University of Colombo _x000d__x000d_
Master of Business Administration (MBA - UK) _x000d__x000d_
Attorney-At-Law (2019) _x000d__x000d_
Diploma in IT - Pearson -UK _x000d__x000d_
Certificate in Criminal Defence  </v>
      </c>
      <c r="F6" t="str" xml:space="preserve">
        <v xml:space="preserve">Number : + 94774860201_x000d__x000d_
Email :hirantg@gmail.com </v>
      </c>
      <c r="G6" t="str">
        <v xml:space="preserve">3 Years </v>
      </c>
      <c r="H6">
        <f>SUM(21.75*5)</f>
        <v>108.75</v>
      </c>
      <c r="I6" t="e">
        <f>SUM(#REF!/#REF!)</f>
        <v>#REF!</v>
      </c>
      <c r="J6" t="e">
        <f>SUM(#REF!/5)</f>
        <v>#REF!</v>
      </c>
      <c r="K6">
        <v>360000</v>
      </c>
      <c r="L6">
        <v>1985.440105890139</v>
      </c>
    </row>
    <row r="7" xml:space="preserve">
      <c r="A7">
        <v>7</v>
      </c>
      <c r="B7" t="str">
        <v>Shenaal</v>
      </c>
      <c r="C7" t="str">
        <v>Chandiram</v>
      </c>
      <c r="D7" t="str">
        <v>Consultant - Volunteer Management</v>
      </c>
      <c r="E7" t="str" xml:space="preserve">
        <v xml:space="preserve">BSc in International Relations (2019) - University of London _x000d__x000d_
Higher Diploma in International Relations - BCIS _x000d__x000d_
G.C.E Ordinary Level (2012) / G.C.E Advanced Level (2015) - St. Joseph's College </v>
      </c>
      <c r="F7" t="str" xml:space="preserve">
        <v xml:space="preserve">Number : +94 76 607 5673_x000d__x000d_
Email : shenster1@hotmail.com </v>
      </c>
      <c r="G7" t="str">
        <v xml:space="preserve">5 Years </v>
      </c>
      <c r="H7">
        <f>SUM(21.75*2)</f>
        <v>43.5</v>
      </c>
      <c r="I7" t="e">
        <f>SUM(#REF!/#REF!)</f>
        <v>#REF!</v>
      </c>
      <c r="J7" t="e">
        <f>SUM(#REF!/2)</f>
        <v>#REF!</v>
      </c>
      <c r="K7">
        <v>100000</v>
      </c>
      <c r="L7">
        <v>551.5111405250386</v>
      </c>
    </row>
    <row r="8" xml:space="preserve">
      <c r="A8">
        <v>8</v>
      </c>
      <c r="B8" t="str">
        <v>Piumi</v>
      </c>
      <c r="C8" t="str">
        <v>Madushani</v>
      </c>
      <c r="D8" t="str">
        <v>Research Assistant</v>
      </c>
      <c r="E8" t="str" xml:space="preserve">
        <v xml:space="preserve">Bachelor of Laws (Honors) (2014-2018) - University of Colombo _x000d__x000d_
Attorney's Final Examination (2018) - Sri Lanka Law College _x000d__x000d_
Diploma on Social Work (2019 - 2020) - University of Sri Jayawardenepura _x000d__x000d_
Advanced Level Examination (2011 - 2013) - Visakha Vidyalaya, Colombo _x000d__x000d_
Diploma in Computer Application (2008) - Sarath Sumanasekara Foundation  </v>
      </c>
      <c r="F8" t="str" xml:space="preserve">
        <v xml:space="preserve">Number : +94 71 494 4419_x000d__x000d_
Email : piumimadushani99@gmail.com </v>
      </c>
      <c r="G8" t="str">
        <v xml:space="preserve">5 Years </v>
      </c>
      <c r="H8">
        <f>SUM(21.75*5)</f>
        <v>108.75</v>
      </c>
      <c r="I8" t="e">
        <f>SUM(#REF!/#REF!)</f>
        <v>#REF!</v>
      </c>
      <c r="J8" t="e">
        <f>SUM(#REF!/5)</f>
        <v>#REF!</v>
      </c>
      <c r="K8">
        <v>360000</v>
      </c>
      <c r="L8">
        <v>1985.440105890139</v>
      </c>
    </row>
    <row r="9" xml:space="preserve">
      <c r="A9">
        <v>9</v>
      </c>
      <c r="B9" t="str">
        <v xml:space="preserve">Naduni </v>
      </c>
      <c r="C9" t="str">
        <v>Madumali</v>
      </c>
      <c r="D9" t="str">
        <v>Consultant - Overall Suppport on Gender</v>
      </c>
      <c r="E9" t="str" xml:space="preserve">
        <v xml:space="preserve">BACHELOR OF LAWS (LL. B) (HONS.) (2017) - Faculty of Law, University of Colombo_x000d__x000d_
MASTERS IN GENDER AND WOMEN’S STUDIES (Ongoing) - Faculty of Graduate Studies, University of Colombo_x000d__x000d_
POST GRADUATE DIPLOMA IN CHILD PROTECTION AND RIGHTS (Ongoing)</v>
      </c>
      <c r="F9" t="str" xml:space="preserve">
        <v xml:space="preserve">Number :  +94 77 522 5371_x000d__x000d_
Email : nadunimadumali@gmail.com </v>
      </c>
      <c r="G9" t="str">
        <v xml:space="preserve">5 Years </v>
      </c>
      <c r="H9">
        <v>90</v>
      </c>
      <c r="I9" t="e">
        <f>SUM(#REF!/#REF!)</f>
        <v>#REF!</v>
      </c>
      <c r="J9" t="e">
        <f>SUM(#REF!/#REF!)</f>
        <v>#REF!</v>
      </c>
      <c r="K9">
        <v>600000</v>
      </c>
      <c r="L9">
        <v>3309.0668431502318</v>
      </c>
    </row>
    <row r="10" xml:space="preserve">
      <c r="A10">
        <v>10</v>
      </c>
      <c r="B10" t="str">
        <v xml:space="preserve">Fathima </v>
      </c>
      <c r="C10" t="str">
        <v>Sarah Kabir</v>
      </c>
      <c r="D10" t="str">
        <v>Consultant - Programme Coordination Consultant</v>
      </c>
      <c r="E10" t="str" xml:space="preserve">
        <v xml:space="preserve">MSc International Development and Humanitarian Emergencies (IDHE) (2014-2015)- LONDON SCHOOL OF ECONOMICS_x000d__x000d_
BSc Social Policy (2008 – 2011) - UNIVERSITY OF BRISTOL| UK</v>
      </c>
      <c r="F10" t="str" xml:space="preserve">
        <v xml:space="preserve">Number : 0 0 9 4 7 7 3 5 1 5 2 6 2_x000d__x000d_
Email : s a r a h . k a b i r 8 9 @ g m a i l . c o m</v>
      </c>
      <c r="G10" t="str">
        <v xml:space="preserve">9 Years </v>
      </c>
      <c r="H10" t="str">
        <v>-</v>
      </c>
      <c r="I10" t="str">
        <v>-</v>
      </c>
      <c r="J10" t="str">
        <v>-</v>
      </c>
      <c r="K10" t="str">
        <v>-</v>
      </c>
      <c r="L10" t="str">
        <v>-</v>
      </c>
    </row>
    <row r="11" xml:space="preserve">
      <c r="A11">
        <v>11</v>
      </c>
      <c r="B11" t="str">
        <v>Rashvini</v>
      </c>
      <c r="C11" t="str">
        <v>Weerasinghe</v>
      </c>
      <c r="D11" t="str">
        <v>Consultant - Procurement &amp; Admin Assistant</v>
      </c>
      <c r="E11" t="str" xml:space="preserve">
        <v xml:space="preserve">BA  (Hons) International Business Management (2016-2019)- Staffordshire University , Uk _x000d__x000d_
Certificate in E-Citizen - Gateway Computer Services (Pvt) Ltd - 1 Year</v>
      </c>
      <c r="F11" t="str" xml:space="preserve">
        <v xml:space="preserve">Number : 0773255085_x000d__x000d_
Email : rashvini.w@gmail.com</v>
      </c>
      <c r="G11" t="str">
        <v>1 Year</v>
      </c>
      <c r="H11">
        <v>43.5</v>
      </c>
      <c r="I11" t="e">
        <f>SUM(#REF!/#REF!)</f>
        <v>#REF!</v>
      </c>
      <c r="J11" t="e">
        <f>SUM(#REF!/#REF!)</f>
        <v>#REF!</v>
      </c>
      <c r="K11">
        <v>60000</v>
      </c>
      <c r="L11">
        <v>331.2355084465055</v>
      </c>
    </row>
    <row r="12" xml:space="preserve">
      <c r="A12">
        <v>12</v>
      </c>
      <c r="B12" t="str">
        <v>Upali</v>
      </c>
      <c r="C12" t="str">
        <v>Imbulana</v>
      </c>
      <c r="D12" t="str">
        <v>Consultant - Senior Irrigation Specialist - Climate Resilient Irrigation Infrastructure</v>
      </c>
      <c r="E12" t="str" xml:space="preserve">
        <v xml:space="preserve">BSc in Civil Eng. (1976 - 1981) - University of Peradeniya _x000d__x000d_
MSc Irrigation Eng. (1989 - 1990) - Utah State University </v>
      </c>
      <c r="F12" t="str">
        <v xml:space="preserve">Number : 077 348 4551 </v>
      </c>
      <c r="G12" t="str">
        <v xml:space="preserve">39 Years </v>
      </c>
      <c r="H12">
        <f>SUM(21.75*24)</f>
        <v>522</v>
      </c>
      <c r="I12" t="e">
        <f>SUM(#REF!/#REF!)</f>
        <v>#REF!</v>
      </c>
      <c r="J12" t="e">
        <f>SUM(#REF!/#REF!)</f>
        <v>#REF!</v>
      </c>
      <c r="K12">
        <v>10080000</v>
      </c>
      <c r="L12">
        <v>55647.56541901292</v>
      </c>
    </row>
    <row r="13" xml:space="preserve">
      <c r="A13">
        <v>13</v>
      </c>
      <c r="B13" t="str">
        <v>Asha Hansinee Catherine</v>
      </c>
      <c r="C13" t="str">
        <v>Mendis</v>
      </c>
      <c r="D13" t="str">
        <v>Consultant - Project Assistant</v>
      </c>
      <c r="E13" t="str" xml:space="preserve">
        <v xml:space="preserve">LL.B (Hons) Degree - sir John Kotelawala Defence University _x000d__x000d_
Reading Attornet-at-law_x000d__x000d_
Certificate in International Law in Action _x000d__x000d_
Certificate course on Forensic Science </v>
      </c>
      <c r="F13" t="str" xml:space="preserve">
        <v xml:space="preserve">Number : +94 71 013 1932_x000d__x000d_
Email : hansineemendis@yahoo.com</v>
      </c>
      <c r="G13" t="str">
        <v xml:space="preserve">3 Years </v>
      </c>
      <c r="H13">
        <v>20</v>
      </c>
      <c r="I13" t="e">
        <f>SUM(#REF!/#REF!)</f>
        <v>#REF!</v>
      </c>
      <c r="J13" t="e">
        <f>SUM(#REF!/20)</f>
        <v>#REF!</v>
      </c>
      <c r="K13">
        <v>60000</v>
      </c>
      <c r="L13">
        <v>330.14196104324856</v>
      </c>
    </row>
    <row r="14" xml:space="preserve">
      <c r="A14">
        <v>14</v>
      </c>
      <c r="B14" t="str">
        <v>Piyasiri</v>
      </c>
      <c r="C14" t="str">
        <v>Kalubowila</v>
      </c>
      <c r="D14" t="str">
        <v>Consultant - Verification of Sri Lanka's HCFC Consumption Levels for the year 2016 &amp; 2019</v>
      </c>
      <c r="E14" t="str" xml:space="preserve">
        <v xml:space="preserve">B.Sc.Engineering Honours in Mechanical Engineering  (1973 – 1977) -  University of Sri Lanka_x000d__x000d_
General Certificate of Education (Advanced Level)- April 1972 - Ananda College, Colombo_x000d__x000d_
General Certificate of Education (Ordinary Level)- April 1970 - Ananda College, Colombo</v>
      </c>
      <c r="F14" t="str" xml:space="preserve">
        <v xml:space="preserve">Number : 0714298177_x000d__x000d_
E-mail : piyasirikalubowila@gmail.com</v>
      </c>
      <c r="G14" t="str">
        <v xml:space="preserve">42 Years </v>
      </c>
      <c r="H14">
        <v>40</v>
      </c>
      <c r="I14" t="e">
        <f>SUM(#REF!/#REF!)</f>
        <v>#REF!</v>
      </c>
      <c r="J14" t="e">
        <f>SUM(#REF!/#REF!)</f>
        <v>#REF!</v>
      </c>
      <c r="K14">
        <v>2500000</v>
      </c>
      <c r="L14">
        <v>13755.91504346869</v>
      </c>
    </row>
    <row r="15" xml:space="preserve">
      <c r="A15">
        <v>15</v>
      </c>
      <c r="B15" t="str">
        <v xml:space="preserve">A. H. </v>
      </c>
      <c r="C15" t="str">
        <v>Gunapala</v>
      </c>
      <c r="D15" t="str">
        <v>National Consultant for Social Development</v>
      </c>
      <c r="E15" t="str" xml:space="preserve">
        <v xml:space="preserve">Master of Arts in Sociology (2013) - University of Kaleniya _x000d__x000d_
Post Graduate Diploma in Community Development (1997) - University of Colombo _x000d__x000d_
Bachelor of Arts in Sociology (Hons) (1983) - University of Sri Jayawardhanapura_x000d__x000d_
</v>
      </c>
      <c r="F15" t="str" xml:space="preserve">
        <v xml:space="preserve">Number - +94 777 680686_x000d__x000d_
 Email - ahgunapala.2006@yahoo.com _x000d__x000d_
</v>
      </c>
      <c r="G15" t="str">
        <v xml:space="preserve">29 Years </v>
      </c>
      <c r="H15">
        <v>261</v>
      </c>
      <c r="I15" t="e">
        <f>SUM(#REF!/#REF!)</f>
        <v>#REF!</v>
      </c>
      <c r="J15" t="e">
        <f>SUM(#REF!/12)</f>
        <v>#REF!</v>
      </c>
      <c r="K15">
        <v>4080000</v>
      </c>
      <c r="L15">
        <v>22449.653350940902</v>
      </c>
    </row>
    <row r="16" xml:space="preserve">
      <c r="A16">
        <v>16</v>
      </c>
      <c r="B16" t="str">
        <v>Kalana</v>
      </c>
      <c r="C16" t="str">
        <v>Cooray</v>
      </c>
      <c r="D16" t="str">
        <v>National Consultant - Disaster Information Management Coordinator</v>
      </c>
      <c r="E16" t="str" xml:space="preserve">
        <v xml:space="preserve">MBA : General MBA - University of Sri Jayewardenepura, Nugegoda _x000d__x000d_
Bachelor of Science : Tourism Management (2005) - Sabaragamuwa University of Sri Lanka _x000d__x000d_
G.C.E A/l in Commerce Stream (1999) - St. Joseph's College _x000d__x000d_
G.C.E O/L  (1996) - St. Joseph's College</v>
      </c>
      <c r="F16" t="str" xml:space="preserve">
        <v xml:space="preserve">Number - 0777861863_x000d__x000d_
 Email - kalanacooray@gmail.com </v>
      </c>
      <c r="G16" t="str">
        <v xml:space="preserve">13 Years </v>
      </c>
      <c r="H16">
        <v>30</v>
      </c>
      <c r="I16" t="e">
        <f>SUM(#REF!/30)</f>
        <v>#REF!</v>
      </c>
      <c r="J16" t="e">
        <f>SUM(#REF!/#REF!)</f>
        <v>#REF!</v>
      </c>
      <c r="K16">
        <v>800000</v>
      </c>
      <c r="L16">
        <v>4401.892813909981</v>
      </c>
    </row>
    <row r="17" xml:space="preserve">
      <c r="A17">
        <v>17</v>
      </c>
      <c r="B17" t="str">
        <v>Devana</v>
      </c>
      <c r="C17" t="str">
        <v>Salgado</v>
      </c>
      <c r="D17" t="str">
        <v>Consultant - ICT Support Assistant</v>
      </c>
      <c r="E17" t="str" xml:space="preserve">
        <v xml:space="preserve">B. Sc. Bachelor of Science (2000) - University of Colombo  _x000d__x000d_
Certificate in Sustainability and Green Business, Sustainability Learning Centre of Sri Lanka and Sri Lanka Foundation Institute (2013)  _x000d__x000d_
Three year Training (Part Time) on Medicinal Plants in Sri Lanka and Native Treatment and Cure for Venom and Snake Bites (2012-2015)  - Traditional Venom Medication Hospital, kelaniya, Sri Lanka </v>
      </c>
      <c r="F17" t="str" xml:space="preserve">
        <v xml:space="preserve">Number : +94712142244  _x000d__x000d_
Email : devana@gmail.com</v>
      </c>
      <c r="G17" t="str">
        <v xml:space="preserve">19 Years </v>
      </c>
      <c r="H17">
        <v>30</v>
      </c>
      <c r="I17" t="e">
        <f>SUM(#REF!/30)</f>
        <v>#REF!</v>
      </c>
      <c r="J17" t="e">
        <f>SUM(#REF!/30)</f>
        <v>#REF!</v>
      </c>
      <c r="K17">
        <v>360000</v>
      </c>
      <c r="L17">
        <v>1980.8517662594916</v>
      </c>
    </row>
    <row r="18" xml:space="preserve">
      <c r="A18">
        <v>18</v>
      </c>
      <c r="B18" t="str">
        <v>W.L.</v>
      </c>
      <c r="C18" t="str">
        <v>Sumathipala</v>
      </c>
      <c r="D18" t="str">
        <v>Individual Consultant for Developing the Kigali Cooling Plan Strategy for Sri Lanka</v>
      </c>
      <c r="E18" t="str" xml:space="preserve">
        <v xml:space="preserve">Ph.D University of Hawaii, USA _x000d__x000d_
M.S. - University of Hawai, USA _x000d__x000d_
B.Sc (Cey)  University of Ceylon(Peradeniya)_x000d__x000d_
</v>
      </c>
      <c r="F18" t="str" xml:space="preserve">
        <v xml:space="preserve">Number - 077 776 5057_x000d__x000d_
 Email - wlsumathipala@hotmail.com</v>
      </c>
      <c r="G18" t="str">
        <v>37 Years</v>
      </c>
      <c r="H18" t="str">
        <v>-</v>
      </c>
      <c r="I18" t="str">
        <v>-</v>
      </c>
      <c r="J18" t="str">
        <v>-</v>
      </c>
      <c r="K18" t="str">
        <v>-</v>
      </c>
      <c r="L18" t="str">
        <v>-</v>
      </c>
    </row>
    <row r="19" xml:space="preserve">
      <c r="A19">
        <v>19</v>
      </c>
      <c r="B19" t="str">
        <v>Rohan</v>
      </c>
      <c r="C19" t="str">
        <v>Cooray</v>
      </c>
      <c r="D19" t="str">
        <v>Consultant - Information Management Specialist</v>
      </c>
      <c r="E19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19" t="str" xml:space="preserve">
        <v xml:space="preserve">Number - +94 77 714 8222_x000d__x000d_
 Email - rohancooray@gmail.com</v>
      </c>
      <c r="G19" t="str">
        <v xml:space="preserve">14 Years </v>
      </c>
      <c r="H19" t="str">
        <v>-</v>
      </c>
      <c r="I19" t="str">
        <v>-</v>
      </c>
      <c r="J19" t="str">
        <v>-</v>
      </c>
      <c r="K19" t="str">
        <v>-</v>
      </c>
      <c r="L19" t="str">
        <v>-</v>
      </c>
    </row>
    <row r="20" xml:space="preserve">
      <c r="A20">
        <v>20</v>
      </c>
      <c r="B20" t="str">
        <v xml:space="preserve">Damith </v>
      </c>
      <c r="C20" t="str">
        <v>Chandrasekera</v>
      </c>
      <c r="D20" t="str">
        <v xml:space="preserve">Consultant - Coordinator, Climate Vulneratiliby &amp; Assesment </v>
      </c>
      <c r="E20" t="str" xml:space="preserve">
        <v xml:space="preserve">PhD. (Environmental planning for sustainable development) (June 2017) - University of Sri Jayawardenepura, Sri Lanka_x000d__x000d_
Master of Business Administration (December 2006) - University of Rajarata, Sri Lanka_x000d__x000d_
Higher Diploma in International Relations (December 2007) - BCIS _x000d__x000d_
National Diploma in Human Resource Management  (December 2007) - Institute of Personal Management, Sri Lanka _x000d__x000d_
Bachelor of Arts (1987 – 1990) - General Sir John Kotalawala Defence University, Sri Lanka_x000d__x000d_
General Certificate of Ordinary Level and Advance Level (1973 - 1986) - Royal Collage, Colombo 07</v>
      </c>
      <c r="F20" t="str" xml:space="preserve">
        <v xml:space="preserve">Number : +94 773521421_x000d__x000d_
E-Mail : damithhdb@yahoo.com_x000d__x000d_
 damith.chandrasekara@undp.org</v>
      </c>
      <c r="G20" t="str">
        <v xml:space="preserve">33 Years </v>
      </c>
      <c r="H20">
        <v>60</v>
      </c>
      <c r="I20" t="e">
        <f>SUM(#REF!/#REF!)</f>
        <v>#REF!</v>
      </c>
      <c r="J20" t="e">
        <f>SUM(#REF!/#REF!)</f>
        <v>#REF!</v>
      </c>
      <c r="K20">
        <v>2700000</v>
      </c>
      <c r="L20">
        <v>14414.606801558914</v>
      </c>
    </row>
    <row r="21" xml:space="preserve">
      <c r="A21">
        <v>21</v>
      </c>
      <c r="B21" t="str">
        <v>Indrasiri</v>
      </c>
      <c r="C21" t="str">
        <v>Hewage</v>
      </c>
      <c r="D21" t="str">
        <v>Consultant - Regional Planner &amp; GIS Expert</v>
      </c>
      <c r="E21" t="str" xml:space="preserve">
        <v xml:space="preserve">Post Graduate Diploma in e-Government, Post Graduate Institute of Management, Sri Lanka, 2012_x000d__x000d_
Diploma in e-Government, Post Graduate Institute of Management, Sri Lanka, 2011_x000d__x000d_
Master of Science in Town &amp; Country Planning, University of Moratuwa, Sri Lanka, 1989_x000d__x000d_
Post Graduate Diploma in Computer Technology, University of Colombo, Sri Lanka, 1994_x000d__x000d_
Post Graduate Diploma in Population Studies, University of Colombo, Sri Lanka, 1993_x000d__x000d_
Post Graduate Certificate in Urban Development, Centre for Development Studies, Poona, India, 1984_x000d__x000d_
Bachelor of Development Studies (Specialization Statistics), University of Sri Jayewardenepura, Sri Lanka, 1978</v>
      </c>
      <c r="F21" t="str" xml:space="preserve">
        <v xml:space="preserve">Number : : 071-4425501 _x000d__x000d_
E-mail : indrasiri2013@Gmail.com</v>
      </c>
      <c r="G21" t="str">
        <v xml:space="preserve">42 Years </v>
      </c>
      <c r="H21">
        <v>90</v>
      </c>
      <c r="I21" t="e">
        <f>SUM(#REF!/#REF!)</f>
        <v>#REF!</v>
      </c>
      <c r="J21" t="e">
        <f>SUM(#REF!/#REF!)</f>
        <v>#REF!</v>
      </c>
      <c r="K21">
        <v>5103000</v>
      </c>
      <c r="L21">
        <v>27243.606854946345</v>
      </c>
    </row>
    <row r="22" xml:space="preserve">
      <c r="A22">
        <v>22</v>
      </c>
      <c r="B22" t="str">
        <v xml:space="preserve">Sarath </v>
      </c>
      <c r="C22" t="str">
        <v>Premalal</v>
      </c>
      <c r="D22" t="str">
        <v>Consultant - Cilmate Scientist / Climatologist</v>
      </c>
      <c r="E22" t="str" xml:space="preserve">
        <v xml:space="preserve">M.Sc. (Meteorology)- Reading University, UK_x000d__x000d_
M.Sc. (Physics) - University of Peradeniya, Sri Lanka _x000d__x000d_
B.Sc. Special (Physics ) - University of Peradeniya, Sri Lanka </v>
      </c>
      <c r="F22" t="str" xml:space="preserve">
        <v xml:space="preserve">Number - +94 71 440 2908_x000d__x000d_
 Email - spremalal@yahoo.com </v>
      </c>
      <c r="G22" t="str">
        <v>31 Years</v>
      </c>
      <c r="H22">
        <v>90</v>
      </c>
      <c r="I22" t="e">
        <f>SUM(#REF!/#REF!)</f>
        <v>#REF!</v>
      </c>
      <c r="J22" t="e">
        <f>SUM(#REF!/#REF!)</f>
        <v>#REF!</v>
      </c>
      <c r="K22">
        <v>5061000</v>
      </c>
      <c r="L22">
        <v>27019.379638033206</v>
      </c>
    </row>
    <row r="23" xml:space="preserve">
      <c r="A23">
        <v>23</v>
      </c>
      <c r="B23" t="str">
        <v>Dilrukshi</v>
      </c>
      <c r="C23" t="str">
        <v>Fonseka</v>
      </c>
      <c r="D23" t="str">
        <v>Consultant - Early Recovery Advisor</v>
      </c>
      <c r="E23" t="str" xml:space="preserve">
        <v xml:space="preserve">Master of Science, International Relations (Honours) - The London School of Economics, UK, 2001_x000d__x000d_
Bachelor of Arts (Magna Cum Laude), Mount Holyoke College, USA, 2000 _x000d__x000d_
Diploma in International Relations, School of International Training, Switzerland, 1999</v>
      </c>
      <c r="F23" t="str" xml:space="preserve">
        <v xml:space="preserve">Number : +94 (0) 775675684 _x000d__x000d_
Email : dilrukshi.fonseka@gmail.com</v>
      </c>
      <c r="G23" t="str">
        <v xml:space="preserve">19 Years </v>
      </c>
      <c r="H23">
        <v>30</v>
      </c>
      <c r="I23" t="e">
        <f>SUM(#REF!/#REF!)</f>
        <v>#REF!</v>
      </c>
      <c r="J23" t="e">
        <f>SUM(#REF!/#REF!)</f>
        <v>#REF!</v>
      </c>
      <c r="K23">
        <v>3386580</v>
      </c>
      <c r="L23">
        <v>18080.08114889755</v>
      </c>
    </row>
    <row r="24" xml:space="preserve">
      <c r="A24">
        <v>24</v>
      </c>
      <c r="B24" t="str">
        <v>Udeni</v>
      </c>
      <c r="C24" t="str">
        <v>Thewarapperuma</v>
      </c>
      <c r="D24" t="str">
        <v>Consultant - Women, Peace &amp; security (Parliament)</v>
      </c>
      <c r="E24" t="str" xml:space="preserve">
        <v xml:space="preserve">Masters in Human Rights (2018) - University of Colombo_x000d__x000d_
Masters in Development Studies (2013) - University of Colombo _x000d__x000d_
Post Graduate Diploma in Women's Studies (2007) - University of Colombo _x000d__x000d_
Attorny at Law (2001) - Law College of Sri Lanka _x000d__x000d_
Bachelor of Laws(LLB) (1999) - University of Colombo _x000d__x000d_
Bachelor of Art(B.A.) (1996) - University of Chandigarh, India _x000d__x000d_
A'Level (1992) - 3 Distinctions </v>
      </c>
      <c r="F24" t="str" xml:space="preserve">
        <v xml:space="preserve">Number - +94 772930969_x000d__x000d_
Email - taud1973@gmail.com</v>
      </c>
      <c r="G24" t="str">
        <v xml:space="preserve">22 Years </v>
      </c>
      <c r="H24">
        <v>60</v>
      </c>
      <c r="I24" t="e">
        <f>SUM(#REF!/#REF!)</f>
        <v>#REF!</v>
      </c>
      <c r="J24" t="e">
        <f>SUM(#REF!/#REF!)</f>
        <v>#REF!</v>
      </c>
      <c r="K24">
        <v>1500000</v>
      </c>
      <c r="L24">
        <v>8008.114889754952</v>
      </c>
    </row>
    <row r="25" xml:space="preserve">
      <c r="A25">
        <v>25</v>
      </c>
      <c r="B25" t="str">
        <v>Charmalee</v>
      </c>
      <c r="C25" t="str">
        <v>Jayasinghe</v>
      </c>
      <c r="D25" t="str">
        <v>Knowledge Management Coordinator</v>
      </c>
      <c r="E25" t="str" xml:space="preserve">
        <v xml:space="preserve">Postgraduate Diploma in Women’s Studies (2003 -2004 ) - University of Colombo _x000d__x000d_
M.A Jurisprudence. (2000) - University of Oxford _x000d__x000d_
B.A. (Hons) Jurisprudence, Class 2: Division 2. (1992) - University of Oxford </v>
      </c>
      <c r="F25" t="str" xml:space="preserve">
        <v xml:space="preserve">Number : (94) 777 272047 (Mobile) _x000d__x000d_
E-mail: charmaleej@hotmail.com </v>
      </c>
      <c r="G25" t="str">
        <v xml:space="preserve">28 Years </v>
      </c>
      <c r="H25">
        <f>SUM(21.75*3)</f>
        <v>65.25</v>
      </c>
      <c r="I25" t="e">
        <f>SUM(#REF!/#REF!)</f>
        <v>#REF!</v>
      </c>
      <c r="J25" t="e">
        <f>SUM(#REF!/#REF!)</f>
        <v>#REF!</v>
      </c>
      <c r="K25">
        <v>1050000</v>
      </c>
      <c r="L25">
        <v>5605.680422828466</v>
      </c>
    </row>
    <row r="26" xml:space="preserve">
      <c r="A26">
        <v>26</v>
      </c>
      <c r="B26" t="str">
        <v>Visaka</v>
      </c>
      <c r="C26" t="str">
        <v>Hidellage</v>
      </c>
      <c r="D26" t="str">
        <v>Senior Technical Advisor (Proposal Development)</v>
      </c>
      <c r="E26" t="str" xml:space="preserve">
        <v xml:space="preserve">Ph.D(Food Science &amp; technology/Economics) (2002) - University of Peradeniya_x000d__x000d_
Diploma in Managing Voluntary and Non-Profit Enterprises(1999) - Open University,UK_x000d__x000d_
M.Sc. - Food Science and Technology (1993) - University of Peradeniya _x000d__x000d_
M.Sc (Hon) - Process Engineering (1981) - Astrakhan Technical Institute of Fisheries, Astrakhan, USSR </v>
      </c>
      <c r="F26" t="str" xml:space="preserve">
        <v xml:space="preserve">Number - +94 777894130_x000d__x000d_
 Email - vishaka_hidellage@yahoo.com</v>
      </c>
      <c r="G26" t="str">
        <v xml:space="preserve">38 Years </v>
      </c>
      <c r="H26" t="str">
        <v>No cost</v>
      </c>
      <c r="I26" t="str">
        <v>No cost</v>
      </c>
      <c r="J26" t="str">
        <v>No cost</v>
      </c>
      <c r="K26" t="str">
        <v>No cost</v>
      </c>
      <c r="L26" t="str">
        <v>No cost</v>
      </c>
    </row>
    <row r="27" xml:space="preserve">
      <c r="A27">
        <v>27</v>
      </c>
      <c r="B27" t="str">
        <v>Fatima Razmi</v>
      </c>
      <c r="C27" t="str">
        <v>Farook</v>
      </c>
      <c r="D27" t="str">
        <v>Consultant - Senior Humanitarian Advisor</v>
      </c>
      <c r="E27" t="str" xml:space="preserve">
        <v xml:space="preserve">Core Professional Tranning on Humanitarian Law and Policy (2017)_x000d__x000d_
HEAT  - Hostile Environment  Assessment Traning (2015)_x000d__x000d_
Diploma in Humanitarian Diplomacy, Diplo-foundation (2013) - University of Geneva _x000d__x000d_
International Diploma in Humanitarian Assistance (2009)  - Fordham University, New York _x000d__x000d_
MBA (2002) - East London Business School, London _x000d__x000d_
MSc Social Policy and Planning (2000) - London School of Economics, London _x000d__x000d_
BA English and European Literature 2.ii (1993-1996) - University of Essex, UK </v>
      </c>
      <c r="F27" t="str" xml:space="preserve">
        <v xml:space="preserve">Number - +94 76 345 1101_x000d__x000d_
 Email - chequered30@hotmail.com</v>
      </c>
      <c r="G27" t="str">
        <v>19 Years</v>
      </c>
      <c r="H27">
        <v>120</v>
      </c>
      <c r="I27">
        <v>31000</v>
      </c>
      <c r="J27" t="e">
        <f>SUM(#REF!/120)</f>
        <v>#REF!</v>
      </c>
      <c r="K27">
        <f>I27*120</f>
        <v>3720000</v>
      </c>
      <c r="L27">
        <v>19860.12492659228</v>
      </c>
    </row>
    <row r="28" xml:space="preserve">
      <c r="A28">
        <v>28</v>
      </c>
      <c r="B28" t="str">
        <v>Asha Hansinee Catherine</v>
      </c>
      <c r="C28" t="str">
        <v>Mendis</v>
      </c>
      <c r="D28" t="str">
        <v>Consultant - Project Assistant</v>
      </c>
      <c r="E28" t="str" xml:space="preserve">
        <v xml:space="preserve">LL.B (Hons) Degree - sir John Kotelawala Defence University _x000d__x000d_
Reading Attornet-at-law_x000d__x000d_
Certificate in International Law in Action _x000d__x000d_
Certificate course on Forensic Science </v>
      </c>
      <c r="F28" t="str" xml:space="preserve">
        <v xml:space="preserve">Number : +94 71 013 1932_x000d__x000d_
Email : hansineemendis@yahoo.com</v>
      </c>
      <c r="G28" t="str">
        <v xml:space="preserve">3 Years </v>
      </c>
      <c r="H28" t="str">
        <v>-</v>
      </c>
      <c r="I28" t="str">
        <v>-</v>
      </c>
      <c r="J28" t="str">
        <v>-</v>
      </c>
      <c r="K28" t="str">
        <v>-</v>
      </c>
      <c r="L28" t="str">
        <v>-</v>
      </c>
    </row>
    <row r="29" xml:space="preserve">
      <c r="A29">
        <v>29</v>
      </c>
      <c r="B29" t="str">
        <v>Dharmakeerthi</v>
      </c>
      <c r="C29" t="str">
        <v>Wickramasinghe</v>
      </c>
      <c r="D29" t="str">
        <v>Technical Advisor – Land degradation</v>
      </c>
      <c r="E29" t="str" xml:space="preserve">
        <v xml:space="preserve">Ph.D. Soil Chemistry &amp; Fertility (1990-1994)- University of Reading, UK_x000d__x000d_
Post Graduate Diploma(Soil Science)(1983-1984) - Agricultural University of Norway_x000d__x000d_
BSc.(Agriculture) Honour. - University of Peradeniya</v>
      </c>
      <c r="F29" t="str" xml:space="preserve">
        <v xml:space="preserve">Number - +94 714474703_x000d__x000d_
Email - wickey56@ymail.com</v>
      </c>
      <c r="G29" t="str">
        <v>35 Years</v>
      </c>
      <c r="H29">
        <v>96</v>
      </c>
      <c r="I29" t="e">
        <f>SUM(#REF!/#REF!)</f>
        <v>#REF!</v>
      </c>
      <c r="J29" t="e">
        <f>SUM(#REF!/#REF!)</f>
        <v>#REF!</v>
      </c>
      <c r="K29">
        <v>2400000</v>
      </c>
      <c r="L29">
        <v>12812.983823607923</v>
      </c>
    </row>
    <row r="30">
      <c r="A30">
        <v>30</v>
      </c>
      <c r="B30" t="str">
        <v>Nauli</v>
      </c>
      <c r="C30" t="str">
        <v>Wimalarathne</v>
      </c>
      <c r="D30" t="str">
        <v>Consultant - Managing &amp; Coordinating Consultant</v>
      </c>
      <c r="E30" t="str">
        <v>-</v>
      </c>
      <c r="F30" t="str">
        <v>-</v>
      </c>
      <c r="G30" t="str">
        <v>-</v>
      </c>
      <c r="H30">
        <f>SUM(21.75*3)</f>
        <v>65.25</v>
      </c>
      <c r="I30" t="e">
        <f>SUM(#REF!/#REF!)</f>
        <v>#REF!</v>
      </c>
      <c r="J30" t="e">
        <f>SUM(#REF!/#REF!)</f>
        <v>#REF!</v>
      </c>
      <c r="K30">
        <v>750000</v>
      </c>
      <c r="L30">
        <v>3916.4490861618797</v>
      </c>
    </row>
    <row r="31" xml:space="preserve">
      <c r="A31">
        <v>31</v>
      </c>
      <c r="B31" t="str">
        <v>Gamini</v>
      </c>
      <c r="C31" t="str">
        <v>Senanayake</v>
      </c>
      <c r="D31" t="str">
        <v>Consultant - Reviewing &amp; Upgrading mitigation related NDCs of Sri Lanka</v>
      </c>
      <c r="E31" t="str" xml:space="preserve">
        <v xml:space="preserve">B.Sc. Engineering (Hons) (1973 - 1977) - University of Moratuwa _x000d__x000d_
MBA (1993-1994) - Maastricht School of Management, The Netherlands _x000d__x000d_
Reading for Ph.D (1997) - University of Sri Jayawardanepura </v>
      </c>
      <c r="F31" t="str" xml:space="preserve">
        <v xml:space="preserve">Number - 0777 80 4545_x000d__x000d_
 Email - gaminisn@gmail.com </v>
      </c>
      <c r="G31" t="str">
        <v xml:space="preserve">43 Years </v>
      </c>
      <c r="H31">
        <v>90</v>
      </c>
      <c r="I31" t="e">
        <f>SUM(#REF!/90)</f>
        <v>#REF!</v>
      </c>
      <c r="J31" t="e">
        <f>SUM(#REF!/90)</f>
        <v>#REF!</v>
      </c>
      <c r="K31">
        <v>5220000</v>
      </c>
      <c r="L31">
        <v>27258.485639686685</v>
      </c>
    </row>
    <row r="32">
      <c r="A32">
        <v>32</v>
      </c>
      <c r="B32" t="str">
        <v>Kalinga</v>
      </c>
      <c r="C32" t="str">
        <v>Tuder Silva</v>
      </c>
      <c r="D32" t="str">
        <v xml:space="preserve">Consultant - Lead Researcher: Identifying the Key drivers of violent extremism and spread of hate speech in Sri Lanka </v>
      </c>
      <c r="E32" t="str">
        <v>PhD in Sociology (Monash University, Australia, 1982)</v>
      </c>
      <c r="F32" t="str">
        <v>-</v>
      </c>
      <c r="G32" t="str">
        <v>-</v>
      </c>
      <c r="H32">
        <v>35</v>
      </c>
      <c r="I32" t="e">
        <f>SUM(#REF!/#REF!)</f>
        <v>#REF!</v>
      </c>
      <c r="J32" t="e">
        <f>SUM(#REF!/#REF!)</f>
        <v>#REF!</v>
      </c>
      <c r="K32">
        <v>3774000</v>
      </c>
      <c r="L32">
        <v>19707.57180156658</v>
      </c>
    </row>
    <row r="33" xml:space="preserve">
      <c r="A33">
        <v>33</v>
      </c>
      <c r="B33" t="str">
        <v>Piyasiri</v>
      </c>
      <c r="C33" t="str">
        <v>Kalubowila</v>
      </c>
      <c r="D33" t="str">
        <v>Consultant - Verification of Sri Lanka's HCFC Consumption Levels for the year 2016 &amp; 2019</v>
      </c>
      <c r="E33" t="str" xml:space="preserve">
        <v xml:space="preserve">B.Sc.Engineering Honours in Mechanical Engineering  (1973 – 1977) -  University of Sri Lanka_x000d__x000d_
General Certificate of Education (Advanced Level)- April 1972 - Ananda College, Colombo_x000d__x000d_
General Certificate of Education (Ordinary Level)- April 1970 - Ananda College, Colombo</v>
      </c>
      <c r="F33" t="str" xml:space="preserve">
        <v xml:space="preserve">Number : 0714298177_x000d__x000d_
E-mail : piyasirikalubowila@gmail.com</v>
      </c>
      <c r="G33" t="str">
        <v xml:space="preserve">42 Years </v>
      </c>
      <c r="H33">
        <v>38</v>
      </c>
      <c r="I33" t="e">
        <f>SUM(#REF!/#REF!)</f>
        <v>#REF!</v>
      </c>
      <c r="J33" t="e">
        <f>SUM(#REF!/#REF!)</f>
        <v>#REF!</v>
      </c>
      <c r="K33">
        <v>2500000</v>
      </c>
      <c r="L33" t="e">
        <f>SUM(#REF!/191.5)</f>
        <v>#REF!</v>
      </c>
    </row>
    <row r="34" xml:space="preserve">
      <c r="A34">
        <v>34</v>
      </c>
      <c r="B34" t="str">
        <v>Venura</v>
      </c>
      <c r="C34" t="str">
        <v>Welagedara</v>
      </c>
      <c r="D34" t="str">
        <v xml:space="preserve">Consultant- Socio-economic and financial Policy Analysis </v>
      </c>
      <c r="E34" t="str" xml:space="preserve">
        <v xml:space="preserve">Doctor of Philosophy(2016) - Deakin University, Melbourne_x000d__x000d_
Master of Applied Finance - Monash University, Melbourne_x000d__x000d_
Bachelor of Commerce First Class Honours(4 years) - Deakin University, Melbourne</v>
      </c>
      <c r="F34" t="str" xml:space="preserve">
        <v xml:space="preserve">Number - +94 762193450_x000d__x000d_
Email - venura@deakin.edu.au</v>
      </c>
      <c r="G34" t="str">
        <v>10 Years</v>
      </c>
      <c r="H34">
        <v>45</v>
      </c>
      <c r="I34">
        <v>30000</v>
      </c>
      <c r="J34">
        <v>161.0824444444444</v>
      </c>
      <c r="K34">
        <v>1350000</v>
      </c>
      <c r="L34">
        <v>7248.711340206185</v>
      </c>
    </row>
    <row r="35" xml:space="preserve">
      <c r="A35">
        <v>35</v>
      </c>
      <c r="B35" t="str">
        <v>Ruvaiz</v>
      </c>
      <c r="C35" t="str">
        <v>Haniffa</v>
      </c>
      <c r="D35" t="str">
        <v>Medivac Coordinator</v>
      </c>
      <c r="E35" t="str" xml:space="preserve">
        <v xml:space="preserve">MD (Family Medicine) Post Graduate Institute of Medicine, University Colombo 2012_x000d__x000d_
DFM Post Graduate Institute of Medicine, University Colombo 2007_x000d__x000d_
PgDip (Occupational Health/Safety)University Colombo 2006_x000d__x000d_
MSc (Community Medicine) Post Graduate Institute of Medicine, University Colombo 2003_x000d__x000d_
MBBS North Colombo Medical College, Sri Lanka, 1994_x000d__x000d_
CTHE University Colombo 2009_x000d__x000d_
SEDA Staff and Educational Development Association, England, 2009_x000d__x000d_
MRCGP[INT] Royal College of General Practitioners, 2008_x000d__x000d_
FCGP[SL] College of General Practitioners of Sri Lanka, 2014</v>
      </c>
      <c r="F35" t="str" xml:space="preserve">
        <v xml:space="preserve">Number : +94 777 329 677_x000d__x000d_
Email : haniffa@med.cmb.ac.lk / ruvaizhaniffa@gmail.com</v>
      </c>
      <c r="G35" t="str">
        <v xml:space="preserve">25 Years </v>
      </c>
      <c r="H35">
        <v>30</v>
      </c>
      <c r="I35">
        <v>30000</v>
      </c>
      <c r="J35">
        <v>161.0823333333333</v>
      </c>
      <c r="K35">
        <v>900000</v>
      </c>
      <c r="L35">
        <v>4832.474226804124</v>
      </c>
    </row>
    <row r="36" xml:space="preserve">
      <c r="A36">
        <v>36</v>
      </c>
      <c r="B36" t="str">
        <v>Joanna</v>
      </c>
      <c r="C36" t="str">
        <v>Rodrigoo (Muthiah)</v>
      </c>
      <c r="D36" t="str">
        <v>Creative Content Developer</v>
      </c>
      <c r="E36" t="str" xml:space="preserve">
        <v xml:space="preserve">BSc International Development (TBC) 2016-2020 - University of London _x000d__x000d_
Higher Diploma + Diploma in International Relations - Bandaranaike Centre for International Studies [BCIS]</v>
      </c>
      <c r="F36" t="str" xml:space="preserve">
        <v xml:space="preserve">Number : +94 776674733_x000d__x000d_
Email : rjoanna@outlook.com </v>
      </c>
      <c r="G36" t="str">
        <v xml:space="preserve">3 Years </v>
      </c>
      <c r="H36">
        <v>40</v>
      </c>
      <c r="I36">
        <v>8000</v>
      </c>
      <c r="J36">
        <v>42.95525</v>
      </c>
      <c r="K36">
        <v>320000</v>
      </c>
      <c r="L36">
        <v>1718.213058419244</v>
      </c>
    </row>
    <row r="37" xml:space="preserve">
      <c r="A37">
        <v>37</v>
      </c>
      <c r="B37" t="str">
        <v>Shamen</v>
      </c>
      <c r="C37" t="str">
        <v>P. Vidanage</v>
      </c>
      <c r="D37" t="str">
        <v>National Consultant - Review &amp; Upgrade Adaptation relates NDCs in Sri Lanka</v>
      </c>
      <c r="E37" t="str" xml:space="preserve">
        <v xml:space="preserve">Ph.D. Economics with Resource and Environmental Economics, University of Colombo, Sri Lanka, 1st February, 2018._x000d__x000d_
Masters in Economics, University of Colombo, Sri Lanka, 1st December 1999. _x000d__x000d_
M.Sc. (Agricultural Economics with Environmental Economics major), Postgraduate Institute of Agriculture, _x000d__x000d_
University of Peradeniya, Sri Lanka, 27th January 1996 with GPA 3.76/4.00._x000d__x000d_
B.Sc. (Agriculture) Honours - Second Class Upper Division, specialized in Agricultural Economics, University of _x000d__x000d_
Peradeniya, Sri Lanka, 1st September 1992.</v>
      </c>
      <c r="F37" t="str" xml:space="preserve">
        <v xml:space="preserve">Number : +94 777 753743 _x000d__x000d_
E-mail: shamenpv@gmail.com </v>
      </c>
      <c r="G37" t="str">
        <v xml:space="preserve">27 Years </v>
      </c>
      <c r="H37">
        <v>80</v>
      </c>
      <c r="I37">
        <v>44225</v>
      </c>
      <c r="J37">
        <v>237.462375</v>
      </c>
      <c r="K37">
        <v>3538000</v>
      </c>
      <c r="L37">
        <v>18996.993127147765</v>
      </c>
    </row>
    <row r="38" xml:space="preserve">
      <c r="A38">
        <v>38</v>
      </c>
      <c r="B38" t="str">
        <v>M. M. Mahendrathilake</v>
      </c>
      <c r="C38" t="str">
        <v>Seneviratne</v>
      </c>
      <c r="D38" t="str">
        <v>Consultant - Technical Expert for the Preperation of Sri Lanka's HCFC Phase out Management Plan (HPMP) Stage II</v>
      </c>
      <c r="E38" t="str">
        <v>M.Sc (Honours) in Mechanical Engineering</v>
      </c>
      <c r="F38" t="str" xml:space="preserve">
        <v xml:space="preserve">Number : +94 773 292190_x000d__x000d_
Email: mahen.senevi@gmail.com</v>
      </c>
      <c r="G38" t="str">
        <v xml:space="preserve">37 Years </v>
      </c>
      <c r="H38" t="str">
        <v xml:space="preserve">No Cost </v>
      </c>
      <c r="I38" t="str">
        <v>No Cost</v>
      </c>
      <c r="J38" t="str">
        <v>No Cost</v>
      </c>
      <c r="K38" t="str">
        <v xml:space="preserve">No Cost </v>
      </c>
      <c r="L38" t="str">
        <v xml:space="preserve">No Cost </v>
      </c>
    </row>
    <row r="39" xml:space="preserve">
      <c r="A39">
        <v>39</v>
      </c>
      <c r="B39" t="str">
        <v>Kalana</v>
      </c>
      <c r="C39" t="str">
        <v>Cooray</v>
      </c>
      <c r="D39" t="str">
        <v>National Consultant - Disaster Information Management Coordinator</v>
      </c>
      <c r="E39" t="str" xml:space="preserve">
        <v xml:space="preserve">MBA : General MBA - University of Sri Jayewardenepura, Nugegoda _x000d__x000d_
Bachelor of Science : Tourism Management (2005) - Sabaragamuwa University of Sri Lanka _x000d__x000d_
G.C.E A/l in Commerce Stream (1999) - St. Joseph's College _x000d__x000d_
G.C.E O/L  (1996) - St. Joseph's College</v>
      </c>
      <c r="F39" t="str" xml:space="preserve">
        <v xml:space="preserve">Number - 0777861863_x000d__x000d_
 Email - kalanacooray@gmail.com </v>
      </c>
      <c r="G39" t="str">
        <v xml:space="preserve">13 Years </v>
      </c>
      <c r="H39" t="str">
        <v xml:space="preserve">No Cost </v>
      </c>
      <c r="I39" t="str">
        <v>No Cost</v>
      </c>
      <c r="J39" t="str">
        <v>No Cost</v>
      </c>
      <c r="K39" t="str">
        <v xml:space="preserve">No Cost </v>
      </c>
      <c r="L39" t="str">
        <v xml:space="preserve">No Cost </v>
      </c>
    </row>
    <row r="40" xml:space="preserve">
      <c r="A40">
        <v>40</v>
      </c>
      <c r="B40" t="str">
        <v>Tharaka</v>
      </c>
      <c r="C40" t="str">
        <v>Hettiarachchi</v>
      </c>
      <c r="D40" t="str">
        <v>Consultant - JPP Coordinator (Joint Programme for Peace)</v>
      </c>
      <c r="E40" t="str" xml:space="preserve">
        <v xml:space="preserve">Master's in Diplomacy and Trade(2015) - Monash University, Caulfeild East, Victoria _x000d__x000d_
(BA)International Business Management  (2013) - University of Nottingham, Malaysia Campus _x000d__x000d_
Diploma in International Relations(2010) - Bandaranaike Center for International Studies </v>
      </c>
      <c r="F40" t="str" xml:space="preserve">
        <v xml:space="preserve">Number - +94 773540111_x000d__x000d_
 Email - tharaka.win@gmail.com</v>
      </c>
      <c r="G40" t="str">
        <v>9 Years</v>
      </c>
      <c r="H40">
        <f>SUM(21.75*6)</f>
        <v>130.5</v>
      </c>
      <c r="I40" t="e">
        <f>+#REF!/#REF!</f>
        <v>#REF!</v>
      </c>
      <c r="J40" t="e">
        <f>+#REF!/#REF!</f>
        <v>#REF!</v>
      </c>
      <c r="K40">
        <v>1799142</v>
      </c>
      <c r="L40">
        <v>9660.341494845361</v>
      </c>
    </row>
    <row r="41" xml:space="preserve">
      <c r="A41">
        <v>41</v>
      </c>
      <c r="B41" t="str">
        <v>Tharuka</v>
      </c>
      <c r="C41" t="str">
        <v>Dissanaike</v>
      </c>
      <c r="D41" t="str">
        <v>Consultant - Technical Advisor (Technical Advisory &amp; Pipeline Development Support, Climate Change &amp; Environment)</v>
      </c>
      <c r="E41" t="str" xml:space="preserve">
        <v xml:space="preserve">Certificate in Tropical Forest and Landscape Conservation, Online from Yale University’s School and Environment _x000d__x000d_
and Forestry, 2020_x000d__x000d_
Certificate in Ecological Economics and Sustainability, Environment Europe, University of Oxford, UK 2016_x000d__x000d_
MSc. in Environmental Science, University of Colombo (2009)._x000d__x000d_
BA (Special) degree in Mass Communication from the University of Kelaniya, Sri Lanka (2001). _x000d__x000d_
Diploma in Environmental Reporting from University of Kalmar, Sweden (2002)</v>
      </c>
      <c r="F41" t="str" xml:space="preserve">
        <v xml:space="preserve">Number : +94 (0) 77440106294 (Mobile/WhatsApp)_x000d__x000d_
Email : tdissanaike@gmail.com</v>
      </c>
      <c r="G41" t="str">
        <v xml:space="preserve">17 Years </v>
      </c>
      <c r="H41">
        <v>130</v>
      </c>
      <c r="I41">
        <v>54500</v>
      </c>
      <c r="J41">
        <v>292.6331538461538</v>
      </c>
      <c r="K41">
        <v>7085000</v>
      </c>
      <c r="L41">
        <v>38042.310996563574</v>
      </c>
    </row>
    <row r="42" xml:space="preserve">
      <c r="A42">
        <v>42</v>
      </c>
      <c r="B42" t="str">
        <v>Hasula Thushari</v>
      </c>
      <c r="C42" t="str">
        <v>Gange Kularatne</v>
      </c>
      <c r="D42" t="str">
        <v>Technical Consultant - Gender and Law</v>
      </c>
      <c r="E42" t="str" xml:space="preserve">
        <v xml:space="preserve">Master of Arts – International Relations (2005 – July 2006) - University of Colombo _x000d__x000d_
Post Graduate Diploma - International Relations (2003 – Feb 2005) - BCIS _x000d__x000d_
Bachelor of Laws - (LL. B)  ( Feb 1991 – Dec 1994) - University of Colombo</v>
      </c>
      <c r="F42" t="str" xml:space="preserve">
        <v xml:space="preserve">Number : 94-77 3810256   _x000d__x000d_
E mail: hasulatgk@yahoo.com </v>
      </c>
      <c r="G42" t="str">
        <v xml:space="preserve">25 Years </v>
      </c>
      <c r="H42" t="str">
        <v>No Cost</v>
      </c>
      <c r="I42" t="str">
        <v>No Cost</v>
      </c>
      <c r="J42" t="str">
        <v>No Cost</v>
      </c>
      <c r="K42" t="str">
        <v>No Cost</v>
      </c>
      <c r="L42" t="str">
        <v>No Cost</v>
      </c>
    </row>
    <row r="43">
      <c r="A43">
        <v>43</v>
      </c>
      <c r="B43" t="str">
        <v>W. Dasanayaka</v>
      </c>
      <c r="C43" t="str">
        <v>Jayasinghe</v>
      </c>
      <c r="D43" t="str">
        <v>Consultant - Procurement Specialist</v>
      </c>
      <c r="E43" t="str">
        <v>-</v>
      </c>
      <c r="F43" t="str">
        <v>-</v>
      </c>
      <c r="G43" t="str">
        <v>-</v>
      </c>
      <c r="H43">
        <v>90</v>
      </c>
      <c r="I43">
        <v>30109</v>
      </c>
      <c r="J43">
        <v>161.6677777777778</v>
      </c>
      <c r="K43">
        <v>2709810</v>
      </c>
      <c r="L43">
        <v>14550.096649484536</v>
      </c>
    </row>
    <row r="44" xml:space="preserve">
      <c r="A44">
        <v>44</v>
      </c>
      <c r="B44" t="str">
        <v>Padmi</v>
      </c>
      <c r="C44" t="str">
        <v>Ranasinghe</v>
      </c>
      <c r="D44" t="str">
        <v>Consultant - Environmental Scientist</v>
      </c>
      <c r="E44" t="str" xml:space="preserve">
        <v xml:space="preserve">Masters in Regional Development &amp; Planing(University of Colombo) _x000d__x000d_
Masters of Science (MSc) in Environmental Management(CUNY)_x000d__x000d_
Bachelors in Phychology(Honors), Minor in Biology (City University of New York)_x000d__x000d_
Associate of Applied Science Asc - Biology(CUNY)_x000d__x000d_
One year Diploma in Geographical Informations Systems (GIS) - University of Sri Jayewardenapura_x000d__x000d_
Certificate on Cities &amp; Climate Change - United Nations Institute for Traning &amp; Research _x000d__x000d_
Certificate in GIS - University of Colombo_x000d__x000d_
Certificate in GIS - University of Peradeniya </v>
      </c>
      <c r="F44" t="str" xml:space="preserve">
        <v xml:space="preserve">Number - +94 77 942 4701_x000d__x000d_
 Email - padmi.ranasinghe@gmail.com</v>
      </c>
      <c r="G44" t="str">
        <v xml:space="preserve">11 Years </v>
      </c>
      <c r="H44">
        <v>70</v>
      </c>
      <c r="I44">
        <v>19792.85714285714</v>
      </c>
      <c r="J44">
        <v>106.2761428571429</v>
      </c>
      <c r="K44">
        <v>1385500</v>
      </c>
      <c r="L44">
        <v>7439.32560137457</v>
      </c>
    </row>
    <row r="45">
      <c r="A45">
        <v>45</v>
      </c>
      <c r="B45" t="str">
        <v>Wasana</v>
      </c>
      <c r="C45" t="str">
        <v>Nalawatta</v>
      </c>
      <c r="D45" t="str">
        <v>Consultant - Junior Research Consultant</v>
      </c>
      <c r="E45" t="str">
        <v>-</v>
      </c>
      <c r="F45" t="str">
        <v>-</v>
      </c>
      <c r="G45" t="str">
        <v>-</v>
      </c>
      <c r="H45">
        <f>SUM(21.75*3)</f>
        <v>65.25</v>
      </c>
      <c r="I45" t="e">
        <f>SUM(#REF!/#REF!)</f>
        <v>#REF!</v>
      </c>
      <c r="J45" t="e">
        <f>+#REF!/#REF!</f>
        <v>#REF!</v>
      </c>
      <c r="K45">
        <v>180000</v>
      </c>
      <c r="L45">
        <v>966.4948453608247</v>
      </c>
    </row>
    <row r="46" xml:space="preserve">
      <c r="A46">
        <v>46</v>
      </c>
      <c r="B46" t="str">
        <v>Parami</v>
      </c>
      <c r="C46" t="str">
        <v>Asmitha Fernando</v>
      </c>
      <c r="D46" t="str">
        <v>Consultant - Communication &amp; Media Management</v>
      </c>
      <c r="E46" t="str" xml:space="preserve">
        <v xml:space="preserve">MA in Mass Media (2018 January to Present) - University of Colombo, Sri Lanka  _x000d__x000d_
Postgraduate Diploma in Diplomacy and World Affairs (2019 May to Present) -  (BIDTI)Colombo 07  _x000d__x000d_
Diploma in Diplomacy and World Affairs (BIDTI),  Colombo 07 _x000d__x000d_
Certificate Course in Conflict Resolution and Sustainable Peace (2015 Sep to Jan 2016) -  University of Colombo, Sri Lanka. _x000d__x000d_
Bachelor of History and Tourism (2011 - 2014) - Stella Maris College, Chennai, India.</v>
      </c>
      <c r="F46" t="str" xml:space="preserve">
        <v xml:space="preserve">Number : +94 77 122 0053 _x000d__x000d_
Email : contactparamifernando@gmail.com </v>
      </c>
      <c r="G46" t="str">
        <v xml:space="preserve">6 Years </v>
      </c>
      <c r="H46">
        <v>120</v>
      </c>
      <c r="I46">
        <v>8000</v>
      </c>
      <c r="J46">
        <v>42.95533333333334</v>
      </c>
      <c r="K46">
        <v>960000</v>
      </c>
      <c r="L46">
        <v>5154.639175257732</v>
      </c>
    </row>
    <row r="47" xml:space="preserve">
      <c r="A47">
        <v>47</v>
      </c>
      <c r="B47" t="str">
        <v xml:space="preserve">Chamindry </v>
      </c>
      <c r="C47" t="str">
        <v>Saparamadu</v>
      </c>
      <c r="D47" t="str">
        <v>Consultant - Technical Assistance and advisory support for implementing the Right to Information and governance reforms in Sri Lanka</v>
      </c>
      <c r="E47" t="str" xml:space="preserve">
        <v xml:space="preserve">PhD in Development Studies (In Progress) - University of Colombo, Faculty of Graduate Studies _x000d__x000d_
Master in Development Studies - Graduate Institute of International and Development Studies, Geneva, 2011 _x000d__x000d_
Master of Laws - University of Wales, U.K, 2008_x000d__x000d_
Admission of Attorneys-at-Law - , Sri Lanka Law College, Sri Lanka, 1999_x000d__x000d_
Bachelor of Laws - University of Colombo, Sri Lanka, 1999_x000d__x000d_
Bachelor of Arts (Honors) in Economics - University of Delhi, India, 1996_x000d__x000d_
BAR MEMBERSHIP - 1999</v>
      </c>
      <c r="F47" t="str" xml:space="preserve">
        <v xml:space="preserve">Number : +94-777-687196 (mobile)_x000d__x000d_
Email : chamindry.ices@gmail.com</v>
      </c>
      <c r="G47" t="str">
        <v xml:space="preserve">26 Years </v>
      </c>
      <c r="H47" t="str">
        <v>No cost</v>
      </c>
      <c r="I47" t="str">
        <v>No Cost</v>
      </c>
      <c r="J47" t="str">
        <v>No Cost</v>
      </c>
      <c r="K47" t="str">
        <v>No cost</v>
      </c>
      <c r="L47" t="str">
        <v>No cost</v>
      </c>
    </row>
    <row r="48" xml:space="preserve">
      <c r="A48">
        <v>48</v>
      </c>
      <c r="B48" t="str">
        <v>Lohitha</v>
      </c>
      <c r="C48" t="str">
        <v>Karunasekera</v>
      </c>
      <c r="D48" t="str">
        <v>Consultant - Data &amp; M &amp; E</v>
      </c>
      <c r="E48" t="str" xml:space="preserve">
        <v xml:space="preserve">Master of Arts in Economics - University of Colombo, Sri Lanka – 2002 _x000d__x000d_
Master of Business Administration - University of Colombo, Sri Lanka – 2001 _x000d__x000d_
B.Sc.(Hons.) Information Systems  - Manchester Metropolitan University, U.K. – 1996 _x000d__x000d_
Diploma in International affairs - Bandaranayeke Centre for International Studies-1995 _x000d__x000d_
Post Graduate Diploma in Archeology - Post Graduate Institute of Archeology – 2014 </v>
      </c>
      <c r="F48" t="str" xml:space="preserve">
        <v xml:space="preserve">Number :  +94-71-3356260   _x000d__x000d_
Email: klohitha@live.com </v>
      </c>
      <c r="G48" t="str">
        <v xml:space="preserve">20 Years </v>
      </c>
      <c r="H48">
        <v>80</v>
      </c>
      <c r="I48">
        <v>30000</v>
      </c>
      <c r="J48">
        <v>161.559625</v>
      </c>
      <c r="K48">
        <v>2400000</v>
      </c>
      <c r="L48">
        <v>12924.76708492649</v>
      </c>
    </row>
    <row r="49" xml:space="preserve">
      <c r="A49">
        <v>49</v>
      </c>
      <c r="B49" t="str">
        <v xml:space="preserve">D. M. S. B. </v>
      </c>
      <c r="C49" t="str">
        <v>Dissanayake</v>
      </c>
      <c r="D49" t="str">
        <v>Consultant - Senior Advisor of ESA Project</v>
      </c>
      <c r="E49" t="str" xml:space="preserve">
        <v xml:space="preserve">PhD in International Relation _x000d__x000d_
Master in Development Studies (MDS)_x000d__x000d_
Master of Science in Disaster Management (MScDM)_x000d__x000d_
Masters in Human Resource Management (MHRM)_x000d__x000d_
Post Graduate on Project Management (PgDPM) </v>
      </c>
      <c r="F49" t="str" xml:space="preserve">
        <v xml:space="preserve">Number - 077 396 4362_x000d__x000d_
 Email - sbdasia@gmail.com</v>
      </c>
      <c r="G49" t="str">
        <v xml:space="preserve">26 Years </v>
      </c>
      <c r="H49" t="str">
        <v>No cost</v>
      </c>
      <c r="I49" t="str">
        <v>No Cost</v>
      </c>
      <c r="J49" t="str">
        <v>No Cost</v>
      </c>
      <c r="K49" t="str">
        <v>No cost</v>
      </c>
      <c r="L49" t="str">
        <v>No cost</v>
      </c>
    </row>
    <row r="50" xml:space="preserve">
      <c r="A50">
        <v>50</v>
      </c>
      <c r="B50" t="str">
        <v>Giaksha</v>
      </c>
      <c r="C50" t="str">
        <v>Antony</v>
      </c>
      <c r="D50" t="str">
        <v>Consultant - Project Outreach Support</v>
      </c>
      <c r="E50" t="str" xml:space="preserve">
        <v xml:space="preserve">The University of Manchester – BSc (Hons) Management (International Studies) 2016 – 2019 _x000d__x000d_
IAL Edexcel 2015 – 2016 </v>
      </c>
      <c r="F50" t="str" xml:space="preserve">
        <v xml:space="preserve">Number : 0765558177 _x000d__x000d_
Email: giakshaantony@gmail.com</v>
      </c>
      <c r="G50" t="str">
        <v xml:space="preserve">4 Years </v>
      </c>
      <c r="H50">
        <v>65.25</v>
      </c>
      <c r="I50">
        <v>2298.850574712644</v>
      </c>
      <c r="J50">
        <v>12.38007662835249</v>
      </c>
      <c r="K50">
        <v>150000</v>
      </c>
      <c r="L50">
        <v>807.7979428079057</v>
      </c>
    </row>
    <row r="51" xml:space="preserve">
      <c r="A51">
        <v>51</v>
      </c>
      <c r="B51" t="str">
        <v>Charmalee</v>
      </c>
      <c r="C51" t="str">
        <v>Jayasinghe</v>
      </c>
      <c r="D51" t="str">
        <v>Knowledge Management Coordinator</v>
      </c>
      <c r="E51" t="str" xml:space="preserve">
        <v xml:space="preserve">Postgraduate Diploma in Women’s Studies (2003 -2004 ) - University of Colombo _x000d__x000d_
M.A Jurisprudence. (2000) - University of Oxford _x000d__x000d_
B.A. (Hons) Jurisprudence, Class 2: Division 2. (1992) - University of Oxford </v>
      </c>
      <c r="F51" t="str" xml:space="preserve">
        <v xml:space="preserve">Number : (94) 777 272047 (Mobile) _x000d__x000d_
E-mail: charmaleej@hotmail.com </v>
      </c>
      <c r="G51" t="str">
        <v xml:space="preserve">28 Years </v>
      </c>
      <c r="H51">
        <v>108.75</v>
      </c>
      <c r="I51">
        <v>16091.95402298851</v>
      </c>
      <c r="J51">
        <v>86.66032183908045</v>
      </c>
      <c r="K51">
        <v>1750000</v>
      </c>
      <c r="L51">
        <v>9424.3093327589</v>
      </c>
    </row>
    <row r="52" xml:space="preserve">
      <c r="A52">
        <v>52</v>
      </c>
      <c r="B52" t="str">
        <v xml:space="preserve">Naduni </v>
      </c>
      <c r="C52" t="str">
        <v>Madumali</v>
      </c>
      <c r="D52" t="str">
        <v>Consultant - Overall Suppport on Gender</v>
      </c>
      <c r="E52" t="str" xml:space="preserve">
        <v xml:space="preserve">BACHELOR OF LAWS (LL. B) (HONS.) (2017) - Faculty of Law, University of Colombo_x000d__x000d_
MASTERS IN GENDER AND WOMEN’S STUDIES (Ongoing) - Faculty of Graduate Studies, University of Colombo_x000d__x000d_
POST GRADUATE DIPLOMA IN CHILD PROTECTION AND RIGHTS (Ongoing)</v>
      </c>
      <c r="F52" t="str" xml:space="preserve">
        <v xml:space="preserve">Number :  +94 77 522 5371_x000d__x000d_
Email : nadunimadumali@gmail.com </v>
      </c>
      <c r="G52" t="str">
        <v xml:space="preserve">5 Years </v>
      </c>
      <c r="H52">
        <v>60</v>
      </c>
      <c r="I52">
        <v>6666.666666666667</v>
      </c>
      <c r="J52">
        <v>35.90216666666667</v>
      </c>
      <c r="K52">
        <v>400000</v>
      </c>
      <c r="L52">
        <v>2154.1278474877486</v>
      </c>
    </row>
    <row r="53">
      <c r="A53">
        <v>53</v>
      </c>
      <c r="B53" t="str">
        <v>Kalinga</v>
      </c>
      <c r="C53" t="str">
        <v>Tuder Silva</v>
      </c>
      <c r="D53" t="str">
        <v xml:space="preserve">Consultant - Lead Researcher: Identifying the Key drivers of violent extremism and spread of hate speech in Sri Lanka </v>
      </c>
      <c r="E53" t="str">
        <v>PhD in Sociology (Monash University, Australia, 1982)</v>
      </c>
      <c r="F53" t="str">
        <v>-</v>
      </c>
      <c r="G53" t="str">
        <v>-</v>
      </c>
      <c r="H53" t="str">
        <v xml:space="preserve">No Cost </v>
      </c>
      <c r="I53" t="str">
        <v>No Cost</v>
      </c>
      <c r="J53" t="str">
        <v>No Cost</v>
      </c>
      <c r="K53" t="str">
        <v xml:space="preserve">No Cost </v>
      </c>
      <c r="L53" t="str">
        <v xml:space="preserve">No Cost </v>
      </c>
    </row>
    <row r="54" xml:space="preserve">
      <c r="A54">
        <v>54</v>
      </c>
      <c r="B54" t="str">
        <v>Piyasiri</v>
      </c>
      <c r="C54" t="str">
        <v>Kalubowila</v>
      </c>
      <c r="D54" t="str">
        <v>Consultant - Verification of Sri Lanka's HCFC Consumption Levels for the year 2016 &amp; 2019</v>
      </c>
      <c r="E54" t="str" xml:space="preserve">
        <v xml:space="preserve">B.Sc.Engineering Honours in Mechanical Engineering  (1973 – 1977) -  University of Sri Lanka_x000d__x000d_
General Certificate of Education (Advanced Level)- April 1972 - Ananda College, Colombo_x000d__x000d_
General Certificate of Education (Ordinary Level)- April 1970 - Ananda College, Colombo</v>
      </c>
      <c r="F54" t="str" xml:space="preserve">
        <v xml:space="preserve">Number : 0714298177_x000d__x000d_
E-mail : piyasirikalubowila@gmail.com</v>
      </c>
      <c r="G54" t="str">
        <v xml:space="preserve">42 Years </v>
      </c>
      <c r="H54" t="str">
        <v xml:space="preserve">No Cost </v>
      </c>
      <c r="I54" t="str">
        <v>No Cost</v>
      </c>
      <c r="J54" t="str">
        <v>No Cost</v>
      </c>
      <c r="K54" t="str">
        <v xml:space="preserve">No Cost </v>
      </c>
      <c r="L54" t="str">
        <v xml:space="preserve">No Cost </v>
      </c>
    </row>
    <row r="55">
      <c r="A55">
        <v>55</v>
      </c>
      <c r="B55" t="str">
        <v>Kalinga</v>
      </c>
      <c r="C55" t="str">
        <v>Tuder Silva</v>
      </c>
      <c r="D55" t="str">
        <v xml:space="preserve">Consultant - Lead Researcher: Identifying the Key drivers of violent extremism and spread of hate speech in Sri Lanka </v>
      </c>
      <c r="E55" t="str">
        <v>PhD in Sociology (Monash University, Australia, 1982)</v>
      </c>
      <c r="F55" t="str">
        <v>-</v>
      </c>
      <c r="G55" t="str">
        <v>-</v>
      </c>
      <c r="H55" t="str">
        <v xml:space="preserve">No Cost </v>
      </c>
      <c r="I55" t="str">
        <v>No Cost</v>
      </c>
      <c r="J55" t="str">
        <v>No Cost</v>
      </c>
      <c r="K55" t="str">
        <v xml:space="preserve">No Cost </v>
      </c>
      <c r="L55" t="str">
        <v xml:space="preserve">No Cost </v>
      </c>
    </row>
    <row r="56" xml:space="preserve">
      <c r="A56">
        <v>56</v>
      </c>
      <c r="B56" t="str">
        <v xml:space="preserve">D. M. S. B. </v>
      </c>
      <c r="C56" t="str">
        <v>Dissanayake</v>
      </c>
      <c r="D56" t="str">
        <v xml:space="preserve">Consultant - Sri Lanka Tourism Rapid Assesment Development </v>
      </c>
      <c r="E56" t="str" xml:space="preserve">
        <v xml:space="preserve">PhD in International Relation _x000d__x000d_
Master in Development Studies (MDS)_x000d__x000d_
Master of Science in Disaster Management (MScDM)_x000d__x000d_
Masters in Human Resource Management (MHRM)_x000d__x000d_
Post Graduate on Project Management (PgDPM) </v>
      </c>
      <c r="F56" t="str" xml:space="preserve">
        <v xml:space="preserve">Number - 077 396 4362_x000d__x000d_
 Email - sbdasia@gmail.com</v>
      </c>
      <c r="G56" t="str">
        <v xml:space="preserve">26 Years </v>
      </c>
      <c r="H56">
        <v>18</v>
      </c>
      <c r="I56">
        <v>34842</v>
      </c>
      <c r="J56">
        <v>187.1011111111111</v>
      </c>
      <c r="K56">
        <v>627156</v>
      </c>
      <c r="L56">
        <v>3367.823005047793</v>
      </c>
    </row>
    <row r="57" xml:space="preserve">
      <c r="A57">
        <v>57</v>
      </c>
      <c r="B57" t="str">
        <v xml:space="preserve">Madhavi </v>
      </c>
      <c r="C57" t="str">
        <v>Ariyabandu</v>
      </c>
      <c r="D57" t="str">
        <v>Consultant - Loss &amp; Damage Integration with NDC Revision Process of Sri Lanka</v>
      </c>
      <c r="E57" t="str" xml:space="preserve">
        <v xml:space="preserve">Master of Science in Agricultural Economics. (1988 - 1989) - University of East Anglia, Norwich, U.K._x000d__x000d_
Master of Science in Agronomy (1975-1981) - University, Moscow, U.S.S.R._x000d__x000d_
Certificate - International Course for Development Oriented Research in Agriculture (January - August 1986)- CGIAR</v>
      </c>
      <c r="F57" t="str" xml:space="preserve">
        <v xml:space="preserve">Number :  + 94 777 156336_x000d__x000d_
Email: mmariyabandu@gmail.com </v>
      </c>
      <c r="G57" t="str">
        <v xml:space="preserve">25 Years </v>
      </c>
      <c r="H57">
        <v>40</v>
      </c>
      <c r="I57">
        <v>39250</v>
      </c>
      <c r="J57">
        <v>210.77225</v>
      </c>
      <c r="K57">
        <v>1570000</v>
      </c>
      <c r="L57">
        <v>8430.888196756525</v>
      </c>
    </row>
    <row r="58" xml:space="preserve">
      <c r="A58">
        <v>58</v>
      </c>
      <c r="B58" t="str">
        <v>Piyasena</v>
      </c>
      <c r="C58" t="str">
        <v>Ranasinghe</v>
      </c>
      <c r="D58" t="str">
        <v>Consultant to support project implementation including advisory services (trainings) for Sri Lankan officials</v>
      </c>
      <c r="E58" t="str" xml:space="preserve">
        <v xml:space="preserve">LL.B. University of Colombo, 1980 _x000d__x000d_
LL.M. Monash University, Australia, 2000 </v>
      </c>
      <c r="F58" t="str" xml:space="preserve">
        <v xml:space="preserve">Number : 0777418220 _x000d__x000d_
E-Mail-pranasinghe123@gmail.com </v>
      </c>
      <c r="G58" t="str">
        <v xml:space="preserve">38 Years </v>
      </c>
      <c r="H58">
        <v>12</v>
      </c>
      <c r="I58">
        <v>36666.66666666666</v>
      </c>
      <c r="J58">
        <v>196.9</v>
      </c>
      <c r="K58">
        <v>440000</v>
      </c>
      <c r="L58">
        <v>2362.796692084631</v>
      </c>
    </row>
    <row r="59" xml:space="preserve">
      <c r="A59">
        <v>59</v>
      </c>
      <c r="B59" t="str">
        <v>Iresha</v>
      </c>
      <c r="C59" t="str">
        <v>Lakshman</v>
      </c>
      <c r="D59" t="str">
        <v>Consultant - Analysis on Unprotected Children</v>
      </c>
      <c r="E59" t="str" xml:space="preserve">
        <v xml:space="preserve">Doctor of Philosophy (PhD): Sociology (2004) -  Monash University, Australia_x000d__x000d_
Bachelor of Arts : Sociology -(2000) - University of Colombo, Sri Lanka</v>
      </c>
      <c r="F59" t="str" xml:space="preserve">
        <v xml:space="preserve">Number : +94 (0) 77 3473954_x000d__x000d_
Email: ireshalakshman@soc.cmb.ac.lk</v>
      </c>
      <c r="G59" t="str">
        <v xml:space="preserve">14 Years </v>
      </c>
      <c r="H59">
        <v>65.25</v>
      </c>
      <c r="I59">
        <v>17471.26436781609</v>
      </c>
      <c r="J59">
        <v>93.82053639846744</v>
      </c>
      <c r="K59">
        <v>1140000</v>
      </c>
      <c r="L59">
        <v>6121.791429491998</v>
      </c>
    </row>
    <row r="60" xml:space="preserve">
      <c r="A60">
        <v>60</v>
      </c>
      <c r="B60" t="str">
        <v>Shermila Anthony</v>
      </c>
      <c r="C60" t="str">
        <v>Perera</v>
      </c>
      <c r="D60" t="str">
        <v>Consultant - Mid-term Evaluation for Pillar 1 and 2 of the SDG 16+ portfolio on Peace, Justice and Strong Institutions.</v>
      </c>
      <c r="E60" t="str" xml:space="preserve">
        <v xml:space="preserve">MASTER OF LAWS, HARVARD LAW SCHOOL (August 2003-October 2004)  - Cambridge, Massachusetts_x000d__x000d_
BACHELOR OF LAWS (First Class Honours)  (September 1997 – July 2001) - UNIVERSITY OF COLOMBO _x000d__x000d_
POSTGRADUATE DIPLOMA IN MARKETING, THE CHARTERED INSTITUTE OF MARKETING (UK), December 1997-Decmber 1999 </v>
      </c>
      <c r="F60" t="str" xml:space="preserve">
        <v xml:space="preserve">Number : 0777784131_x000d__x000d_
Email: shermi7280@gmail.com</v>
      </c>
      <c r="G60" t="str">
        <v xml:space="preserve">25 Years </v>
      </c>
      <c r="H60" t="str">
        <v>-</v>
      </c>
      <c r="I60" t="str">
        <v>No Cost</v>
      </c>
      <c r="J60" t="str">
        <v>No Cost</v>
      </c>
      <c r="K60">
        <v>1277500</v>
      </c>
      <c r="L60">
        <v>6860.165395768446</v>
      </c>
    </row>
    <row r="61" xml:space="preserve">
      <c r="A61">
        <v>61</v>
      </c>
      <c r="B61" t="str">
        <v>Dinesh</v>
      </c>
      <c r="C61" t="str">
        <v>Asanka</v>
      </c>
      <c r="D61" t="str">
        <v>Consultant - ICT Coordinator</v>
      </c>
      <c r="E61" t="str" xml:space="preserve">
        <v xml:space="preserve">PhD. (Environmental planning for sustainable development) (June 2017) - University of Sri Jayawardenepura, Sri Lanka_x000d__x000d_
Master of Business Administration (December 2006) - University of Rajarata, Sri Lanka_x000d__x000d_
Higher Diploma in International Relations (December 2007) - BCIS _x000d__x000d_
National Diploma in Human Resource Management  (December 2007) - Institute of Personal Management, Sri Lanka _x000d__x000d_
Bachelor of Arts (1987 – 1990) - General Sir John Kotalawala Defence University, Sri Lanka_x000d__x000d_
General Certificate of Ordinary Level and Advance Level (1973 - 1986) - Royal Collage, Colombo 07</v>
      </c>
      <c r="F61" t="str" xml:space="preserve">
        <v xml:space="preserve">Number : +94 773521421_x000d__x000d_
E-Mail : damithhdb@yahoo.com_x000d__x000d_
 damith.chandrasekara@undp.org</v>
      </c>
      <c r="G61" t="str">
        <v xml:space="preserve">33 Years </v>
      </c>
      <c r="H61">
        <v>40</v>
      </c>
      <c r="I61">
        <v>50000</v>
      </c>
      <c r="J61">
        <v>268.4995</v>
      </c>
      <c r="K61">
        <v>2000000</v>
      </c>
      <c r="L61">
        <v>10739.98496402105</v>
      </c>
    </row>
    <row r="62" xml:space="preserve">
      <c r="A62">
        <v>62</v>
      </c>
      <c r="B62" t="str">
        <v xml:space="preserve">Damith </v>
      </c>
      <c r="C62" t="str">
        <v>Chandrasekera</v>
      </c>
      <c r="D62" t="str">
        <v xml:space="preserve">Consultant - Coordinator, Climate Vulneratiliby &amp; Assesment </v>
      </c>
      <c r="E62" t="str" xml:space="preserve">
        <v xml:space="preserve">PhD. (Environmental planning for sustainable development) (June 2017) - University of Sri Jayawardenepura, Sri Lanka_x000d__x000d_
Master of Business Administration (December 2006) - University of Rajarata, Sri Lanka_x000d__x000d_
Higher Diploma in International Relations (December 2007) - BCIS _x000d__x000d_
National Diploma in Human Resource Management  (December 2007) - Institute of Personal Management, Sri Lanka _x000d__x000d_
Bachelor of Arts (1987 – 1990) - General Sir John Kotalawala Defence University, Sri Lanka_x000d__x000d_
General Certificate of Ordinary Level and Advance Level (1973 - 1986) - Royal Collage, Colombo 07</v>
      </c>
      <c r="F62" t="str" xml:space="preserve">
        <v xml:space="preserve">Number : +94 773521421_x000d__x000d_
E-Mail : damithhdb@yahoo.com_x000d__x000d_
 damith.chandrasekara@undp.org</v>
      </c>
      <c r="G62" t="str">
        <v xml:space="preserve">33 Years </v>
      </c>
      <c r="H62" t="str">
        <v xml:space="preserve">No Cost </v>
      </c>
      <c r="I62" t="str">
        <v>No Cost</v>
      </c>
      <c r="J62" t="str">
        <v>No Cost</v>
      </c>
      <c r="K62" t="str">
        <v xml:space="preserve">No Cost </v>
      </c>
      <c r="L62" t="str">
        <v xml:space="preserve">No Cost </v>
      </c>
    </row>
    <row r="63" xml:space="preserve">
      <c r="A63">
        <v>63</v>
      </c>
      <c r="B63" t="str">
        <v>Indrasiri</v>
      </c>
      <c r="C63" t="str">
        <v>Hewage</v>
      </c>
      <c r="D63" t="str">
        <v>Consultant - Regional Planner &amp; GIS Expert</v>
      </c>
      <c r="E63" t="str" xml:space="preserve">
        <v xml:space="preserve">Post Graduate Diploma in e-Government, Post Graduate Institute of Management, Sri Lanka, 2012_x000d__x000d_
Diploma in e-Government, Post Graduate Institute of Management, Sri Lanka, 2011_x000d__x000d_
Master of Science in Town &amp; Country Planning, University of Moratuwa, Sri Lanka, 1989_x000d__x000d_
Post Graduate Diploma in Computer Technology, University of Colombo, Sri Lanka, 1994_x000d__x000d_
Post Graduate Diploma in Population Studies, University of Colombo, Sri Lanka, 1993_x000d__x000d_
Post Graduate Certificate in Urban Development, Centre for Development Studies, Poona, India, 1984_x000d__x000d_
Bachelor of Development Studies (Specialization Statistics), University of Sri Jayewardenepura, Sri Lanka, 1978</v>
      </c>
      <c r="F63" t="str" xml:space="preserve">
        <v xml:space="preserve">Number : : 071-4425501 _x000d__x000d_
E-mail : indrasiri2013@Gmail.com</v>
      </c>
      <c r="G63" t="str">
        <v xml:space="preserve">42 Years </v>
      </c>
      <c r="H63" t="str">
        <v xml:space="preserve">No Cost </v>
      </c>
      <c r="I63" t="str">
        <v>No Cost</v>
      </c>
      <c r="J63" t="str">
        <v>No Cost</v>
      </c>
      <c r="K63" t="str">
        <v xml:space="preserve">No Cost </v>
      </c>
      <c r="L63" t="str">
        <v xml:space="preserve">No Cost </v>
      </c>
    </row>
    <row r="64" xml:space="preserve">
      <c r="A64">
        <v>64</v>
      </c>
      <c r="B64" t="str">
        <v xml:space="preserve">Sarath </v>
      </c>
      <c r="C64" t="str">
        <v>Premalal</v>
      </c>
      <c r="D64" t="str">
        <v>Consultant - Cilmate Scientist / Climatologist</v>
      </c>
      <c r="E64" t="str" xml:space="preserve">
        <v xml:space="preserve">M.Sc. (Meteorology)- Reading University, UK_x000d__x000d_
M.Sc. (Physics) - University of Peradeniya, Sri Lanka _x000d__x000d_
B.Sc. Special (Physics ) - University of Peradeniya, Sri Lanka </v>
      </c>
      <c r="F64" t="str" xml:space="preserve">
        <v xml:space="preserve">Number - +94 71 440 2908_x000d__x000d_
 Email - spremalal@yahoo.com </v>
      </c>
      <c r="G64" t="str">
        <v>31 Years</v>
      </c>
      <c r="H64" t="str">
        <v xml:space="preserve">No Cost </v>
      </c>
      <c r="I64" t="str">
        <v>No Cost</v>
      </c>
      <c r="J64" t="str">
        <v>No Cost</v>
      </c>
      <c r="K64" t="str">
        <v xml:space="preserve">No Cost </v>
      </c>
      <c r="L64" t="str">
        <v xml:space="preserve">No Cost </v>
      </c>
    </row>
    <row r="65" xml:space="preserve">
      <c r="A65">
        <v>65</v>
      </c>
      <c r="B65" t="str">
        <v xml:space="preserve">Ranjith </v>
      </c>
      <c r="C65" t="str">
        <v>Pathmasiri</v>
      </c>
      <c r="D65" t="str">
        <v>Consultant – Site Identification and Feasibility Study to pilot Two Small-Scale Biomass Power Plants to Demonstrate Technical and Financial Viability</v>
      </c>
      <c r="E65" t="str" xml:space="preserve">
        <v xml:space="preserve">B.Sc. Engineering in Mechanical Engineering ( 1993) -  University of Peradeniya, Sri Lanka in  _x000d__x000d_
Master of Engineering in Energy Technology (2002) - University of Moratuwa, Sri Lanka</v>
      </c>
      <c r="F65" t="str" xml:space="preserve">
        <v xml:space="preserve">Number:+94 713448272 _x000d__x000d_
E mail :	ranjithpathmasiri5@gmail.com,  </v>
      </c>
      <c r="G65" t="str">
        <v>27  Years</v>
      </c>
      <c r="H65">
        <v>60</v>
      </c>
      <c r="I65">
        <v>80000</v>
      </c>
      <c r="J65">
        <v>429.5993333333333</v>
      </c>
      <c r="K65">
        <v>4800000</v>
      </c>
      <c r="L65">
        <v>25775.96391365052</v>
      </c>
    </row>
    <row r="66" xml:space="preserve">
      <c r="A66">
        <v>66</v>
      </c>
      <c r="B66" t="str">
        <v>Sriyani</v>
      </c>
      <c r="C66" t="str">
        <v>Perera</v>
      </c>
      <c r="D66" t="str">
        <v>Technical Consultants – SGBV (Team of 2 Lead Consultants)</v>
      </c>
      <c r="E66" t="str" xml:space="preserve">
        <v xml:space="preserve">B.A. (Economics)-University of Peradeniya_x000d__x000d_
Post Graduate Diploma in International Relations - BMICH, Sri Lanka_x000d__x000d_
Post Graduate Diploma in Social Planning and Policy Analysis - University of Queensland,Australia_x000d__x000d_
M.A in Women's Studies - University of Colombo, Sri Lanka</v>
      </c>
      <c r="F66" t="str" xml:space="preserve">
        <v xml:space="preserve">Number - +94 77 48 35 377,+94 11 2 67 9577_x000d__x000d_
Email -  sriyanipereratw@gmail.com</v>
      </c>
      <c r="G66" t="str">
        <v>16  Years</v>
      </c>
      <c r="H66">
        <v>26</v>
      </c>
      <c r="I66">
        <v>25000</v>
      </c>
      <c r="J66">
        <v>134.25</v>
      </c>
      <c r="K66">
        <v>650000</v>
      </c>
      <c r="L66">
        <v>3490.495113306841</v>
      </c>
    </row>
    <row r="67" xml:space="preserve">
      <c r="A67">
        <v>67</v>
      </c>
      <c r="B67" t="str">
        <v>Warnakulasuriya Arachchi</v>
      </c>
      <c r="C67" t="str">
        <v>Jayasundera</v>
      </c>
      <c r="D67" t="str">
        <v>National Consultant, To Develop a Corporate Plan for SLILG – Sri Lanka</v>
      </c>
      <c r="E67" t="str" xml:space="preserve">
        <v xml:space="preserve">University of Strathclyde (Glasgow-UK) –Master of Science in International Marketing, 1991 _x000d__x000d_
University of Boston ( USA) – Post Gradate Diploma in Legislative Drafting for Democratic Change , 1998 _x000d__x000d_
Japan Patent Office / Tokyo University – Long term Research Fellowship, 2002 _x000d__x000d_
Supreme  Court of Sri Lanka – Attorney – at – Law, 1984 _x000d__x000d_
University of Colombo – Bachelor of Education ( Hons), 1979  </v>
      </c>
      <c r="F67" t="str" xml:space="preserve">
        <v xml:space="preserve">Number : 0094714473635,  0094112970098_x000d__x000d_
E-mail : wajayasun@yahoo.co.uk </v>
      </c>
      <c r="G67" t="str">
        <v>34 Years</v>
      </c>
      <c r="H67">
        <v>30</v>
      </c>
      <c r="I67">
        <v>82500</v>
      </c>
      <c r="J67">
        <v>443.0243333333333</v>
      </c>
      <c r="K67">
        <v>2475000</v>
      </c>
      <c r="L67">
        <v>13290.73139297605</v>
      </c>
    </row>
    <row r="68" xml:space="preserve">
      <c r="A68">
        <v>68</v>
      </c>
      <c r="B68" t="str">
        <v>Darshatha Damith</v>
      </c>
      <c r="C68" t="str">
        <v>Gamage</v>
      </c>
      <c r="D68" t="str">
        <v>Consultant - Peacebuilding Content Development</v>
      </c>
      <c r="E68" t="str" xml:space="preserve">
        <v xml:space="preserve">B.Sc. in Management and Information Technology (2014 – 2018) - University of Kelaniya, Sri Lanka_x000d__x000d_
B.Sc. in International Relations (2012 – 2016) - University of London_x000d__x000d_
Diploma in Social Sciences (University of London)_x000d__x000d_
Diploma in Diplomacy and World Affairs - (Merit) - BIDTI</v>
      </c>
      <c r="F68" t="str" xml:space="preserve">
        <v xml:space="preserve">Number : +94 71 4297866_x000d__x000d_
Email : darshathagamage@gmail.com </v>
      </c>
      <c r="G68" t="str">
        <v>4 Years</v>
      </c>
      <c r="H68" t="str">
        <v>No Cost</v>
      </c>
      <c r="I68" t="str">
        <v>No Cost</v>
      </c>
      <c r="J68" t="str">
        <v>No Cost</v>
      </c>
      <c r="K68">
        <v>700000</v>
      </c>
      <c r="L68">
        <v>3758.9947374073677</v>
      </c>
    </row>
    <row r="69" xml:space="preserve">
      <c r="A69">
        <v>69</v>
      </c>
      <c r="B69" t="str">
        <v>Lakshman</v>
      </c>
      <c r="C69" t="str">
        <v>Senanayake</v>
      </c>
      <c r="D69" t="str">
        <v>Technical Consultants – SGBV (Team of 2 Lead Consultants)</v>
      </c>
      <c r="E69" t="str" xml:space="preserve">
        <v xml:space="preserve">2005 M.A. (Buddhist Studies) Post Graduate Institute of Buddhist Studies University of Kelaniya_x000d__x000d_
1994 FSLCOG Fellow of the Sri Lanka College of Obstetricians &amp; Gynaecologists_x000d__x000d_
1993 F.R.C.O.G. (U.K.) Royal College of Obstetricians &amp; Gynecologists, U.K._x000d__x000d_
1981 M.R.C.O.G. (U.K.) Royal College of Obstetricians &amp; Gynecologists, U.K _x000d__x000d_
1964 - 1969 M.B.B.S. Ceylon 1969, Faculty of Medicine University of Ceylon , Colombo Sri Lank</v>
      </c>
      <c r="F69" t="str" xml:space="preserve">
        <v xml:space="preserve">Number : 00 94 12863093_x000d__x000d_
Email: laksena@hotmail.com</v>
      </c>
      <c r="G69" t="str">
        <v xml:space="preserve">51 Years </v>
      </c>
      <c r="H69">
        <v>26</v>
      </c>
      <c r="I69">
        <v>25000</v>
      </c>
      <c r="J69">
        <v>134.25</v>
      </c>
      <c r="K69">
        <v>650000</v>
      </c>
      <c r="L69">
        <v>3490.495113306841</v>
      </c>
    </row>
    <row r="70" xml:space="preserve">
      <c r="A70">
        <v>70</v>
      </c>
      <c r="B70" t="str">
        <v xml:space="preserve">Visaka </v>
      </c>
      <c r="C70" t="str">
        <v>Hidellage</v>
      </c>
      <c r="D70" t="str">
        <v>National Consultant – Proposal Development (Chemical Waste Management)</v>
      </c>
      <c r="E70" t="str" xml:space="preserve">
        <v xml:space="preserve">Ph.D(Food Science &amp; technology/Economics) (2002) - University of Peradeniya_x000d__x000d_
Diploma in Managing Voluntary and Non-Profit Enterprises(1999) - Open University,UK_x000d__x000d_
M.Sc. - Food Science and Technology (1993) - University of Peradeniya _x000d__x000d_
M.Sc (Hon) - Process Engineering (1981) - Astrakhan Technical Institute of Fisheries, Astrakhan, USSR </v>
      </c>
      <c r="F70" t="str" xml:space="preserve">
        <v xml:space="preserve">Number - +94 777894130_x000d__x000d_
 Email - vishaka_hidellage@yahoo.com</v>
      </c>
      <c r="G70" t="str">
        <v xml:space="preserve">38 Years </v>
      </c>
      <c r="H70">
        <v>50</v>
      </c>
      <c r="I70">
        <v>36000</v>
      </c>
      <c r="J70">
        <v>193.3198</v>
      </c>
      <c r="K70">
        <v>1800000</v>
      </c>
      <c r="L70">
        <v>9665.986467618945</v>
      </c>
    </row>
    <row r="71" xml:space="preserve">
      <c r="A71">
        <v>71</v>
      </c>
      <c r="B71" t="str">
        <v>Upali</v>
      </c>
      <c r="C71" t="str">
        <v>Rathnayake</v>
      </c>
      <c r="D71" t="str">
        <v>National Consultant - Sustainable Tourism Certification Scheme</v>
      </c>
      <c r="E71" t="str" xml:space="preserve">
        <v xml:space="preserve">Reading for Mphi ( leading to PhD) - University of Kelaniya since 2021 _x000d__x000d_
Master of Business Administration (MBA) in Travel, Tourism and Hospitality Management  (2007) - Prince of Songkla University_x000d__x000d_
Certificate in Green and Productivity Tourism at Queensland University in Australia in 2005 _x000d__x000d_
Post Graduate Diploma in Marketing of Services (2001) - Maastricht School of Management in Netherlands_x000d__x000d_
Degree of Bachelor of Arts in Economics (1993) - University of Colombo, Sri Lanka</v>
      </c>
      <c r="F71" t="str" xml:space="preserve">
        <v xml:space="preserve">Number :  (00 94) 71 8108410(W.App) 00 94 716963898 _x000d__x000d_
Email: ratnayake567@gmail.com , upalir@srilanka.travel </v>
      </c>
      <c r="G71" t="str">
        <v xml:space="preserve">29 Years </v>
      </c>
      <c r="H71">
        <v>100</v>
      </c>
      <c r="I71">
        <v>18000</v>
      </c>
      <c r="J71">
        <v>97.2868</v>
      </c>
      <c r="K71">
        <v>1800000</v>
      </c>
      <c r="L71">
        <v>9728.677980758835</v>
      </c>
    </row>
    <row r="72" xml:space="preserve">
      <c r="A72">
        <v>72</v>
      </c>
      <c r="B72" t="str">
        <v>Selyna</v>
      </c>
      <c r="C72" t="str">
        <v>Pieris</v>
      </c>
      <c r="D72" t="str">
        <v>Understanding the linkages between Business and Human Rights in the context of international trade and investment</v>
      </c>
      <c r="E72" t="str" xml:space="preserve">
        <v xml:space="preserve">Attorney-at-Law with Honour  (2013) - Sri Lanka Law College - Sri Lanka_x000d__x000d_
Masters in Advanced International Studies (MAIS) (2009) - University of Vienna/ Diplomatic Academy of Vienna - Austria _x000d__x000d_
Masters in Law (LLM in International Business Law) (2007) - University College London - United Kingdom _x000d__x000d_
Bachelors in Law (LLB Hons) (2006) - Hull University - United Kingdom</v>
      </c>
      <c r="F72" t="str" xml:space="preserve">
        <v xml:space="preserve">Number : +94 (0) 77 36 46 708 _x000d__x000d_
Email : selyna.peiris@positiveimpact.lk, selyna@selyn.lk</v>
      </c>
      <c r="G72" t="str">
        <v xml:space="preserve">5 Years </v>
      </c>
      <c r="H72">
        <v>43.5</v>
      </c>
      <c r="I72">
        <v>76137.93103448275</v>
      </c>
      <c r="J72">
        <v>411.5119540229885</v>
      </c>
      <c r="K72">
        <v>3312000</v>
      </c>
      <c r="L72">
        <v>17900.767484596257</v>
      </c>
    </row>
    <row r="73" xml:space="preserve">
      <c r="A73">
        <v>73</v>
      </c>
      <c r="B73" t="str">
        <v xml:space="preserve">Ranjith </v>
      </c>
      <c r="C73" t="str">
        <v>Pathmasiri</v>
      </c>
      <c r="D73" t="str">
        <v>National Consultant(s) – Analysis of Baseline(s) and Emission Reductions of mitigation NDCs</v>
      </c>
      <c r="E73" t="str" xml:space="preserve">
        <v xml:space="preserve">B.Sc. Engineering in Mechanical Engineering ( 1993) -  University of Peradeniya, Sri Lanka in  _x000d__x000d_
Master of Engineering in Energy Technology (2002) - University of Moratuwa, Sri Lanka</v>
      </c>
      <c r="F73" t="str" xml:space="preserve">
        <v xml:space="preserve">Number:+94 713448272 _x000d__x000d_
E mail :	ranjithpathmasiri5@gmail.com,  </v>
      </c>
      <c r="G73" t="str">
        <v>27  Years</v>
      </c>
      <c r="H73">
        <v>14</v>
      </c>
      <c r="I73">
        <v>42000</v>
      </c>
      <c r="J73">
        <v>227.0021428571429</v>
      </c>
      <c r="K73">
        <v>588000</v>
      </c>
      <c r="L73">
        <v>3178.0348070478867</v>
      </c>
    </row>
    <row r="74" xml:space="preserve">
      <c r="A74">
        <v>74</v>
      </c>
      <c r="B74" t="str">
        <v>Nandana</v>
      </c>
      <c r="C74" t="str">
        <v>Mahakumarage</v>
      </c>
      <c r="D74" t="str">
        <v>National Geospatial Specialist</v>
      </c>
      <c r="E74" t="str" xml:space="preserve">
        <v xml:space="preserve">Master of Science in Geo-Informatics, 2009 - University of Peradeniya, Sri Lanka. _x000d__x000d_
B.A. (Colombo) (2002, October)Honours Special Degree in Geography</v>
      </c>
      <c r="F74" t="str" xml:space="preserve">
        <v xml:space="preserve">Number : +94-714905435_x000d__x000d_
Email: nandanageo@gmail.com</v>
      </c>
      <c r="G74" t="str">
        <v xml:space="preserve">18 Years </v>
      </c>
      <c r="H74">
        <v>40</v>
      </c>
      <c r="I74">
        <v>30000</v>
      </c>
      <c r="J74">
        <v>162.14475</v>
      </c>
      <c r="K74">
        <v>1200000</v>
      </c>
      <c r="L74">
        <v>6485.785320505891</v>
      </c>
    </row>
    <row r="75" xml:space="preserve">
      <c r="A75">
        <v>75</v>
      </c>
      <c r="B75" t="str">
        <v>Nimal</v>
      </c>
      <c r="C75" t="str">
        <v>Liyanarathne</v>
      </c>
      <c r="D75" t="str">
        <v>National Consultant - Training, Capacity Building &amp; Data Management</v>
      </c>
      <c r="E75" t="str">
        <v xml:space="preserve">Master's Degree in Development Studies </v>
      </c>
      <c r="F75" t="str" xml:space="preserve">
        <v xml:space="preserve">Number : 0773132401_x000d__x000d_
Email : nimaljaya57@gmail.com </v>
      </c>
      <c r="G75" t="str">
        <v xml:space="preserve">24 Years </v>
      </c>
      <c r="H75">
        <v>180</v>
      </c>
      <c r="I75">
        <v>17333.33333333333</v>
      </c>
      <c r="J75">
        <v>93.68355555555556</v>
      </c>
      <c r="K75">
        <v>3120000</v>
      </c>
      <c r="L75">
        <v>16863.041833315317</v>
      </c>
    </row>
    <row r="76" xml:space="preserve">
      <c r="A76">
        <v>76</v>
      </c>
      <c r="B76" t="str">
        <v>Wasantha</v>
      </c>
      <c r="C76" t="str">
        <v>Nandalal</v>
      </c>
      <c r="D76" t="str">
        <v>Training, Capacity Building &amp; Data Management</v>
      </c>
      <c r="E76" t="str" xml:space="preserve">
        <v xml:space="preserve">PhD, in Water Management, Wageningen Agricultural University, The Netherlands, 1995_x000d__x000d_
MEng. in Water Resources Engineering, Asian Institute of Technology, Thailand, 1986_x000d__x000d_
BSc(Eng)Hons, University of Peradeniya, Sri Lanka, 1981</v>
      </c>
      <c r="F76" t="str" xml:space="preserve">
        <v xml:space="preserve">Number: : +94 7755 64217_x000d__x000d_
E-Mail: kdwnandalal5@gmail.com</v>
      </c>
      <c r="G76" t="str">
        <v xml:space="preserve">38 Years </v>
      </c>
      <c r="H76" t="str">
        <v xml:space="preserve">No Cost </v>
      </c>
      <c r="I76" t="str">
        <v>No Cost</v>
      </c>
      <c r="J76" t="str">
        <v>No Cost</v>
      </c>
      <c r="K76" t="str">
        <v xml:space="preserve">No Cost </v>
      </c>
      <c r="L76" t="str">
        <v xml:space="preserve">No Cost </v>
      </c>
    </row>
    <row r="77" xml:space="preserve">
      <c r="A77">
        <v>77</v>
      </c>
      <c r="B77" t="str">
        <v>Nalaka</v>
      </c>
      <c r="C77" t="str">
        <v>Premanath Kodippilige</v>
      </c>
      <c r="D77" t="str">
        <v>National Consultant - GIS and Remote Sensing Specialist</v>
      </c>
      <c r="E77" t="str" xml:space="preserve">
        <v xml:space="preserve">M.Sc. degree in GIS and Remote Sensing from the Faculty of Graduate Studies - University of Sri Jayewardenepura_x000d__x000d_
Professional Graduate Diploma from the British Computer Society (BCS), United Kingdom._x000d__x000d_
Certificate Course on Research Methodologies and Scientific Writing -  University of Sri Jayewardenepura. _x000d__x000d_
General Certificate of Education (Advanced Level) Bio-Science: (Subjects – Botany, Chemistry, Zoology, and Physics)</v>
      </c>
      <c r="F77" t="str" xml:space="preserve">
        <v xml:space="preserve">Number : +94 714 951 928 _x000d__x000d_
Email : nalakaprem@gmail.com </v>
      </c>
      <c r="G77" t="str">
        <v>19 Years</v>
      </c>
      <c r="H77">
        <f>SUM(21.75*5.5)</f>
        <v>119.625</v>
      </c>
      <c r="I77" t="e">
        <f>+#REF!/#REF!</f>
        <v>#REF!</v>
      </c>
      <c r="J77" t="e">
        <f>+#REF!/#REF!</f>
        <v>#REF!</v>
      </c>
      <c r="K77">
        <v>1760000</v>
      </c>
      <c r="L77">
        <v>9512.485136741974</v>
      </c>
    </row>
    <row r="78" xml:space="preserve">
      <c r="A78">
        <v>78</v>
      </c>
      <c r="B78" t="str">
        <v>Dilini</v>
      </c>
      <c r="C78" t="str">
        <v>Hemachandra</v>
      </c>
      <c r="D78" t="str">
        <v>Consultant- Cost Benefit Analysis for Rice Fortification</v>
      </c>
      <c r="E78" t="str" xml:space="preserve">
        <v xml:space="preserve">PhD. Economic, (2015) Department of Economics, University of Hawaii at Manoa, USA._x000d__x000d_
M.A. Economics. (2012). University of Hawaii at Manoa, USA._x000d__x000d_
M.Sc. (Agricultural Economics). (2009). University of Peradeniya, Sri Lanka. _x000d__x000d_
B.Sc. (2007). with concentration in agricultural economics and business management, University of Peradeniya, Sri Lanka.</v>
      </c>
      <c r="F78" t="str" xml:space="preserve">
        <v xml:space="preserve">Number : 077-111-2249_x000d__x000d_
Email : dilinisp@gmail.com </v>
      </c>
      <c r="G78" t="str">
        <v xml:space="preserve">13 Years </v>
      </c>
      <c r="H78">
        <f>21.75*2.5</f>
        <v>54.375</v>
      </c>
      <c r="I78" t="e">
        <f>+#REF!/#REF!</f>
        <v>#REF!</v>
      </c>
      <c r="J78" t="e">
        <f>+#REF!/#REF!</f>
        <v>#REF!</v>
      </c>
      <c r="K78">
        <v>2953583</v>
      </c>
      <c r="L78">
        <v>15963.58772024646</v>
      </c>
    </row>
    <row r="79" xml:space="preserve">
      <c r="A79">
        <v>79</v>
      </c>
      <c r="B79" t="str">
        <v>Harsha</v>
      </c>
      <c r="C79" t="str">
        <v>Fernando</v>
      </c>
      <c r="D79" t="str">
        <v>National Consultant to Undertake a Legal Gap Analysis on Business and Human Rights</v>
      </c>
      <c r="E79" t="str" xml:space="preserve">
        <v xml:space="preserve">Master of Laws in Economic Regulations (LLM) (2003-2004): King’s College, University of London, UK_x000d__x000d_
Master of Business Administration (MBA) (2000 - 2001) : Nanyang Business School, Nanyang Technological University, Singapore_x000d__x000d_
Executive Program in Business Administration (2001) : MIT_x000d__x000d_
Attorney at Law (1992-1995) : Sri Lanka Law College, Colombo, Sri Lanka</v>
      </c>
      <c r="F79" t="str" xml:space="preserve">
        <v xml:space="preserve">Number : +94777356198: Fax: +94115920993 _x000d__x000d_
Email : harshafnd@gmail.com</v>
      </c>
      <c r="G79" t="str">
        <v xml:space="preserve">22 Years </v>
      </c>
      <c r="H79">
        <v>65.25</v>
      </c>
      <c r="I79">
        <v>49042.14559386973</v>
      </c>
      <c r="J79">
        <v>265.064061302682</v>
      </c>
      <c r="K79">
        <v>3200000</v>
      </c>
      <c r="L79">
        <v>17295.427521349044</v>
      </c>
    </row>
    <row r="80" xml:space="preserve">
      <c r="A80">
        <v>80</v>
      </c>
      <c r="B80" t="str">
        <v>Hemanthi</v>
      </c>
      <c r="C80" t="str">
        <v>Ranasinghe</v>
      </c>
      <c r="D80" t="str">
        <v>National Consultant(s) – Analysis of Baseline(s) and Emission Reductions of Mitigation NDCs</v>
      </c>
      <c r="E80" t="str" xml:space="preserve">
        <v xml:space="preserve">Ph.D. (Forestry) ,University of Wales, UK, 1989_x000d__x000d_
M.Sc. (Forestry), University of Sri Jayewardenepura, 1985_x000d__x000d_
B.Sc. (Special), Botany, University of Kelaniya, 1983</v>
      </c>
      <c r="F80" t="str" xml:space="preserve">
        <v xml:space="preserve">Number : +94714478756_x000d__x000d_
Email : hemanthi.ranasinghe@gmail.com</v>
      </c>
      <c r="G80" t="str">
        <v xml:space="preserve">36 Years </v>
      </c>
      <c r="H80">
        <v>14</v>
      </c>
      <c r="I80">
        <v>47142.85714285714</v>
      </c>
      <c r="J80">
        <v>254.7985714285714</v>
      </c>
      <c r="K80">
        <v>660000</v>
      </c>
      <c r="L80">
        <v>3567.18192627824</v>
      </c>
    </row>
    <row r="81" xml:space="preserve">
      <c r="A81">
        <v>81</v>
      </c>
      <c r="B81" t="str">
        <v>Annie</v>
      </c>
      <c r="C81" t="str">
        <v>Kurian</v>
      </c>
      <c r="D81" t="str">
        <v>National Specialist: Gender and Stakeholder Engagement</v>
      </c>
      <c r="E81" t="str" xml:space="preserve">
        <v xml:space="preserve">Master of Science Social Work (1984 – 1986) - Asian Social Institute, Manila, Philippines _x000d__x000d_
Bachelor of Science Social Work (1983 – 1984) - Asian Social Institute, Manila, Philippines _x000d__x000d_
Bachelor of Science (Home Economics) (1969 – 1972) -  Allahabad, UP, India_x000d__x000d_
Women’s Studies leading to Master of Arts (part completed) (1995)- University of Colombo, Sri Lanka </v>
      </c>
      <c r="F81" t="str" xml:space="preserve">
        <v xml:space="preserve">Number : 94-(0), 0764225472,  (0)776622945_x000d__x000d_
E-mail: avnkurian@gmail.com,</v>
      </c>
      <c r="G81" t="str">
        <v xml:space="preserve">47 Years </v>
      </c>
      <c r="H81">
        <v>25</v>
      </c>
      <c r="I81">
        <v>35000</v>
      </c>
      <c r="J81">
        <v>189.1688</v>
      </c>
      <c r="K81">
        <v>875000</v>
      </c>
      <c r="L81">
        <v>4729.218462868879</v>
      </c>
    </row>
    <row r="82" xml:space="preserve">
      <c r="A82">
        <v>82</v>
      </c>
      <c r="B82" t="str">
        <v xml:space="preserve">Manoj </v>
      </c>
      <c r="C82" t="str">
        <v>Fernando</v>
      </c>
      <c r="D82" t="str">
        <v>National Consultant to Review Drug Use &amp; Prevention</v>
      </c>
      <c r="E82" t="str" xml:space="preserve">
        <v xml:space="preserve">Master of Philosophy (M.Phil.) in Public Health (February 2017) - Faculty of Medicine University of Colombo Sri Lanka_x000d__x000d_
Bachelor of Medicine and Surgery (MBBS) (July 2000) - Faculty of Medicine University of Colombo Sri Lanka_x000d__x000d_
Certificate in Teaching Higher Education (CTHE) (July 2010) - Staff Development Centre University of Colombo Sri Lank</v>
      </c>
      <c r="F82" t="str" xml:space="preserve">
        <v xml:space="preserve">Number : (+94) 77 3417444_x000d__x000d_
Email : manojf2000@gmail.com</v>
      </c>
      <c r="G82" t="str">
        <v xml:space="preserve">18 Years </v>
      </c>
      <c r="H82">
        <v>60</v>
      </c>
      <c r="I82">
        <v>32633.33333333333</v>
      </c>
      <c r="J82">
        <v>177.124</v>
      </c>
      <c r="K82">
        <v>1958000</v>
      </c>
      <c r="L82">
        <v>10627.44246634824</v>
      </c>
    </row>
    <row r="83" xml:space="preserve">
      <c r="A83">
        <v>83</v>
      </c>
      <c r="B83" t="str">
        <v>Menaka</v>
      </c>
      <c r="C83" t="str">
        <v>Lecamwasam</v>
      </c>
      <c r="D83" t="str">
        <v>National Consultant to Review Drug Policy &amp; Law</v>
      </c>
      <c r="E83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83" t="str" xml:space="preserve">
        <v xml:space="preserve">Number : +94777660698_x000d__x000d_
Email :  menaka.lecamwasam@connect.hku.hk</v>
      </c>
      <c r="G83" t="str">
        <v xml:space="preserve">9 Years </v>
      </c>
      <c r="H83">
        <v>40</v>
      </c>
      <c r="I83">
        <v>30000</v>
      </c>
      <c r="J83">
        <v>162.831</v>
      </c>
      <c r="K83">
        <v>1200000</v>
      </c>
      <c r="L83">
        <v>6513.243595310464</v>
      </c>
    </row>
    <row r="84" xml:space="preserve">
      <c r="A84">
        <v>84</v>
      </c>
      <c r="B84" t="str">
        <v>Azra</v>
      </c>
      <c r="C84" t="str">
        <v>Cafoor</v>
      </c>
      <c r="D84" t="str">
        <v>Individual Contractor on Advocacy &amp; Partnerships</v>
      </c>
      <c r="E84" t="str" xml:space="preserve">
        <v xml:space="preserve">BSc Economics and Management - The University of London _x000d__x000d_
Diploma in International Relations from Bandaranaike Center for International Studies (BCIS) (2018)._x000d__x000d_
Diploma in Social Science from The University of London (2016)._x000d__x000d_
Certificate in Child Protection: Children’s Rights in Theory and Practice – Harvard Online (2020)_x000d__x000d_
Scored 8 at IELTS._x000d__x000d_
Educational Certificate from Cambridge G.C.E Advanced Level (May/June 2015)-Lyceum International School Nugegoda</v>
      </c>
      <c r="F84" t="str" xml:space="preserve">
        <v xml:space="preserve">Number : +94 770 473 944_x000d__x000d_
Email : azi.caffoor@gmail.com</v>
      </c>
      <c r="G84" t="str">
        <v xml:space="preserve">2 Years </v>
      </c>
      <c r="H84">
        <v>50</v>
      </c>
      <c r="I84">
        <v>7500</v>
      </c>
      <c r="J84">
        <v>40.7078</v>
      </c>
      <c r="K84">
        <v>375000</v>
      </c>
      <c r="L84">
        <v>2035.38862353452</v>
      </c>
    </row>
    <row r="85" xml:space="preserve">
      <c r="A85">
        <v>85</v>
      </c>
      <c r="B85" t="str">
        <v>Kalana</v>
      </c>
      <c r="C85" t="str">
        <v>Cooray</v>
      </c>
      <c r="D85" t="str">
        <v>National Consultant- Procurement Assistant for Economic Empowerment of the Female Workers in Sri Lankan Tourism Industry initiative</v>
      </c>
      <c r="E85" t="str" xml:space="preserve">
        <v xml:space="preserve">MBA : General MBA - University of Sri Jayewardenepura, Nugegoda _x000d__x000d_
Bachelor of Science : Tourism Management (2005) - Sabaragamuwa University of Sri Lanka _x000d__x000d_
G.C.E A/l in Commerce Stream (1999) - St. Joseph's College _x000d__x000d_
G.C.E O/L  (1996) - St. Joseph's College</v>
      </c>
      <c r="F85" t="str" xml:space="preserve">
        <v xml:space="preserve">Number - 0777861863_x000d__x000d_
 Email - kalanacooray@gmail.com </v>
      </c>
      <c r="G85" t="str">
        <v xml:space="preserve">13 Years </v>
      </c>
      <c r="H85">
        <v>45</v>
      </c>
      <c r="I85">
        <v>16000</v>
      </c>
      <c r="J85">
        <v>86.84333333333333</v>
      </c>
      <c r="K85">
        <v>720000</v>
      </c>
      <c r="L85">
        <v>3907.9461571862785</v>
      </c>
    </row>
    <row r="86" xml:space="preserve">
      <c r="A86">
        <v>86</v>
      </c>
      <c r="B86" t="str">
        <v>Terney</v>
      </c>
      <c r="C86" t="str">
        <v>Pradeep Kumara</v>
      </c>
      <c r="D86" t="str">
        <v>National Consultant - Project Identification Form (PIF) preparation for GEF 7 International Waters Foal Area</v>
      </c>
      <c r="E86" t="str" xml:space="preserve">
        <v xml:space="preserve">Doctor of Philosophy (Ph.D.) (28th Nov 2008) - University of Kalmar, Sweden _x000d__x000d_
B.Sc. Special (Zoology) (25th April 1997) - University of Ruhuna, Sri Lanka_x000d__x000d_
Computer awareness program (1991) - Open University of Sri Lanka _x000d__x000d_
English for communication (1991) - University of Warwick, England</v>
      </c>
      <c r="F86" t="str" xml:space="preserve">
        <v xml:space="preserve">Number :  00 94 715 169820 _x000d__x000d_
E-mail terneypradeep@yahoo.co.uk</v>
      </c>
      <c r="G86" t="str">
        <v xml:space="preserve">23 Years </v>
      </c>
      <c r="H86">
        <v>20</v>
      </c>
      <c r="I86">
        <v>45815</v>
      </c>
      <c r="J86">
        <v>248.67</v>
      </c>
      <c r="K86">
        <v>916300</v>
      </c>
      <c r="L86">
        <v>4973.404255319148</v>
      </c>
    </row>
    <row r="87" xml:space="preserve">
      <c r="A87">
        <v>87</v>
      </c>
      <c r="B87" t="str">
        <v>Warnakulasuriya Arachchi</v>
      </c>
      <c r="C87" t="str">
        <v>Jayasundera</v>
      </c>
      <c r="D87" t="str">
        <v>National Consultant, To Develop a Corporate Plan for SLILG – Sri Lanka</v>
      </c>
      <c r="E87" t="str" xml:space="preserve">
        <v xml:space="preserve">University of Strathclyde (Glasgow-UK) –Master of Science in International Marketing, 1991 _x000d__x000d_
University of Boston ( USA) – Post Gradate Diploma in Legislative Drafting for Democratic Change , 1998 _x000d__x000d_
Japan Patent Office / Tokyo University – Long term Research Fellowship, 2002 _x000d__x000d_
Supreme  Court of Sri Lanka – Attorney – at – Law, 1984 _x000d__x000d_
University of Colombo – Bachelor of Education ( Hons), 1979  </v>
      </c>
      <c r="F87" t="str" xml:space="preserve">
        <v xml:space="preserve">Number : 0094714473635,  0094112970098_x000d__x000d_
E-mail : wajayasun@yahoo.co.uk </v>
      </c>
      <c r="G87" t="str">
        <v>34 Years</v>
      </c>
      <c r="H87">
        <v>24</v>
      </c>
      <c r="I87">
        <v>0</v>
      </c>
      <c r="J87">
        <v>0</v>
      </c>
      <c r="K87">
        <v>0</v>
      </c>
      <c r="L87">
        <v>0</v>
      </c>
    </row>
    <row r="88" xml:space="preserve">
      <c r="A88">
        <v>88</v>
      </c>
      <c r="B88" t="str">
        <v>Gnanaganeshan</v>
      </c>
      <c r="C88" t="str">
        <v>Thangeswaran</v>
      </c>
      <c r="D88" t="str">
        <v>National Consultant - Local Government Consultant</v>
      </c>
      <c r="E88" t="str" xml:space="preserve">
        <v xml:space="preserve">Postgraduate Diploma in Development studies, University of Colombo 2008 _x000d__x000d_
Bachelor of Business Administration (BBA-Hon) University of Jaffna 2004 _x000d__x000d_
National Diploma in Training and Development, IPM 2012_x000d__x000d_
Certificate course in research for development work, University of Colombo 2007 </v>
      </c>
      <c r="F88" t="str" xml:space="preserve">
        <v xml:space="preserve">Number : 0777184945_x000d__x000d_
Email: thangesh1@gmail.com</v>
      </c>
      <c r="G88" t="str">
        <v xml:space="preserve">15 Years </v>
      </c>
      <c r="H88">
        <v>90</v>
      </c>
      <c r="I88">
        <v>32888.88888888889</v>
      </c>
      <c r="J88">
        <v>178.5111111111111</v>
      </c>
      <c r="K88">
        <v>2960000</v>
      </c>
      <c r="L88">
        <v>16066.000868432478</v>
      </c>
    </row>
    <row r="89" xml:space="preserve">
      <c r="A89">
        <v>89</v>
      </c>
      <c r="B89" t="str">
        <v>Thusitha</v>
      </c>
      <c r="C89" t="str">
        <v>Sugathapala</v>
      </c>
      <c r="D89" t="str">
        <v>National Consultant(s) – Analysis of Baseline(s) and Emission Reductions of mitigation NDCs</v>
      </c>
      <c r="E89" t="str" xml:space="preserve">
        <v xml:space="preserve">B.Sc. Engineering (Hons) – (Basic Degree) in Mechanical Engineering(1987) - University of Moratuwa_x000d__x000d_
PhD in Fluid Dynamics (1996) - University of Cambridge</v>
      </c>
      <c r="F89" t="str" xml:space="preserve">
        <v xml:space="preserve">Number : 0777313439; Residence: 0112896879_x000d__x000d_
Email agtsugathapala@gmail.com</v>
      </c>
      <c r="G89" t="str">
        <v xml:space="preserve">17 Years </v>
      </c>
      <c r="H89">
        <v>14</v>
      </c>
      <c r="I89">
        <v>77500</v>
      </c>
      <c r="J89">
        <v>420.6471428571429</v>
      </c>
      <c r="K89">
        <v>1085000</v>
      </c>
      <c r="L89">
        <v>5889.057750759878</v>
      </c>
    </row>
    <row r="90" xml:space="preserve">
      <c r="A90">
        <v>90</v>
      </c>
      <c r="B90" t="str">
        <v>Lohitha</v>
      </c>
      <c r="C90" t="str">
        <v>Karunasekera</v>
      </c>
      <c r="D90" t="str">
        <v>Consultant - Data &amp; M &amp; E</v>
      </c>
      <c r="E90" t="str" xml:space="preserve">
        <v xml:space="preserve">Master of Arts in Economics - University of Colombo, Sri Lanka – 2002 _x000d__x000d_
Master of Business Administration - University of Colombo, Sri Lanka – 2001 _x000d__x000d_
B.Sc.(Hons.) Information Systems  - Manchester Metropolitan University, U.K. – 1996 _x000d__x000d_
Diploma in International affairs - Bandaranayeke Centre for International Studies-1995 _x000d__x000d_
Post Graduate Diploma in Archeology - Post Graduate Institute of Archeology – 2014 </v>
      </c>
      <c r="F90" t="str" xml:space="preserve">
        <v xml:space="preserve">Number :  +94-71-3356260   _x000d__x000d_
Email: klohitha@live.com </v>
      </c>
      <c r="G90" t="str">
        <v xml:space="preserve">20 Years </v>
      </c>
      <c r="H90">
        <v>30</v>
      </c>
      <c r="I90">
        <v>30000</v>
      </c>
      <c r="J90">
        <v>162.831</v>
      </c>
      <c r="K90">
        <v>900000</v>
      </c>
      <c r="L90">
        <v>4884.932696482848</v>
      </c>
    </row>
    <row r="91" xml:space="preserve">
      <c r="A91">
        <v>91</v>
      </c>
      <c r="B91" t="str">
        <v>Bandula</v>
      </c>
      <c r="C91" t="str">
        <v>Ranathunga</v>
      </c>
      <c r="D91" t="str">
        <v>Consultant - Preparation of Guidelines for Public Authorities on Public Records Management in terms of the provisions of the Right to Information Act</v>
      </c>
      <c r="E91" t="str" xml:space="preserve">
        <v xml:space="preserve">Master of eGovernance -  University of Sri Jayewardenepura, 2018_x000d__x000d_
Master of Public Administration -  University of Sri Jayewardenepura, 2016_x000d__x000d_
Postgraduate Diploma in eGovernment - University of Sri Jayewardenepura, 2013_x000d__x000d_
Postgraduate Diploma for Chief Innovation Officers - University of Sri Jayewardenepura, 2011_x000d__x000d_
Advanced Diploma in Local Governance - Sri Lanka Institute of Local Governance, 2010_x000d__x000d_
Diploma in Information Technology, Sri Lanka Institute of Development Administration, 2008</v>
      </c>
      <c r="F91" t="str">
        <v>Email : bandula.ranathunga@gmail.com</v>
      </c>
      <c r="G91" t="str">
        <v xml:space="preserve">30 Years </v>
      </c>
      <c r="H91">
        <v>20</v>
      </c>
      <c r="I91">
        <v>20000</v>
      </c>
      <c r="J91">
        <v>108.554</v>
      </c>
      <c r="K91">
        <v>400000</v>
      </c>
      <c r="L91">
        <v>2171.0811984368215</v>
      </c>
    </row>
    <row r="92" xml:space="preserve">
      <c r="A92">
        <v>92</v>
      </c>
      <c r="B92" t="str">
        <v>Sachith</v>
      </c>
      <c r="C92" t="str">
        <v>Perera</v>
      </c>
      <c r="D92" t="str">
        <v>Outreach Consultant - Sri Lanka SDG Programmatic Bond</v>
      </c>
      <c r="E92" t="str">
        <v>ACIFMA FINANCIAL MARKETS PROFESSIONAL DIPLOMA 2013</v>
      </c>
      <c r="F92" t="str" xml:space="preserve">
        <v xml:space="preserve">Number : 0777 364649_x000d__x000d_
Email : saj_p@hotmail.com </v>
      </c>
      <c r="G92" t="str">
        <v xml:space="preserve">22 Years </v>
      </c>
      <c r="H92">
        <v>12</v>
      </c>
      <c r="I92">
        <v>46000</v>
      </c>
      <c r="J92">
        <v>249.6741666666667</v>
      </c>
      <c r="K92">
        <v>552000</v>
      </c>
      <c r="L92">
        <v>2996.0920538428136</v>
      </c>
    </row>
    <row r="93" xml:space="preserve">
      <c r="A93">
        <v>93</v>
      </c>
      <c r="B93" t="str">
        <v xml:space="preserve">S. T. </v>
      </c>
      <c r="C93" t="str">
        <v>Hettige</v>
      </c>
      <c r="D93" t="str">
        <v>Consultant - Policy Research &amp; Dialogue</v>
      </c>
      <c r="E93" t="str" xml:space="preserve">
        <v xml:space="preserve">Ph.D. (Social Anthropology) (1980) - Monash University, Australia _x000d__x000d_
B.Phil. (Sociology) (1974) _x000d__x000d_
B.A. Honors. (Sociology) (1972) - University of Colombo</v>
      </c>
      <c r="F93" t="str">
        <v xml:space="preserve">Email :  hettigesiri@gmail.com </v>
      </c>
      <c r="G93" t="str">
        <v xml:space="preserve">47 Years </v>
      </c>
      <c r="H93">
        <v>30</v>
      </c>
      <c r="I93">
        <v>30800</v>
      </c>
      <c r="J93">
        <v>167.1733333333333</v>
      </c>
      <c r="K93">
        <v>924000</v>
      </c>
      <c r="L93">
        <v>5015.197568389058</v>
      </c>
    </row>
    <row r="94" xml:space="preserve">
      <c r="A94">
        <v>94</v>
      </c>
      <c r="B94" t="str">
        <v>Devaka</v>
      </c>
      <c r="C94" t="str">
        <v>Weerakoon</v>
      </c>
      <c r="D94" t="str">
        <v>Consultant - Biodiversity &amp; Ecosystems</v>
      </c>
      <c r="E94" t="str" xml:space="preserve">
        <v xml:space="preserve">Ph.D. Biological Sciences, Illinois State University, USA, 1995_x000d__x000d_
M.Sc. Biological Sciences, Illinois State University, USA., 1990_x000d__x000d_
B.Sc. Biological Sciences, University of Colombo, Sri Lanka,198</v>
      </c>
      <c r="F94" t="str" xml:space="preserve">
        <v xml:space="preserve">Number : +94776150184_x000d__x000d_
Email : devakaw@gmail.com</v>
      </c>
      <c r="G94" t="str">
        <v>46 Years</v>
      </c>
      <c r="H94">
        <v>50</v>
      </c>
      <c r="I94">
        <v>60000</v>
      </c>
      <c r="J94">
        <v>325.6622</v>
      </c>
      <c r="K94">
        <v>3000000</v>
      </c>
      <c r="L94">
        <v>16283.10898827616</v>
      </c>
    </row>
    <row r="95" xml:space="preserve">
      <c r="A95">
        <v>95</v>
      </c>
      <c r="B95" t="str">
        <v>Jeyavatheni</v>
      </c>
      <c r="C95" t="str">
        <v>Anton Roy</v>
      </c>
      <c r="D95" t="str">
        <v>Consultant - Field Cooridnator - Mannar</v>
      </c>
      <c r="E95" t="str" xml:space="preserve">
        <v xml:space="preserve">MSc in Agriculture Economics (2003-2005) - University of Peradeniya _x000d__x000d_
B.Sc in Agriculture (1995-2000) - University of Jaffna </v>
      </c>
      <c r="F95" t="str" xml:space="preserve">
        <v xml:space="preserve">Number : 077 4410301 _x000d__x000d_
Email : roy.jeyaa@gmail.com</v>
      </c>
      <c r="G95" t="str">
        <v>16 Years</v>
      </c>
      <c r="H95">
        <v>24</v>
      </c>
      <c r="I95">
        <v>25000</v>
      </c>
      <c r="J95">
        <v>135.6925</v>
      </c>
      <c r="K95">
        <v>600000</v>
      </c>
      <c r="L95">
        <v>3256.621797655232</v>
      </c>
    </row>
    <row r="96" xml:space="preserve">
      <c r="A96">
        <v>96</v>
      </c>
      <c r="B96" t="str">
        <v>Nishanthi</v>
      </c>
      <c r="C96" t="str">
        <v>Marian Perera</v>
      </c>
      <c r="D96" t="str">
        <v>Consultant - Field Coordinator - Colombo</v>
      </c>
      <c r="E96" t="str" xml:space="preserve">
        <v xml:space="preserve">Doctor of Philosophy(2016) - Deakin University, Melbourne_x000d__x000d_
Master of Applied Finance - Monash University, Melbourne_x000d__x000d_
Bachelor of Commerce First Class Honours(4 years) - Deakin University, Melbourne</v>
      </c>
      <c r="F96" t="str" xml:space="preserve">
        <v xml:space="preserve">Number : 0779964451_x000d__x000d_
Email : nmpperera@yahoo.com</v>
      </c>
      <c r="G96" t="str">
        <v xml:space="preserve">26 Years </v>
      </c>
      <c r="H96">
        <v>18</v>
      </c>
      <c r="I96">
        <v>25277.77777777778</v>
      </c>
      <c r="J96">
        <v>137.2</v>
      </c>
      <c r="K96">
        <v>455000</v>
      </c>
      <c r="L96">
        <v>2469.6048632218844</v>
      </c>
    </row>
    <row r="97" xml:space="preserve">
      <c r="A97">
        <v>97</v>
      </c>
      <c r="B97" t="str">
        <v>Udeni</v>
      </c>
      <c r="C97" t="str">
        <v>Thewarapperuma</v>
      </c>
      <c r="D97" t="str">
        <v>Consultant - Women, Peace &amp; security (Parliament)</v>
      </c>
      <c r="E97" t="str" xml:space="preserve">
        <v xml:space="preserve">Masters in Human Rights (2018) - University of Colombo_x000d__x000d_
Masters in Development Studies (2013) - University of Colombo _x000d__x000d_
Post Graduate Diploma in Women's Studies (2007) - University of Colombo _x000d__x000d_
Attorny at Law (2001) - Law College of Sri Lanka _x000d__x000d_
Bachelor of Laws(LLB) (1999) - University of Colombo _x000d__x000d_
Bachelor of Art(B.A.) (1996) - University of Chandigarh, India _x000d__x000d_
A'Level (1992) - 3 Distinctions </v>
      </c>
      <c r="F97" t="str" xml:space="preserve">
        <v xml:space="preserve">Number - +94 772930969_x000d__x000d_
Email - taud1973@gmail.com</v>
      </c>
      <c r="G97" t="str">
        <v xml:space="preserve">22 Years </v>
      </c>
      <c r="H97" t="str">
        <v>No Cost</v>
      </c>
      <c r="I97" t="str">
        <v>No Cost</v>
      </c>
      <c r="J97" t="str">
        <v>No Cost</v>
      </c>
      <c r="K97" t="str">
        <v>No Cost</v>
      </c>
      <c r="L97" t="str">
        <v>No Cost</v>
      </c>
    </row>
    <row r="98" xml:space="preserve">
      <c r="A98">
        <v>98</v>
      </c>
      <c r="B98" t="str">
        <v xml:space="preserve">Sarath </v>
      </c>
      <c r="C98" t="str">
        <v>Premalal</v>
      </c>
      <c r="D98" t="str">
        <v>Consultant - Cilmate Scientist / Climatologist</v>
      </c>
      <c r="E98" t="str" xml:space="preserve">
        <v xml:space="preserve">M.Sc. (Meteorology)- Reading University, UK_x000d__x000d_
M.Sc. (Physics) - University of Peradeniya, Sri Lanka _x000d__x000d_
B.Sc. Special (Physics ) - University of Peradeniya, Sri Lanka </v>
      </c>
      <c r="F98" t="str" xml:space="preserve">
        <v xml:space="preserve">Number - +94 71 440 2908_x000d__x000d_
 Email - spremalal@yahoo.com </v>
      </c>
      <c r="G98" t="str">
        <v>31 Years</v>
      </c>
      <c r="H98" t="str">
        <v xml:space="preserve">No Cost </v>
      </c>
      <c r="I98" t="str">
        <v>No Cost</v>
      </c>
      <c r="J98" t="str">
        <v>No Cost</v>
      </c>
      <c r="K98" t="str">
        <v xml:space="preserve">No Cost </v>
      </c>
      <c r="L98" t="str">
        <v xml:space="preserve">No Cost </v>
      </c>
    </row>
    <row r="99" xml:space="preserve">
      <c r="A99">
        <v>99</v>
      </c>
      <c r="B99" t="str">
        <v>Indrasiri</v>
      </c>
      <c r="C99" t="str">
        <v>Hewage</v>
      </c>
      <c r="D99" t="str">
        <v>Consultant - Regional Planner &amp; GIS Expert</v>
      </c>
      <c r="E99" t="str" xml:space="preserve">
        <v xml:space="preserve">Post Graduate Diploma in e-Government, Post Graduate Institute of Management, Sri Lanka, 2012_x000d__x000d_
Diploma in e-Government, Post Graduate Institute of Management, Sri Lanka, 2011_x000d__x000d_
Master of Science in Town &amp; Country Planning, University of Moratuwa, Sri Lanka, 1989_x000d__x000d_
Post Graduate Diploma in Computer Technology, University of Colombo, Sri Lanka, 1994_x000d__x000d_
Post Graduate Diploma in Population Studies, University of Colombo, Sri Lanka, 1993_x000d__x000d_
Post Graduate Certificate in Urban Development, Centre for Development Studies, Poona, India, 1984_x000d__x000d_
Bachelor of Development Studies (Specialization Statistics), University of Sri Jayewardenepura, Sri Lanka, 1978</v>
      </c>
      <c r="F99" t="str" xml:space="preserve">
        <v xml:space="preserve">Number : : 071-4425501 _x000d__x000d_
E-mail : indrasiri2013@Gmail.com</v>
      </c>
      <c r="G99" t="str">
        <v xml:space="preserve">42 Years </v>
      </c>
      <c r="H99" t="str">
        <v>No Cost</v>
      </c>
      <c r="I99" t="str">
        <v>No Cost</v>
      </c>
      <c r="J99" t="str">
        <v>No Cost</v>
      </c>
      <c r="K99" t="str">
        <v>No Cost</v>
      </c>
      <c r="L99" t="str">
        <v>No Cost</v>
      </c>
    </row>
    <row r="100" xml:space="preserve">
      <c r="A100">
        <v>100</v>
      </c>
      <c r="B100" t="str">
        <v>Therese</v>
      </c>
      <c r="C100" t="str">
        <v>Perera</v>
      </c>
      <c r="D100" t="str">
        <v>Consultant - Legal Advisor / Consultant in Legislative Drafting of the New Tourism Act</v>
      </c>
      <c r="E100" t="str" xml:space="preserve">
        <v xml:space="preserve">LL.B  (1972) - University of Colombo _x000d__x000d_
Completed Traning Program in Legislative Drafting for Asia and the Pacific (1975/1976) - Common Wealth Fund _x000d__x000d_
Diploma in Legislative Drafting (1992) - University of London </v>
      </c>
      <c r="F100" t="str" xml:space="preserve">
        <v xml:space="preserve">Number : +94 777847947_x000d__x000d_
Email : thereseperera@gmail.com</v>
      </c>
      <c r="G100" t="str">
        <v xml:space="preserve">46 Years </v>
      </c>
      <c r="H100">
        <v>30</v>
      </c>
      <c r="I100">
        <v>28333.33333333333</v>
      </c>
      <c r="J100">
        <v>153.062</v>
      </c>
      <c r="K100">
        <v>850000</v>
      </c>
      <c r="L100">
        <v>4591.864296904543</v>
      </c>
    </row>
    <row r="101" xml:space="preserve">
      <c r="A101">
        <v>101</v>
      </c>
      <c r="B101" t="str">
        <v>Priyanga</v>
      </c>
      <c r="C101" t="str">
        <v>Hettiarachchi</v>
      </c>
      <c r="D101" t="str">
        <v>Consultant - Training on Responsible Business &amp; Due Diligence</v>
      </c>
      <c r="E101" t="str" xml:space="preserve">
        <v xml:space="preserve">2010 - Master of Public Law, University of Melbourne_x000d__x000d_
1996 - BA (Hons) in Jurisprudence, University of Oxford</v>
      </c>
      <c r="F101" t="str">
        <v>-</v>
      </c>
      <c r="G101" t="str">
        <v xml:space="preserve">22 Years </v>
      </c>
      <c r="H101">
        <v>21.75</v>
      </c>
      <c r="I101" t="e">
        <f>+#REF!/#REF!</f>
        <v>#REF!</v>
      </c>
      <c r="J101" t="e">
        <f>+#REF!/#REF!</f>
        <v>#REF!</v>
      </c>
      <c r="K101">
        <v>400000</v>
      </c>
      <c r="L101">
        <v>2171.0811984368215</v>
      </c>
    </row>
    <row r="102" xml:space="preserve">
      <c r="A102">
        <v>102</v>
      </c>
      <c r="B102" t="str">
        <v>Ramani</v>
      </c>
      <c r="C102" t="str">
        <v>Jayasundere</v>
      </c>
      <c r="D102" t="str">
        <v xml:space="preserve">Consultant to undertake an analysis on gender sensitive best practices in the context of Business and Human Rights in Sri Lanka and identify gender-based challenges </v>
      </c>
      <c r="E102" t="str" xml:space="preserve">
        <v xml:space="preserve">PhD, University of Colombo, Sri Lanka – Understanding women’s equality in the _x000d__x000d_
Mediation of Domestic Violence Disputes in the Community Mediation Boards in Sri _x000d__x000d_
Lanka - applying Feminist Legal Theory and Mediation Theory 2013 _x000d__x000d_
Masters in Women’s Studies, University_x000d__x000d_
Attorney at Law, Sri Lanka 1992 </v>
      </c>
      <c r="F102" t="str" xml:space="preserve">
        <v xml:space="preserve">Number : : 0094-77-7514411 _x000d__x000d_
Email: ramanij@sltnet.lk</v>
      </c>
      <c r="G102" t="str">
        <v xml:space="preserve">12 Ydears </v>
      </c>
      <c r="H102">
        <v>35</v>
      </c>
      <c r="I102">
        <v>48571.42857142857</v>
      </c>
      <c r="J102">
        <v>262.3922857142857</v>
      </c>
      <c r="K102">
        <v>1700000</v>
      </c>
      <c r="L102">
        <v>9183.728593809086</v>
      </c>
    </row>
    <row r="103" xml:space="preserve">
      <c r="A103">
        <v>103</v>
      </c>
      <c r="B103" t="str">
        <v xml:space="preserve">Damith </v>
      </c>
      <c r="C103" t="str">
        <v>Chandrasekera</v>
      </c>
      <c r="D103" t="str">
        <v xml:space="preserve">Consultant - Coordinator, Climate Vulneratiliby &amp; Assesment </v>
      </c>
      <c r="E103" t="str" xml:space="preserve">
        <v xml:space="preserve">PhD. (Environmental planning for sustainable development) (June 2017) - University of Sri Jayawardenepura, Sri Lanka_x000d__x000d_
Master of Business Administration (December 2006) - University of Rajarata, Sri Lanka_x000d__x000d_
Higher Diploma in International Relations (December 2007) - BCIS _x000d__x000d_
National Diploma in Human Resource Management  (December 2007) - Institute of Personal Management, Sri Lanka _x000d__x000d_
Bachelor of Arts (1987 – 1990) - General Sir John Kotalawala Defence University, Sri Lanka_x000d__x000d_
General Certificate of Ordinary Level and Advance Level (1973 - 1986) - Royal Collage, Colombo 07</v>
      </c>
      <c r="F103" t="str" xml:space="preserve">
        <v xml:space="preserve">Number : +94 773521421_x000d__x000d_
E-Mail : damithhdb@yahoo.com_x000d__x000d_
 damith.chandrasekara@undp.org</v>
      </c>
      <c r="G103" t="str">
        <v xml:space="preserve">33 Years </v>
      </c>
      <c r="H103" t="str">
        <v>No Cost</v>
      </c>
      <c r="I103" t="str">
        <v>No Cost</v>
      </c>
      <c r="J103" t="str">
        <v>No Cost</v>
      </c>
      <c r="K103" t="str">
        <v>No Cost</v>
      </c>
      <c r="L103" t="str">
        <v>No Cost</v>
      </c>
    </row>
    <row r="104" xml:space="preserve">
      <c r="A104">
        <v>104</v>
      </c>
      <c r="B104" t="str">
        <v>Harindranath</v>
      </c>
      <c r="C104" t="str">
        <v>Gunawardena</v>
      </c>
      <c r="D104" t="str">
        <v>Consultant - Technical Assistance for Business Process Re-engineering at Department of Motor Traffic</v>
      </c>
      <c r="E104" t="str" xml:space="preserve">
        <v xml:space="preserve">University of Sri Jayawardenepura (Sri Lanka), Ph.D. (Business Management), September, 2017. _x000d__x000d_
 University of Peradeniya (Sri Lanka), B.Sc. (Hons), July 1981. _x000d__x000d_
 University of Nagoya (Japan), M.Eng. (Information Engineering), March 1987.</v>
      </c>
      <c r="F104" t="str">
        <v xml:space="preserve">Number : : +94 (0)714 25 1314 </v>
      </c>
      <c r="G104" t="str">
        <v xml:space="preserve">16 Years </v>
      </c>
      <c r="H104">
        <v>100</v>
      </c>
      <c r="I104">
        <v>61200</v>
      </c>
      <c r="J104">
        <v>330.6142</v>
      </c>
      <c r="K104">
        <v>6120000</v>
      </c>
      <c r="L104">
        <v>33061.42293771271</v>
      </c>
    </row>
    <row r="105" xml:space="preserve">
      <c r="A105">
        <v>105</v>
      </c>
      <c r="B105" t="str">
        <v>M. M. Mahendrathilake</v>
      </c>
      <c r="C105" t="str">
        <v>Seneviratne</v>
      </c>
      <c r="D105" t="str">
        <v>Consultant - Technical Expert for the Preperation of Sri Lanka's HCFC Phase out Management Plan (HPMP) Stage II</v>
      </c>
      <c r="E105" t="str">
        <v>M.Sc (Honours) in Mechanical Engineering</v>
      </c>
      <c r="F105" t="str" xml:space="preserve">
        <v xml:space="preserve">Number : +94 773 292190_x000d__x000d_
Email: mahen.senevi@gmail.com</v>
      </c>
      <c r="G105" t="str">
        <v xml:space="preserve">37 Years </v>
      </c>
      <c r="H105">
        <v>120</v>
      </c>
      <c r="I105">
        <v>22500</v>
      </c>
      <c r="J105">
        <v>121.5493333333333</v>
      </c>
      <c r="K105">
        <v>2700000</v>
      </c>
      <c r="L105">
        <v>14585.921884285019</v>
      </c>
    </row>
    <row r="106" xml:space="preserve">
      <c r="A106">
        <v>106</v>
      </c>
      <c r="B106" t="str">
        <v>Venura</v>
      </c>
      <c r="C106" t="str">
        <v>Welagedara</v>
      </c>
      <c r="D106" t="str">
        <v xml:space="preserve">Consultant- Socio-economic and financial Policy Analysis </v>
      </c>
      <c r="E106" t="str" xml:space="preserve">
        <v xml:space="preserve">Doctor of Philosophy(2016) - Deakin University, Melbourne_x000d__x000d_
Master of Applied Finance - Monash University, Melbourne_x000d__x000d_
Bachelor of Commerce First Class Honours(4 years) - Deakin University, Melbourne</v>
      </c>
      <c r="F106" t="str" xml:space="preserve">
        <v xml:space="preserve">Number - +94 762193450_x000d__x000d_
Email - venura@deakin.edu.au</v>
      </c>
      <c r="G106" t="str">
        <v>10 Years</v>
      </c>
      <c r="H106" t="str">
        <v>No Cost</v>
      </c>
      <c r="I106" t="str">
        <v>No Cost</v>
      </c>
      <c r="J106" t="str">
        <v>No Cost</v>
      </c>
      <c r="K106" t="str">
        <v>No Cost</v>
      </c>
      <c r="L106" t="str">
        <v>No Cost</v>
      </c>
    </row>
    <row r="107" xml:space="preserve">
      <c r="A107">
        <v>107</v>
      </c>
      <c r="B107" t="str">
        <v>Ruvaiz</v>
      </c>
      <c r="C107" t="str">
        <v>Haniffa</v>
      </c>
      <c r="D107" t="str">
        <v>Medivac Coordinator</v>
      </c>
      <c r="E107" t="str" xml:space="preserve">
        <v xml:space="preserve">MD (Family Medicine) Post Graduate Institute of Medicine, University Colombo 2012_x000d__x000d_
DFM Post Graduate Institute of Medicine, University Colombo 2007_x000d__x000d_
PgDip (Occupational Health/Safety)University Colombo 2006_x000d__x000d_
MSc (Community Medicine) Post Graduate Institute of Medicine, University Colombo 2003_x000d__x000d_
MBBS North Colombo Medical College, Sri Lanka, 1994_x000d__x000d_
CTHE University Colombo 2009_x000d__x000d_
SEDA Staff and Educational Development Association, England, 2009_x000d__x000d_
MRCGP[INT] Royal College of General Practitioners, 2008_x000d__x000d_
FCGP[SL] College of General Practitioners of Sri Lanka, 2014</v>
      </c>
      <c r="F107" t="str" xml:space="preserve">
        <v xml:space="preserve">Number : +94 777 329 677_x000d__x000d_
Email : haniffa@med.cmb.ac.lk / ruvaizhaniffa@gmail.com</v>
      </c>
      <c r="G107" t="str">
        <v xml:space="preserve">25 Years </v>
      </c>
      <c r="H107" t="str">
        <v>No Cost</v>
      </c>
      <c r="I107" t="str">
        <v>No Cost</v>
      </c>
      <c r="J107" t="str">
        <v>No Cost</v>
      </c>
      <c r="K107" t="str">
        <v>No Cost</v>
      </c>
      <c r="L107" t="str">
        <v>No Cost</v>
      </c>
    </row>
    <row r="108" xml:space="preserve">
      <c r="A108">
        <v>108</v>
      </c>
      <c r="B108" t="str">
        <v>Piyasiri</v>
      </c>
      <c r="C108" t="str">
        <v>Gunasekera</v>
      </c>
      <c r="D108" t="str">
        <v>Field Coordinator - Knuckles</v>
      </c>
      <c r="E108" t="str" xml:space="preserve">
        <v xml:space="preserve">MSc. In Enviornment Forestry (2008) - University of Peradeniya _x000d__x000d_
BSc. Agriculture (Special Honours) - 2001 - University of Ruhuna _x000d__x000d_
Trainee Lead Auditor of Sri Lanka Sustainable Fuelwood Standards (SLS 1551) - Sri Lanka Standard Institute_x000d__x000d_
Stage 2 Completed &amp; OMD from level 3 - Chartered Insitute of Management Accountants _x000d__x000d_
GIS and Remote Sensing short course with IIwis 3.1 GIS Software - University of Peradeniya </v>
      </c>
      <c r="F108" t="str" xml:space="preserve">
        <v xml:space="preserve">Number - +94 77  020 3936_x000d__x000d_
 Email - piyasirilipi@gmail.com </v>
      </c>
      <c r="G108" t="str">
        <v xml:space="preserve">19 Years </v>
      </c>
      <c r="H108">
        <v>120</v>
      </c>
      <c r="I108">
        <v>14365</v>
      </c>
      <c r="J108">
        <v>77.60249999999999</v>
      </c>
      <c r="K108">
        <v>1723800</v>
      </c>
      <c r="L108">
        <v>9312.300794122413</v>
      </c>
    </row>
    <row r="109" xml:space="preserve">
      <c r="A109">
        <v>109</v>
      </c>
      <c r="B109" t="str">
        <v>Shamen</v>
      </c>
      <c r="C109" t="str">
        <v>P. Vidanage</v>
      </c>
      <c r="D109" t="str">
        <v>National Consultant - Review &amp; Upgrade Adaptation relates NDCs in Sri Lanka</v>
      </c>
      <c r="E109" t="str" xml:space="preserve">
        <v xml:space="preserve">Ph.D. Economics with Resource and Environmental Economics, University of Colombo, Sri Lanka, 1st February, 2018._x000d__x000d_
Masters in Economics, University of Colombo, Sri Lanka, 1st December 1999. _x000d__x000d_
M.Sc. (Agricultural Economics with Environmental Economics major), Postgraduate Institute of Agriculture, _x000d__x000d_
University of Peradeniya, Sri Lanka, 27th January 1996 with GPA 3.76/4.00._x000d__x000d_
B.Sc. (Agriculture) Honours - Second Class Upper Division, specialized in Agricultural Economics, University of _x000d__x000d_
Peradeniya, Sri Lanka, 1st September 1992.</v>
      </c>
      <c r="F109" t="str" xml:space="preserve">
        <v xml:space="preserve">Number : +94 777 753743 _x000d__x000d_
E-mail: shamenpv@gmail.com </v>
      </c>
      <c r="G109" t="str">
        <v xml:space="preserve">27 Years </v>
      </c>
      <c r="H109">
        <v>20</v>
      </c>
      <c r="I109">
        <v>44225</v>
      </c>
      <c r="J109">
        <v>235.8165</v>
      </c>
      <c r="K109">
        <v>884500</v>
      </c>
      <c r="L109">
        <v>4716.327183534179</v>
      </c>
    </row>
    <row r="110" xml:space="preserve">
      <c r="A110">
        <v>110</v>
      </c>
      <c r="B110" t="str">
        <v xml:space="preserve">Anoma </v>
      </c>
      <c r="C110" t="str">
        <v>Priyadarshani</v>
      </c>
      <c r="D110" t="str">
        <v>Programme Consultant - UNODC, Bangkok Thailand</v>
      </c>
      <c r="E110" t="str" xml:space="preserve">
        <v xml:space="preserve">PhD in Science(Microbiology related) _x000d__x000d_
Attorney-at-Law </v>
      </c>
      <c r="F110" t="str" xml:space="preserve">
        <v xml:space="preserve">Number : +94717903808 _x000d__x000d_
 Email : anomathree@gmail.com </v>
      </c>
      <c r="G110" t="str">
        <v>-</v>
      </c>
      <c r="H110">
        <v>120</v>
      </c>
      <c r="I110">
        <v>25793.6</v>
      </c>
      <c r="J110">
        <v>139.342</v>
      </c>
      <c r="K110">
        <v>3095232</v>
      </c>
      <c r="L110">
        <v>16721.041542866402</v>
      </c>
    </row>
    <row r="111" xml:space="preserve">
      <c r="A111">
        <v>111</v>
      </c>
      <c r="B111" t="str">
        <v xml:space="preserve">Shazana </v>
      </c>
      <c r="C111" t="str">
        <v>Shahjahan</v>
      </c>
      <c r="D111" t="str">
        <v>Consultant - Final Reporting- Peacebuilding and Reconciliation</v>
      </c>
      <c r="E111" t="str" xml:space="preserve">
        <v xml:space="preserve">MA (Hons) Social &amp; Political Sciences (First Class) - University of Cambridge _x000d__x000d_
GCE A/L : 4A's - Elizabeth Moir School _x000d__x000d_
GCE O/L : 9A's - - Elizabeth Moir School</v>
      </c>
      <c r="F111" t="str" xml:space="preserve">
        <v xml:space="preserve">Number - +94775201963_x000d__x000d_
 Email - shazana.sl@gmail.com</v>
      </c>
      <c r="G111" t="str">
        <v xml:space="preserve">9 Years </v>
      </c>
      <c r="I111" t="str">
        <v>No Cost</v>
      </c>
      <c r="J111" t="str">
        <v>No Cost</v>
      </c>
      <c r="K111">
        <v>460000</v>
      </c>
      <c r="L111">
        <v>2485.008913618929</v>
      </c>
    </row>
    <row r="112" xml:space="preserve">
      <c r="A112">
        <v>112</v>
      </c>
      <c r="B112" t="str">
        <v>Daminda</v>
      </c>
      <c r="C112" t="str">
        <v>Fonseka</v>
      </c>
      <c r="D112" t="str">
        <v>Consultant National Planning and Finance</v>
      </c>
      <c r="E112" t="str" xml:space="preserve">
        <v xml:space="preserve">2010 Master of Arts in Financial Economics, University of Colombo, Sri Lanka_x000d__x000d_
2007 Associate Member - Institute of Chartered Institute of Management Accountants, UK (ACMA)_x000d__x000d_
2000 Advanced Certificate in Banking and Finance (IBSL)_x000d__x000d_
Primary &amp; Secondary Education - St. Sebastians College, Moratuwa</v>
      </c>
      <c r="F112" t="str" xml:space="preserve">
        <v xml:space="preserve">Number : +94-773 596935 _x000d__x000d_
Email: daminda75@gmail.com</v>
      </c>
      <c r="G112" t="str">
        <v xml:space="preserve">19 Years </v>
      </c>
      <c r="H112">
        <v>65.25</v>
      </c>
      <c r="I112">
        <v>16858.23754789272</v>
      </c>
      <c r="J112">
        <v>91.07141762452108</v>
      </c>
      <c r="K112">
        <v>1100000</v>
      </c>
      <c r="L112">
        <v>5942.412619523526</v>
      </c>
    </row>
    <row r="113" xml:space="preserve">
      <c r="A113">
        <v>113</v>
      </c>
      <c r="B113" t="str">
        <v>Gamini</v>
      </c>
      <c r="C113" t="str">
        <v>Senanayake</v>
      </c>
      <c r="D113" t="str">
        <v>Consultant - Reviewing &amp; Upgrading mitigation related NDCs of Sri Lanka</v>
      </c>
      <c r="E113" t="str" xml:space="preserve">
        <v xml:space="preserve">B.Sc. Engineering (Hons) (1973 - 1977) - University of Moratuwa _x000d__x000d_
MBA (1993-1994) - Maastricht School of Management, The Netherlands _x000d__x000d_
Reading for Ph.D (1997) - University of Sri Jayawardanepura </v>
      </c>
      <c r="F113" t="str" xml:space="preserve">
        <v xml:space="preserve">Number - 0777 80 4545_x000d__x000d_
 Email - gaminisn@gmail.com </v>
      </c>
      <c r="G113" t="str">
        <v xml:space="preserve">43 Years </v>
      </c>
      <c r="H113">
        <v>20</v>
      </c>
      <c r="I113">
        <v>58000</v>
      </c>
      <c r="J113">
        <v>309.2675</v>
      </c>
      <c r="K113">
        <v>1160000</v>
      </c>
      <c r="L113">
        <v>6185.347125946465</v>
      </c>
    </row>
    <row r="114" xml:space="preserve">
      <c r="A114">
        <v>114</v>
      </c>
      <c r="B114" t="str">
        <v>Tharuka</v>
      </c>
      <c r="C114" t="str">
        <v>Dissanaike</v>
      </c>
      <c r="D114" t="str">
        <v>Consultant – Technical Advisor (Technical Advisory and Pipeline Development Support, Climate Change &amp; Environment</v>
      </c>
      <c r="E114" t="str" xml:space="preserve">
        <v xml:space="preserve">Certificate in Tropical Forest and Landscape Conservation, Online from Yale University’s School and Environment _x000d__x000d_
and Forestry, 2020_x000d__x000d_
Certificate in Ecological Economics and Sustainability, Environment Europe, University of Oxford, UK 2016_x000d__x000d_
MSc. in Environmental Science, University of Colombo (2009)._x000d__x000d_
BA (Special) degree in Mass Communication from the University of Kelaniya, Sri Lanka (2001). _x000d__x000d_
Diploma in Environmental Reporting from University of Kalmar, Sweden (2002)</v>
      </c>
      <c r="F114" t="str" xml:space="preserve">
        <v xml:space="preserve">Number : +94 (0) 77440106294 (Mobile/WhatsApp)_x000d__x000d_
Email : tdissanaike@gmail.com</v>
      </c>
      <c r="G114" t="str">
        <v xml:space="preserve">16 Years </v>
      </c>
      <c r="H114">
        <v>31</v>
      </c>
      <c r="I114">
        <v>54500</v>
      </c>
      <c r="J114">
        <v>294.4196774193549</v>
      </c>
      <c r="K114">
        <v>1689500</v>
      </c>
      <c r="L114">
        <v>9127.005564259089</v>
      </c>
    </row>
    <row r="115" xml:space="preserve">
      <c r="A115">
        <v>115</v>
      </c>
      <c r="B115" t="str">
        <v>Selyna</v>
      </c>
      <c r="C115" t="str">
        <v>Pieris</v>
      </c>
      <c r="D115" t="str">
        <v>Understanding the linkages between Business and Human Rights in the context of international trade and investment</v>
      </c>
      <c r="E115" t="str" xml:space="preserve">
        <v xml:space="preserve">Attorney-at-Law with Honour  (2013) - Sri Lanka Law College - Sri Lanka_x000d__x000d_
Masters in Advanced International Studies (MAIS) (2009) - University of Vienna/ Diplomatic Academy of Vienna - Austria _x000d__x000d_
Masters in Law (LLM in International Business Law) (2007) - University College London - United Kingdom _x000d__x000d_
Bachelors in Law (LLB Hons) (2006) - Hull University - United Kingdom</v>
      </c>
      <c r="F115" t="str" xml:space="preserve">
        <v xml:space="preserve">Number : +94 (0) 77 36 46 708 _x000d__x000d_
Email : selyna.peiris@positiveimpact.lk, selyna@selyn.lk</v>
      </c>
      <c r="G115" t="str">
        <v xml:space="preserve">5 Years </v>
      </c>
      <c r="H115" t="str">
        <v>No Cost</v>
      </c>
      <c r="I115" t="str">
        <v>No Cost</v>
      </c>
      <c r="J115" t="str">
        <v>No Cost</v>
      </c>
      <c r="K115" t="str">
        <v>No Cost</v>
      </c>
      <c r="L115" t="str">
        <v>No Cost</v>
      </c>
    </row>
    <row r="116" xml:space="preserve">
      <c r="A116">
        <v>116</v>
      </c>
      <c r="B116" t="str">
        <v xml:space="preserve">Asoka </v>
      </c>
      <c r="C116" t="str">
        <v>Gunawardena</v>
      </c>
      <c r="D116" t="str">
        <v>Consultant - Technical Adviser on Planning, Budgeting and Implementation</v>
      </c>
      <c r="E116" t="str" xml:space="preserve">
        <v xml:space="preserve">Masters in Social Science (1982) - University of New England, Australia _x000d__x000d_
PGD in Development Administration (1970) University of  Leeds, Uk _x000d__x000d_
Bachelor of Arts, Geography(Hons) (1960) - University of Ceylon </v>
      </c>
      <c r="F116" t="str" xml:space="preserve">
        <v xml:space="preserve">Address - GUNAWARDENA ASOKA SERASINGHE_x000d__x000d_
16/1, Railway Avenue_x000d__x000d_
Kirilipona_x000d__x000d_
Colombo 5</v>
      </c>
      <c r="G116" t="str">
        <v xml:space="preserve">53 Years </v>
      </c>
      <c r="H116" t="str">
        <v xml:space="preserve">No Cost </v>
      </c>
      <c r="I116" t="str">
        <v>No Cost</v>
      </c>
      <c r="J116" t="str">
        <v>No Cost</v>
      </c>
      <c r="K116" t="str">
        <v xml:space="preserve">No Cost </v>
      </c>
      <c r="L116" t="str">
        <v xml:space="preserve">No Cost </v>
      </c>
    </row>
    <row r="117" xml:space="preserve">
      <c r="A117">
        <v>117</v>
      </c>
      <c r="B117" t="str">
        <v xml:space="preserve">Visaka </v>
      </c>
      <c r="C117" t="str">
        <v>Hidellage</v>
      </c>
      <c r="D117" t="str">
        <v>National Consultant – Proposal Development (Chemical Waste Management)</v>
      </c>
      <c r="E117" t="str" xml:space="preserve">
        <v xml:space="preserve">Ph.D(Food Science &amp; technology/Economics) (2002) - University of Peradeniya_x000d__x000d_
Diploma in Managing Voluntary and Non-Profit Enterprises(1999) - Open University,UK_x000d__x000d_
M.Sc. - Food Science and Technology (1993) - University of Peradeniya _x000d__x000d_
M.Sc (Hon) - Process Engineering (1981) - Astrakhan Technical Institute of Fisheries, Astrakhan, USSR </v>
      </c>
      <c r="F117" t="str" xml:space="preserve">
        <v xml:space="preserve">Number - +94 777894130_x000d__x000d_
 Email - vishaka_hidellage@yahoo.com</v>
      </c>
      <c r="G117" t="str">
        <v xml:space="preserve">38 Years </v>
      </c>
      <c r="H117" t="str">
        <v>No Cost</v>
      </c>
      <c r="I117" t="str">
        <v>No Cost</v>
      </c>
      <c r="J117" t="str">
        <v>No Cost</v>
      </c>
      <c r="K117" t="str">
        <v>No Cost</v>
      </c>
      <c r="L117" t="str">
        <v>No Cost</v>
      </c>
    </row>
    <row r="118" xml:space="preserve">
      <c r="A118">
        <v>118</v>
      </c>
      <c r="B118" t="str">
        <v>Harsha</v>
      </c>
      <c r="C118" t="str">
        <v>Fernando</v>
      </c>
      <c r="D118" t="str">
        <v>National Consultant to Undertake a Legal Gap Analysis on Business and Human Rights</v>
      </c>
      <c r="E118" t="str" xml:space="preserve">
        <v xml:space="preserve">Master of Laws in Economic Regulations (LLM) (2003-2004): King’s College, University of London, UK_x000d__x000d_
Master of Business Administration (MBA) (2000 - 2001) : Nanyang Business School, Nanyang Technological University, Singapore_x000d__x000d_
Executive Program in Business Administration (2001) : MIT_x000d__x000d_
Attorney at Law (1992-1995) : Sri Lanka Law College, Colombo, Sri Lanka</v>
      </c>
      <c r="F118" t="str" xml:space="preserve">
        <v xml:space="preserve">Number : +94777356198: Fax: +94115920993 _x000d__x000d_
Email : harshafnd@gmail.com</v>
      </c>
      <c r="G118" t="str">
        <v xml:space="preserve">21 Years </v>
      </c>
      <c r="H118" t="str">
        <v>No Cost</v>
      </c>
      <c r="I118" t="str">
        <v>No Cost</v>
      </c>
      <c r="J118" t="str">
        <v>No Cost</v>
      </c>
      <c r="K118" t="str">
        <v>No Cost</v>
      </c>
      <c r="L118" t="str">
        <v>No Cost</v>
      </c>
    </row>
    <row r="119" xml:space="preserve">
      <c r="A119">
        <v>119</v>
      </c>
      <c r="B119" t="str">
        <v>Warnakulasuriya Arachchi</v>
      </c>
      <c r="C119" t="str">
        <v>Jayasundera</v>
      </c>
      <c r="D119" t="str">
        <v>National Consultant, To Develop a Corporate Plan for SLILG – Sri Lanka</v>
      </c>
      <c r="E119" t="str" xml:space="preserve">
        <v xml:space="preserve">University of Strathclyde (Glasgow-UK) –Master of Science in International Marketing, 1991 _x000d__x000d_
University of Boston ( USA) – Post Gradate Diploma in Legislative Drafting for Democratic Change , 1998 _x000d__x000d_
Japan Patent Office / Tokyo University – Long term Research Fellowship, 2002 _x000d__x000d_
Supreme  Court of Sri Lanka – Attorney – at – Law, 1984 _x000d__x000d_
University of Colombo – Bachelor of Education ( Hons), 1979  </v>
      </c>
      <c r="F119" t="str" xml:space="preserve">
        <v xml:space="preserve">Number : 0094714473635,  0094112970098_x000d__x000d_
E-mail : wajayasun@yahoo.co.uk </v>
      </c>
      <c r="G119" t="str">
        <v>34 Years</v>
      </c>
      <c r="H119" t="str">
        <v>No Cost</v>
      </c>
      <c r="I119" t="str">
        <v>No Cost</v>
      </c>
      <c r="J119" t="str">
        <v>No Cost</v>
      </c>
      <c r="K119" t="str">
        <v>No Cost</v>
      </c>
      <c r="L119" t="str">
        <v>No Cost</v>
      </c>
    </row>
    <row r="120" xml:space="preserve">
      <c r="A120">
        <v>120</v>
      </c>
      <c r="B120" t="str">
        <v>Anuradha</v>
      </c>
      <c r="C120" t="str">
        <v>Piyasada</v>
      </c>
      <c r="D120" t="str">
        <v>National Consultant – Modification of ENERGIS Database</v>
      </c>
      <c r="E120" t="str" xml:space="preserve">
        <v xml:space="preserve">MSc in Transportation Engineering, University of Moratuwa, Sri Lanka, 2006_x000d__x000d_
BSc in Electrical Engineering, University of Moratuwa, Sri Lanka, 2001_x000d__x000d_
BCS Diploma in Information Technology, British Computer Society, UK, 2002_x000d__x000d_
ACS Diploma in Information Technology, Australian Computer Society, Australia, 1999</v>
      </c>
      <c r="F120" t="str" xml:space="preserve">
        <v xml:space="preserve">Number : : 077 7428282 / 070 7428282_x000d__x000d_
E-Mail : anuradha@ieee.org</v>
      </c>
      <c r="G120" t="str">
        <v xml:space="preserve">25 Years </v>
      </c>
      <c r="H120">
        <v>30</v>
      </c>
      <c r="I120">
        <v>23333.33333333333</v>
      </c>
      <c r="J120">
        <v>126.0513333333333</v>
      </c>
      <c r="K120">
        <v>700000</v>
      </c>
      <c r="L120">
        <v>3781.535303333153</v>
      </c>
    </row>
    <row r="121" xml:space="preserve">
      <c r="A121">
        <v>121</v>
      </c>
      <c r="B121" t="str">
        <v>Kavitha</v>
      </c>
      <c r="C121" t="str">
        <v>Ariyabandu</v>
      </c>
      <c r="D121" t="str">
        <v>Partnerships Ecosystem Mapping Consultant</v>
      </c>
      <c r="E121" t="str" xml:space="preserve">
        <v xml:space="preserve">MSc International Human Resource Management (2011-2012)  - Royal Holloway University of London, UK_x000d__x000d_
BA (Hons) in Business Management (2008-2011) - Kingston University London, UK</v>
      </c>
      <c r="F121" t="str" xml:space="preserve">
        <v xml:space="preserve">Number :  +94766325071 _x000d__x000d_
Email : ariyabandu@outlook.com</v>
      </c>
      <c r="G121" t="str">
        <v xml:space="preserve">6 Years </v>
      </c>
      <c r="H121">
        <v>10</v>
      </c>
      <c r="I121">
        <v>26000</v>
      </c>
      <c r="J121">
        <v>140.457</v>
      </c>
      <c r="K121">
        <v>260000</v>
      </c>
      <c r="L121">
        <v>1404.5702555237426</v>
      </c>
    </row>
    <row r="122" xml:space="preserve">
      <c r="A122">
        <v>122</v>
      </c>
      <c r="B122" t="str">
        <v>Irani</v>
      </c>
      <c r="C122" t="str">
        <v>Wakishta Arachchi</v>
      </c>
      <c r="D122" t="str">
        <v>Legal Advisor to provide effective legal advice to Sri Lanka Tourism Development Authority and other key government tourism related agencies Advisor</v>
      </c>
      <c r="E122" t="str" xml:space="preserve">
        <v xml:space="preserve">Master’s Degree in International Maritime Law (2016/2017), UN-IMO - International Maritime Law Institute, Malta _x000d__x000d_
Master’s Degree in International Trade Law (2011), University of Wales, United Kingdom _x000d__x000d_
Post Graduate Diploma in International Relations (2014/2015) (Distinction) _x000d__x000d_
Post Graduate Diploma in Forensic Medicine (2007) _x000d__x000d_
Sri Lanka Law College, Colombo - January 2000 – December 2003 </v>
      </c>
      <c r="F122" t="str" xml:space="preserve">
        <v xml:space="preserve">Number :   +94 112 147888 Ext 248 _x000d__x000d_
E MAIL :  iraniganga@gmail.com </v>
      </c>
      <c r="G122" t="str">
        <v xml:space="preserve">17 Years </v>
      </c>
      <c r="H122">
        <v>60</v>
      </c>
      <c r="I122">
        <v>34000</v>
      </c>
      <c r="J122">
        <v>183.6745</v>
      </c>
      <c r="K122">
        <v>2040000</v>
      </c>
      <c r="L122">
        <v>11020.474312570903</v>
      </c>
    </row>
    <row r="123" xml:space="preserve">
      <c r="A123">
        <v>123</v>
      </c>
      <c r="B123" t="str">
        <v>Selyna</v>
      </c>
      <c r="C123" t="str">
        <v>Peiris</v>
      </c>
      <c r="D123" t="str">
        <v>Conslutant for Sri Lanka Parthership Landscape Assessment</v>
      </c>
      <c r="E123" t="str" xml:space="preserve">
        <v xml:space="preserve">Attorney-at-Law with Honour  (2013) - Sri Lanka Law College - Sri Lanka_x000d__x000d_
Masters in Advanced International Studies (MAIS) (2009) - University of Vienna/ Diplomatic Academy of Vienna - Austria _x000d__x000d_
Masters in Law (LLM in International Business Law) (2007) - University College London - United Kingdom _x000d__x000d_
Bachelors in Law (LLB Hons) (2006) - Hull University - United Kingdom</v>
      </c>
      <c r="F123" t="str" xml:space="preserve">
        <v xml:space="preserve">Number : +94 (0) 77 36 46 708 _x000d__x000d_
Email : selyna.peiris@positiveimpact.lk, selyna@selyn.lk</v>
      </c>
      <c r="G123" t="str">
        <v xml:space="preserve">5 Years </v>
      </c>
      <c r="H123">
        <v>30</v>
      </c>
      <c r="I123">
        <v>40000</v>
      </c>
      <c r="J123">
        <v>216.0876666666667</v>
      </c>
      <c r="K123">
        <v>1200000</v>
      </c>
      <c r="L123">
        <v>6482.631948571119</v>
      </c>
    </row>
    <row r="124" xml:space="preserve">
      <c r="A124">
        <v>124</v>
      </c>
      <c r="B124" t="str">
        <v>Fatima Razmi</v>
      </c>
      <c r="C124" t="str">
        <v>Farook</v>
      </c>
      <c r="D124" t="str">
        <v>Consultant - Senior Humanitarian Advisor</v>
      </c>
      <c r="E124" t="str" xml:space="preserve">
        <v xml:space="preserve">Core Professional Tranning on Humanitarian Law and Policy (2017)_x000d__x000d_
HEAT  - Hostile Environment  Assessment Traning (2015)_x000d__x000d_
Diploma in Humanitarian Diplomacy, Diplo-foundation (2013) - University of Geneva _x000d__x000d_
International Diploma in Humanitarian Assistance (2009)  - Fordham University, New York _x000d__x000d_
MBA (2002) - East London Business School, London _x000d__x000d_
MSc Social Policy and Planning (2000) - London School of Economics, London _x000d__x000d_
BA English and European Literature 2.ii (1993-1996) - University of Essex, UK </v>
      </c>
      <c r="F124" t="str" xml:space="preserve">
        <v xml:space="preserve">Number - +94 76 345 1101_x000d__x000d_
 Email - chequered30@hotmail.com</v>
      </c>
      <c r="G124" t="str">
        <v>19 Years</v>
      </c>
      <c r="H124">
        <v>18</v>
      </c>
      <c r="I124">
        <v>31000</v>
      </c>
      <c r="J124">
        <v>167.4677777777778</v>
      </c>
      <c r="K124">
        <v>558000</v>
      </c>
      <c r="L124">
        <v>3014.4238560855706</v>
      </c>
    </row>
    <row r="125" xml:space="preserve">
      <c r="A125">
        <v>125</v>
      </c>
      <c r="B125" t="str">
        <v>Ranga</v>
      </c>
      <c r="C125" t="str">
        <v>Pallawala</v>
      </c>
      <c r="D125" t="str">
        <v>National Consultant – NDC Costing Expert</v>
      </c>
      <c r="E125" t="str" xml:space="preserve">
        <v xml:space="preserve">Master in Environment Management  (2018-2019) -  University of Colombo, Sri Lanka_x000d__x000d_
Postgraduate Diploma in Organizational Management  (2008-2010) - University of Peradeniya_x000d__x000d_
BSc. Agriculture (Special) (1997-2001)  - University of Peradeniya </v>
      </c>
      <c r="F125" t="str" xml:space="preserve">
        <v xml:space="preserve">Number : +94777720523_x000d__x000d_
Email : ranga.pallawala@gmail.com</v>
      </c>
      <c r="G125" t="str">
        <v xml:space="preserve">17 Years </v>
      </c>
      <c r="H125">
        <v>35</v>
      </c>
      <c r="I125">
        <v>78571.42857142857</v>
      </c>
      <c r="J125">
        <v>424.458</v>
      </c>
      <c r="K125">
        <v>2750000</v>
      </c>
      <c r="L125">
        <v>14856.031548808814</v>
      </c>
    </row>
    <row r="126" xml:space="preserve">
      <c r="A126">
        <v>126</v>
      </c>
      <c r="B126" t="str">
        <v>Shashik</v>
      </c>
      <c r="C126" t="str">
        <v>Silva</v>
      </c>
      <c r="D126" t="str">
        <v>Final Project Evaluation- National Consultant</v>
      </c>
      <c r="E126" t="str" xml:space="preserve">
        <v xml:space="preserve">Masters in Conflict and Peace Studies (2017 - 2018) - University of Colombo _x000d__x000d_
Postgraduate Diploma in Conflict and Peace Studies - (2015 - 2016) - University of Colombo _x000d__x000d_
Bachelor of Arts (2010 - 2014) - University of Kelaniya_x000d__x000d_
Diploma in International Relations (2009 - 2010) - BCIS</v>
      </c>
      <c r="F126" t="str" xml:space="preserve">
        <v xml:space="preserve">Number : 071 5617136_x000d__x000d_
Email : shashikdhanushka@gmail.com </v>
      </c>
      <c r="G126" t="str">
        <v xml:space="preserve">15 Years </v>
      </c>
      <c r="H126">
        <v>21.75</v>
      </c>
      <c r="I126" t="e">
        <f>+#REF!/#REF!</f>
        <v>#REF!</v>
      </c>
      <c r="J126" t="e">
        <f>+#REF!/#REF!</f>
        <v>#REF!</v>
      </c>
      <c r="K126">
        <v>1000000</v>
      </c>
      <c r="L126">
        <v>5402.193290475933</v>
      </c>
    </row>
    <row r="127" xml:space="preserve">
      <c r="A127">
        <v>127</v>
      </c>
      <c r="B127" t="str">
        <v xml:space="preserve">Rohitha </v>
      </c>
      <c r="C127" t="str">
        <v>Ananda</v>
      </c>
      <c r="D127" t="str">
        <v>National Consultant – Streamlining and optimisation of the Kaduwela Biogas Plant</v>
      </c>
      <c r="E127" t="str" xml:space="preserve">
        <v xml:space="preserve">Post graduate Diploma in Energy Technology - University of Moratuwa_x000d__x000d_
B.Sc. (Eng.) Degree - University of Moratuwa, Sri Lanka</v>
      </c>
      <c r="F127" t="str" xml:space="preserve">
        <v xml:space="preserve">Number :  071 534 5565 / 071 308 7771 _x000d__x000d_
E-mail: rohitha.ananda@gmail.com</v>
      </c>
      <c r="G127" t="str">
        <v xml:space="preserve">15 Years </v>
      </c>
      <c r="H127">
        <v>22</v>
      </c>
      <c r="I127">
        <v>68181.81818181818</v>
      </c>
      <c r="J127">
        <v>368.3313636363636</v>
      </c>
      <c r="K127">
        <v>1500000</v>
      </c>
      <c r="L127">
        <v>8103.2899357138995</v>
      </c>
    </row>
    <row r="128" xml:space="preserve">
      <c r="A128">
        <v>128</v>
      </c>
      <c r="B128" t="str">
        <v>Charmalee</v>
      </c>
      <c r="C128" t="str">
        <v>Jayasinghe</v>
      </c>
      <c r="D128" t="str">
        <v>Knowledge Management Coordinator</v>
      </c>
      <c r="E128" t="str" xml:space="preserve">
        <v xml:space="preserve">Postgraduate Diploma in Women’s Studies (2003 -2004 ) - University of Colombo _x000d__x000d_
M.A Jurisprudence. (2000) - University of Oxford _x000d__x000d_
B.A. (Hons) Jurisprudence, Class 2: Division 2. (1992) - University of Oxford </v>
      </c>
      <c r="F128" t="str" xml:space="preserve">
        <v xml:space="preserve">Number : (94) 777 272047 (Mobile) _x000d__x000d_
E-mail: charmaleej@hotmail.com </v>
      </c>
      <c r="G128" t="str">
        <v xml:space="preserve">28 Years </v>
      </c>
      <c r="H128">
        <v>21.75</v>
      </c>
      <c r="I128">
        <v>16091.95402298851</v>
      </c>
      <c r="J128">
        <v>85.8055172413793</v>
      </c>
      <c r="K128">
        <v>350000</v>
      </c>
      <c r="L128">
        <v>1866.2685293803988</v>
      </c>
    </row>
    <row r="129" xml:space="preserve">
      <c r="A129">
        <v>129</v>
      </c>
      <c r="B129" t="str">
        <v>Visaka</v>
      </c>
      <c r="C129" t="str">
        <v>Hidellage</v>
      </c>
      <c r="D129" t="str">
        <v>National Consultant – Finalising the feasibility study (Provision of Effective Climate Services)</v>
      </c>
      <c r="E129" t="str" xml:space="preserve">
        <v xml:space="preserve">Ph.D(Food Science &amp; technology/Economics) (2002) - University of Peradeniya_x000d__x000d_
Diploma in Managing Voluntary and Non-Profit Enterprises(1999) - Open University,UK_x000d__x000d_
M.Sc. - Food Science and Technology (1993) - University of Peradeniya _x000d__x000d_
M.Sc (Hon) - Process Engineering (1981) - Astrakhan Technical Institute of Fisheries, Astrakhan, USSR </v>
      </c>
      <c r="F129" t="str" xml:space="preserve">
        <v xml:space="preserve">Number - +94 777894130_x000d__x000d_
 Email - vishaka_hidellage@yahoo.com</v>
      </c>
      <c r="G129" t="str">
        <v xml:space="preserve">38 Years </v>
      </c>
      <c r="H129">
        <v>26</v>
      </c>
      <c r="I129">
        <v>40000</v>
      </c>
      <c r="J129">
        <v>216.0876923076923</v>
      </c>
      <c r="K129">
        <v>1040000</v>
      </c>
      <c r="L129">
        <v>5618.2810220949705</v>
      </c>
    </row>
    <row r="130" xml:space="preserve">
      <c r="A130">
        <v>130</v>
      </c>
      <c r="B130" t="str">
        <v>Gamini</v>
      </c>
      <c r="C130" t="str">
        <v>Senanayake</v>
      </c>
      <c r="D130" t="str">
        <v>National Consultant – Local RET Expert for the Joint Technical Committee of TSSC Project (1 position)</v>
      </c>
      <c r="E130" t="str" xml:space="preserve">
        <v xml:space="preserve">B.Sc. Engineering (Hons) (1973 - 1977) - University of Moratuwa _x000d__x000d_
MBA (1993-1994) - Maastricht School of Management, The Netherlands _x000d__x000d_
Reading for Ph.D (1997) - University of Sri Jayawardanepura </v>
      </c>
      <c r="F130" t="str" xml:space="preserve">
        <v xml:space="preserve">Number - 0777 80 4545_x000d__x000d_
 Email - gaminisn@gmail.com </v>
      </c>
      <c r="G130" t="str">
        <v xml:space="preserve">43 Years </v>
      </c>
      <c r="H130">
        <v>120</v>
      </c>
      <c r="I130">
        <v>40833.33333333334</v>
      </c>
      <c r="J130">
        <v>217.7313333333333</v>
      </c>
      <c r="K130">
        <v>4900000</v>
      </c>
      <c r="L130">
        <v>26127.759411325584</v>
      </c>
    </row>
    <row r="131" xml:space="preserve">
      <c r="A131">
        <v>131</v>
      </c>
      <c r="B131" t="str">
        <v>Parami</v>
      </c>
      <c r="C131" t="str">
        <v>Asmitha Fernando</v>
      </c>
      <c r="D131" t="str">
        <v>Consultant - Communication &amp; Media Management</v>
      </c>
      <c r="E131" t="str" xml:space="preserve">
        <v xml:space="preserve">MA in Mass Media (2018 January to Present) - University of Colombo, Sri Lanka  _x000d__x000d_
Postgraduate Diploma in Diplomacy and World Affairs (2019 May to Present) -  (BIDTI)Colombo 07  _x000d__x000d_
Diploma in Diplomacy and World Affairs (BIDTI),  Colombo 07 _x000d__x000d_
Certificate Course in Conflict Resolution and Sustainable Peace (2015 Sep to Jan 2016) -  University of Colombo, Sri Lanka. _x000d__x000d_
Bachelor of History and Tourism (2011 - 2014) - Stella Maris College, Chennai, India.</v>
      </c>
      <c r="F131" t="str" xml:space="preserve">
        <v xml:space="preserve">Number : +94 77 122 0053 _x000d__x000d_
Email : contactparamifernando@gmail.com </v>
      </c>
      <c r="G131" t="str">
        <v xml:space="preserve">6 Years </v>
      </c>
      <c r="H131">
        <v>120</v>
      </c>
      <c r="I131">
        <v>8000</v>
      </c>
      <c r="J131">
        <v>42.65758333333333</v>
      </c>
      <c r="K131">
        <v>960000</v>
      </c>
      <c r="L131">
        <v>5118.907966300523</v>
      </c>
    </row>
  </sheetData>
  <pageMargins left="0.7" right="0.7" top="0.75" bottom="0.75" header="0.3" footer="0.3"/>
  <ignoredErrors>
    <ignoredError numberStoredAsText="1" sqref="A1:L13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 rightToLeft="0"/>
  </sheetViews>
  <sheetData>
    <row r="1" xml:space="preserve">
      <c r="A1">
        <v>1</v>
      </c>
      <c r="B1" t="str">
        <v>Samantha</v>
      </c>
      <c r="C1" t="str">
        <v>Pathirathne</v>
      </c>
      <c r="D1" t="str">
        <v>E-Learning Module Developer</v>
      </c>
      <c r="E1" t="str" xml:space="preserve">
        <v xml:space="preserve">PhD in Economics (Research Candidate) – SUSL_x000d__x000d_
MBA in Management of Technology – Moratuwa University_x000d__x000d_
PG. Diploma in Economic Development – Colombo University_x000d__x000d_
PG. Diploma in Strategic &amp; Corporate Finance – Institute of Chartered Accounts Sri Lanka_x000d__x000d_
B.Sc. Agriculture Special - Majored in Economics – University of Peradeniya_x000d__x000d_
GCE A/L Bio Science (Physics, Chemistry, Botany and Zoology) – Ku/ Kuliyapitiya Central College</v>
      </c>
      <c r="F1" t="str" xml:space="preserve">
        <v xml:space="preserve">Number :+94 077 109 9535_x000d__x000d_
E-mail: samantha@passasia.com</v>
      </c>
      <c r="G1" t="str">
        <v xml:space="preserve">24 Years </v>
      </c>
      <c r="H1">
        <v>60</v>
      </c>
      <c r="I1">
        <v>30000</v>
      </c>
      <c r="J1">
        <v>159.9658333333333</v>
      </c>
      <c r="K1">
        <v>1800000</v>
      </c>
      <c r="L1">
        <v>9597.95243681348</v>
      </c>
    </row>
    <row r="2" xml:space="preserve">
      <c r="A2">
        <v>2</v>
      </c>
      <c r="B2" t="str">
        <v xml:space="preserve">Sarath </v>
      </c>
      <c r="C2" t="str">
        <v>Premalal</v>
      </c>
      <c r="D2" t="str">
        <v>Consultant - Cilmate Scientist / Climatologist</v>
      </c>
      <c r="E2" t="str" xml:space="preserve">
        <v xml:space="preserve">M.Sc. (Meteorology)- Reading University, UK_x000d__x000d_
M.Sc. (Physics) - University of Peradeniya, Sri Lanka _x000d__x000d_
B.Sc. Special (Physics ) - University of Peradeniya, Sri Lanka </v>
      </c>
      <c r="F2" t="str" xml:space="preserve">
        <v xml:space="preserve">Number - +94 71 440 2908_x000d__x000d_
 Email - spremalal@yahoo.com </v>
      </c>
      <c r="G2" t="str">
        <v>32 Years</v>
      </c>
      <c r="H2" t="str">
        <v>No Cost</v>
      </c>
      <c r="I2" t="str">
        <v>-</v>
      </c>
      <c r="J2" t="str">
        <v>-</v>
      </c>
      <c r="K2" t="str">
        <v>-</v>
      </c>
      <c r="L2" t="str">
        <v>-</v>
      </c>
    </row>
    <row r="3" xml:space="preserve">
      <c r="A3">
        <v>3</v>
      </c>
      <c r="B3" t="str">
        <v>Indrasiri</v>
      </c>
      <c r="C3" t="str">
        <v>Hewage</v>
      </c>
      <c r="D3" t="str">
        <v>Consultant - Regional Planner &amp; GIS Expert</v>
      </c>
      <c r="E3" t="str" xml:space="preserve">
        <v xml:space="preserve">Post Graduate Diploma in e-Government, Post Graduate Institute of Management, Sri Lanka, 2012_x000d__x000d_
Diploma in e-Government, Post Graduate Institute of Management, Sri Lanka, 2011_x000d__x000d_
Master of Science in Town &amp; Country Planning, University of Moratuwa, Sri Lanka, 1989_x000d__x000d_
Post Graduate Diploma in Computer Technology, University of Colombo, Sri Lanka, 1994_x000d__x000d_
Post Graduate Diploma in Population Studies, University of Colombo, Sri Lanka, 1993_x000d__x000d_
Post Graduate Certificate in Urban Development, Centre for Development Studies, Poona, India, 1984_x000d__x000d_
Bachelor of Development Studies (Specialization Statistics), University of Sri Jayewardenepura, Sri Lanka, 1978</v>
      </c>
      <c r="F3" t="str" xml:space="preserve">
        <v xml:space="preserve">Number : : 071-4425501 _x000d__x000d_
E-mail : indrasiri2013@Gmail.com</v>
      </c>
      <c r="G3" t="str">
        <v xml:space="preserve">43 Years </v>
      </c>
      <c r="H3" t="str">
        <v>No Cost</v>
      </c>
      <c r="I3" t="str">
        <v>-</v>
      </c>
      <c r="J3" t="str">
        <v>-</v>
      </c>
      <c r="K3" t="str">
        <v>-</v>
      </c>
      <c r="L3" t="str">
        <v>-</v>
      </c>
    </row>
    <row r="4" xml:space="preserve">
      <c r="A4">
        <v>4</v>
      </c>
      <c r="B4" t="str">
        <v xml:space="preserve">Damith </v>
      </c>
      <c r="C4" t="str">
        <v>Chandrasekera</v>
      </c>
      <c r="D4" t="str">
        <v xml:space="preserve">Consultant - Coordinator, Climate Vulneratiliby &amp; Assesment </v>
      </c>
      <c r="E4" t="str" xml:space="preserve">
        <v xml:space="preserve">PhD. (Environmental planning for sustainable development) (June 2017) - University of Sri Jayawardenepura, Sri Lanka_x000d__x000d_
Master of Business Administration (December 2006) - University of Rajarata, Sri Lanka_x000d__x000d_
Higher Diploma in International Relations (December 2007) - BCIS _x000d__x000d_
National Diploma in Human Resource Management  (December 2007) - Institute of Personal Management, Sri Lanka _x000d__x000d_
Bachelor of Arts (1987 – 1990) - General Sir John Kotalawala Defence University, Sri Lanka_x000d__x000d_
General Certificate of Ordinary Level and Advance Level (1973 - 1986) - Royal Collage, Colombo 07</v>
      </c>
      <c r="F4" t="str" xml:space="preserve">
        <v xml:space="preserve">Number : +94 773521421_x000d__x000d_
E-Mail : damithhdb@yahoo.com_x000d__x000d_
 damith.chandrasekara@undp.org</v>
      </c>
      <c r="G4" t="str">
        <v xml:space="preserve">34 Years </v>
      </c>
      <c r="H4" t="str">
        <v>No Cost</v>
      </c>
      <c r="I4" t="str">
        <v>-</v>
      </c>
      <c r="J4" t="str">
        <v>-</v>
      </c>
      <c r="K4" t="str">
        <v>-</v>
      </c>
      <c r="L4" t="str">
        <v>-</v>
      </c>
    </row>
    <row r="5" xml:space="preserve">
      <c r="A5">
        <v>5</v>
      </c>
      <c r="B5" t="str">
        <v>Kavitha</v>
      </c>
      <c r="C5" t="str">
        <v>Ariyabandu</v>
      </c>
      <c r="D5" t="str">
        <v>Partnerships Ecosystem Mapping Consultant</v>
      </c>
      <c r="E5" t="str" xml:space="preserve">
        <v xml:space="preserve">MSc International Human Resource Management (2011-2012)  - Royal Holloway University of London, UK_x000d__x000d_
BA (Hons) in Business Management (2008-2011) - Kingston University London, UK</v>
      </c>
      <c r="F5" t="str" xml:space="preserve">
        <v xml:space="preserve">Number :  +94766325071 _x000d__x000d_
Email : ariyabandu@outlook.com</v>
      </c>
      <c r="G5" t="str">
        <v xml:space="preserve">7 Years </v>
      </c>
      <c r="H5" t="str">
        <v>No Cost</v>
      </c>
      <c r="I5" t="str">
        <v>-</v>
      </c>
      <c r="J5" t="str">
        <v>-</v>
      </c>
      <c r="K5" t="str">
        <v>-</v>
      </c>
      <c r="L5" t="str">
        <v>-</v>
      </c>
    </row>
    <row r="6" xml:space="preserve">
      <c r="A6">
        <v>6</v>
      </c>
      <c r="B6" t="str">
        <v>D. S. D. (Sajjan)</v>
      </c>
      <c r="C6" t="str">
        <v>Jayasiriwardene</v>
      </c>
      <c r="D6" t="str">
        <v>Consultant - Technical Specialist - Climate Resilient Drinking Water Supply for GCF Funded Integrated Water Management Project</v>
      </c>
      <c r="E6" t="str" xml:space="preserve">
        <v xml:space="preserve">MSc International Human Resource Management (2011-2012) - Royal Holloway University of London, UK_x000d__x000d_
BA(Hons) in Business Managemnt (2008-2011) - Kingston University London, UK_x000d__x000d_
</v>
      </c>
      <c r="F6" t="str" xml:space="preserve">
        <v xml:space="preserve">Number - +94766325071_x000d__x000d_
 Email - ariyabandu@outlook.com </v>
      </c>
      <c r="G6" t="str">
        <v>7 Years</v>
      </c>
      <c r="H6" t="str">
        <v>No Cost</v>
      </c>
      <c r="I6" t="str">
        <v>-</v>
      </c>
      <c r="J6" t="str">
        <v>-</v>
      </c>
      <c r="K6" t="str">
        <v>-</v>
      </c>
      <c r="L6" t="str">
        <v>-</v>
      </c>
    </row>
    <row r="7" xml:space="preserve">
      <c r="A7">
        <v>7</v>
      </c>
      <c r="B7" t="str">
        <v xml:space="preserve">S. T. </v>
      </c>
      <c r="C7" t="str">
        <v>Hettige</v>
      </c>
      <c r="D7" t="str">
        <v>Consultant - Policy Research &amp; Dialogue</v>
      </c>
      <c r="E7" t="str" xml:space="preserve">
        <v xml:space="preserve">Ph.D. (Social Anthropology) (1980) - Monash University, Australia _x000d__x000d_
B.Phil. (Sociology) (1974) _x000d__x000d_
B.A. Honors. (Sociology) (1972) - University of Colombo</v>
      </c>
      <c r="F7" t="str">
        <v xml:space="preserve">Email :  hettigesiri@gmail.com </v>
      </c>
      <c r="G7" t="str">
        <v xml:space="preserve">48 Years </v>
      </c>
      <c r="H7" t="str">
        <v>No Cost</v>
      </c>
      <c r="I7" t="str">
        <v>-</v>
      </c>
      <c r="J7" t="str">
        <v>-</v>
      </c>
      <c r="K7" t="str">
        <v>-</v>
      </c>
      <c r="L7" t="str">
        <v>-</v>
      </c>
    </row>
    <row r="8" xml:space="preserve">
      <c r="A8">
        <v>8</v>
      </c>
      <c r="B8" t="str">
        <v>Ramani</v>
      </c>
      <c r="C8" t="str">
        <v>Jayasundere</v>
      </c>
      <c r="D8" t="str">
        <v xml:space="preserve">Consultant to undertake an analysis on gender sensitive best practices in the context of Business and Human Rights in Sri Lanka and identify gender-based challenges </v>
      </c>
      <c r="E8" t="str" xml:space="preserve">
        <v xml:space="preserve">PhD, University of Colombo, Sri Lanka – Understanding women’s equality in the _x000d__x000d_
Mediation of Domestic Violence Disputes in the Community Mediation Boards in Sri _x000d__x000d_
Lanka - applying Feminist Legal Theory and Mediation Theory 2013 _x000d__x000d_
Masters in Women’s Studies, University_x000d__x000d_
Attorney at Law, Sri Lanka 1992 </v>
      </c>
      <c r="F8" t="str" xml:space="preserve">
        <v xml:space="preserve">Number : : 0094-77-7514411 _x000d__x000d_
Email: ramanij@sltnet.lk</v>
      </c>
      <c r="G8" t="str">
        <v xml:space="preserve">13 Ydears </v>
      </c>
      <c r="H8" t="str">
        <v>No Cost</v>
      </c>
      <c r="I8" t="str">
        <v>-</v>
      </c>
      <c r="J8" t="str">
        <v>-</v>
      </c>
      <c r="K8" t="str">
        <v>-</v>
      </c>
      <c r="L8" t="str">
        <v>-</v>
      </c>
    </row>
    <row r="9" xml:space="preserve">
      <c r="A9">
        <v>9</v>
      </c>
      <c r="B9" t="str">
        <v>Therese</v>
      </c>
      <c r="C9" t="str">
        <v>Perera</v>
      </c>
      <c r="D9" t="str">
        <v>Consultant - Legal Advisor / Consultant in Legislative Drafting of the New Tourism Act</v>
      </c>
      <c r="E9" t="str" xml:space="preserve">
        <v xml:space="preserve">LL.B  (1972) - University of Colombo _x000d__x000d_
Completed Traning Program in Legislative Drafting for Asia and the Pacific (1975/1976) - Common Wealth Fund _x000d__x000d_
Diploma in Legislative Drafting (1992) - University of London </v>
      </c>
      <c r="F9" t="str" xml:space="preserve">
        <v xml:space="preserve">Number : +94 777847947_x000d__x000d_
Email : thereseperera@gmail.com</v>
      </c>
      <c r="G9" t="str">
        <v xml:space="preserve">47 Years </v>
      </c>
      <c r="H9" t="str">
        <v>No Cost</v>
      </c>
      <c r="I9" t="str">
        <v>-</v>
      </c>
      <c r="J9" t="str">
        <v>-</v>
      </c>
      <c r="K9" t="str">
        <v>-</v>
      </c>
      <c r="L9" t="str">
        <v>-</v>
      </c>
    </row>
    <row r="10" xml:space="preserve">
      <c r="A10">
        <v>10</v>
      </c>
      <c r="B10" t="str">
        <v>Dinithi</v>
      </c>
      <c r="C10" t="str">
        <v>Wijayasekera</v>
      </c>
      <c r="D10" t="str">
        <v>Consultant - Policy Implementation &amp; Legal Support</v>
      </c>
      <c r="E10" t="str" xml:space="preserve">
        <v xml:space="preserve">Attorney at Law examinations -  Sri Lanka Law College_x000d__x000d_
Master’s Degree in Sociology (MSoc) -  University of Colombo – ongoing_x000d__x000d_
Bachelor of Laws (LLB) Hons. -  University of London_x000d__x000d_
Bachelor of Arts in Social Sciences and Humanities (Politics and International Studies) - Open University, Colombo_x000d__x000d_
Cambridge Advanced Level Examinations (2012) - Lyceum International School, Nugegoda_x000d__x000d_
Cambridge Ordinary Level Examinations (2010) -  Lyceum International School, Nugegoda_x000d__x000d_
National Ordinary Level Examination (2010)</v>
      </c>
      <c r="F10" t="str" xml:space="preserve">
        <v xml:space="preserve">Number : 0775731301 / 011- 2614458_x000d__x000d_
Email : dwijayasekera@gmail.com</v>
      </c>
      <c r="G10" t="str">
        <v xml:space="preserve">4 Years </v>
      </c>
      <c r="H10">
        <v>43.5</v>
      </c>
      <c r="I10">
        <v>6206.896551724138</v>
      </c>
      <c r="J10">
        <v>32.35126436781609</v>
      </c>
      <c r="K10">
        <v>270000</v>
      </c>
      <c r="L10">
        <v>1407.2761388512456</v>
      </c>
    </row>
    <row r="11" xml:space="preserve">
      <c r="A11">
        <v>11</v>
      </c>
      <c r="B11" t="str">
        <v>Kavitha</v>
      </c>
      <c r="C11" t="str">
        <v>Ariyabandu</v>
      </c>
      <c r="D11" t="str">
        <v>Partnerships Ecosystem Mapping Consultant</v>
      </c>
      <c r="E11" t="str" xml:space="preserve">
        <v xml:space="preserve">MSc International Human Resource Management (2011-2012) - Royal Holloway University of London, UK_x000d__x000d_
BA(Hons) in Business Managemnt (2008-2011) - Kingston University London, UK_x000d__x000d_
</v>
      </c>
      <c r="F11" t="str" xml:space="preserve">
        <v xml:space="preserve">Number - +94766325071_x000d__x000d_
 Email - ariyabandu@outlook.com </v>
      </c>
      <c r="G11" t="str">
        <v>7 Years</v>
      </c>
      <c r="H11" t="str">
        <v>No Cost</v>
      </c>
      <c r="I11" t="str">
        <v>-</v>
      </c>
      <c r="J11" t="str">
        <v>-</v>
      </c>
      <c r="K11" t="str">
        <v>-</v>
      </c>
      <c r="L11" t="str">
        <v>-</v>
      </c>
    </row>
    <row r="12" xml:space="preserve">
      <c r="A12">
        <v>12</v>
      </c>
      <c r="B12" t="str">
        <v>Naduni</v>
      </c>
      <c r="C12" t="str">
        <v>Madumali</v>
      </c>
      <c r="D12" t="str">
        <v>IC-to coordinate the Multistakholder Engagement for SDGs (Gender components)</v>
      </c>
      <c r="E12" t="str" xml:space="preserve">
        <v xml:space="preserve">BACHELOR OF LAWS (LL. B) (HONS.) (2017) - Faculty of Law, University of Colombo_x000d__x000d_
MASTERS IN GENDER AND WOMEN’S STUDIES (Ongoing) - Faculty of Graduate Studies, University of Colombo_x000d__x000d_
POST GRADUATE DIPLOMA IN CHILD PROTECTION AND RIGHTS (Ongoing)</v>
      </c>
      <c r="F12" t="str" xml:space="preserve">
        <v xml:space="preserve">Number :  +94 77 522 5371_x000d__x000d_
Email : nadunimadumali@gmail.com </v>
      </c>
      <c r="G12" t="str">
        <v xml:space="preserve">6 Years </v>
      </c>
      <c r="H12">
        <v>105</v>
      </c>
      <c r="I12">
        <v>8666.666666666666</v>
      </c>
      <c r="J12">
        <v>45.17180952380952</v>
      </c>
      <c r="K12">
        <v>910000</v>
      </c>
      <c r="L12">
        <v>4743.041801313458</v>
      </c>
    </row>
    <row r="13" xml:space="preserve">
      <c r="A13">
        <v>13</v>
      </c>
      <c r="B13" t="str">
        <v>Shamen</v>
      </c>
      <c r="C13" t="str">
        <v>P. Vidanage</v>
      </c>
      <c r="D13" t="str">
        <v>National Consultant - Review &amp; Upgrade Adaptation relates NDCs in Sri Lanka</v>
      </c>
      <c r="E13" t="str" xml:space="preserve">
        <v xml:space="preserve">Ph.D. Economics with Resource and Environmental Economics, University of Colombo, Sri Lanka, 1st February, 2018._x000d__x000d_
Masters in Economics, University of Colombo, Sri Lanka, 1st December 1999. _x000d__x000d_
M.Sc. (Agricultural Economics with Environmental Economics major), Postgraduate Institute of Agriculture, _x000d__x000d_
University of Peradeniya, Sri Lanka, 27th January 1996 with GPA 3.76/4.00._x000d__x000d_
B.Sc. (Agriculture) Honours - Second Class Upper Division, specialized in Agricultural Economics, University of _x000d__x000d_
Peradeniya, Sri Lanka, 1st September 1992.</v>
      </c>
      <c r="F13" t="str" xml:space="preserve">
        <v xml:space="preserve">Number : +94 777 753743 _x000d__x000d_
E-mail: shamenpv@gmail.com </v>
      </c>
      <c r="G13" t="str">
        <v xml:space="preserve">28 Years </v>
      </c>
      <c r="H13" t="str">
        <v>No Cost</v>
      </c>
      <c r="I13" t="str">
        <v>-</v>
      </c>
      <c r="J13" t="str">
        <v>-</v>
      </c>
      <c r="K13" t="str">
        <v>-</v>
      </c>
      <c r="L13" t="str">
        <v>-</v>
      </c>
    </row>
    <row r="14" xml:space="preserve">
      <c r="A14">
        <v>14</v>
      </c>
      <c r="B14" t="str">
        <v>Harsha</v>
      </c>
      <c r="C14" t="str">
        <v>Fernando</v>
      </c>
      <c r="D14" t="str">
        <v>National Consultant to Undertake a Legal Gap Analysis on Business and Human Rights</v>
      </c>
      <c r="E14" t="str" xml:space="preserve">
        <v xml:space="preserve">Master of Laws in Economic Regulations (LLM) (2003-2004): King’s College, University of London, UK_x000d__x000d_
Master of Business Administration (MBA) (2000 - 2001) : Nanyang Business School, Nanyang Technological University, Singapore_x000d__x000d_
Executive Program in Business Administration (2001) : MIT_x000d__x000d_
Attorney at Law (1992-1995) : Sri Lanka Law College, Colombo, Sri Lanka</v>
      </c>
      <c r="F14" t="str" xml:space="preserve">
        <v xml:space="preserve">Number : +94777356198: Fax: +94115920993 _x000d__x000d_
Email : harshafnd@gmail.com</v>
      </c>
      <c r="G14" t="str">
        <v xml:space="preserve">23 Years </v>
      </c>
      <c r="H14" t="str">
        <v>No Cost</v>
      </c>
      <c r="I14" t="str">
        <v>-</v>
      </c>
      <c r="J14" t="str">
        <v>-</v>
      </c>
      <c r="K14" t="str">
        <v>-</v>
      </c>
      <c r="L14" t="str">
        <v>-</v>
      </c>
    </row>
    <row r="15">
      <c r="A15">
        <v>15</v>
      </c>
      <c r="B15" t="str">
        <v>W. Dasanayake</v>
      </c>
      <c r="C15" t="str">
        <v>Jayasinghe</v>
      </c>
      <c r="D15" t="str">
        <v>Procurement Specialist to support the SLTDA, SLTPB, SLCB, and SLITHM in their procurement actions</v>
      </c>
      <c r="E15" t="str">
        <v>-</v>
      </c>
      <c r="F15" t="str">
        <v>-</v>
      </c>
      <c r="G15" t="str">
        <v>-</v>
      </c>
      <c r="H15">
        <v>90</v>
      </c>
      <c r="I15">
        <v>30000</v>
      </c>
      <c r="J15">
        <v>155.159</v>
      </c>
      <c r="K15">
        <v>2700000</v>
      </c>
      <c r="L15">
        <v>13964.31342125679</v>
      </c>
    </row>
    <row r="16" xml:space="preserve">
      <c r="A16">
        <v>16</v>
      </c>
      <c r="B16" t="str">
        <v>Buddhadasa</v>
      </c>
      <c r="C16" t="str">
        <v>Weerasinghe</v>
      </c>
      <c r="D16" t="str">
        <v>National Consultant – Consultant for Mapping and Analysis of Vulnerable Groups for Disaster Risk Reduction</v>
      </c>
      <c r="E16" t="str" xml:space="preserve">
        <v xml:space="preserve">B.SC. (Hon) 1970, Sri Lanka_x000d__x000d_
Ph.D. 1976, Wales, U.K. _x000d__x000d_
Post Graduate Diploma in Business &amp; Financial Administration, 1987, Institute of Chartered Accountants, Sri Lanka.</v>
      </c>
      <c r="F16" t="str" xml:space="preserve">
        <v xml:space="preserve">Number :  +94 71 9342521_x000d__x000d_
</v>
      </c>
      <c r="G16" t="str">
        <v xml:space="preserve">45 Years </v>
      </c>
      <c r="H16">
        <v>22</v>
      </c>
      <c r="I16">
        <v>56090.90909090909</v>
      </c>
      <c r="J16">
        <v>290.1004545454546</v>
      </c>
      <c r="K16">
        <v>1234000</v>
      </c>
      <c r="L16">
        <v>6382.208430307733</v>
      </c>
    </row>
    <row r="17" xml:space="preserve">
      <c r="A17">
        <v>17</v>
      </c>
      <c r="B17" t="str">
        <v>Daminda</v>
      </c>
      <c r="C17" t="str">
        <v>Fonseka</v>
      </c>
      <c r="D17" t="str">
        <v>Consultant National Planning and Finance</v>
      </c>
      <c r="E17" t="str" xml:space="preserve">
        <v xml:space="preserve">2010 Master of Arts in Financial Economics, University of Colombo, Sri Lanka_x000d__x000d_
2007 Associate Member - Institute of Chartered Institute of Management Accountants, UK (ACMA)_x000d__x000d_
2000 Advanced Certificate in Banking and Finance (IBSL)_x000d__x000d_
Primary &amp; Secondary Education - St. Sebastians College, Moratuwa</v>
      </c>
      <c r="F17" t="str" xml:space="preserve">
        <v xml:space="preserve">Number : +94-773 596935 _x000d__x000d_
Email: daminda75@gmail.com</v>
      </c>
      <c r="G17" t="str">
        <v xml:space="preserve">20 Years </v>
      </c>
      <c r="H17" t="str">
        <v>No Cost</v>
      </c>
      <c r="I17" t="str">
        <v>-</v>
      </c>
      <c r="J17" t="str">
        <v>-</v>
      </c>
      <c r="K17" t="str">
        <v>-</v>
      </c>
      <c r="L17" t="str">
        <v>-</v>
      </c>
    </row>
    <row r="18" xml:space="preserve">
      <c r="A18">
        <v>18</v>
      </c>
      <c r="B18" t="str">
        <v>Rohana</v>
      </c>
      <c r="C18" t="str">
        <v>Cooray</v>
      </c>
      <c r="D18" t="str">
        <v>National Consultant to review the CPD Outcome 2 - ‘integrated climate and disaster risk management’</v>
      </c>
      <c r="E18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18" t="str" xml:space="preserve">
        <v xml:space="preserve">Number - +94 77 714 8222_x000d__x000d_
 Email - rohancooray@gmail.com</v>
      </c>
      <c r="G18" t="str">
        <v xml:space="preserve">15 Years </v>
      </c>
      <c r="H18">
        <v>40</v>
      </c>
      <c r="I18">
        <v>18500</v>
      </c>
      <c r="J18">
        <v>95.6815</v>
      </c>
      <c r="K18">
        <v>740000</v>
      </c>
      <c r="L18">
        <v>3827.2562710111197</v>
      </c>
    </row>
    <row r="19" xml:space="preserve">
      <c r="A19">
        <v>19</v>
      </c>
      <c r="B19" t="str">
        <v>Mahesh</v>
      </c>
      <c r="C19" t="str">
        <v>Welikanna</v>
      </c>
      <c r="D19" t="str">
        <v>National Consultant - Police Reform Specialist</v>
      </c>
      <c r="E19" t="str" xml:space="preserve">
        <v xml:space="preserve">MBA (2015-2016) - University of Sunderland, UK_x000d__x000d_
Diploma in International Relations (2003-2004) - BIDTI _x000d__x000d_
Diplomacy &amp; International Relations (2011) - BIDTI _x000d__x000d_
Diploma in Computer Science (2005) - Wigan &amp; Leigh College in UK _x000d__x000d_
Tamil Traning Program (2012) - Language Institution _x000d__x000d_
Diploma in English for Professionals (2013 - 2014) - SLIDA</v>
      </c>
      <c r="F19" t="str" xml:space="preserve">
        <v xml:space="preserve">Number : 0777309133_x000d__x000d_
Email : maheshwelikanna@gmail.com </v>
      </c>
      <c r="G19" t="str">
        <v xml:space="preserve">8 Years </v>
      </c>
      <c r="H19">
        <v>108.75</v>
      </c>
      <c r="I19">
        <v>10344.8275862069</v>
      </c>
      <c r="J19">
        <v>53.50308045977012</v>
      </c>
      <c r="K19">
        <v>1125000</v>
      </c>
      <c r="L19">
        <v>5818.463925523662</v>
      </c>
    </row>
    <row r="20" xml:space="preserve">
      <c r="A20">
        <v>20</v>
      </c>
      <c r="B20" t="str">
        <v>Achala</v>
      </c>
      <c r="C20" t="str">
        <v>Gunawardena</v>
      </c>
      <c r="D20" t="str">
        <v>National Consultant - Multimedia Specialist</v>
      </c>
      <c r="E20" t="str">
        <v xml:space="preserve"> Bachelor Fine Art, Institute of Aesthetic Studies, University of Kelaniya, Sri Lanka – 1994/95</v>
      </c>
      <c r="F20" t="str" xml:space="preserve">
        <v xml:space="preserve">Number : +94 763 595 512 _x000d__x000d_
Email_x0002_: achalaart1972@gmail.com</v>
      </c>
      <c r="G20" t="str">
        <v xml:space="preserve">24 Years </v>
      </c>
      <c r="H20">
        <v>45</v>
      </c>
      <c r="I20">
        <v>41555.55555555555</v>
      </c>
      <c r="J20">
        <v>214.924</v>
      </c>
      <c r="K20">
        <v>1870000</v>
      </c>
      <c r="L20">
        <v>9671.580036203775</v>
      </c>
    </row>
    <row r="21" xml:space="preserve">
      <c r="A21">
        <v>21</v>
      </c>
      <c r="B21" t="str">
        <v>Venura</v>
      </c>
      <c r="C21" t="str">
        <v>Welagedara</v>
      </c>
      <c r="D21" t="str">
        <v xml:space="preserve">Consultant- Socio-economic and financial Policy Analysis </v>
      </c>
      <c r="E21" t="str" xml:space="preserve">
        <v xml:space="preserve">Doctor of Philosophy(2016) - Deakin University, Melbourne_x000d__x000d_
Master of Applied Finance - Monash University, Melbourne_x000d__x000d_
Bachelor of Commerce First Class Honours(4 years) - Deakin University, Melbourne</v>
      </c>
      <c r="F21" t="str" xml:space="preserve">
        <v xml:space="preserve">Number - +94 762193450_x000d__x000d_
Email - venura@deakin.edu.au</v>
      </c>
      <c r="G21" t="str">
        <v>11 Years</v>
      </c>
      <c r="H21" t="str">
        <v>No Cost</v>
      </c>
      <c r="I21" t="str">
        <v>-</v>
      </c>
      <c r="J21" t="str">
        <v>-</v>
      </c>
      <c r="K21" t="str">
        <v>-</v>
      </c>
      <c r="L21" t="str">
        <v>-</v>
      </c>
    </row>
    <row r="22" xml:space="preserve">
      <c r="A22">
        <v>22</v>
      </c>
      <c r="B22" t="str">
        <v xml:space="preserve">Maringa </v>
      </c>
      <c r="C22" t="str">
        <v>Sumanadasa</v>
      </c>
      <c r="D22" t="str">
        <v>National Consultant to Provide Technical Advice to Implement Proactive Disclosure Policy and Record Management Guidelines</v>
      </c>
      <c r="E22" t="str" xml:space="preserve">
        <v xml:space="preserve">University of Colombo Department of Economics( 2006)-2010 - PhD_x000d__x000d_
Sri Lanka Law College Attorney at Law (2006-2007) - AAL_x000d__x000d_
University of Glasgow Centre for Development Studies (1985-1986) - MPhil_x000d__x000d_
University of Colombo Department of Political Science (1992-1993) - MA_x000d__x000d_
Institute of Bankers, Sri Lanka Banking (1972-1975) -  AIB_x000d__x000d_
University of Colombo Faculty of Law (1999-2002) - LLB_x000d__x000d_
University of Peradeniya Faculty of Arts (1968-1971) - BA</v>
      </c>
      <c r="F22" t="str" xml:space="preserve">
        <v xml:space="preserve">Number :  +94 773333207_x000d__x000d_
Email : ms1949@gmail.com</v>
      </c>
      <c r="G22" t="str">
        <v>45 Years</v>
      </c>
      <c r="H22">
        <v>108.75</v>
      </c>
      <c r="I22">
        <v>9195.402298850575</v>
      </c>
      <c r="J22">
        <v>47.55834482758621</v>
      </c>
      <c r="K22">
        <v>1000000</v>
      </c>
      <c r="L22">
        <v>5171.967933798811</v>
      </c>
    </row>
    <row r="23" xml:space="preserve">
      <c r="A23">
        <v>23</v>
      </c>
      <c r="B23" t="str">
        <v>Ranga</v>
      </c>
      <c r="C23" t="str">
        <v>Pallawala</v>
      </c>
      <c r="D23" t="str">
        <v>National Consultant – NDC Costing Expert</v>
      </c>
      <c r="E23" t="str" xml:space="preserve">
        <v xml:space="preserve">Master in Environment Management  (2018-2019) -  University of Colombo, Sri Lanka_x000d__x000d_
Postgraduate Diploma in Organizational Management  (2008-2010) - University of Peradeniya_x000d__x000d_
BSc. Agriculture (Special) (1997-2001)  - University of Peradeniya </v>
      </c>
      <c r="F23" t="str" xml:space="preserve">
        <v xml:space="preserve">Number : +94777720523_x000d__x000d_
Email : ranga.pallawala@gmail.com</v>
      </c>
      <c r="G23" t="str">
        <v xml:space="preserve">18 Years </v>
      </c>
      <c r="H23" t="str">
        <v>No Cost</v>
      </c>
      <c r="I23" t="str">
        <v>-</v>
      </c>
      <c r="J23" t="str">
        <v>-</v>
      </c>
      <c r="K23" t="str">
        <v>-</v>
      </c>
      <c r="L23" t="str">
        <v>-</v>
      </c>
    </row>
    <row r="24" xml:space="preserve">
      <c r="A24">
        <v>24</v>
      </c>
      <c r="B24" t="str">
        <v>Menaka</v>
      </c>
      <c r="C24" t="str">
        <v>Lecamwasam</v>
      </c>
      <c r="D24" t="str">
        <v>National Consultant to Review Drug Policy &amp; Law</v>
      </c>
      <c r="E24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24" t="str" xml:space="preserve">
        <v xml:space="preserve">Number : +94777660698_x000d__x000d_
Email :  menaka.lecamwasam@connect.hku.hk</v>
      </c>
      <c r="G24" t="str">
        <v xml:space="preserve">10 Years </v>
      </c>
      <c r="H24" t="str">
        <v>No Cost</v>
      </c>
      <c r="I24" t="str">
        <v>-</v>
      </c>
      <c r="J24" t="str">
        <v>-</v>
      </c>
      <c r="K24" t="str">
        <v>-</v>
      </c>
      <c r="L24" t="str">
        <v>-</v>
      </c>
    </row>
    <row r="25" xml:space="preserve">
      <c r="A25">
        <v>25</v>
      </c>
      <c r="B25" t="str">
        <v xml:space="preserve">S. T. </v>
      </c>
      <c r="C25" t="str">
        <v>Hettige</v>
      </c>
      <c r="D25" t="str">
        <v>Consultant - Policy Research &amp; Dialogue</v>
      </c>
      <c r="E25" t="str" xml:space="preserve">
        <v xml:space="preserve">Ph.D. (Social Anthropology) (1980) - Monash University, Australia _x000d__x000d_
B.Phil. (Sociology) (1974) _x000d__x000d_
B.A. Honors. (Sociology) (1972) - University of Colombo</v>
      </c>
      <c r="F25" t="str">
        <v xml:space="preserve">Email :  hettigesiri@gmail.com </v>
      </c>
      <c r="G25" t="str">
        <v xml:space="preserve">48 Years </v>
      </c>
      <c r="H25" t="str">
        <v>No Cost</v>
      </c>
      <c r="I25" t="str">
        <v>-</v>
      </c>
      <c r="J25" t="str">
        <v>-</v>
      </c>
      <c r="K25" t="str">
        <v>-</v>
      </c>
      <c r="L25" t="str">
        <v>-</v>
      </c>
    </row>
    <row r="26" xml:space="preserve">
      <c r="A26">
        <v>26</v>
      </c>
      <c r="B26" t="str">
        <v>Dinithi</v>
      </c>
      <c r="C26" t="str">
        <v>Wijayasekera</v>
      </c>
      <c r="D26" t="str">
        <v>Consultant - Policy Implementation &amp; Legal Support</v>
      </c>
      <c r="E26" t="str" xml:space="preserve">
        <v xml:space="preserve">Attorney at Law examinations -  Sri Lanka Law College_x000d__x000d_
Master’s Degree in Sociology (MSoc) -  University of Colombo – ongoing_x000d__x000d_
Bachelor of Laws (LLB) Hons. -  University of London_x000d__x000d_
Bachelor of Arts in Social Sciences and Humanities (Politics and International Studies) - Open University, Colombo_x000d__x000d_
Cambridge Advanced Level Examinations (2012) - Lyceum International School, Nugegoda_x000d__x000d_
Cambridge Ordinary Level Examinations (2010) -  Lyceum International School, Nugegoda_x000d__x000d_
National Ordinary Level Examination (2010)</v>
      </c>
      <c r="F26" t="str" xml:space="preserve">
        <v xml:space="preserve">Number : 0775731301 / 011- 2614458_x000d__x000d_
Email : dwijayasekera@gmail.com</v>
      </c>
      <c r="G26" t="str">
        <v xml:space="preserve">4 Years </v>
      </c>
      <c r="H26">
        <v>65.25</v>
      </c>
      <c r="I26">
        <v>6206.896551724138</v>
      </c>
      <c r="J26">
        <v>32.10191570881226</v>
      </c>
      <c r="K26">
        <v>405000</v>
      </c>
      <c r="L26">
        <v>2094.6470131885185</v>
      </c>
    </row>
    <row r="27" xml:space="preserve">
      <c r="A27">
        <v>27</v>
      </c>
      <c r="B27" t="str">
        <v>Shashik</v>
      </c>
      <c r="C27" t="str">
        <v>Silva</v>
      </c>
      <c r="D27" t="str">
        <v>Risk Data Analyst- PVE and Social Cohesion</v>
      </c>
      <c r="E27" t="str" xml:space="preserve">
        <v xml:space="preserve">Masters in Conflict and Peace Studies (2017 - 2018) - University of Colombo _x000d__x000d_
Postgraduate Diploma in Conflict and Peace Studies - (2015 - 2016) - University of Colombo _x000d__x000d_
Bachelor of Arts (2010 - 2014) - University of Kelaniya_x000d__x000d_
Diploma in International Relations (2009 - 2010) - BCIS</v>
      </c>
      <c r="F27" t="str" xml:space="preserve">
        <v xml:space="preserve">Number : 071 5617136_x000d__x000d_
Email : shashikdhanushka@gmail.com </v>
      </c>
      <c r="G27" t="str">
        <v xml:space="preserve">16 Years </v>
      </c>
      <c r="H27">
        <v>174</v>
      </c>
      <c r="I27">
        <v>33241.37931034483</v>
      </c>
      <c r="J27">
        <v>167.3785632183908</v>
      </c>
      <c r="K27">
        <v>5784000</v>
      </c>
      <c r="L27">
        <v>29123.867069486405</v>
      </c>
    </row>
    <row r="28" xml:space="preserve">
      <c r="A28">
        <v>28</v>
      </c>
      <c r="B28" t="str">
        <v xml:space="preserve">Gehan </v>
      </c>
      <c r="C28" t="str">
        <v>Gunatilleke</v>
      </c>
      <c r="D28" t="str">
        <v>National Consultant to review the CPD Outcome 1 - "Inclusive, effective and accountable governance</v>
      </c>
      <c r="E28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28" t="str" xml:space="preserve">
        <v xml:space="preserve">Telephone: +94 777414189 _x000d__x000d_
E-mail: gehan@lexag.co</v>
      </c>
      <c r="G28" t="str">
        <v xml:space="preserve">10 Years </v>
      </c>
      <c r="H28">
        <v>40</v>
      </c>
      <c r="I28">
        <v>77962.5</v>
      </c>
      <c r="J28">
        <v>403.2195</v>
      </c>
      <c r="K28">
        <v>3118500</v>
      </c>
      <c r="L28">
        <v>16128.782001551592</v>
      </c>
    </row>
    <row r="29" xml:space="preserve">
      <c r="A29">
        <v>29</v>
      </c>
      <c r="B29" t="str">
        <v>Nishan</v>
      </c>
      <c r="C29" t="str">
        <v>Sakalasooriya</v>
      </c>
      <c r="D29" t="str">
        <v>National Consultant – GCF Mid Term Review</v>
      </c>
      <c r="E29" t="str" xml:space="preserve">
        <v xml:space="preserve">PhD in Development Geography (2015) - University of Kelaniya_x000d__x000d_
MSSc. in Development Geography (2007) - University of Kelaniya_x000d__x000d_
B. A. (Hons.) in Geography (2001) - University of Kelaniya_x000d__x000d_
Certificate in Environmental Science (2005) - Jawaharlal Nehru University, India_x000d__x000d_
Certificate in GIS and Remote Sensing (2005) - Japan Photogrammetric Society, Japan</v>
      </c>
      <c r="F29" t="str" xml:space="preserve">
        <v xml:space="preserve">Mobile: +94 71 802 6162_x000d__x000d_
Email: nishan@kln.ac.lk / sakalasooriyanp@yahoo.com</v>
      </c>
      <c r="G29" t="str">
        <v xml:space="preserve">16 Years </v>
      </c>
      <c r="H29">
        <v>30</v>
      </c>
      <c r="I29">
        <v>32425</v>
      </c>
      <c r="J29">
        <v>163.268</v>
      </c>
      <c r="K29">
        <v>972750</v>
      </c>
      <c r="L29">
        <v>4898.036253776435</v>
      </c>
    </row>
    <row r="30" xml:space="preserve">
      <c r="A30">
        <v>30</v>
      </c>
      <c r="B30" t="str">
        <v>D. Ananda</v>
      </c>
      <c r="C30" t="str">
        <v>Jayasinghearachchi</v>
      </c>
      <c r="D30" t="str">
        <v>National Consultant - Training and Coordination of Meteorological Observations and Forecasting</v>
      </c>
      <c r="E30" t="str" xml:space="preserve">
        <v xml:space="preserve">BSc Special Degree in Physics – University of Peradeniya, Sri Lanka_x000d__x000d_
MSc in Weather, Climate and Modelling , University of Reading, UK</v>
      </c>
      <c r="F30" t="str" xml:space="preserve">
        <v xml:space="preserve">Number : +94 11 2538289 , +94 77 3772780_x000d__x000d_
Email : dananda52@hotmail.com</v>
      </c>
      <c r="G30" t="str">
        <v xml:space="preserve">32 Years </v>
      </c>
      <c r="H30">
        <v>120</v>
      </c>
      <c r="I30">
        <v>19333.33333333333</v>
      </c>
      <c r="J30">
        <v>97.34808333333334</v>
      </c>
      <c r="K30">
        <v>2320000</v>
      </c>
      <c r="L30">
        <v>11681.772406847937</v>
      </c>
    </row>
    <row r="31" xml:space="preserve">
      <c r="A31">
        <v>31</v>
      </c>
      <c r="B31" t="str">
        <v xml:space="preserve">Gehan </v>
      </c>
      <c r="C31" t="str">
        <v>Gunatilleke</v>
      </c>
      <c r="D31" t="str">
        <v>National Consultant for Drafting of the re-aligned SDG 16 Portfolio and SDG16 Offer Paper in line with key findings and recommendations from the mid-term evaluation/strategic direction setting exercise.</v>
      </c>
      <c r="E31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31" t="str" xml:space="preserve">
        <v xml:space="preserve">Number : +94 777414189 _x000d__x000d_
E-mail: gehan@lexag.com</v>
      </c>
      <c r="G31" t="str">
        <v xml:space="preserve">10 Years </v>
      </c>
      <c r="H31">
        <v>15</v>
      </c>
      <c r="I31">
        <v>78750</v>
      </c>
      <c r="J31">
        <v>396.526</v>
      </c>
      <c r="K31">
        <v>1181250</v>
      </c>
      <c r="L31">
        <v>5947.885196374623</v>
      </c>
    </row>
    <row r="32" xml:space="preserve">
      <c r="A32">
        <v>32</v>
      </c>
      <c r="B32" t="str">
        <v>Annie</v>
      </c>
      <c r="C32" t="str">
        <v>Kurian</v>
      </c>
      <c r="D32" t="str">
        <v>National Specialist: Gender and Stakeholder Engagement</v>
      </c>
      <c r="E32" t="str" xml:space="preserve">
        <v xml:space="preserve">Master of Science Social Work (1984 – 1986) - Asian Social Institute, Manila, Philippines _x000d__x000d_
Bachelor of Science Social Work (1983 – 1984) - Asian Social Institute, Manila, Philippines _x000d__x000d_
Bachelor of Science (Home Economics) (1969 – 1972) -  Allahabad, UP, India_x000d__x000d_
Women’s Studies leading to Master of Arts (part completed) (1995)- University of Colombo, Sri Lanka </v>
      </c>
      <c r="F32" t="str" xml:space="preserve">
        <v xml:space="preserve">Number : 94-(0), 0764225472,  (0)776622945_x000d__x000d_
E-mail: avnkurian@gmail.com,</v>
      </c>
      <c r="G32" t="str">
        <v xml:space="preserve">48 Years </v>
      </c>
      <c r="H32">
        <v>16</v>
      </c>
      <c r="I32">
        <v>35000</v>
      </c>
      <c r="J32">
        <v>178.47125</v>
      </c>
      <c r="K32">
        <v>560000</v>
      </c>
      <c r="L32">
        <v>2855.5402580184586</v>
      </c>
    </row>
    <row r="33" xml:space="preserve">
      <c r="A33">
        <v>33</v>
      </c>
      <c r="B33" t="str">
        <v>Devaka</v>
      </c>
      <c r="C33" t="str">
        <v>Weerakoon</v>
      </c>
      <c r="D33" t="str">
        <v>Consultant - Biodiversity &amp; Ecosystems</v>
      </c>
      <c r="E33" t="str" xml:space="preserve">
        <v xml:space="preserve">Ph.D. Biological Sciences, Illinois State University, USA, 1995_x000d__x000d_
M.Sc. Biological Sciences, Illinois State University, USA., 1990_x000d__x000d_
B.Sc. Biological Sciences, University of Colombo, Sri Lanka,198</v>
      </c>
      <c r="F33" t="str" xml:space="preserve">
        <v xml:space="preserve">Number : +94776150184_x000d__x000d_
Email : devakaw@gmail.com</v>
      </c>
      <c r="G33" t="str">
        <v>47 Years</v>
      </c>
      <c r="H33" t="str">
        <v>No Cost</v>
      </c>
      <c r="I33" t="str">
        <v>-</v>
      </c>
      <c r="J33" t="str">
        <v>-</v>
      </c>
      <c r="K33" t="str">
        <v>-</v>
      </c>
      <c r="L33" t="str">
        <v>-</v>
      </c>
    </row>
    <row r="34" xml:space="preserve">
      <c r="A34">
        <v>34</v>
      </c>
      <c r="B34" t="str">
        <v>Daminda</v>
      </c>
      <c r="C34" t="str">
        <v>Fonseka</v>
      </c>
      <c r="D34" t="str">
        <v>Consultant National Planning and Finance</v>
      </c>
      <c r="E34" t="str" xml:space="preserve">
        <v xml:space="preserve">2010 Master of Arts in Financial Economics, University of Colombo, Sri Lanka_x000d__x000d_
2007 Associate Member - Institute of Chartered Institute of Management Accountants, UK (ACMA)_x000d__x000d_
2000 Advanced Certificate in Banking and Finance (IBSL)_x000d__x000d_
Primary &amp; Secondary Education - St. Sebastians College, Moratuwa</v>
      </c>
      <c r="F34" t="str" xml:space="preserve">
        <v xml:space="preserve">Number : +94-773 596935 _x000d__x000d_
Email: daminda75@gmail.com</v>
      </c>
      <c r="G34" t="str">
        <v xml:space="preserve">20 Years </v>
      </c>
      <c r="H34" t="str">
        <v>No Cost</v>
      </c>
      <c r="I34" t="str">
        <v>-</v>
      </c>
      <c r="J34" t="str">
        <v>-</v>
      </c>
      <c r="K34" t="str">
        <v>-</v>
      </c>
      <c r="L34" t="str">
        <v>-</v>
      </c>
    </row>
    <row r="35" xml:space="preserve">
      <c r="A35">
        <v>35</v>
      </c>
      <c r="B35" t="str">
        <v>Nandana</v>
      </c>
      <c r="C35" t="str">
        <v>Mahakumarage</v>
      </c>
      <c r="D35" t="str">
        <v>National Geospatial Specialist</v>
      </c>
      <c r="E35" t="str" xml:space="preserve">
        <v xml:space="preserve">Master of Science in Geo-Informatics, 2009 - University of Peradeniya, Sri Lanka. _x000d__x000d_
B.A. (Colombo) (2002, October)Honours Special Degree in Geography</v>
      </c>
      <c r="F35" t="str" xml:space="preserve">
        <v xml:space="preserve">Number : +94-714905435_x000d__x000d_
Email: nandanageo@gmail.com</v>
      </c>
      <c r="G35" t="str">
        <v xml:space="preserve">19 Years </v>
      </c>
      <c r="H35" t="str">
        <v>No Cost</v>
      </c>
      <c r="I35" t="str">
        <v>-</v>
      </c>
      <c r="J35" t="str">
        <v>-</v>
      </c>
      <c r="K35" t="str">
        <v>-</v>
      </c>
      <c r="L35" t="str">
        <v>-</v>
      </c>
    </row>
    <row r="36" xml:space="preserve">
      <c r="A36">
        <v>36</v>
      </c>
      <c r="B36" t="str">
        <v>Pulendran</v>
      </c>
      <c r="C36" t="str">
        <v>Tharmendra</v>
      </c>
      <c r="D36" t="str">
        <v>Consultant to develop a Local Government Capacity Development Plan for Northern Province.</v>
      </c>
      <c r="E36" t="str" xml:space="preserve">
        <v xml:space="preserve">Erasmus Mundus double degree Masters Programme in International cooperation and Urban Development (Sept 2011 - June 2013) - Technical University of Darmstadt(Germany) and Tor Vergata University (Rome, Italy)_x000d__x000d_
Bachelor of Business Administration (Aug 2000 – Nov 2004) - University of Jaffna</v>
      </c>
      <c r="F36" t="str" xml:space="preserve">
        <v xml:space="preserve">Number :+94 776748271_x000d__x000d_
 Email : pulendran.tharmendra@gmail.com</v>
      </c>
      <c r="G36" t="str">
        <v xml:space="preserve">15 Years </v>
      </c>
      <c r="H36">
        <v>45</v>
      </c>
      <c r="I36">
        <v>13444.44444444445</v>
      </c>
      <c r="J36">
        <v>68.55555555555556</v>
      </c>
      <c r="K36">
        <v>605000</v>
      </c>
      <c r="L36">
        <v>3085.0033144663707</v>
      </c>
    </row>
    <row r="37" xml:space="preserve">
      <c r="A37">
        <v>37</v>
      </c>
      <c r="B37" t="str">
        <v xml:space="preserve">Gehan </v>
      </c>
      <c r="C37" t="str">
        <v>Gunatilleke</v>
      </c>
      <c r="D37" t="str">
        <v>National Consultant to review the CPD Outcome 1 - "Inclusive, effective and accountable governance</v>
      </c>
      <c r="E37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37" t="str" xml:space="preserve">
        <v xml:space="preserve">Telephone: +94 777414189 _x000d__x000d_
E-mail: gehan@lexag.co</v>
      </c>
      <c r="G37" t="str">
        <v xml:space="preserve">10 Years </v>
      </c>
      <c r="H37" t="str">
        <v>No Cost</v>
      </c>
      <c r="I37" t="str">
        <v>-</v>
      </c>
      <c r="J37" t="str">
        <v>-</v>
      </c>
      <c r="K37" t="str">
        <v>-</v>
      </c>
      <c r="L37" t="str">
        <v>-</v>
      </c>
    </row>
    <row r="38" xml:space="preserve">
      <c r="A38">
        <v>38</v>
      </c>
      <c r="B38" t="str">
        <v>Ishani</v>
      </c>
      <c r="C38" t="str">
        <v>Jayamaha</v>
      </c>
      <c r="D38" t="str">
        <v>Communications Consultant to the Sustainable Development</v>
      </c>
      <c r="E38" t="str" xml:space="preserve">
        <v xml:space="preserve">MFA. Filmmaking (Honors) (New York Film Academy, Los Angeles | 2015)_x000d__x000d_
Postgraduate Diploma in International Relations (Bandaranaike Centre for International Studies,Colombo | 2011)_x000d__x000d_
Triple Major in B.A. Journalism, Psychology and English Literature (First Class) (Christ University,Bangalore | 2009)</v>
      </c>
      <c r="F38" t="str" xml:space="preserve">
        <v xml:space="preserve">Number : +94775743745_x000d__x000d_
Email: ishanijayamaha@gmail.com</v>
      </c>
      <c r="G38" t="str">
        <v xml:space="preserve">12 Years </v>
      </c>
      <c r="H38">
        <v>60</v>
      </c>
      <c r="I38">
        <v>20000</v>
      </c>
      <c r="J38">
        <v>101.9835</v>
      </c>
      <c r="K38">
        <v>1200000</v>
      </c>
      <c r="L38">
        <v>6119.014838610983</v>
      </c>
    </row>
    <row r="39" xml:space="preserve">
      <c r="A39">
        <v>39</v>
      </c>
      <c r="B39" t="str">
        <v>Rohana</v>
      </c>
      <c r="C39" t="str">
        <v>Cooray</v>
      </c>
      <c r="D39" t="str">
        <v>National Consultant to review the CPD Outcome 2 - ‘integrated climate and disaster risk management’</v>
      </c>
      <c r="E39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39" t="str" xml:space="preserve">
        <v xml:space="preserve">Number - +94 77 714 8222_x000d__x000d_
 Email - rohancooray@gmail.com</v>
      </c>
      <c r="G39" t="str">
        <v xml:space="preserve">15 Years </v>
      </c>
      <c r="H39" t="str">
        <v>No Cost</v>
      </c>
      <c r="I39" t="str">
        <v>-</v>
      </c>
      <c r="J39" t="str">
        <v>-</v>
      </c>
      <c r="K39" t="str">
        <v>-</v>
      </c>
      <c r="L39" t="str">
        <v>-</v>
      </c>
    </row>
    <row r="40" xml:space="preserve">
      <c r="A40">
        <v>40</v>
      </c>
      <c r="B40" t="str">
        <v>S. P.</v>
      </c>
      <c r="C40" t="str">
        <v>Wijeratne</v>
      </c>
      <c r="D40" t="str">
        <v>Consultant to capacitate the selected Local Authorities aiming to make them audit compliant, in North Central Province</v>
      </c>
      <c r="E40" t="str" xml:space="preserve">
        <v xml:space="preserve">B.Sc. (Business Administration), Special Degree, 2nd Class Lower Division, University of Sri Jayewardenepura, Sri Lanka, From 1979 to 1983._x000d__x000d_
P.G. Diploma in Local Government Finance, Postgraduate Institute of Management, University of Sri Jayewardenepura, Sri Lanka, From 1990 to 1991._x000d__x000d_
Master of Public Management, Sri Lanka Institute of Development Administration, (SLIDA) From 2006 to 2008. (The topic of the dissertation was “A Study on Cash Management in Municipalities in _x000d__x000d_
Southern Province”)</v>
      </c>
      <c r="F40" t="str" xml:space="preserve">
        <v xml:space="preserve">Number : 0773103488 _x000d__x000d_
Email : wijerathnesp@gamil.com </v>
      </c>
      <c r="G40" t="str">
        <v>7 Years</v>
      </c>
      <c r="H40">
        <v>52</v>
      </c>
      <c r="I40">
        <v>20423.07692307692</v>
      </c>
      <c r="J40">
        <v>104.1409615384615</v>
      </c>
      <c r="K40">
        <v>1062000</v>
      </c>
      <c r="L40">
        <v>5415.32813217072</v>
      </c>
    </row>
    <row r="41" xml:space="preserve">
      <c r="A41">
        <v>41</v>
      </c>
      <c r="B41" t="str">
        <v xml:space="preserve">Gehan </v>
      </c>
      <c r="C41" t="str">
        <v>Gunatilleke</v>
      </c>
      <c r="D41" t="str">
        <v>National Consultant for Drafting of the re-aligned SDG 16 Portfolio and SDG16 Offer Paper in line with key findings and recommendations from the mid-term evaluation/strategic direction setting exercise.</v>
      </c>
      <c r="E41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41" t="str" xml:space="preserve">
        <v xml:space="preserve">Telephone: +94 777414189 _x000d__x000d_
E-mail: gehan@lexag.co</v>
      </c>
      <c r="G41" t="str">
        <v xml:space="preserve">10 Years </v>
      </c>
      <c r="H41">
        <v>15</v>
      </c>
      <c r="I41" t="str">
        <v>-</v>
      </c>
      <c r="J41" t="str">
        <v>-</v>
      </c>
      <c r="K41" t="str">
        <v>-</v>
      </c>
      <c r="L41" t="str">
        <v>-</v>
      </c>
    </row>
    <row r="42" xml:space="preserve">
      <c r="A42">
        <v>42</v>
      </c>
      <c r="B42" t="str">
        <v xml:space="preserve">Jegatheeswary </v>
      </c>
      <c r="C42" t="str">
        <v>Gunasingam</v>
      </c>
      <c r="D42" t="str">
        <v>Consultant to develop a Local Government Capacity Development Plan for Eastern Province</v>
      </c>
      <c r="E42" t="str" xml:space="preserve">
        <v xml:space="preserve">Masters in Science, (Food Technology and Nutrition) Eastern University Sri Lanka _x000d__x000d_
Bachelor of Science (Special Degree in Botany) , Eastern University, Sri Lanka</v>
      </c>
      <c r="F42" t="str" xml:space="preserve">
        <v xml:space="preserve">Number : +94 (0)772394240_x000d__x000d_
E-mail : jega003@gmail.com</v>
      </c>
      <c r="G42" t="str">
        <v xml:space="preserve">26 Years </v>
      </c>
      <c r="H42">
        <v>45</v>
      </c>
      <c r="I42">
        <v>18600</v>
      </c>
      <c r="J42">
        <v>94.84466666666667</v>
      </c>
      <c r="K42">
        <v>837000</v>
      </c>
      <c r="L42">
        <v>4268.01284993116</v>
      </c>
    </row>
    <row r="43" xml:space="preserve">
      <c r="A43">
        <v>43</v>
      </c>
      <c r="B43" t="str">
        <v xml:space="preserve">Udeni </v>
      </c>
      <c r="C43" t="str">
        <v>Thewarapperuma</v>
      </c>
      <c r="D43" t="str">
        <v>National Consultant - Women, Peace and Security (Parliament) and Gender Specialist for Capacity Development of Local Governments</v>
      </c>
      <c r="E43" t="str" xml:space="preserve">
        <v xml:space="preserve">Masters in Human Rights (2018) - University of Colombo_x000d__x000d_
Masters in Development Studies (2013) - University of Colombo _x000d__x000d_
Post Graduate Diploma in Women's Studies (2007) - University of Colombo _x000d__x000d_
Attorny at Law (2001) - Law College of Sri Lanka _x000d__x000d_
Bachelor of Laws(LLB) (1999) - University of Colombo _x000d__x000d_
Bachelor of Art(B.A.) (1996) - University of Chandigarh, India _x000d__x000d_
A'Level (1992) - 3 Distinctions </v>
      </c>
      <c r="F43" t="str" xml:space="preserve">
        <v xml:space="preserve">Number - +94 772930969_x000d__x000d_
Email - taud1973@gmail.com</v>
      </c>
      <c r="G43" t="str">
        <v xml:space="preserve">23 Years </v>
      </c>
      <c r="H43">
        <v>74</v>
      </c>
      <c r="I43">
        <v>24914.86486486486</v>
      </c>
      <c r="J43">
        <v>127.0454054054054</v>
      </c>
      <c r="K43">
        <v>1843700</v>
      </c>
      <c r="L43">
        <v>9401.356381622558</v>
      </c>
    </row>
    <row r="44" xml:space="preserve">
      <c r="A44">
        <v>44</v>
      </c>
      <c r="B44" t="str">
        <v xml:space="preserve">Anoma </v>
      </c>
      <c r="C44" t="str">
        <v>Priyadarshani</v>
      </c>
      <c r="D44" t="str">
        <v>Programme Consultant - UNODC, Bangkok Thailand</v>
      </c>
      <c r="E44" t="str" xml:space="preserve">
        <v xml:space="preserve">PhD in Science(Microbiology related) _x000d__x000d_
Attorney-at-Law </v>
      </c>
      <c r="F44" t="str" xml:space="preserve">
        <v xml:space="preserve">Number : +94717903808 _x000d__x000d_
 Email : anomathree@gmail.com </v>
      </c>
      <c r="G44" t="str">
        <v>-</v>
      </c>
      <c r="H44">
        <v>19</v>
      </c>
      <c r="I44">
        <v>25793.6</v>
      </c>
      <c r="J44">
        <v>130.2047368421053</v>
      </c>
      <c r="K44">
        <v>490078.4</v>
      </c>
      <c r="L44">
        <v>2473.8939929328626</v>
      </c>
    </row>
    <row r="45" xml:space="preserve">
      <c r="A45">
        <v>45</v>
      </c>
      <c r="B45" t="str">
        <v>Sumanadasa</v>
      </c>
      <c r="C45" t="str">
        <v>Suduwadewage</v>
      </c>
      <c r="D45" t="str">
        <v>Consultant to develop a Local Government Capacity Development Plan for Uva Province</v>
      </c>
      <c r="E45" t="str" xml:space="preserve">
        <v xml:space="preserve">Post Graduate Diploma, Development Studies and Public Policy (leading to MA) - Open _x000d__x000d_
University of Sri Lanka in collaboration with MARGA Institute, 2007_x000d__x000d_
Master Degree (MSc in Food Science and technology), Sri Jayewardenepura University –Sri Lanka 2003_x000d__x000d_
Bachelor of Science Degree (BSc-Specialized in Botany), Colombo University, Sri Lanka 1996_x000d__x000d_
Diploma in Quality Management, Sri Lanka Standards Institution – 2006_x000d__x000d_
Diploma in Management, Open University of Sri Lanka - 2002_x000d__x000d_
Diploma in Computer Programming, NYC – Sri Lanka 1996</v>
      </c>
      <c r="F45" t="str" xml:space="preserve">
        <v xml:space="preserve">Number :  0718124101 / 0776661905_x000d__x000d_
E-mail: ssuduwadev@gmail.com </v>
      </c>
      <c r="G45" t="str">
        <v xml:space="preserve">25 Years </v>
      </c>
      <c r="H45">
        <v>30</v>
      </c>
      <c r="I45">
        <v>56000</v>
      </c>
      <c r="J45">
        <v>282.6856666666666</v>
      </c>
      <c r="K45">
        <v>1680000</v>
      </c>
      <c r="L45">
        <v>8480.565371024735</v>
      </c>
    </row>
    <row r="46" xml:space="preserve">
      <c r="A46">
        <v>46</v>
      </c>
      <c r="B46" t="str">
        <v>Samantha</v>
      </c>
      <c r="C46" t="str">
        <v>Pathirathne</v>
      </c>
      <c r="D46" t="str">
        <v>E-Learning Module Developer</v>
      </c>
      <c r="E46" t="str" xml:space="preserve">
        <v xml:space="preserve">PhD in Economics (Research Candidate) – SUSL_x000d__x000d_
MBA in Management of Technology – Moratuwa University_x000d__x000d_
PG. Diploma in Economic Development – Colombo University_x000d__x000d_
PG. Diploma in Strategic &amp; Corporate Finance – Institute of Chartered Accounts Sri Lanka_x000d__x000d_
B.Sc. Agriculture Special - Majored in Economics – University of Peradeniya_x000d__x000d_
GCE A/L Bio Science (Physics, Chemistry, Botany and Zoology) – Ku/ Kuliyapitiya Central College</v>
      </c>
      <c r="F46" t="str" xml:space="preserve">
        <v xml:space="preserve">Number :+94 077 109 9535_x000d__x000d_
E-mail: samantha@passasia.com</v>
      </c>
      <c r="G46" t="str">
        <v xml:space="preserve">24 Years </v>
      </c>
      <c r="H46" t="str">
        <v>No Cost</v>
      </c>
      <c r="I46" t="str">
        <v>-</v>
      </c>
      <c r="J46" t="str">
        <v>-</v>
      </c>
      <c r="K46" t="str">
        <v>-</v>
      </c>
      <c r="L46" t="str">
        <v>-</v>
      </c>
    </row>
    <row r="47" xml:space="preserve">
      <c r="A47">
        <v>47</v>
      </c>
      <c r="B47" t="str">
        <v>Achala</v>
      </c>
      <c r="C47" t="str">
        <v>Gunawardena</v>
      </c>
      <c r="D47" t="str">
        <v>National Consultant - Multimedia Specialist</v>
      </c>
      <c r="E47" t="str">
        <v>Bachelor Fine Art, Institute of Aesthetic Studies, University of Kelaniya, Sri Lanka – 1994/95</v>
      </c>
      <c r="F47" t="str" xml:space="preserve">
        <v xml:space="preserve">Number : +94 763 595 512 _x000d__x000d_
Email_x0002_: achalaart1972@gmail.com</v>
      </c>
      <c r="G47" t="str">
        <v xml:space="preserve">24 Years </v>
      </c>
      <c r="H47" t="str">
        <v>No Cost</v>
      </c>
      <c r="I47" t="str">
        <v>-</v>
      </c>
      <c r="J47" t="str">
        <v>-</v>
      </c>
      <c r="K47" t="str">
        <v>-</v>
      </c>
      <c r="L47" t="str">
        <v>-</v>
      </c>
    </row>
    <row r="48" xml:space="preserve">
      <c r="A48">
        <v>48</v>
      </c>
      <c r="B48" t="str">
        <v>Dhammika</v>
      </c>
      <c r="C48" t="str">
        <v>Mahendra</v>
      </c>
      <c r="D48" t="str">
        <v>Consultant to develop a Local Government Capacity Development Plan for North Central Province</v>
      </c>
      <c r="E48" t="str" xml:space="preserve">
        <v xml:space="preserve"> BSc. 2nd Class Hons. Degree (1991) - University of Colombo _x000d__x000d_
Master in Development Studies and Public Policy (2011) - Open University of Sri Lanka _x000d__x000d_
Post graduate Diploma in Public Management (2009) Faculty of Graduate Studies – University of Colombo</v>
      </c>
      <c r="F48" t="str">
        <v>Email : dampraba@gmail.com</v>
      </c>
      <c r="G48" t="str">
        <v xml:space="preserve">28 Years </v>
      </c>
      <c r="H48">
        <v>30</v>
      </c>
      <c r="I48">
        <v>56600</v>
      </c>
      <c r="J48">
        <v>285.7143333333333</v>
      </c>
      <c r="K48">
        <v>1698000</v>
      </c>
      <c r="L48">
        <v>8571.428571428572</v>
      </c>
    </row>
    <row r="49" xml:space="preserve">
      <c r="A49">
        <v>49</v>
      </c>
      <c r="B49" t="str">
        <v>Pulendran</v>
      </c>
      <c r="C49" t="str">
        <v>Tharmendra</v>
      </c>
      <c r="D49" t="str">
        <v>Consultant to develop a Local Government Capacity Development Plan for Northern Province.</v>
      </c>
      <c r="E49" t="str" xml:space="preserve">
        <v xml:space="preserve">Erasmus Mundus double degree Masters Programme in International cooperation and Urban Development (Sept 2011 - June 2013) - Technical University of Darmstadt(Germany) and Tor Vergata University (Rome, Italy)_x000d__x000d_
Bachelor of Business Administration (Aug 2000 – Nov 2004) - University of Jaffna</v>
      </c>
      <c r="F49" t="str" xml:space="preserve">
        <v xml:space="preserve">Number :+94 776748271_x000d__x000d_
 Email : pulendran.tharmendra@gmail.com</v>
      </c>
      <c r="G49" t="str">
        <v xml:space="preserve">15 Years </v>
      </c>
      <c r="H49" t="str">
        <v>No Cost</v>
      </c>
      <c r="I49" t="str">
        <v>-</v>
      </c>
      <c r="J49" t="str">
        <v>-</v>
      </c>
      <c r="K49" t="str">
        <v>-</v>
      </c>
      <c r="L49" t="str">
        <v>-</v>
      </c>
    </row>
    <row r="50" xml:space="preserve">
      <c r="A50">
        <v>50</v>
      </c>
      <c r="B50" t="str">
        <v>Ranga</v>
      </c>
      <c r="C50" t="str">
        <v>Pallawala</v>
      </c>
      <c r="D50" t="str">
        <v>National Consultant – NDC Costing Expert</v>
      </c>
      <c r="E50" t="str" xml:space="preserve">
        <v xml:space="preserve">Master in Environment Management  (2018-2019) -  University of Colombo, Sri Lanka_x000d__x000d_
Postgraduate Diploma in Organizational Management  (2008-2010) - University of Peradeniya_x000d__x000d_
BSc. Agriculture (Special) (1997-2001)  - University of Peradeniya </v>
      </c>
      <c r="F50" t="str" xml:space="preserve">
        <v xml:space="preserve">Number : +94777720523_x000d__x000d_
Email : ranga.pallawala@gmail.com</v>
      </c>
      <c r="G50" t="str">
        <v xml:space="preserve">18 Years </v>
      </c>
      <c r="H50" t="str">
        <v>No Cost</v>
      </c>
      <c r="I50" t="str">
        <v>-</v>
      </c>
      <c r="J50" t="str">
        <v>-</v>
      </c>
      <c r="K50" t="str">
        <v>-</v>
      </c>
      <c r="L50" t="str">
        <v>-</v>
      </c>
    </row>
    <row r="51" xml:space="preserve">
      <c r="A51">
        <v>51</v>
      </c>
      <c r="B51" t="str">
        <v>Shihara</v>
      </c>
      <c r="C51" t="str">
        <v>Rajakaruna</v>
      </c>
      <c r="D51" t="str">
        <v>National Consultant - Technical assistance and advisory support to implement Proactive Disclosure &amp; Record Management Provisions of the Right to Information (RTI) Act</v>
      </c>
      <c r="E51" t="str" xml:space="preserve">
        <v xml:space="preserve">Master of Laws (LLM) in the University of Colombo, Sri Lanka (2008). _x000d__x000d_
Bachelor of Laws Degree(LLB), Colombo, Sri Lanka._x000d__x000d_
Attorney– at -Law of the Supreme Court of Sri Lanka. (2008)_x000d__x000d_
Notary Public and Commissioner for Oaths (2009)_x000d__x000d_
“Diploma in International Human Rights Law and Practice” - A scholarship awarded_x000d__x000d_
from International Bar Association UK._x000d__x000d_
“International Practice Diploma in Human Rights &amp; Criminal Procedure” - A_x000d__x000d_
scholarship awarded from International Bar Association UK._x000d__x000d_
Diploma in International Affairs conducted by the Bandaranaike Centre for International _x000d__x000d_
Studies (BCIS), Colombo, Sri Lanka - A Merit pass. _x000d__x000d_
Diploma in Human Rights conducted by the Institute of Human Rights (2001)</v>
      </c>
      <c r="F51" t="str" xml:space="preserve">
        <v xml:space="preserve">Number : +94 71 869 7955 (Mob)/ +94 11 279 6031 (R)_x000d__x000d_
Email : shanuki_ra@yahoo.com</v>
      </c>
      <c r="G51" t="str">
        <v xml:space="preserve">19 Years </v>
      </c>
      <c r="H51">
        <v>130.5</v>
      </c>
      <c r="I51">
        <v>12720.30651340996</v>
      </c>
      <c r="J51">
        <v>64.08214559386973</v>
      </c>
      <c r="K51">
        <v>1660000</v>
      </c>
      <c r="L51">
        <v>8362.72040302267</v>
      </c>
    </row>
    <row r="52" xml:space="preserve">
      <c r="A52">
        <v>52</v>
      </c>
      <c r="B52" t="str">
        <v xml:space="preserve">Thusitha </v>
      </c>
      <c r="C52" t="str">
        <v>Sugathapala</v>
      </c>
      <c r="D52" t="str">
        <v>National Consultant - Technical Advisor on Green Development</v>
      </c>
      <c r="E52" t="str" xml:space="preserve">
        <v xml:space="preserve">B.Sc. Engineering (Hons) – (Basic Degree) in Mechanical Engineering(1987) - University of Moratuwa_x000d__x000d_
PhD in Fluid Dynamics (1996) - University of Cambridge</v>
      </c>
      <c r="F52" t="str" xml:space="preserve">
        <v xml:space="preserve">Number : 0777313439; Residence: 0112896879_x000d__x000d_
Email agtsugathapala@gmail.com</v>
      </c>
      <c r="G52" t="str">
        <v xml:space="preserve">18 Years </v>
      </c>
      <c r="H52">
        <v>40</v>
      </c>
      <c r="I52">
        <v>82500</v>
      </c>
      <c r="J52">
        <v>415.61725</v>
      </c>
      <c r="K52">
        <v>3300000</v>
      </c>
      <c r="L52">
        <v>16624.685138539044</v>
      </c>
    </row>
    <row r="53" xml:space="preserve">
      <c r="A53">
        <v>53</v>
      </c>
      <c r="B53" t="str">
        <v>Rohana</v>
      </c>
      <c r="C53" t="str">
        <v>Cooray</v>
      </c>
      <c r="D53" t="str">
        <v>National Consultant to review the CPD Outcome 2 - ‘integrated climate and disaster risk management’</v>
      </c>
      <c r="E53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53" t="str" xml:space="preserve">
        <v xml:space="preserve">Number - +94 77 714 8222_x000d__x000d_
 Email - rohancooray@gmail.com</v>
      </c>
      <c r="G53" t="str">
        <v xml:space="preserve">15 Years </v>
      </c>
      <c r="H53" t="str">
        <v>No Cost</v>
      </c>
      <c r="I53" t="str">
        <v>-</v>
      </c>
      <c r="J53" t="str">
        <v>-</v>
      </c>
      <c r="K53" t="str">
        <v>-</v>
      </c>
      <c r="L53" t="str">
        <v>-</v>
      </c>
    </row>
    <row r="54" xml:space="preserve">
      <c r="A54">
        <v>54</v>
      </c>
      <c r="B54" t="str">
        <v xml:space="preserve">Gehan </v>
      </c>
      <c r="C54" t="str">
        <v>Gunatilleke</v>
      </c>
      <c r="D54" t="str">
        <v>National Consultant to review the CPD Outcome 1 - "Inclusive, effective and accountable governance</v>
      </c>
      <c r="E54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54" t="str" xml:space="preserve">
        <v xml:space="preserve">Telephone: +94 777414189 _x000d__x000d_
E-mail: gehan@lexag.co</v>
      </c>
      <c r="G54" t="str">
        <v xml:space="preserve">10 Years </v>
      </c>
      <c r="H54" t="str">
        <v>No Cost</v>
      </c>
      <c r="I54" t="str">
        <v>-</v>
      </c>
      <c r="J54" t="str">
        <v>-</v>
      </c>
      <c r="K54" t="str">
        <v>-</v>
      </c>
      <c r="L54" t="str">
        <v>-</v>
      </c>
    </row>
    <row r="55" xml:space="preserve">
      <c r="A55">
        <v>55</v>
      </c>
      <c r="B55" t="str">
        <v>Menaka</v>
      </c>
      <c r="C55" t="str">
        <v>Lecamwasam</v>
      </c>
      <c r="D55" t="str">
        <v>National Consultant to Review Drug Policy &amp; Law</v>
      </c>
      <c r="E55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55" t="str" xml:space="preserve">
        <v xml:space="preserve">Number : +94777660698_x000d__x000d_
Email :  menaka.lecamwasam@connect.hku.hk</v>
      </c>
      <c r="G55" t="str">
        <v xml:space="preserve">10 Years </v>
      </c>
      <c r="H55" t="str">
        <v>No Cost</v>
      </c>
      <c r="I55" t="str">
        <v>-</v>
      </c>
      <c r="J55" t="str">
        <v>-</v>
      </c>
      <c r="K55" t="str">
        <v>-</v>
      </c>
      <c r="L55" t="str">
        <v>-</v>
      </c>
    </row>
    <row r="56" xml:space="preserve">
      <c r="A56">
        <v>56</v>
      </c>
      <c r="B56" t="str">
        <v>Jinendra</v>
      </c>
      <c r="C56" t="str">
        <v>Kothalawala</v>
      </c>
      <c r="D56" t="str">
        <v>Consultant to carry out Perception Survey to assess youth engagement with state and nonstate actors towards building cohesive communities</v>
      </c>
      <c r="E56" t="str" xml:space="preserve">
        <v xml:space="preserve">PhD in Business Management (2021-2024) - Univesity of Sri Jayawardenepura_x000d__x000d_
M.Sc in Management  2008 - University of Sri Jayawardenepura_x000d__x000d_
B.Sc.(Business Administration) 1997 - University of Sri Jayawardenepura</v>
      </c>
      <c r="F56" t="str" xml:space="preserve">
        <v xml:space="preserve">Number : +94 77 3633 919_x000d__x000d_
Email : jinendra500@gmail.com</v>
      </c>
      <c r="G56" t="str">
        <v xml:space="preserve">24 Years </v>
      </c>
      <c r="H56">
        <v>43.5</v>
      </c>
      <c r="I56">
        <v>34482.75862068965</v>
      </c>
      <c r="J56">
        <v>173.7167816091954</v>
      </c>
      <c r="K56">
        <v>1500000</v>
      </c>
      <c r="L56">
        <v>7556.675062972292</v>
      </c>
    </row>
    <row r="57" xml:space="preserve">
      <c r="A57">
        <v>57</v>
      </c>
      <c r="B57" t="str">
        <v xml:space="preserve">Manoj </v>
      </c>
      <c r="C57" t="str">
        <v>Fernando</v>
      </c>
      <c r="D57" t="str">
        <v>National Consultant to Review Drug Use &amp; Prevention</v>
      </c>
      <c r="E57" t="str" xml:space="preserve">
        <v xml:space="preserve">Master of Philosophy (M.Phil.) in Public Health (February 2017) - Faculty of Medicine University of Colombo Sri Lanka_x000d__x000d_
Bachelor of Medicine and Surgery (MBBS) (July 2000) - Faculty of Medicine University of Colombo Sri Lanka_x000d__x000d_
Certificate in Teaching Higher Education (CTHE) (July 2010) - Staff Development Centre University of Colombo Sri Lank</v>
      </c>
      <c r="F57" t="str" xml:space="preserve">
        <v xml:space="preserve">Number : (+94) 77 3417444_x000d__x000d_
Email : manojf2000@gmail.com</v>
      </c>
      <c r="G57" t="str">
        <v xml:space="preserve">19 Years </v>
      </c>
      <c r="H57" t="str">
        <v>No Cost</v>
      </c>
      <c r="I57" t="str">
        <v>-</v>
      </c>
      <c r="J57" t="str">
        <v>-</v>
      </c>
      <c r="K57" t="str">
        <v>-</v>
      </c>
      <c r="L57" t="str">
        <v>-</v>
      </c>
    </row>
    <row r="58" xml:space="preserve">
      <c r="A58">
        <v>58</v>
      </c>
      <c r="B58" t="str">
        <v>Petra</v>
      </c>
      <c r="C58" t="str">
        <v>Fernando</v>
      </c>
      <c r="D58" t="str">
        <v>National Consultant- GEF Terminal Evaluation</v>
      </c>
      <c r="E58" t="str" xml:space="preserve">
        <v xml:space="preserve">Master of Arts - Sustainable International Development _x000d__x000d_
Heller School, Brandeis University, Massachusetts, USA, 2000 – May 2002_x000d__x000d_
Bachelor of Science - Environmental Science _x000d__x000d_
Allegheny College, Pennsylvania, USA, 1994 – 1997</v>
      </c>
      <c r="F58" t="str" xml:space="preserve">
        <v xml:space="preserve">Number : +94 11 773971740(mobile)_x000d__x000d_
E-mail : karin@cepa.lk (work); karin.fernando@gmail.com (personal)</v>
      </c>
      <c r="G58" t="str">
        <v xml:space="preserve">23 Years </v>
      </c>
      <c r="H58">
        <v>30</v>
      </c>
      <c r="I58">
        <v>43941.66666666666</v>
      </c>
      <c r="J58">
        <v>221.3686666666667</v>
      </c>
      <c r="K58">
        <v>1318250</v>
      </c>
      <c r="L58">
        <v>6641.057934508816</v>
      </c>
    </row>
    <row r="59" xml:space="preserve">
      <c r="A59">
        <v>59</v>
      </c>
      <c r="B59" t="str">
        <v>D. G. G. Parakrama</v>
      </c>
      <c r="C59" t="str">
        <v>Karunaratne</v>
      </c>
      <c r="D59" t="str">
        <v>National Consultant – Feasibility of Landfills</v>
      </c>
      <c r="E59" t="str" xml:space="preserve">
        <v xml:space="preserve">PhD in Chemical Engineering (1999) - University of Nova, Lisbon, Portugal _x000d__x000d_
BSc in Chemical Engineering (1992) - University of Peradeniya, Sri Lanka</v>
      </c>
      <c r="F59" t="str">
        <v>-</v>
      </c>
      <c r="G59" t="str">
        <v xml:space="preserve">27 Years </v>
      </c>
      <c r="H59">
        <v>20</v>
      </c>
      <c r="I59">
        <v>48750</v>
      </c>
      <c r="J59">
        <v>245.592</v>
      </c>
      <c r="K59">
        <v>975000</v>
      </c>
      <c r="L59">
        <v>4911.83879093199</v>
      </c>
    </row>
    <row r="60" xml:space="preserve">
      <c r="A60">
        <v>60</v>
      </c>
      <c r="B60" t="str">
        <v xml:space="preserve">Rohana </v>
      </c>
      <c r="C60" t="str">
        <v>Cooray</v>
      </c>
      <c r="D60" t="str">
        <v>National Consultant - Capacity Building and Risk Assessment Specialist</v>
      </c>
      <c r="E60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60" t="str" xml:space="preserve">
        <v xml:space="preserve">Number - +94 77 714 8222_x000d__x000d_
 Email - rohancooray@gmail.com</v>
      </c>
      <c r="G60" t="str">
        <v xml:space="preserve">15 Years </v>
      </c>
      <c r="H60">
        <v>30</v>
      </c>
      <c r="I60">
        <v>50000</v>
      </c>
      <c r="J60">
        <v>251.8893333333334</v>
      </c>
      <c r="K60">
        <v>1500000</v>
      </c>
      <c r="L60">
        <v>7556.675062972292</v>
      </c>
    </row>
    <row r="61" xml:space="preserve">
      <c r="A61">
        <v>61</v>
      </c>
      <c r="B61" t="str">
        <v>Sumanadasa</v>
      </c>
      <c r="C61" t="str">
        <v>Suduwadewage</v>
      </c>
      <c r="D61" t="str">
        <v>Consultant to develop a Local Government Capacity Development Plan for Uva Province</v>
      </c>
      <c r="E61" t="str" xml:space="preserve">
        <v xml:space="preserve">Post Graduate Diploma, Development Studies and Public Policy (leading to MA) - Open _x000d__x000d_
University of Sri Lanka in collaboration with MARGA Institute, 2007_x000d__x000d_
Master Degree (MSc in Food Science and technology), Sri Jayewardenepura University –Sri Lanka 2003_x000d__x000d_
Bachelor of Science Degree (BSc-Specialized in Botany), Colombo University, Sri Lanka 1996_x000d__x000d_
Diploma in Quality Management, Sri Lanka Standards Institution – 2006_x000d__x000d_
Diploma in Management, Open University of Sri Lanka - 2002_x000d__x000d_
Diploma in Computer Programming, NYC – Sri Lanka 1996</v>
      </c>
      <c r="F61" t="str" xml:space="preserve">
        <v xml:space="preserve">Number :  0718124101 / 0776661905_x000d__x000d_
E-mail: ssuduwadev@gmail.com </v>
      </c>
      <c r="G61" t="str">
        <v xml:space="preserve">25 Years </v>
      </c>
      <c r="H61" t="str">
        <v>No Cost</v>
      </c>
      <c r="I61" t="str">
        <v>-</v>
      </c>
      <c r="J61" t="str">
        <v>-</v>
      </c>
      <c r="K61" t="str">
        <v>-</v>
      </c>
      <c r="L61" t="str">
        <v>-</v>
      </c>
    </row>
    <row r="62" xml:space="preserve">
      <c r="A62">
        <v>62</v>
      </c>
      <c r="B62" t="str">
        <v>Susil</v>
      </c>
      <c r="C62" t="str">
        <v>Perera</v>
      </c>
      <c r="D62" t="str">
        <v>Coordination Consultant to support the Marine Environment Protection Authority (MEPA) in Sri Lanka</v>
      </c>
      <c r="E62" t="str" xml:space="preserve">
        <v xml:space="preserve">Master’s Degree Course on Business Administration, University of Peradeniya, Sri Lanka (overall GPA 3.70) _x000d__x000d_
Civil Engineering degree offered by Engineering Council, London, United Kingdom _x000d__x000d_
Diploma in Housing and Community Development, University of Peradeniya, Sri Lanka _x000d__x000d_
Draughtsmanship course (1 year fulltime), Technical College, Kandy _x000d__x000d_
Quantity Surveying and Estimating (3 years part time), Technical College, Kandy </v>
      </c>
      <c r="F62" t="str" xml:space="preserve">
        <v xml:space="preserve">Number : +94771966335_x000d__x000d_
Email : susilperera29@gmail.com</v>
      </c>
      <c r="G62" t="str">
        <v xml:space="preserve">26 Years </v>
      </c>
      <c r="H62">
        <v>60</v>
      </c>
      <c r="I62">
        <v>32500</v>
      </c>
      <c r="J62">
        <v>163.728</v>
      </c>
      <c r="K62">
        <v>1950000</v>
      </c>
      <c r="L62">
        <v>9823.67758186398</v>
      </c>
    </row>
    <row r="63" xml:space="preserve">
      <c r="A63">
        <v>63</v>
      </c>
      <c r="B63" t="str">
        <v>Selyna</v>
      </c>
      <c r="C63" t="str">
        <v>Pieris</v>
      </c>
      <c r="D63" t="str">
        <v>National Consultant – UNSDF Evalution</v>
      </c>
      <c r="E63" t="str" xml:space="preserve">
        <v xml:space="preserve">Attorney-at-Law with Honour  (2013) - Sri Lanka Law College - Sri Lanka_x000d__x000d_
Masters in Advanced International Studies (MAIS) (2009) - University of Vienna/ Diplomatic Academy of Vienna - Austria _x000d__x000d_
Masters in Law (LLM in International Business Law) (2007) - University College London - United Kingdom _x000d__x000d_
Bachelors in Law (LLB Hons) (2006) - Hull University - United Kingdom</v>
      </c>
      <c r="F63" t="str" xml:space="preserve">
        <v xml:space="preserve">Number : +94 (0) 77 36 46 708 _x000d__x000d_
Email : selyna.peiris@positiveimpact.lk, selyna@selyn.lk</v>
      </c>
      <c r="G63" t="str">
        <v xml:space="preserve">6 Years </v>
      </c>
      <c r="H63">
        <v>45</v>
      </c>
      <c r="I63">
        <v>48000</v>
      </c>
      <c r="J63">
        <v>241.8135555555556</v>
      </c>
      <c r="K63">
        <v>2160000</v>
      </c>
      <c r="L63">
        <v>10881.6120906801</v>
      </c>
    </row>
    <row r="64" xml:space="preserve">
      <c r="A64">
        <v>64</v>
      </c>
      <c r="B64" t="str">
        <v>Ranjith</v>
      </c>
      <c r="C64" t="str">
        <v>Padmasiri</v>
      </c>
      <c r="D64" t="str">
        <v>National Consultant – Development of energy plans for the agricultural sector in three provinces</v>
      </c>
      <c r="E64" t="str" xml:space="preserve">
        <v xml:space="preserve">B.Sc. Engineering in Mechanical Engineering ( 1993) -  University of Peradeniya, Sri Lanka in  _x000d__x000d_
Master of Engineering in Energy Technology (2002) - University of Moratuwa, Sri Lanka</v>
      </c>
      <c r="F64" t="str" xml:space="preserve">
        <v xml:space="preserve">Number:+94 713448272 _x000d__x000d_
E mail :	ranjithpathmasiri5@gmail.com,  </v>
      </c>
      <c r="G64" t="str">
        <v>28  Years</v>
      </c>
      <c r="H64">
        <v>100</v>
      </c>
      <c r="I64">
        <v>59700</v>
      </c>
      <c r="J64">
        <v>300.7557</v>
      </c>
      <c r="K64">
        <v>5970000</v>
      </c>
      <c r="L64">
        <v>30075.56675062972</v>
      </c>
    </row>
    <row r="65" xml:space="preserve">
      <c r="A65">
        <v>65</v>
      </c>
      <c r="B65" t="str">
        <v>Samanthie</v>
      </c>
      <c r="C65" t="str">
        <v>Paranagama</v>
      </c>
      <c r="D65" t="str">
        <v>Consultant for the development of information material on legal aid</v>
      </c>
      <c r="E65" t="str" xml:space="preserve">
        <v xml:space="preserve">Masters in Social Science 1998 University of Kelaniya_x000d__x000d_
 Attorney At Law 1996 Sri Lanka Law College_x000d__x000d_
Bachelor of Law 1995 University of Colombo</v>
      </c>
      <c r="F65" t="str" xml:space="preserve">
        <v xml:space="preserve">Telephone : + 94112225109 Mobile : + 94718476908 _x000d__x000d_
Email : jsamanthie@yahoo.com </v>
      </c>
      <c r="G65" t="str">
        <v xml:space="preserve">26 Years </v>
      </c>
      <c r="H65">
        <v>22</v>
      </c>
      <c r="I65">
        <v>25000</v>
      </c>
      <c r="J65">
        <v>125.9445454545455</v>
      </c>
      <c r="K65">
        <v>550000</v>
      </c>
      <c r="L65">
        <v>2770.7808564231736</v>
      </c>
    </row>
    <row r="66" xml:space="preserve">
      <c r="A66">
        <v>66</v>
      </c>
      <c r="B66" t="str">
        <v xml:space="preserve">Prabodhini </v>
      </c>
      <c r="C66" t="str">
        <v>Munasinghe</v>
      </c>
      <c r="D66" t="str">
        <v>Consultant to conduct a baseline assessment on legal aid /access to justice available to women and marginalized communities and support trainings</v>
      </c>
      <c r="E66" t="str" xml:space="preserve">
        <v xml:space="preserve">Post-graduate Diploma in Gender and Women’s Studies (Presently)The University of Colombo_x000d__x000d_
LLM (Human Rights) (2013) - The University of Hong Kong_x000d__x000d_
LLB (Honours) (2002) - University of Leeds_x000d__x000d_
Post-Graduate Diploma in Conflict Resolution (2006) - University of Colombo_x000d__x000d_
</v>
      </c>
      <c r="F66" t="str" xml:space="preserve">
        <v xml:space="preserve">Number : +94 77 3020715_x000d__x000d_
Email : prabodhinim@gmail.com</v>
      </c>
      <c r="G66" t="str">
        <v xml:space="preserve">17 Years </v>
      </c>
      <c r="H66">
        <v>40</v>
      </c>
      <c r="I66">
        <v>29375</v>
      </c>
      <c r="J66">
        <v>147.985</v>
      </c>
      <c r="K66">
        <v>1175000</v>
      </c>
      <c r="L66">
        <v>5919.395465994962</v>
      </c>
    </row>
    <row r="67" xml:space="preserve">
      <c r="A67">
        <v>67</v>
      </c>
      <c r="B67" t="str">
        <v>Kasun</v>
      </c>
      <c r="C67" t="str">
        <v>Ediriweera</v>
      </c>
      <c r="D67" t="str">
        <v>National Consultant - Content Creator</v>
      </c>
      <c r="E67" t="str" xml:space="preserve">
        <v xml:space="preserve">Post Graduate Diploma in Digital Marketing - Chartered Institute of  Marketing (UK) - 2023_x000d__x000d_
Certificate in Digital Marketing, Public Relations &amp; Corporate Communications - Sri Lanka Press Institute - 2017_x000d__x000d_
International Diploma in Computer Studies (IDCS) - NCC (UK) - 2012</v>
      </c>
      <c r="F67" t="str" xml:space="preserve">
        <v xml:space="preserve">Number : +94 779 487 648_x000d__x000d_
Email : kasuncwe@gmail.com</v>
      </c>
      <c r="G67" t="str">
        <v xml:space="preserve">9 Years </v>
      </c>
      <c r="H67">
        <v>60</v>
      </c>
      <c r="I67">
        <v>40000</v>
      </c>
      <c r="J67">
        <v>201.5113333333333</v>
      </c>
      <c r="K67">
        <v>2400000</v>
      </c>
      <c r="L67">
        <v>12090.680100755668</v>
      </c>
    </row>
    <row r="68" xml:space="preserve">
      <c r="A68">
        <v>68</v>
      </c>
      <c r="B68" t="str">
        <v>Dhammika</v>
      </c>
      <c r="C68" t="str">
        <v>Mahendra</v>
      </c>
      <c r="D68" t="str">
        <v>Consultant to develop a Local Government Capacity Development Plan for North Central Province</v>
      </c>
      <c r="E68" t="str" xml:space="preserve">
        <v xml:space="preserve"> BSc. 2nd Class Hons. Degree (1991) - University of Colombo _x000d__x000d_
Master in Development Studies and Public Policy (2011) - Open University of Sri Lanka _x000d__x000d_
Post graduate Diploma in Public Management (2009) Faculty of Graduate Studies – University of Colombo</v>
      </c>
      <c r="F68" t="str">
        <v>Email : dampraba@gmail.com</v>
      </c>
      <c r="G68" t="str">
        <v xml:space="preserve">28 Years </v>
      </c>
      <c r="H68" t="str">
        <v>No Cost</v>
      </c>
      <c r="I68" t="str">
        <v>-</v>
      </c>
      <c r="J68" t="str">
        <v>-</v>
      </c>
      <c r="K68" t="str">
        <v>-</v>
      </c>
      <c r="L68" t="str">
        <v>-</v>
      </c>
    </row>
    <row r="69" xml:space="preserve">
      <c r="A69">
        <v>69</v>
      </c>
      <c r="B69" t="str">
        <v>Rohana</v>
      </c>
      <c r="C69" t="str">
        <v>Cooray</v>
      </c>
      <c r="D69" t="str">
        <v>National Consultant to review the CPD Outcome 2 - ‘integrated climate and disaster risk management’</v>
      </c>
      <c r="E69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69" t="str" xml:space="preserve">
        <v xml:space="preserve">Number - +94 77 714 8222_x000d__x000d_
 Email - rohancooray@gmail.com</v>
      </c>
      <c r="G69" t="str">
        <v xml:space="preserve">15 Years </v>
      </c>
      <c r="H69" t="str">
        <v>No Cost</v>
      </c>
      <c r="I69" t="str">
        <v>-</v>
      </c>
      <c r="J69" t="str">
        <v>-</v>
      </c>
      <c r="K69" t="str">
        <v>-</v>
      </c>
      <c r="L69" t="str">
        <v>-</v>
      </c>
    </row>
    <row r="70" xml:space="preserve">
      <c r="A70">
        <v>70</v>
      </c>
      <c r="B70" t="str">
        <v xml:space="preserve">Jude </v>
      </c>
      <c r="C70" t="str">
        <v>Walton</v>
      </c>
      <c r="D70" t="str">
        <v>Consultant for Capacity Building in Conducting Feasibility Study of Development Projects</v>
      </c>
      <c r="E70" t="str" xml:space="preserve">
        <v xml:space="preserve">Master of Business Administration (M.B.A) June 2010 - University of Peradeniya, Sri Lanka_x000d__x000d_
Master of Arts in Development Studies (M.A) Dec 2008 - University of Jaffna, Sri Lanka_x000d__x000d_
Bachelor of Business Administration (B.B.A) Sept 1999 - University of Jaffna, Sri Lanka</v>
      </c>
      <c r="F70" t="str" xml:space="preserve">
        <v xml:space="preserve">Mobile: 0765423569, Home: 0212229937 _x000d__x000d_
E-mail: j.judewalton@gmail.com</v>
      </c>
      <c r="G70" t="str">
        <v xml:space="preserve">15 Years </v>
      </c>
      <c r="H70">
        <v>90</v>
      </c>
      <c r="I70">
        <v>17000</v>
      </c>
      <c r="J70">
        <v>85.4271111111111</v>
      </c>
      <c r="K70">
        <v>1530000</v>
      </c>
      <c r="L70">
        <v>7688.442211055276</v>
      </c>
    </row>
    <row r="71" xml:space="preserve">
      <c r="A71">
        <v>71</v>
      </c>
      <c r="B71" t="str">
        <v>Kapila</v>
      </c>
      <c r="C71" t="str">
        <v>Sooriyaarachchi</v>
      </c>
      <c r="D71" t="str">
        <v>National Consultant  - Communication Specialist</v>
      </c>
      <c r="E71" t="str" xml:space="preserve">
        <v xml:space="preserve">Doctor of Medicine (MD-Lvov State Medical Faculty /USSR) - 1990 July_x000d__x000d_
Master of Social Science &amp; Communication, (MSSc) University of Kelaniya /Sri Lanka – 2015 May_x000d__x000d_
Master of Business Administration (MBA) University of Wolverhampton, United Kingdom 2019 March _x000d__x000d_
Master of Art (MA) Drama &amp;Theater, University of Kelaniya/ Sri Lanka (Pending -2021 July)_x000d__x000d_
Post Graduate Diploma in Tuberculosis &amp; Chest Diseases, (DTCD) University of Colombo - 1994 Dec _x000d__x000d_
Diploma in Tuberculosis Control &amp; Epidemiology (DTCE) Research Institute of Tuberculosis/ Japan - 2001 Aug_x000d__x000d_
Post Graduate Diploma in Writership &amp; Mass Communication (Journalism), University _x000d__x000d_
of Sri Jayawardhanapura - 2000 Dec _x000d__x000d_
Advance Certificate in Research &amp; Publication Monash University, Melbourne, _x000d__x000d_
Australia - 2014 Dec</v>
      </c>
      <c r="F71" t="str" xml:space="preserve">
        <v xml:space="preserve">Number -  077-3031390, 0718278301_x000d__x000d_
E-mail skkapila2001@yahoo.com</v>
      </c>
      <c r="G71" t="str">
        <v xml:space="preserve">29 Years </v>
      </c>
      <c r="H71">
        <v>40</v>
      </c>
      <c r="I71">
        <v>37500</v>
      </c>
      <c r="J71">
        <v>188.917</v>
      </c>
      <c r="K71">
        <v>1500000</v>
      </c>
      <c r="L71">
        <v>7556.675062972292</v>
      </c>
    </row>
    <row r="72" xml:space="preserve">
      <c r="A72">
        <v>72</v>
      </c>
      <c r="B72" t="str">
        <v>Ruvaiz</v>
      </c>
      <c r="C72" t="str">
        <v>Haniffa</v>
      </c>
      <c r="D72" t="str">
        <v>Medivac Coordinator</v>
      </c>
      <c r="E72" t="str" xml:space="preserve">
        <v xml:space="preserve">MD (Family Medicine) Post Graduate Institute of Medicine, University Colombo 2012_x000d__x000d_
DFM Post Graduate Institute of Medicine, University Colombo 2007_x000d__x000d_
PgDip (Occupational Health/Safety)University Colombo 2006_x000d__x000d_
MSc (Community Medicine) Post Graduate Institute of Medicine, University Colombo 2003_x000d__x000d_
MBBS North Colombo Medical College, Sri Lanka, 1994_x000d__x000d_
CTHE University Colombo 2009_x000d__x000d_
SEDA Staff and Educational Development Association, England, 2009_x000d__x000d_
MRCGP[INT] Royal College of General Practitioners, 2008_x000d__x000d_
FCGP[SL] College of General Practitioners of Sri Lanka, 2014</v>
      </c>
      <c r="F72" t="str" xml:space="preserve">
        <v xml:space="preserve">Number : +94 777 329 677_x000d__x000d_
Email : haniffa@med.cmb.ac.lk / ruvaizhaniffa@gmail.com</v>
      </c>
      <c r="G72" t="str">
        <v xml:space="preserve">26 Years </v>
      </c>
      <c r="H72">
        <v>30</v>
      </c>
      <c r="I72">
        <v>30000</v>
      </c>
      <c r="J72">
        <v>151.1336666666667</v>
      </c>
      <c r="K72">
        <v>900000</v>
      </c>
      <c r="L72">
        <v>4534.005037783375</v>
      </c>
    </row>
    <row r="73" xml:space="preserve">
      <c r="A73">
        <v>73</v>
      </c>
      <c r="B73" t="str">
        <v xml:space="preserve">Gehan </v>
      </c>
      <c r="C73" t="str">
        <v>Gunatilleke</v>
      </c>
      <c r="D73" t="str">
        <v>National Consultant to review the CPD Outcome 1 - "Inclusive, effective and accountable governance</v>
      </c>
      <c r="E73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73" t="str" xml:space="preserve">
        <v xml:space="preserve">Telephone: +94 777414189 _x000d__x000d_
E-mail: gehan@lexag.co</v>
      </c>
      <c r="G73" t="str">
        <v xml:space="preserve">10 Years </v>
      </c>
      <c r="H73" t="str">
        <v>No Cost</v>
      </c>
      <c r="I73" t="str">
        <v>-</v>
      </c>
      <c r="J73" t="str">
        <v>-</v>
      </c>
      <c r="K73" t="str">
        <v>-</v>
      </c>
      <c r="L73" t="str">
        <v>-</v>
      </c>
    </row>
    <row r="74" xml:space="preserve">
      <c r="A74">
        <v>74</v>
      </c>
      <c r="B74" t="str">
        <v>Mahesh</v>
      </c>
      <c r="C74" t="str">
        <v>Welikanna</v>
      </c>
      <c r="D74" t="str">
        <v>National Consultant - Police Reform Specialist</v>
      </c>
      <c r="E74" t="str" xml:space="preserve">
        <v xml:space="preserve">MBA (2015-2016) - University of Sunderland, UK_x000d__x000d_
Diploma in International Relations (2003-2004) - BIDTI _x000d__x000d_
Diplomacy &amp; International Relations (2011) - BIDTI _x000d__x000d_
Diploma in Computer Science (2005) - Wigan &amp; Leigh College in UK _x000d__x000d_
Tamil Traning Program (2012) - Language Institution _x000d__x000d_
Diploma in English for Professionals (2013 - 2014) - SLIDA</v>
      </c>
      <c r="F74" t="str" xml:space="preserve">
        <v xml:space="preserve">Number : 0777309133_x000d__x000d_
Email : maheshwelikanna@gmail.com </v>
      </c>
      <c r="G74" t="str">
        <v xml:space="preserve">8 Years </v>
      </c>
      <c r="H74">
        <v>6</v>
      </c>
      <c r="I74">
        <v>45600</v>
      </c>
      <c r="J74">
        <v>229.145</v>
      </c>
      <c r="K74">
        <v>273600</v>
      </c>
      <c r="L74">
        <v>1374.8743718592964</v>
      </c>
    </row>
    <row r="75" xml:space="preserve">
      <c r="A75">
        <v>75</v>
      </c>
      <c r="B75" t="str">
        <v xml:space="preserve">Manoj </v>
      </c>
      <c r="C75" t="str">
        <v>Fernando</v>
      </c>
      <c r="D75" t="str">
        <v>National Consultant to Review Drug Use &amp; Prevention</v>
      </c>
      <c r="E75" t="str" xml:space="preserve">
        <v xml:space="preserve">Master of Philosophy (M.Phil.) in Public Health (February 2017) - Faculty of Medicine University of Colombo Sri Lanka_x000d__x000d_
Bachelor of Medicine and Surgery (MBBS) (July 2000) - Faculty of Medicine University of Colombo Sri Lanka_x000d__x000d_
Certificate in Teaching Higher Education (CTHE) (July 2010) - Staff Development Centre University of Colombo Sri Lank</v>
      </c>
      <c r="F75" t="str" xml:space="preserve">
        <v xml:space="preserve">Number : (+94) 77 3417444_x000d__x000d_
Email : manojf2000@gmail.com</v>
      </c>
      <c r="G75" t="str">
        <v xml:space="preserve">19 Years </v>
      </c>
      <c r="H75" t="str">
        <v>No Cost</v>
      </c>
      <c r="I75" t="str">
        <v>-</v>
      </c>
      <c r="J75" t="str">
        <v>-</v>
      </c>
      <c r="K75" t="str">
        <v>-</v>
      </c>
      <c r="L75" t="str">
        <v>-</v>
      </c>
    </row>
    <row r="76" xml:space="preserve">
      <c r="A76">
        <v>76</v>
      </c>
      <c r="B76" t="str">
        <v>Prabashvi</v>
      </c>
      <c r="C76" t="str">
        <v>Kahathuduwa</v>
      </c>
      <c r="D76" t="str">
        <v xml:space="preserve">National Consultant for The Blue Enforcement project </v>
      </c>
      <c r="E76" t="str" xml:space="preserve">
        <v xml:space="preserve">Masters in International Human Rights Law (LLM) (Reading) (2021 - 2022) - Birmingham City University_x000d__x000d_
Post Graduate Diploma in Diplomacy and World Affairs (2021) - BIDTI_x000d__x000d_
Bachelor of Laws (LLB) (2017 - 2021) - General Sir John Kotelawala Defence University_x000d__x000d_
Diploma in Diplomacy and World Affairs (2020) - BIDTI _x000d__x000d_
Chartered Institute of Management Accountants (CIMA)_x000d__x000d_
CIMA Certificate in Business Accounting (Cert BA) (2017) - Achievers Lanka Business School </v>
      </c>
      <c r="F76" t="str" xml:space="preserve">
        <v xml:space="preserve">Number : +94 77 8801072_x000d__x000d_
Email : rabashvi@gmail.com</v>
      </c>
      <c r="G76" t="str">
        <v xml:space="preserve">3 Years </v>
      </c>
      <c r="H76">
        <v>130</v>
      </c>
      <c r="I76">
        <v>9230.76923076923</v>
      </c>
      <c r="J76">
        <v>46.38576923076923</v>
      </c>
      <c r="K76">
        <v>1200000</v>
      </c>
      <c r="L76">
        <v>6030.150753768844</v>
      </c>
    </row>
    <row r="77" xml:space="preserve">
      <c r="A77">
        <v>77</v>
      </c>
      <c r="B77" t="str">
        <v>Sriyani</v>
      </c>
      <c r="C77" t="str">
        <v>Perera</v>
      </c>
      <c r="D77" t="str">
        <v>Lead Gender Consultant Multi-Stakeholder Engagement for SDGs (Gender components)</v>
      </c>
      <c r="E77" t="str" xml:space="preserve">
        <v xml:space="preserve">B.A. (Economics)-University of Peradeniya_x000d__x000d_
Post Graduate Diploma in International Relations - BMICH, Sri Lanka_x000d__x000d_
Post Graduate Diploma in Social Planning and Policy Analysis - University of Queensland,Australia_x000d__x000d_
M.A in Women's Studies - University of Colombo, Sri Lanka</v>
      </c>
      <c r="F77" t="str" xml:space="preserve">
        <v xml:space="preserve">Number - +94 77 48 35 377,+94 11 2 67 9577_x000d__x000d_
Email -  sriyanipereratw@gmail.com</v>
      </c>
      <c r="G77" t="str">
        <v>17  Years</v>
      </c>
      <c r="H77">
        <v>40</v>
      </c>
      <c r="I77">
        <v>30800</v>
      </c>
      <c r="J77">
        <v>154.77375</v>
      </c>
      <c r="K77">
        <v>1232000</v>
      </c>
      <c r="L77">
        <v>6190.954773869346</v>
      </c>
    </row>
    <row r="78" xml:space="preserve">
      <c r="A78">
        <v>78</v>
      </c>
      <c r="B78" t="str">
        <v xml:space="preserve">S. T. </v>
      </c>
      <c r="C78" t="str">
        <v>Hettige</v>
      </c>
      <c r="D78" t="str">
        <v>Consultant - Policy Research &amp; Dialogue</v>
      </c>
      <c r="E78" t="str" xml:space="preserve">
        <v xml:space="preserve">Ph.D. (Social Anthropology) (1980) - Monash University, Australia _x000d__x000d_
B.Phil. (Sociology) (1974) _x000d__x000d_
B.A. Honors. (Sociology) (1972) - University of Colombo</v>
      </c>
      <c r="F78" t="str">
        <v xml:space="preserve">Email :  hettigesiri@gmail.com </v>
      </c>
      <c r="G78" t="str">
        <v xml:space="preserve">48 Years </v>
      </c>
      <c r="H78" t="str">
        <v>No Cost</v>
      </c>
      <c r="I78" t="str">
        <v>-</v>
      </c>
      <c r="J78" t="str">
        <v>-</v>
      </c>
      <c r="K78" t="str">
        <v>-</v>
      </c>
      <c r="L78" t="str">
        <v>-</v>
      </c>
    </row>
    <row r="79" xml:space="preserve">
      <c r="A79">
        <v>79</v>
      </c>
      <c r="B79" t="str">
        <v>Anoma</v>
      </c>
      <c r="C79" t="str">
        <v>Priyadarshani</v>
      </c>
      <c r="D79" t="str">
        <v>National Consultant - Programme Consultant</v>
      </c>
      <c r="E79" t="str" xml:space="preserve">
        <v xml:space="preserve">PhD in Science(Microbiology related) _x000d__x000d_
Attorney-at-Law </v>
      </c>
      <c r="F79" t="str" xml:space="preserve">
        <v xml:space="preserve">Number : +94717903808 _x000d__x000d_
 Email : anomathree@gmail.com </v>
      </c>
      <c r="G79" t="str">
        <v>-</v>
      </c>
      <c r="H79">
        <v>60</v>
      </c>
      <c r="I79">
        <v>25793.6</v>
      </c>
      <c r="J79">
        <v>129.3885</v>
      </c>
      <c r="K79">
        <v>1547616</v>
      </c>
      <c r="L79">
        <v>7763.310759969902</v>
      </c>
    </row>
    <row r="80" xml:space="preserve">
      <c r="A80">
        <v>80</v>
      </c>
      <c r="B80" t="str">
        <v>Devaka</v>
      </c>
      <c r="C80" t="str">
        <v>Weerakoon</v>
      </c>
      <c r="D80" t="str">
        <v>Consultant - Biodiversity &amp; Ecosystems</v>
      </c>
      <c r="E80" t="str" xml:space="preserve">
        <v xml:space="preserve">2010 Master of Arts in Financial Economics, University of Colombo, Sri Lanka_x000d__x000d_
2007 Associate Member - Institute of Chartered Institute of Management Accountants, UK (ACMA)_x000d__x000d_
2000 Advanced Certificate in Banking and Finance (IBSL)_x000d__x000d_
Primary &amp; Secondary Education - St. Sebastians College, Moratuwa</v>
      </c>
      <c r="F80" t="str" xml:space="preserve">
        <v xml:space="preserve">Number : +94-773 596935 _x000d__x000d_
Email: daminda75@gmail.com</v>
      </c>
      <c r="G80" t="str">
        <v xml:space="preserve">20 Years </v>
      </c>
      <c r="H80" t="str">
        <v>No Cost</v>
      </c>
      <c r="I80" t="str">
        <v>-</v>
      </c>
      <c r="J80" t="str">
        <v>-</v>
      </c>
      <c r="K80" t="str">
        <v>-</v>
      </c>
      <c r="L80" t="str">
        <v>-</v>
      </c>
    </row>
    <row r="81" xml:space="preserve">
      <c r="A81">
        <v>81</v>
      </c>
      <c r="B81" t="str">
        <v>Indrasiri</v>
      </c>
      <c r="C81" t="str">
        <v>Hewage</v>
      </c>
      <c r="D81" t="str">
        <v>Consultant for Capacity Building in Conducting Feasibility Studies of Development Project</v>
      </c>
      <c r="E81" t="str" xml:space="preserve">
        <v xml:space="preserve">Post Graduate Diploma in e-Government, Post Graduate Institute of Management, Sri Lanka, 2012_x000d__x000d_
Diploma in e-Government, Post Graduate Institute of Management, Sri Lanka, 2011_x000d__x000d_
Master of Science in Town &amp; Country Planning, University of Moratuwa, Sri Lanka, 1989_x000d__x000d_
Post Graduate Diploma in Computer Technology, University of Colombo, Sri Lanka, 1994_x000d__x000d_
Post Graduate Diploma in Population Studies, University of Colombo, Sri Lanka, 1993_x000d__x000d_
Post Graduate Certificate in Urban Development, Centre for Development Studies, Poona, India, 1984_x000d__x000d_
Bachelor of Development Studies (Specialization Statistics), University of Sri Jayewardenepura, Sri Lanka, 1978</v>
      </c>
      <c r="F81" t="str" xml:space="preserve">
        <v xml:space="preserve">Number : : 071-4425501 _x000d__x000d_
E-mail : indrasiri2013@Gmail.com</v>
      </c>
      <c r="G81" t="str">
        <v xml:space="preserve">43 Years </v>
      </c>
      <c r="H81">
        <v>120</v>
      </c>
      <c r="I81">
        <v>19125</v>
      </c>
      <c r="J81">
        <v>96.10549999999999</v>
      </c>
      <c r="K81">
        <v>2295000</v>
      </c>
      <c r="L81">
        <v>11532.663316582915</v>
      </c>
    </row>
    <row r="82" xml:space="preserve">
      <c r="A82">
        <v>82</v>
      </c>
      <c r="B82" t="str">
        <v>Maringa</v>
      </c>
      <c r="C82" t="str">
        <v>Sumanadasa</v>
      </c>
      <c r="D82" t="str">
        <v>National Consultant - Researcher on improving revenue generation at local level</v>
      </c>
      <c r="E82" t="str" xml:space="preserve">
        <v xml:space="preserve">University of Colombo Department of Economics( 2006)-2010 - PhD_x000d__x000d_
Sri Lanka Law College Attorney at Law (2006-2007) - AAL_x000d__x000d_
University of Glasgow Centre for Development Studies (1985-1986) - MPhil_x000d__x000d_
University of Colombo Department of Political Science (1992-1993) - MA_x000d__x000d_
Institute of Bankers, Sri Lanka Banking (1972-1975) -  AIB_x000d__x000d_
University of Colombo Faculty of Law (1999-2002) - LLB_x000d__x000d_
University of Peradeniya Faculty of Arts (1968-1971) - BA</v>
      </c>
      <c r="F82" t="str" xml:space="preserve">
        <v xml:space="preserve">Number :  +94 773333207_x000d__x000d_
Email : ms1949@gmail.com</v>
      </c>
      <c r="G82" t="str">
        <v>45 Years</v>
      </c>
      <c r="H82">
        <v>130.5</v>
      </c>
      <c r="I82">
        <v>7662.835249042146</v>
      </c>
      <c r="J82">
        <v>38.50674329501916</v>
      </c>
      <c r="K82">
        <v>1000000</v>
      </c>
      <c r="L82">
        <v>5025.125628140703</v>
      </c>
    </row>
    <row r="83" xml:space="preserve">
      <c r="A83">
        <v>83</v>
      </c>
      <c r="B83" t="str">
        <v>Malsirini</v>
      </c>
      <c r="C83" t="str">
        <v>De Silva</v>
      </c>
      <c r="D83" t="str">
        <v>Consultant on Alternatives to Imprisonment in Sri Lanka- Development of a Module for Sri Lanka Judges’ Institute on Sentencing and Bail</v>
      </c>
      <c r="E83" t="str" xml:space="preserve">
        <v xml:space="preserve">LL.M in International Legal Studies, May 2016 - NEW YORK UNIVERSITY SCHOOL OF LAW, NEW YORK, USA_x000d__x000d_
LL.B (Hons) 2012 - UNIVERSITY OF COLOMBO, COLOMBO, SRI LANKA</v>
      </c>
      <c r="F83" t="str" xml:space="preserve">
        <v xml:space="preserve">Number : 94 773 535 510_x000d__x000d_
Email : malds10@gmail.com </v>
      </c>
      <c r="G83" t="str">
        <v xml:space="preserve">11 Years </v>
      </c>
      <c r="H83">
        <v>20</v>
      </c>
      <c r="I83">
        <v>30000</v>
      </c>
      <c r="J83">
        <v>150.754</v>
      </c>
      <c r="K83">
        <v>600000</v>
      </c>
      <c r="L83">
        <v>3015.075376884422</v>
      </c>
    </row>
    <row r="84" xml:space="preserve">
      <c r="A84">
        <v>84</v>
      </c>
      <c r="B84" t="str">
        <v xml:space="preserve">Ramanusha </v>
      </c>
      <c r="C84" t="str">
        <v>Poopalaratnam</v>
      </c>
      <c r="D84" t="str">
        <v>National consultant to support Non-violent communication workshop led by BRH</v>
      </c>
      <c r="E84" t="str" xml:space="preserve">
        <v xml:space="preserve">2011| Professional Qualification in Human Resource Management _x000d__x000d_
2009 | B.A. in Peace and Conflict Resolution | University of Kelaniya_x000d__x000d_
2015|Certified Trainer in Nonviolent Communication ,USA</v>
      </c>
      <c r="F84" t="str" xml:space="preserve">
        <v xml:space="preserve">Mobile: +94773556554 _x000d__x000d_
Email: ramanusha11@gmail.com</v>
      </c>
      <c r="G84" t="str">
        <v xml:space="preserve">15 Years </v>
      </c>
      <c r="H84">
        <v>65</v>
      </c>
      <c r="I84">
        <v>15000</v>
      </c>
      <c r="J84">
        <v>75.24461538461537</v>
      </c>
      <c r="K84">
        <v>975000</v>
      </c>
      <c r="L84">
        <v>4890.89541008277</v>
      </c>
    </row>
    <row r="85" xml:space="preserve">
      <c r="A85">
        <v>85</v>
      </c>
      <c r="B85" t="str">
        <v>Jinendra</v>
      </c>
      <c r="C85" t="str">
        <v>Kothalawala</v>
      </c>
      <c r="D85" t="str">
        <v>Consultant to carry out Perception Survey to assess youth engagement with state and nonstate actors towards building cohesive communities</v>
      </c>
      <c r="E85" t="str" xml:space="preserve">
        <v xml:space="preserve">PhD in Business Management (2021-2024) - Univesity of Sri Jayawardenepura_x000d__x000d_
M.Sc in Management  2008 - University of Sri Jayawardenepura_x000d__x000d_
B.Sc.(Business Administration) 1997 - University of Sri Jayawardenepura</v>
      </c>
      <c r="F85" t="str" xml:space="preserve">
        <v xml:space="preserve">Number : +94 77 3633 919_x000d__x000d_
Email : jinendra500@gmail.com</v>
      </c>
      <c r="G85" t="str">
        <v xml:space="preserve">24 Years </v>
      </c>
      <c r="H85" t="str">
        <v>No Cost</v>
      </c>
      <c r="I85" t="str">
        <v>-</v>
      </c>
      <c r="J85" t="str">
        <v>-</v>
      </c>
      <c r="K85" t="str">
        <v>-</v>
      </c>
      <c r="L85" t="str">
        <v>-</v>
      </c>
    </row>
    <row r="86" xml:space="preserve">
      <c r="A86">
        <v>86</v>
      </c>
      <c r="B86" t="str">
        <v>Sepali</v>
      </c>
      <c r="C86" t="str">
        <v>Kottegoda</v>
      </c>
      <c r="D86" t="str">
        <v>National Consultant to prepare country inputs for a multi-country regional report on Promoting Investments in Sustainable Childcare in Asia and the Pacific</v>
      </c>
      <c r="E86" t="str" xml:space="preserve">
        <v xml:space="preserve">1991: D.Phil in Development Studies. Institute of Development Studies, University of Sussex. United Kingdom _x000d__x000d_
1984: M.Phil in Development Studies. Institute of Development Studies, University of Sussex. United Kingdom. _x000d__x000d_
1980: BA (Honours) English Literature. Faculty of Arts, University of Kelaniya, Sri Lanka _x000d__x000d_
1962 – 1976: Visakha Vidyalaya, Colombo </v>
      </c>
      <c r="F86" t="str" xml:space="preserve">
        <v xml:space="preserve">Number :(+94) 777-792960 _x000d__x000d_
Email: sepalikottegoda@gmail.com</v>
      </c>
      <c r="G86" t="str">
        <v xml:space="preserve">27 Years </v>
      </c>
      <c r="H86">
        <v>40</v>
      </c>
      <c r="I86">
        <v>48000</v>
      </c>
      <c r="J86">
        <v>240.7825</v>
      </c>
      <c r="K86">
        <v>1920000</v>
      </c>
      <c r="L86">
        <v>9631.30173062453</v>
      </c>
    </row>
    <row r="87" xml:space="preserve">
      <c r="A87">
        <v>87</v>
      </c>
      <c r="B87" t="str">
        <v>Daminda</v>
      </c>
      <c r="C87" t="str">
        <v>Fonseka</v>
      </c>
      <c r="D87" t="str">
        <v>Consultant National Planning and Finance</v>
      </c>
      <c r="E87" t="str" xml:space="preserve">
        <v xml:space="preserve">2010 Master of Arts in Financial Economics, University of Colombo, Sri Lanka_x000d__x000d_
2007 Associate Member - Institute of Chartered Institute of Management Accountants, UK (ACMA)_x000d__x000d_
2000 Advanced Certificate in Banking and Finance (IBSL)_x000d__x000d_
Primary &amp; Secondary Education - St. Sebastians College, Moratuwa</v>
      </c>
      <c r="F87" t="str" xml:space="preserve">
        <v xml:space="preserve">Number : +94-773 596935 _x000d__x000d_
Email: daminda75@gmail.com</v>
      </c>
      <c r="G87" t="str">
        <v xml:space="preserve">20 Years </v>
      </c>
      <c r="H87" t="str">
        <v>No Cost</v>
      </c>
      <c r="I87" t="str">
        <v>-</v>
      </c>
      <c r="J87" t="str">
        <v>-</v>
      </c>
      <c r="K87" t="str">
        <v>-</v>
      </c>
      <c r="L87" t="str">
        <v>-</v>
      </c>
    </row>
    <row r="88" xml:space="preserve">
      <c r="A88">
        <v>88</v>
      </c>
      <c r="B88" t="str">
        <v>Dinesh</v>
      </c>
      <c r="C88" t="str">
        <v>Asanka</v>
      </c>
      <c r="D88" t="str">
        <v>Consultant - ICT Coordinator</v>
      </c>
      <c r="E88" t="str" xml:space="preserve">
        <v xml:space="preserve"> B.Sc (Eng) in  Electrical Engineering (2000) - University of Moratuwa_x000d__x000d_
MBA (IT) (2006) - University of Moratuwa_x000d__x000d_
MSc in Artificial Intelligence University of Moratuwa_x000d__x000d_
Mphil in Fuzzy Data Warehouse -  University of Moratuwa</v>
      </c>
      <c r="F88" t="str" xml:space="preserve">
        <v xml:space="preserve">Number : +94-77-7777882_x000d__x000d_
E-mail: dineshasanka@gmail.com</v>
      </c>
      <c r="G88" t="str">
        <v xml:space="preserve">19 Years </v>
      </c>
      <c r="H88" t="str">
        <v>No Cost</v>
      </c>
      <c r="I88" t="str">
        <v>-</v>
      </c>
      <c r="J88" t="str">
        <v>-</v>
      </c>
      <c r="K88" t="str">
        <v>-</v>
      </c>
      <c r="L88" t="str">
        <v>-</v>
      </c>
    </row>
    <row r="89" xml:space="preserve">
      <c r="A89">
        <v>89</v>
      </c>
      <c r="B89" t="str">
        <v xml:space="preserve">Mihiri </v>
      </c>
      <c r="C89" t="str">
        <v>Wickramanayake</v>
      </c>
      <c r="D89" t="str">
        <v>National Consultant – Communication of findings of Health Care Waste Management (HCWM) Transforming Lives and  Livelihoods</v>
      </c>
      <c r="E89" t="str">
        <v>University of Missouri - Colombia, School of Journalism (Associate Degree)</v>
      </c>
      <c r="F89" t="str" xml:space="preserve">
        <v xml:space="preserve">Number : +94 777 354 051 _x000d__x000d_
Email : mihiri@hype.lk</v>
      </c>
      <c r="G89" t="str">
        <v>17 Years</v>
      </c>
      <c r="H89">
        <v>150</v>
      </c>
      <c r="I89">
        <v>40000</v>
      </c>
      <c r="J89">
        <v>201.005</v>
      </c>
      <c r="K89">
        <v>6000000</v>
      </c>
      <c r="L89">
        <v>30150.75376884422</v>
      </c>
    </row>
    <row r="90" xml:space="preserve">
      <c r="A90">
        <v>90</v>
      </c>
      <c r="B90" t="str">
        <v xml:space="preserve">Gehan </v>
      </c>
      <c r="C90" t="str">
        <v>Gunatilleke</v>
      </c>
      <c r="D90" t="str">
        <v>National Consultant to review the CPD Outcome 1 - "Inclusive, effective and accountable governance</v>
      </c>
      <c r="E90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90" t="str" xml:space="preserve">
        <v xml:space="preserve">Telephone: +94 777414189 _x000d__x000d_
E-mail: gehan@lexag.co</v>
      </c>
      <c r="G90" t="str">
        <v xml:space="preserve">10 Years </v>
      </c>
      <c r="H90" t="str">
        <v>No Cost</v>
      </c>
      <c r="I90" t="str">
        <v>-</v>
      </c>
      <c r="J90" t="str">
        <v>-</v>
      </c>
      <c r="K90" t="str">
        <v>-</v>
      </c>
      <c r="L90" t="str">
        <v>-</v>
      </c>
    </row>
    <row r="91" xml:space="preserve">
      <c r="A91">
        <v>91</v>
      </c>
      <c r="B91" t="str">
        <v>Rohana</v>
      </c>
      <c r="C91" t="str">
        <v>Cooray</v>
      </c>
      <c r="D91" t="str">
        <v>National Consultant to review the CPD Outcome 2 - ‘integrated climate and disaster risk management’</v>
      </c>
      <c r="E91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91" t="str" xml:space="preserve">
        <v xml:space="preserve">Number - +94 77 714 8222_x000d__x000d_
 Email - rohancooray@gmail.com</v>
      </c>
      <c r="G91" t="str">
        <v xml:space="preserve">15 Years </v>
      </c>
      <c r="H91" t="str">
        <v>No Cost</v>
      </c>
      <c r="I91" t="str">
        <v>-</v>
      </c>
      <c r="J91" t="str">
        <v>-</v>
      </c>
      <c r="K91" t="str">
        <v>-</v>
      </c>
      <c r="L91" t="str">
        <v>-</v>
      </c>
    </row>
    <row r="92" xml:space="preserve">
      <c r="A92">
        <v>92</v>
      </c>
      <c r="B92" t="str">
        <v>Chathura</v>
      </c>
      <c r="C92" t="str">
        <v>De Silva</v>
      </c>
      <c r="D92" t="str">
        <v>Individual Consultant to provide advisory IT assistance to 05 Public Authorities on areas related to Proactive Disclosure of Information.</v>
      </c>
      <c r="E92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92" t="str" xml:space="preserve">
        <v xml:space="preserve">Number : +94 (0) 112 650 920, +94 (0) 777 307 903_x000d__x000d_
Email : chathura@cse.mrt.ac.lk</v>
      </c>
      <c r="G92" t="str">
        <v>25 Years</v>
      </c>
      <c r="H92">
        <v>35</v>
      </c>
      <c r="I92">
        <v>56000</v>
      </c>
      <c r="J92">
        <v>280.9128571428571</v>
      </c>
      <c r="K92">
        <v>1960000</v>
      </c>
      <c r="L92">
        <v>9831.953850012542</v>
      </c>
    </row>
    <row r="93" xml:space="preserve">
      <c r="A93">
        <v>93</v>
      </c>
      <c r="B93" t="str">
        <v xml:space="preserve">Prabodhini </v>
      </c>
      <c r="C93" t="str">
        <v>Munasinghe</v>
      </c>
      <c r="D93" t="str">
        <v>Consultant to conduct a baseline assessment on legal aid /access to justice available to women and marginalized communities and support trainings</v>
      </c>
      <c r="E93" t="str" xml:space="preserve">
        <v xml:space="preserve">Post-graduate Diploma in Gender and Women’s Studies (Presently)The University of Colombo_x000d__x000d_
LLM (Human Rights) (2013) - The University of Hong Kong_x000d__x000d_
LLB (Honours) (2002) - University of Leeds_x000d__x000d_
Post-Graduate Diploma in Conflict Resolution (2006) - University of Colombo_x000d__x000d_
</v>
      </c>
      <c r="F93" t="str" xml:space="preserve">
        <v xml:space="preserve">Number : +94 77 3020715_x000d__x000d_
Email : prabodhinim@gmail.com</v>
      </c>
      <c r="G93" t="str">
        <v xml:space="preserve">17 Years </v>
      </c>
      <c r="H93" t="str">
        <v>No Cost</v>
      </c>
      <c r="I93" t="str">
        <v>-</v>
      </c>
      <c r="J93" t="str">
        <v>-</v>
      </c>
      <c r="K93" t="str">
        <v>-</v>
      </c>
      <c r="L93" t="str">
        <v>-</v>
      </c>
    </row>
    <row r="94" xml:space="preserve">
      <c r="A94">
        <v>94</v>
      </c>
      <c r="B94" t="str">
        <v>Samanthie</v>
      </c>
      <c r="C94" t="str">
        <v>Paranagama</v>
      </c>
      <c r="D94" t="str">
        <v>Consultant for the development of information material on legal aid</v>
      </c>
      <c r="E94" t="str" xml:space="preserve">
        <v xml:space="preserve">Masters in Social Science 1998 University of Kelaniya_x000d__x000d_
 Attorney At Law 1996 Sri Lanka Law College_x000d__x000d_
Bachelor of Law 1995 University of Colombo</v>
      </c>
      <c r="F94" t="str" xml:space="preserve">
        <v xml:space="preserve">Telephone : + 94112225109 Mobile : + 94718476908 _x000d__x000d_
Email : jsamanthie@yahoo.com </v>
      </c>
      <c r="G94" t="str">
        <v xml:space="preserve">26 Years </v>
      </c>
      <c r="H94" t="str">
        <v>No Cost</v>
      </c>
      <c r="I94" t="str">
        <v>-</v>
      </c>
      <c r="J94" t="str">
        <v>-</v>
      </c>
      <c r="K94" t="str">
        <v>-</v>
      </c>
      <c r="L94" t="str">
        <v>-</v>
      </c>
    </row>
    <row r="95" xml:space="preserve">
      <c r="A95">
        <v>95</v>
      </c>
      <c r="B95" t="str">
        <v>Rasiah</v>
      </c>
      <c r="C95" t="str">
        <v>Pathmanathan</v>
      </c>
      <c r="D95" t="str">
        <v>LOT 2- Individual Consultant for 12 Local Authorities in Jaffna District  (05), Kilinochchi District (03) and Mullaitivu District  (04)-Tamil Speaking</v>
      </c>
      <c r="E95" t="str" xml:space="preserve">
        <v xml:space="preserve">Master of Arts in Regional Planning (2005/2006) - University of Jaffna_x000d__x000d_
Bachelor of Science in Business Administration (1981/1985) - University of Jaffna_x000d__x000d_
Diploma in Public Procurement and Contract Administration (DIPPCA) (2012/2013) - SLIDA</v>
      </c>
      <c r="F95" t="str" xml:space="preserve">
        <v xml:space="preserve">Number : 0094-718618019 _x000d__x000d_
Email - rasiahpath@gmail.com </v>
      </c>
      <c r="G95" t="str">
        <v xml:space="preserve">34 Years </v>
      </c>
      <c r="H95">
        <v>120</v>
      </c>
      <c r="I95">
        <v>30583.33333333333</v>
      </c>
      <c r="J95">
        <v>153.41525</v>
      </c>
      <c r="K95">
        <v>3670000</v>
      </c>
      <c r="L95">
        <v>18409.831953850015</v>
      </c>
    </row>
    <row r="96" xml:space="preserve">
      <c r="A96">
        <v>96</v>
      </c>
      <c r="B96" t="str">
        <v xml:space="preserve">Deepakrishna </v>
      </c>
      <c r="C96" t="str">
        <v>Somasundaram</v>
      </c>
      <c r="D96" t="str">
        <v>National Consultant - GIS and remote sensing specialist</v>
      </c>
      <c r="E96" t="str" xml:space="preserve">
        <v xml:space="preserve">PhD (Cartography and GIS)  2017- 2021 - University of Chine Academy of Sciences, China. _x000d__x000d_
Masters of Science (GIS and Remote Sensing) 2013- 2016  - University of Peradeniya, Sri Lanka. _x000d__x000d_
Bachelor of Science (Surveying Science, First class honours) 2011-2015 - Institute of Surveying and Mapping, Diyatalawa_x000d__x000d_
Bachelor of Science 2004 - 2008 - Eastern University of Sri Lanka</v>
      </c>
      <c r="F96" t="str" xml:space="preserve">
        <v xml:space="preserve">Number : +94-71-14071494/+86 131 26755 905 100_x000d__x000d_
Email : deepa@gmail.com/deepa@radi.ac.cn</v>
      </c>
      <c r="G96" t="str">
        <v xml:space="preserve">13 Years </v>
      </c>
      <c r="H96">
        <v>87</v>
      </c>
      <c r="I96">
        <v>19770.11494252874</v>
      </c>
      <c r="J96">
        <v>99.1728735632184</v>
      </c>
      <c r="K96">
        <v>1720000</v>
      </c>
      <c r="L96">
        <v>8628.041133684475</v>
      </c>
    </row>
    <row r="97">
      <c r="A97">
        <v>97</v>
      </c>
      <c r="B97" t="str">
        <v>Lionel Upali</v>
      </c>
      <c r="C97" t="str">
        <v>Hettiarachchi</v>
      </c>
      <c r="D97" t="str">
        <v>LOT 4- Individual Consultant for 13 Local Authorities in Anuradhapura District-Sinhala Speaking</v>
      </c>
      <c r="E97" t="str">
        <v>-</v>
      </c>
      <c r="F97" t="str">
        <v>-</v>
      </c>
      <c r="G97" t="str">
        <v>-</v>
      </c>
      <c r="H97">
        <v>130</v>
      </c>
      <c r="I97">
        <v>30192.30769230769</v>
      </c>
      <c r="J97">
        <v>151.7353846153846</v>
      </c>
      <c r="K97">
        <v>3925000</v>
      </c>
      <c r="L97">
        <v>19725.60056287064</v>
      </c>
    </row>
    <row r="98" xml:space="preserve">
      <c r="A98">
        <v>98</v>
      </c>
      <c r="B98" t="str">
        <v>Gnananantharajah</v>
      </c>
      <c r="C98" t="str">
        <v>Thevagnanan</v>
      </c>
      <c r="D98" t="str">
        <v>LOT 1- IC for 12 Local Authorities in Jaffna District -Tamil Speaking</v>
      </c>
      <c r="E98" t="str" xml:space="preserve">
        <v xml:space="preserve">Master Degree in Professional Accounting (MPAcc)- University of Sri Jayawardhanapura_x000d__x000d_
Post Graduate Diploma in Accounting and Financial Management(PGDPFM) –University of Sri Jayawardhanapura _x000d__x000d_
Diploma in Public Financial Management Merit pass (DPFM) ––Sri Lanka Institute of Development Administration_x000d__x000d_
Bachelor of Commerce Degree with Second Class (B.Com)- University of Jaffna</v>
      </c>
      <c r="F98" t="str">
        <v>Number :  0776039230</v>
      </c>
      <c r="G98" t="str">
        <v xml:space="preserve">35 Years </v>
      </c>
      <c r="H98">
        <v>120</v>
      </c>
      <c r="I98">
        <v>33250</v>
      </c>
      <c r="J98">
        <v>167.10225</v>
      </c>
      <c r="K98">
        <v>3990000</v>
      </c>
      <c r="L98">
        <v>20052.26655945321</v>
      </c>
    </row>
    <row r="99" xml:space="preserve">
      <c r="A99">
        <v>99</v>
      </c>
      <c r="B99" t="str">
        <v xml:space="preserve">S. P. </v>
      </c>
      <c r="C99" t="str">
        <v>Wijerathne</v>
      </c>
      <c r="D99" t="str">
        <v>LOT 10- Individual Consultant for 14 Local Authorities in Monaragala Districts( 10) Badulla (04 out of 18)-Sinhala Speaking</v>
      </c>
      <c r="E99" t="str" xml:space="preserve">
        <v xml:space="preserve">B.Sc. (Business Administration), Special Degree, 2nd Class Lower Division, University of Sri Jayewardenepura, Sri Lanka, From 1979 to 1983._x000d__x000d_
P.G. Diploma in Local Government Finance, Postgraduate Institute of Management, University of Sri Jayewardenepura, Sri Lanka, From 1990 to 1991._x000d__x000d_
Master of Public Management, Sri Lanka Institute of Development Administration, (SLIDA) From 2006 to 2008. (The topic of the dissertation was “A Study on Cash Management in Municipalities in _x000d__x000d_
Southern Province”)</v>
      </c>
      <c r="F99" t="str" xml:space="preserve">
        <v xml:space="preserve">Number : 0773103488 _x000d__x000d_
Email : wijerathnesp@gamil.com </v>
      </c>
      <c r="G99" t="str">
        <v>7 Years</v>
      </c>
      <c r="H99">
        <v>140</v>
      </c>
      <c r="I99">
        <v>34285.71428571428</v>
      </c>
      <c r="J99">
        <v>172.3073571428571</v>
      </c>
      <c r="K99">
        <v>4800000</v>
      </c>
      <c r="L99">
        <v>24123.027439943715</v>
      </c>
    </row>
    <row r="100" xml:space="preserve">
      <c r="A100">
        <v>100</v>
      </c>
      <c r="B100" t="str">
        <v>Nazeer</v>
      </c>
      <c r="C100" t="str">
        <v>Ameer</v>
      </c>
      <c r="D100" t="str">
        <v>LOT 6- Individual Consultant for 9 Local Authorities in Trincomalee District (08), Vaharai PS in Batticaloa District (01) - Tamil Speaking</v>
      </c>
      <c r="E100" t="str" xml:space="preserve">
        <v xml:space="preserve">MBA in International Business and Finance (06/2017 - 06/2018) - University of the West of Scotland, Scotland UK_x000d__x000d_
Full Member of Certified Practicing Accountant – (CPA) Australia (01/07/2011)_x000d__x000d_
Master of Professional Accounting (MPA), a pre-requisite for CPA or ICAA Australia - University of New England Armidale Australia_x000d__x000d_
Master of Science in Audit Management and Consultancy – (MSc) (11/2003 -11/2004) - Birmingham City University_x000d__x000d_
Certified Fraud Examiner (CFE)_x000d__x000d_
Certified Internal Auditor (CIA)_x000d__x000d_
Associate Member of Chartered Secretaries and Administrators UK ACIS (UK) (01/1992 -08/1993)_x000d__x000d_
Bachelor of Arts (BA Accounting) (03/1978 -12/1981) - University of Colombo</v>
      </c>
      <c r="F100" t="str" xml:space="preserve">
        <v xml:space="preserve">Number - +94 (0) 776113513 _x000d__x000d_
Email (Personal): ameernazeer@hotmail.com Copy to: ameernazeer@gmail.com </v>
      </c>
      <c r="G100" t="str">
        <v xml:space="preserve">37 Years </v>
      </c>
      <c r="H100">
        <v>90</v>
      </c>
      <c r="I100">
        <v>30000</v>
      </c>
      <c r="J100">
        <v>150.7688888888889</v>
      </c>
      <c r="K100">
        <v>2700000</v>
      </c>
      <c r="L100">
        <v>13569.20293496834</v>
      </c>
    </row>
    <row r="101">
      <c r="A101">
        <v>101</v>
      </c>
      <c r="B101" t="str">
        <v>Herath Mudiyanselage</v>
      </c>
      <c r="C101" t="str">
        <v>Premachandra</v>
      </c>
      <c r="D101" t="str">
        <v>LOT 11- Individual Consultant for 14 Local Authorities in Badulla District (14 LA out of 18)-Sinhala Speaking</v>
      </c>
      <c r="E101" t="str">
        <v>Bachelor of commerce ( special ), 2nd  lower division</v>
      </c>
      <c r="F101" t="str">
        <v>Email: premachandraherath1951@gmail.com</v>
      </c>
      <c r="G101" t="str">
        <v>30 Years</v>
      </c>
      <c r="H101">
        <v>140</v>
      </c>
      <c r="I101">
        <v>25000</v>
      </c>
      <c r="J101">
        <v>125.6407857142857</v>
      </c>
      <c r="K101">
        <v>3500000</v>
      </c>
      <c r="L101">
        <v>17589.707508292293</v>
      </c>
    </row>
    <row r="102" xml:space="preserve">
      <c r="A102">
        <v>102</v>
      </c>
      <c r="B102" t="str">
        <v>Upali</v>
      </c>
      <c r="C102" t="str">
        <v>Rathnayake</v>
      </c>
      <c r="D102" t="str">
        <v>National Consultant - Sustainable Tourism Certification Scheme</v>
      </c>
      <c r="E102" t="str" xml:space="preserve">
        <v xml:space="preserve">Reading for Mphi ( leading to PhD) - University of Kelaniya since 2021 _x000d__x000d_
Master of Business Administration (MBA) in Travel, Tourism and Hospitality Management  (2007) - Prince of Songkla University_x000d__x000d_
Certificate in Green and Productivity Tourism at Queensland University in Australia in 2005 _x000d__x000d_
Post Graduate Diploma in Marketing of Services (2001) - Maastricht School of Management in Netherlands_x000d__x000d_
Degree of Bachelor of Arts in Economics (1993) - University of Colombo, Sri Lanka</v>
      </c>
      <c r="F102" t="str" xml:space="preserve">
        <v xml:space="preserve">Number :  (00 94) 71 8108410(W.App) 00 94 716963898 _x000d__x000d_
Email: ratnayake567@gmail.com , upalir@srilanka.travel </v>
      </c>
      <c r="G102" t="str">
        <v xml:space="preserve">29 Years </v>
      </c>
      <c r="H102" t="str">
        <v>No Cost</v>
      </c>
      <c r="I102" t="str">
        <v>-</v>
      </c>
      <c r="J102" t="str">
        <v>-</v>
      </c>
      <c r="K102" t="str">
        <v>-</v>
      </c>
      <c r="L102" t="str">
        <v>-</v>
      </c>
    </row>
    <row r="103" xml:space="preserve">
      <c r="A103">
        <v>103</v>
      </c>
      <c r="B103" t="str">
        <v>Warnakulasuriya Arachchige</v>
      </c>
      <c r="C103" t="str">
        <v>Jayasundera</v>
      </c>
      <c r="D103" t="str">
        <v>National Consultant, to develop a policy and operational framework for Local Government Resource Centre/Good Governance Resource Centre (LGRC/GGRC)</v>
      </c>
      <c r="E103" t="str" xml:space="preserve">
        <v xml:space="preserve">University of Strathclyde (Glasgow-UK) –Master of Science in International Marketing, 1991 _x000d__x000d_
University of Boston ( USA) – Post Gradate Diploma in Legislative Drafting for Democratic Change , 1998 _x000d__x000d_
Japan Patent Office / Tokyo University – Long term Research Fellowship, 2002 _x000d__x000d_
Supreme  Court of Sri Lanka – Attorney – at – Law, 1984 _x000d__x000d_
University of Colombo – Bachelor of Education ( Hons), 1979  </v>
      </c>
      <c r="F103" t="str" xml:space="preserve">
        <v xml:space="preserve">Number : 0094714473635,  0094112970098_x000d__x000d_
E-mail : wajayasun@yahoo.co.uk </v>
      </c>
      <c r="G103" t="str">
        <v>35 Years</v>
      </c>
      <c r="H103">
        <v>20</v>
      </c>
      <c r="I103">
        <v>90000</v>
      </c>
      <c r="J103">
        <v>452.307</v>
      </c>
      <c r="K103">
        <v>1800000</v>
      </c>
      <c r="L103">
        <v>9046.135289978893</v>
      </c>
    </row>
    <row r="104" xml:space="preserve">
      <c r="A104">
        <v>104</v>
      </c>
      <c r="B104" t="str">
        <v xml:space="preserve">Nadarajah </v>
      </c>
      <c r="C104" t="str">
        <v>Jebarajah</v>
      </c>
      <c r="D104" t="str">
        <v xml:space="preserve">LOT 7- Individual Consultant for 11 Local Authorities in Batticaloa Districts </v>
      </c>
      <c r="E104" t="str" xml:space="preserve">
        <v xml:space="preserve">Master of Commerce( Mcom)_x000d__x000d_
Master of Arts-Sociology ( MA-Sociology)_x000d__x000d_
Bachelor of Business Administration (BBA)</v>
      </c>
      <c r="F104" t="str" xml:space="preserve">
        <v xml:space="preserve">Number : +94 777113353, +94 716776774 _x000d__x000d_
E-mail jeba_sl@hotmail.com </v>
      </c>
      <c r="G104" t="str">
        <v xml:space="preserve">14 Years </v>
      </c>
      <c r="H104">
        <v>110</v>
      </c>
      <c r="I104">
        <v>30136.36363636364</v>
      </c>
      <c r="J104">
        <v>151.4542727272728</v>
      </c>
      <c r="K104">
        <v>3315000</v>
      </c>
      <c r="L104">
        <v>16659.965825711126</v>
      </c>
    </row>
    <row r="105" xml:space="preserve">
      <c r="A105">
        <v>105</v>
      </c>
      <c r="B105" t="str">
        <v>Naduni</v>
      </c>
      <c r="C105" t="str">
        <v>Madumali</v>
      </c>
      <c r="D105" t="str">
        <v>Individual Consultant – to coordinate the Multi-stakeholder Engagement for SDGs (Gender components).</v>
      </c>
      <c r="E105" t="str" xml:space="preserve">
        <v xml:space="preserve">BACHELOR OF LAWS (LL. B) (HONS.) (2017) - Faculty of Law, University of Colombo_x000d__x000d_
MASTERS IN GENDER AND WOMEN’S STUDIES (Ongoing) - Faculty of Graduate Studies, University of Colombo_x000d__x000d_
POST GRADUATE DIPLOMA IN CHILD PROTECTION AND RIGHTS (Ongoing)</v>
      </c>
      <c r="F105" t="str" xml:space="preserve">
        <v xml:space="preserve">Number :  +94 77 522 5371_x000d__x000d_
Email : nadunimadumali@gmail.com </v>
      </c>
      <c r="G105" t="str">
        <v xml:space="preserve">6 Years </v>
      </c>
      <c r="H105">
        <v>45</v>
      </c>
      <c r="I105">
        <v>8666.666666666666</v>
      </c>
      <c r="J105">
        <v>43.55555555555556</v>
      </c>
      <c r="K105">
        <v>390000</v>
      </c>
      <c r="L105">
        <v>1959.9959794954268</v>
      </c>
    </row>
    <row r="106" xml:space="preserve">
      <c r="A106">
        <v>106</v>
      </c>
      <c r="B106" t="str">
        <v>Selyna</v>
      </c>
      <c r="C106" t="str">
        <v>Pieris</v>
      </c>
      <c r="D106" t="str">
        <v>National Consultant – UNSDF Evalution</v>
      </c>
      <c r="E106" t="str" xml:space="preserve">
        <v xml:space="preserve">Attorney-at-Law with Honour  (2013) - Sri Lanka Law College - Sri Lanka_x000d__x000d_
Masters in Advanced International Studies (MAIS) (2009) - University of Vienna/ Diplomatic Academy of Vienna - Austria _x000d__x000d_
Masters in Law (LLM in International Business Law) (2007) - University College London - United Kingdom _x000d__x000d_
Bachelors in Law (LLB Hons) (2006) - Hull University - United Kingdom</v>
      </c>
      <c r="F106" t="str" xml:space="preserve">
        <v xml:space="preserve">Number : +94 (0) 77 36 46 708 _x000d__x000d_
Email : selyna.peiris@positiveimpact.lk, selyna@selyn.lk</v>
      </c>
      <c r="G106" t="str">
        <v xml:space="preserve">6 Years </v>
      </c>
      <c r="H106" t="str">
        <v>No Cost</v>
      </c>
      <c r="I106" t="str">
        <v>-</v>
      </c>
      <c r="J106" t="str">
        <v>-</v>
      </c>
      <c r="K106" t="str">
        <v>-</v>
      </c>
      <c r="L106" t="str">
        <v>-</v>
      </c>
    </row>
    <row r="107" xml:space="preserve">
      <c r="A107">
        <v>107</v>
      </c>
      <c r="B107" t="str">
        <v>Swairee</v>
      </c>
      <c r="C107" t="str">
        <v>Rupasinghe</v>
      </c>
      <c r="D107" t="str">
        <v>Individual Consultant – to formulate a Reference Guide Booklet on SGD goal 5,16 and other cross-cutting gender indictors for Sri Lanka.</v>
      </c>
      <c r="E107" t="str" xml:space="preserve">
        <v xml:space="preserve">Master of Science in Environmental Science (2008) - University of Colombo _x000d__x000d_
Bachelor of Science (Hons) in  Environmental Science &amp; Development Studies (1999) - University of Sussex </v>
      </c>
      <c r="F107" t="str" xml:space="preserve">
        <v xml:space="preserve">Number : +94 777 761 232_x000d__x000d_
Email : swairee@gmail.com </v>
      </c>
      <c r="G107" t="str">
        <v xml:space="preserve">20 Years </v>
      </c>
      <c r="H107">
        <v>30</v>
      </c>
      <c r="I107">
        <v>22500</v>
      </c>
      <c r="J107">
        <v>113.0766666666667</v>
      </c>
      <c r="K107">
        <v>675000</v>
      </c>
      <c r="L107">
        <v>3392.300733742085</v>
      </c>
    </row>
    <row r="108" xml:space="preserve">
      <c r="A108">
        <v>108</v>
      </c>
      <c r="B108" t="str">
        <v>Anthonypillai</v>
      </c>
      <c r="C108" t="str">
        <v>Pathinathan</v>
      </c>
      <c r="D108" t="str">
        <v>LOT 3- Individual Consultant for 10 Local Authorities in Vavuniya District (05) -Tamil and Sinhala Speaking and Mannar Districts (05)</v>
      </c>
      <c r="E108" t="str" xml:space="preserve">
        <v xml:space="preserve">Master of Public Management (MPM)  2007/2009 - SLIDA _x000d__x000d_
Certificate Course in General Management July – September 1995 - (SLIDA)</v>
      </c>
      <c r="F108" t="str" xml:space="preserve">
        <v xml:space="preserve">Number : 0094 - 718581251 - Mobile , 023 - 0232251861 - Residence_x000d__x000d_
Email : pathinathan3@gmail.com</v>
      </c>
      <c r="G108" t="str">
        <v xml:space="preserve">29 Years </v>
      </c>
      <c r="H108">
        <v>100</v>
      </c>
      <c r="I108">
        <v>41780</v>
      </c>
      <c r="J108">
        <v>209.9709</v>
      </c>
      <c r="K108">
        <v>4178000</v>
      </c>
      <c r="L108">
        <v>20997.08513418434</v>
      </c>
    </row>
    <row r="109" xml:space="preserve">
      <c r="A109">
        <v>109</v>
      </c>
      <c r="B109" t="str">
        <v>Menaka</v>
      </c>
      <c r="C109" t="str">
        <v>Lecamwasam</v>
      </c>
      <c r="D109" t="str">
        <v>Consultant on Alternatives to Imprisonment in Sri Lanka- Consultant for an Assessment to review ‘Prison Classification System’ for the Department of Prisons</v>
      </c>
      <c r="E109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109" t="str" xml:space="preserve">
        <v xml:space="preserve">Number : +94777660698_x000d__x000d_
Email :  menaka.lecamwasam@connect.hku.hk</v>
      </c>
      <c r="G109" t="str">
        <v xml:space="preserve">10 Years </v>
      </c>
      <c r="H109">
        <v>20</v>
      </c>
      <c r="I109">
        <v>30000</v>
      </c>
      <c r="J109">
        <v>150.769</v>
      </c>
      <c r="K109">
        <v>600000</v>
      </c>
      <c r="L109">
        <v>3015.3784299929644</v>
      </c>
    </row>
    <row r="110" xml:space="preserve">
      <c r="A110">
        <v>110</v>
      </c>
      <c r="B110" t="str">
        <v>Agana</v>
      </c>
      <c r="C110" t="str">
        <v>Gunawardana</v>
      </c>
      <c r="D110" t="str">
        <v>Consultant for Preparation of a Strategic Plan for the Department of Community Based Corrections, Ministry of Prison Management and Prisoners Rehabilitation</v>
      </c>
      <c r="E110" t="str" xml:space="preserve">
        <v xml:space="preserve">Master of Laws, May 2019 - The Pennsylvania State University_x000d__x000d_
Attorney at Law Final Examination, May 2017 - Sri Lanka Law College, Colombo, Sri Lanka  _x000d__x000d_
Bachelor of Laws, December 2016 - University of Peradeniya, Peradeniya, Sri Lanka_x000d__x000d_
Diploma in International Relations - BCIS</v>
      </c>
      <c r="F110" t="str" xml:space="preserve">
        <v xml:space="preserve">Number : +94 (77) 4285742 _x000d__x000d_
Emmail : agana.gunawardana@gmail.com </v>
      </c>
      <c r="G110" t="str">
        <v xml:space="preserve">4 years </v>
      </c>
      <c r="H110">
        <v>20</v>
      </c>
      <c r="I110">
        <v>18000</v>
      </c>
      <c r="J110">
        <v>90.4615</v>
      </c>
      <c r="K110">
        <v>360000</v>
      </c>
      <c r="L110">
        <v>1809.2270579957785</v>
      </c>
    </row>
    <row r="111" xml:space="preserve">
      <c r="A111">
        <v>111</v>
      </c>
      <c r="B111" t="str">
        <v>Parakrama D G G</v>
      </c>
      <c r="C111" t="str">
        <v>Karunarathne</v>
      </c>
      <c r="D111" t="str">
        <v>National Consultant – Feasibility of Integrating Incineration of Health Care Waste with Waste to Energy Plant at Kaduwela Municipal Council</v>
      </c>
      <c r="E111" t="str" xml:space="preserve">
        <v xml:space="preserve">PhD in Chemical Engineering (1999) - University of Nova, Lisbon, Portugal _x000d__x000d_
BSc in Chemical Engineering (1992) - University of Peradeniya, Sri Lanka</v>
      </c>
      <c r="F111" t="str">
        <v>-</v>
      </c>
      <c r="G111" t="str">
        <v xml:space="preserve">27 Years </v>
      </c>
      <c r="H111">
        <v>30</v>
      </c>
      <c r="I111">
        <v>51666.66666666666</v>
      </c>
      <c r="J111">
        <v>257.304</v>
      </c>
      <c r="K111">
        <v>1550000</v>
      </c>
      <c r="L111">
        <v>7719.123505976095</v>
      </c>
    </row>
    <row r="112" xml:space="preserve">
      <c r="A112">
        <v>112</v>
      </c>
      <c r="B112" t="str">
        <v xml:space="preserve">Gehan </v>
      </c>
      <c r="C112" t="str">
        <v>Gunatilleke</v>
      </c>
      <c r="D112" t="str">
        <v>Support to develop a Civil Society Organization Engagement Strategy for UNDP Sri Lanka</v>
      </c>
      <c r="E112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112" t="str" xml:space="preserve">
        <v xml:space="preserve">Telephone: +94 777414189 _x000d__x000d_
E-mail: gehan@lexag.co</v>
      </c>
      <c r="G112" t="str">
        <v xml:space="preserve">10 Years </v>
      </c>
      <c r="H112">
        <v>15</v>
      </c>
      <c r="I112">
        <v>80000</v>
      </c>
      <c r="J112">
        <v>398.4066666666667</v>
      </c>
      <c r="K112">
        <v>1200000</v>
      </c>
      <c r="L112">
        <v>5976.09561752988</v>
      </c>
    </row>
    <row r="113" xml:space="preserve">
      <c r="A113">
        <v>113</v>
      </c>
      <c r="B113" t="str">
        <v>Sarah</v>
      </c>
      <c r="C113" t="str">
        <v>Kabir</v>
      </c>
      <c r="D113" t="str">
        <v>Individual Consultant for research and dialog on histories of violence and coexistence</v>
      </c>
      <c r="E113" t="str" xml:space="preserve">
        <v xml:space="preserve">MSc International Development and Humanitarian Emergencies (IDHE) (2014-2015)- LONDON SCHOOL OF ECONOMICS_x000d__x000d_
BSc Social Policy (2008 – 2011) - UNIVERSITY OF BRISTOL| UK</v>
      </c>
      <c r="F113" t="str" xml:space="preserve">
        <v xml:space="preserve">Number : 0 0 9 4 7 7 3 5 1 5 2 6 2_x000d__x000d_
Email : s a r a h . k a b i r 8 9 @ g m a i l . c o m</v>
      </c>
      <c r="G113" t="str">
        <v xml:space="preserve">10 Years </v>
      </c>
      <c r="H113">
        <v>33</v>
      </c>
      <c r="I113">
        <v>196848.4848484849</v>
      </c>
      <c r="J113">
        <v>980.321212121212</v>
      </c>
      <c r="K113">
        <v>6496000</v>
      </c>
      <c r="L113">
        <v>32350.59760956175</v>
      </c>
    </row>
    <row r="114" xml:space="preserve">
      <c r="A114">
        <v>114</v>
      </c>
      <c r="B114" t="str">
        <v xml:space="preserve">Rohana </v>
      </c>
      <c r="C114" t="str">
        <v>Cooray</v>
      </c>
      <c r="D114" t="str">
        <v>National Consultant - Capacity Building and Risk Assessment Specialist</v>
      </c>
      <c r="E114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114" t="str" xml:space="preserve">
        <v xml:space="preserve">Number - +94 77 714 8222_x000d__x000d_
 Email - rohancooray@gmail.com</v>
      </c>
      <c r="G114" t="str">
        <v xml:space="preserve">15 Years </v>
      </c>
      <c r="H114" t="str">
        <v>No Cost</v>
      </c>
      <c r="I114" t="str">
        <v>-</v>
      </c>
      <c r="J114" t="str">
        <v>-</v>
      </c>
      <c r="K114" t="str">
        <v>-</v>
      </c>
      <c r="L114" t="str">
        <v>-</v>
      </c>
    </row>
    <row r="115" xml:space="preserve">
      <c r="A115">
        <v>115</v>
      </c>
      <c r="B115" t="str">
        <v>Dharmakeerthi</v>
      </c>
      <c r="C115" t="str">
        <v>Wickramasinghe</v>
      </c>
      <c r="D115" t="str">
        <v xml:space="preserve">National Specialist: Technical Advisor </v>
      </c>
      <c r="E115" t="str" xml:space="preserve">
        <v xml:space="preserve">BSc. (Agriculture) Honours.(1975 - 1979) - University of Peradeniya, Sri Lanka _x000d__x000d_
Post Graduate Diploma (Soil Science) (1983 - 1984) - Agricultural University of Norway, As, Norway _x000d__x000d_
Ph.D. Soil Chemistry and Fertility (UK1990 - 1994) - Department of Soil Science University of Reading, Reading</v>
      </c>
      <c r="F115" t="str" xml:space="preserve">
        <v xml:space="preserve">Number : 94 714474703, 94 759755000_x000d__x000d_
E-MAIL: wickey56@ymail.com</v>
      </c>
      <c r="G115" t="str">
        <v>42 Years</v>
      </c>
      <c r="H115">
        <v>53</v>
      </c>
      <c r="I115">
        <v>37547.16981132075</v>
      </c>
      <c r="J115">
        <v>186.9879245283019</v>
      </c>
      <c r="K115">
        <v>1990000</v>
      </c>
      <c r="L115">
        <v>9910.358565737051</v>
      </c>
    </row>
    <row r="116" xml:space="preserve">
      <c r="A116">
        <v>116</v>
      </c>
      <c r="B116" t="str">
        <v xml:space="preserve">Gnanaganeshan </v>
      </c>
      <c r="C116" t="str">
        <v>Thangeswaran</v>
      </c>
      <c r="D116" t="str">
        <v>Consultant- Citizen’s Charter Implementation for Local Authorities in the Northern Province</v>
      </c>
      <c r="E116" t="str" xml:space="preserve">
        <v xml:space="preserve">Postgraduate Diploma in Development studies, University of Colombo 2008 _x000d__x000d_
Bachelor of Business Administration (BBA-Hon) University of Jaffna 2004 _x000d__x000d_
National Diploma in Training and Development, IPM 2012_x000d__x000d_
Certificate course in research for development work, University of Colombo 2007 </v>
      </c>
      <c r="F116" t="str" xml:space="preserve">
        <v xml:space="preserve">Number : 0777184945_x000d__x000d_
Email: thangesh1@gmail.com</v>
      </c>
      <c r="G116" t="str">
        <v xml:space="preserve">16 Years </v>
      </c>
      <c r="H116">
        <v>90</v>
      </c>
      <c r="I116">
        <v>39833.33333333334</v>
      </c>
      <c r="J116">
        <v>198.3732222222222</v>
      </c>
      <c r="K116">
        <v>3585000</v>
      </c>
      <c r="L116">
        <v>17853.585657370517</v>
      </c>
    </row>
    <row r="117" xml:space="preserve">
      <c r="A117">
        <v>117</v>
      </c>
      <c r="B117" t="str">
        <v xml:space="preserve">Menaka </v>
      </c>
      <c r="C117" t="str">
        <v>Lecamwasam</v>
      </c>
      <c r="D117" t="str">
        <v xml:space="preserve">Consultant for an Assessment to review ‘Non-Custodial Measures in the Post-Sentencing Stage’ For the Department of Prisons </v>
      </c>
      <c r="E117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117" t="str" xml:space="preserve">
        <v xml:space="preserve">Number : +94777660698_x000d__x000d_
Email :  menaka.lecamwasam@connect.hku.hk</v>
      </c>
      <c r="G117" t="str">
        <v xml:space="preserve">16 Years </v>
      </c>
      <c r="H117">
        <v>20</v>
      </c>
      <c r="I117">
        <v>30000</v>
      </c>
      <c r="J117">
        <v>149.4025</v>
      </c>
      <c r="K117">
        <v>600000</v>
      </c>
      <c r="L117">
        <v>2988.04780876494</v>
      </c>
    </row>
    <row r="118" xml:space="preserve">
      <c r="A118">
        <v>118</v>
      </c>
      <c r="B118" t="str">
        <v>Ruvaiz</v>
      </c>
      <c r="C118" t="str">
        <v>Haniffa</v>
      </c>
      <c r="D118" t="str">
        <v>Medivac Coordinator</v>
      </c>
      <c r="E118" t="str" xml:space="preserve">
        <v xml:space="preserve">MD (Family Medicine) Post Graduate Institute of Medicine, University Colombo 2012_x000d__x000d_
DFM Post Graduate Institute of Medicine, University Colombo 2007_x000d__x000d_
PgDip (Occupational Health/Safety)University Colombo 2006_x000d__x000d_
MSc (Community Medicine) Post Graduate Institute of Medicine, University Colombo 2003_x000d__x000d_
MBBS North Colombo Medical College, Sri Lanka, 1994_x000d__x000d_
CTHE University Colombo 2009_x000d__x000d_
SEDA Staff and Educational Development Association, England, 2009_x000d__x000d_
MRCGP[INT] Royal College of General Practitioners, 2008_x000d__x000d_
FCGP[SL] College of General Practitioners of Sri Lanka, 2014</v>
      </c>
      <c r="F118" t="str" xml:space="preserve">
        <v xml:space="preserve">Number : +94 777 329 677_x000d__x000d_
Email : haniffa@med.cmb.ac.lk / ruvaizhaniffa@gmail.com</v>
      </c>
      <c r="G118" t="str">
        <v xml:space="preserve">26 Years </v>
      </c>
      <c r="H118">
        <v>30</v>
      </c>
      <c r="I118">
        <v>30000</v>
      </c>
      <c r="J118">
        <v>148.2946666666667</v>
      </c>
      <c r="K118">
        <v>900000</v>
      </c>
      <c r="L118">
        <v>4448.83835887296</v>
      </c>
    </row>
    <row r="119" xml:space="preserve">
      <c r="A119">
        <v>119</v>
      </c>
      <c r="B119" t="str">
        <v>Selyna</v>
      </c>
      <c r="C119" t="str">
        <v>Pieris</v>
      </c>
      <c r="D119" t="str">
        <v>National Consultant – UNSDF Evalution</v>
      </c>
      <c r="E119" t="str" xml:space="preserve">
        <v xml:space="preserve">Attorney-at-Law with Honour  (2013) - Sri Lanka Law College - Sri Lanka_x000d__x000d_
Masters in Advanced International Studies (MAIS) (2009) - University of Vienna/ Diplomatic Academy of Vienna - Austria _x000d__x000d_
Masters in Law (LLM in International Business Law) (2007) - University College London - United Kingdom _x000d__x000d_
Bachelors in Law (LLB Hons) (2006) - Hull University - United Kingdom</v>
      </c>
      <c r="F119" t="str" xml:space="preserve">
        <v xml:space="preserve">Number : +94 (0) 77 36 46 708 _x000d__x000d_
Email : selyna.peiris@positiveimpact.lk, selyna@selyn.lk</v>
      </c>
      <c r="G119" t="str">
        <v xml:space="preserve">6 Years </v>
      </c>
      <c r="H119">
        <v>8</v>
      </c>
      <c r="I119">
        <v>48000</v>
      </c>
      <c r="J119">
        <v>237.27125</v>
      </c>
      <c r="K119">
        <v>384000</v>
      </c>
      <c r="L119">
        <v>1898.1710331191298</v>
      </c>
    </row>
    <row r="120" xml:space="preserve">
      <c r="A120">
        <v>120</v>
      </c>
      <c r="B120" t="str">
        <v>Sriyani</v>
      </c>
      <c r="C120" t="str">
        <v>Perera</v>
      </c>
      <c r="D120" t="str">
        <v>Lead Gender Consultant Multi-Stakeholder Engagement for SDGs (Gender components)</v>
      </c>
      <c r="E120" t="str" xml:space="preserve">
        <v xml:space="preserve">B.A. (Economics)-University of Peradeniya_x000d__x000d_
Post Graduate Diploma in International Relations - BMICH, Sri Lanka_x000d__x000d_
Post Graduate Diploma in Social Planning and Policy Analysis - University of Queensland,Australia_x000d__x000d_
M.A in Women's Studies - University of Colombo, Sri Lanka</v>
      </c>
      <c r="F120" t="str" xml:space="preserve">
        <v xml:space="preserve">Number - +94 77 48 35 377,+94 11 2 67 9577_x000d__x000d_
Email -  sriyanipereratw@gmail.com</v>
      </c>
      <c r="G120" t="str">
        <v>17  Years</v>
      </c>
      <c r="H120">
        <v>40</v>
      </c>
      <c r="I120">
        <v>6160</v>
      </c>
      <c r="J120">
        <v>30.44975</v>
      </c>
      <c r="K120">
        <v>246400</v>
      </c>
      <c r="L120">
        <v>1217.993079584775</v>
      </c>
    </row>
    <row r="121" xml:space="preserve">
      <c r="A121">
        <v>121</v>
      </c>
      <c r="B121" t="str">
        <v xml:space="preserve">Gehan </v>
      </c>
      <c r="C121" t="str">
        <v>Gunatilleke</v>
      </c>
      <c r="D121" t="str">
        <v>Support to develop a Civil Society Organization Engagement Strategy for UNDP Sri Lanka</v>
      </c>
      <c r="E121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121" t="str" xml:space="preserve">
        <v xml:space="preserve">Telephone: +94 777414189 _x000d__x000d_
E-mail: gehan@lexag.co</v>
      </c>
      <c r="G121" t="str">
        <v xml:space="preserve">10 Years </v>
      </c>
      <c r="H121" t="str">
        <v>No Cost</v>
      </c>
      <c r="I121" t="str">
        <v>-</v>
      </c>
      <c r="J121" t="str">
        <v>-</v>
      </c>
      <c r="K121" t="str">
        <v>-</v>
      </c>
      <c r="L121" t="str">
        <v>-</v>
      </c>
    </row>
    <row r="122" xml:space="preserve">
      <c r="A122">
        <v>122</v>
      </c>
      <c r="B122" t="str">
        <v>Parami</v>
      </c>
      <c r="C122" t="str">
        <v>Asmitha Fernando</v>
      </c>
      <c r="D122" t="str">
        <v xml:space="preserve">Communications Consultant to enhance the digital presence of Local Authorities and Provincial Departments of Local Governments </v>
      </c>
      <c r="E122" t="str" xml:space="preserve">
        <v xml:space="preserve">MA in Mass Media (2018 January to Present) - University of Colombo, Sri Lanka  _x000d__x000d_
Postgraduate Diploma in Diplomacy and World Affairs (2019 May to Present) -  (BIDTI)Colombo 07  _x000d__x000d_
Diploma in Diplomacy and World Affairs (BIDTI),  Colombo 07 _x000d__x000d_
Certificate Course in Conflict Resolution and Sustainable Peace (2015 Sep to Jan 2016) -  University of Colombo, Sri Lanka. _x000d__x000d_
Bachelor of History and Tourism (2011 - 2014) - Stella Maris College, Chennai, India.</v>
      </c>
      <c r="F122" t="str" xml:space="preserve">
        <v xml:space="preserve">Number : +94 77 122 0053 _x000d__x000d_
Email : contactparamifernando@gmail.com </v>
      </c>
      <c r="G122" t="str">
        <v xml:space="preserve">7 Years </v>
      </c>
      <c r="H122">
        <v>130.5</v>
      </c>
      <c r="I122">
        <v>7356.32183908046</v>
      </c>
      <c r="J122">
        <v>36.36344827586207</v>
      </c>
      <c r="K122">
        <v>960000</v>
      </c>
      <c r="L122">
        <v>4745.4275827978245</v>
      </c>
    </row>
    <row r="123" xml:space="preserve">
      <c r="A123">
        <v>123</v>
      </c>
      <c r="B123" t="str">
        <v>Shazana</v>
      </c>
      <c r="C123" t="str">
        <v>Shahjahan</v>
      </c>
      <c r="D123" t="str">
        <v>Communications Consultant to boost UNDP knowledge management and results dissemination - for Sri Lankans only</v>
      </c>
      <c r="E123" t="str" xml:space="preserve">
        <v xml:space="preserve">MA (Hons) Social &amp; Political Sciences (First Class) - University of Cambridge _x000d__x000d_
GCE A/L : 4A's - Elizabeth Moir School _x000d__x000d_
GCE O/L : 9A's - - Elizabeth Moir School</v>
      </c>
      <c r="F123" t="str" xml:space="preserve">
        <v xml:space="preserve">Number - +94775201963_x000d__x000d_
 Email - shazana.sl@gmail.com</v>
      </c>
      <c r="G123" t="str">
        <v xml:space="preserve">10 Years </v>
      </c>
      <c r="H123">
        <v>130.5</v>
      </c>
      <c r="I123">
        <v>13793.10344827586</v>
      </c>
      <c r="J123">
        <v>68.18145593869733</v>
      </c>
      <c r="K123">
        <v>1800000</v>
      </c>
      <c r="L123">
        <v>8897.67671774592</v>
      </c>
    </row>
    <row r="124" xml:space="preserve">
      <c r="A124">
        <v>124</v>
      </c>
      <c r="B124" t="str">
        <v xml:space="preserve">Udan </v>
      </c>
      <c r="C124" t="str">
        <v>Fernando</v>
      </c>
      <c r="D124" t="str">
        <v>Individual Consultant to provide carry out assessment of PVE project and provide recommendations for future steps</v>
      </c>
      <c r="E124" t="str" xml:space="preserve">
        <v xml:space="preserve">Ph.D - International Development Studies (2002-2007) - University of Amsterdam_x000d__x000d_
Masters in Labour Studies (1996 - 1998) - University of Colombo_x000d__x000d_
B.Comm (Hons)- Economics Management ( 1990 - 1994) - University of Colombo_x000d__x000d_
Attorney-at-Law, Law College of Sri Lanka – 1990 -1992</v>
      </c>
      <c r="F124" t="str" xml:space="preserve">
        <v xml:space="preserve">Number : +94 770712824_x000d__x000d_
E-mail udan@cepa.lk</v>
      </c>
      <c r="G124" t="str">
        <v xml:space="preserve">32 Years </v>
      </c>
      <c r="H124">
        <v>20</v>
      </c>
      <c r="I124">
        <v>70500</v>
      </c>
      <c r="J124">
        <v>348.4925</v>
      </c>
      <c r="K124">
        <v>1410000</v>
      </c>
      <c r="L124">
        <v>6969.846762234305</v>
      </c>
    </row>
    <row r="125" xml:space="preserve">
      <c r="A125">
        <v>125</v>
      </c>
      <c r="B125" t="str">
        <v>Leelangi</v>
      </c>
      <c r="C125" t="str">
        <v>Wanasundera</v>
      </c>
      <c r="D125" t="str">
        <v>Individual Gender Consultant on Policy Research and SDGs</v>
      </c>
      <c r="E125" t="str" xml:space="preserve">
        <v xml:space="preserve">B.A (Economics), University of Peradeniya, Sri Lanka, _x000d__x000d_
Post Graduate Qualification in Library and Information Science (Associate of the Library Association, London, U.K.)</v>
      </c>
      <c r="F125" t="str">
        <v>-</v>
      </c>
      <c r="G125" t="str">
        <v xml:space="preserve">49 Years </v>
      </c>
      <c r="H125">
        <v>6.5</v>
      </c>
      <c r="I125">
        <v>46153.84615384616</v>
      </c>
      <c r="J125">
        <v>228.1461538461539</v>
      </c>
      <c r="K125">
        <v>300000</v>
      </c>
      <c r="L125">
        <v>1482.9461196243203</v>
      </c>
    </row>
    <row r="126" xml:space="preserve">
      <c r="A126">
        <v>126</v>
      </c>
      <c r="B126" t="str">
        <v>Cyril</v>
      </c>
      <c r="C126" t="str">
        <v>Jayathissa</v>
      </c>
      <c r="D126" t="str">
        <v xml:space="preserve">Consultant- Citizen’s Charter Implementation for Local Authorities in Uva province          </v>
      </c>
      <c r="E126" t="str" xml:space="preserve">
        <v xml:space="preserve">Higher National Accounting Diploma in 1981_x000d__x000d_
International Association of Bookkeepers (IAB) in 1982 _x000d__x000d_
Bachelor of Laws (LLB) Degree –First in Law in 1991._x000d__x000d_
Bachelor of Arts First Examination in 1978</v>
      </c>
      <c r="F126" t="str" xml:space="preserve">
        <v xml:space="preserve">Number : +94 77 377 08 19_x000d__x000d_
Email : cjayathissa1@gmail.com</v>
      </c>
      <c r="G126" t="str">
        <v xml:space="preserve">35 Years </v>
      </c>
      <c r="H126">
        <f>9*21.75</f>
        <v>195.75</v>
      </c>
      <c r="I126" t="e">
        <f>+#REF!/#REF!</f>
        <v>#REF!</v>
      </c>
      <c r="J126" t="e">
        <f>+#REF!/#REF!</f>
        <v>#REF!</v>
      </c>
      <c r="K126">
        <v>1997550</v>
      </c>
      <c r="L126">
        <v>9874.196737518536</v>
      </c>
    </row>
    <row r="127" xml:space="preserve">
      <c r="A127">
        <v>127</v>
      </c>
      <c r="B127" t="str">
        <v xml:space="preserve">Rohana </v>
      </c>
      <c r="C127" t="str">
        <v>Cooray</v>
      </c>
      <c r="D127" t="str">
        <v>National Consultant - Capacity Building and Risk Assessment Specialist</v>
      </c>
      <c r="E127" t="str" xml:space="preserve">
        <v xml:space="preserve">Master of Science in Town &amp; Country (2016) - University of Moratuwa _x000d__x000d_
Master in Development Studies(2011) - University of Colombo _x000d__x000d_
B.A. in Social Sciences (2005) - Open University of Sri Lanka </v>
      </c>
      <c r="F127" t="str" xml:space="preserve">
        <v xml:space="preserve">Number - +94 77 714 8222_x000d__x000d_
 Email - rohancooray@gmail.com</v>
      </c>
      <c r="G127" t="str">
        <v xml:space="preserve">15 Years </v>
      </c>
      <c r="H127" t="str">
        <v>No Cost</v>
      </c>
      <c r="I127" t="str">
        <v>-</v>
      </c>
      <c r="J127" t="str">
        <v>-</v>
      </c>
      <c r="K127" t="str">
        <v>-</v>
      </c>
      <c r="L127" t="str">
        <v>-</v>
      </c>
    </row>
    <row r="128" xml:space="preserve">
      <c r="A128">
        <v>128</v>
      </c>
      <c r="B128" t="str">
        <v xml:space="preserve">Mohammed </v>
      </c>
      <c r="C128" t="str">
        <v>Jiffry</v>
      </c>
      <c r="D128" t="str">
        <v>LOT 8- Individual Consultant for 12 Local Authorities in Ampara District</v>
      </c>
      <c r="E128" t="str" xml:space="preserve">
        <v xml:space="preserve">achelor of Commerce (B.Com special degree) in 1981, University of Kalaniya _x000d__x000d_
Sri Lankan Accountant Service (SLAcS) from 01 February 1991 until 08 November 2010</v>
      </c>
      <c r="F128" t="str" xml:space="preserve">
        <v xml:space="preserve">Number :  +94 713270036 _x000d__x000d_
Email- mismjiffry@gmail.com</v>
      </c>
      <c r="G128" t="str">
        <v xml:space="preserve">37 Years </v>
      </c>
      <c r="H128">
        <v>120</v>
      </c>
      <c r="I128">
        <v>18708.33333333333</v>
      </c>
      <c r="J128">
        <v>92.47816666666667</v>
      </c>
      <c r="K128">
        <v>2245000</v>
      </c>
      <c r="L128">
        <v>11097.380128521996</v>
      </c>
    </row>
    <row r="129" xml:space="preserve">
      <c r="A129">
        <v>129</v>
      </c>
      <c r="B129" t="str">
        <v>M. M. Mahendrathilake</v>
      </c>
      <c r="C129" t="str">
        <v>Seneviratne</v>
      </c>
      <c r="D129" t="str">
        <v>Consultant - Technical Expert for the Preperation of Sri Lanka's HCFC Phase out Management Plan (HPMP) Stage II</v>
      </c>
      <c r="E129" t="str">
        <v>M.Sc (Honours) in Mechanical Engineering</v>
      </c>
      <c r="F129" t="str" xml:space="preserve">
        <v xml:space="preserve">Number : +94 773 292190_x000d__x000d_
Email: mahen.senevi@gmail.com</v>
      </c>
      <c r="G129" t="str">
        <v xml:space="preserve">38 Years </v>
      </c>
      <c r="H129">
        <v>120</v>
      </c>
      <c r="I129" t="str">
        <v>-</v>
      </c>
      <c r="J129" t="str">
        <v>-</v>
      </c>
      <c r="K129" t="str">
        <v>-</v>
      </c>
      <c r="L129" t="str">
        <v>-</v>
      </c>
    </row>
    <row r="130" xml:space="preserve">
      <c r="A130">
        <v>130</v>
      </c>
      <c r="B130" t="str">
        <v xml:space="preserve">Ruvin </v>
      </c>
      <c r="C130" t="str">
        <v>De Silva</v>
      </c>
      <c r="D130" t="str">
        <v>Consultant - Konwledge Gathering on the Covid 19 Response and Socio economic Impact</v>
      </c>
      <c r="E130" t="str">
        <v>Bachelors Degree in Visual Communication</v>
      </c>
      <c r="F130" t="str" xml:space="preserve">
        <v xml:space="preserve">Number : +94 777 218 757_x000d__x000d_
Email: ruvinsds@gmail.com</v>
      </c>
      <c r="G130" t="str">
        <v>-</v>
      </c>
      <c r="H130">
        <v>14</v>
      </c>
      <c r="I130">
        <v>71428.57142857143</v>
      </c>
      <c r="J130">
        <v>353.0821428571429</v>
      </c>
      <c r="K130">
        <v>1000000</v>
      </c>
      <c r="L130">
        <v>4943.153732081068</v>
      </c>
    </row>
    <row r="131" xml:space="preserve">
      <c r="A131">
        <v>131</v>
      </c>
      <c r="B131" t="str">
        <v>Gamini</v>
      </c>
      <c r="C131" t="str">
        <v>Gunasekera</v>
      </c>
      <c r="D131" t="str">
        <v>Consultant- Citizen’s Charter Implementation for Local Authorities in North Central Province</v>
      </c>
      <c r="E131" t="str" xml:space="preserve">
        <v xml:space="preserve">G. C. E. (Advanced Level) - 1976 - H / Weeraketiya Rajapaksha Central Collage._x000d__x000d_
Diploma in Public Administration - Sri Lanka Institute of Development Administration.</v>
      </c>
      <c r="F131" t="str" xml:space="preserve">
        <v xml:space="preserve">Number : +94 777 632 455_x000d__x000d_
Email : gunasekara.gamini@gmail.com</v>
      </c>
      <c r="G131" t="str">
        <v xml:space="preserve">23 Years </v>
      </c>
      <c r="H131">
        <v>195.75</v>
      </c>
      <c r="I131">
        <v>10229.73180076628</v>
      </c>
      <c r="J131">
        <v>50.56715197956577</v>
      </c>
      <c r="K131">
        <v>2002470</v>
      </c>
      <c r="L131">
        <v>9898.517053880376</v>
      </c>
    </row>
    <row r="132" xml:space="preserve">
      <c r="A132">
        <v>132</v>
      </c>
      <c r="B132" t="str">
        <v>Dimantha</v>
      </c>
      <c r="C132" t="str">
        <v>De Silva</v>
      </c>
      <c r="D132" t="str">
        <v>Individual Contract – Project Concept Development: Sustainable Transport Sector</v>
      </c>
      <c r="E132" t="str" xml:space="preserve">
        <v xml:space="preserve">PhD  in Transportation (2011) - University of Calgary, Canada _x000d__x000d_
MSc in Transportation (2003) - University of Moratuwa _x000d__x000d_
BSc (Hons) Civil Engineering (2002) - University of Moratuwa </v>
      </c>
      <c r="F132" t="str" xml:space="preserve">
        <v xml:space="preserve">Number : 076 7639142 _x000d__x000d_
Email : dds@hbaspecto.com </v>
      </c>
      <c r="G132" t="str">
        <v xml:space="preserve">16 Years </v>
      </c>
      <c r="H132">
        <v>20</v>
      </c>
      <c r="I132">
        <v>98750</v>
      </c>
      <c r="J132">
        <v>488.1365</v>
      </c>
      <c r="K132">
        <v>1975000</v>
      </c>
      <c r="L132">
        <v>9762.728620860109</v>
      </c>
    </row>
    <row r="133" xml:space="preserve">
      <c r="A133">
        <v>133</v>
      </c>
      <c r="B133" t="str">
        <v>Percy</v>
      </c>
      <c r="C133" t="str">
        <v>Kulawansa</v>
      </c>
      <c r="D133" t="str">
        <v>LOT 5- Individual Consultant for 12 Local Authorities in Polonnaruwa District (08) Anuradhapura District (04)-Sinhala Speaking</v>
      </c>
      <c r="E133" t="str" xml:space="preserve">
        <v xml:space="preserve">Bachelor of Science- Public Adm. (Mgt/Accountancy) Special (University of Sri Jayewardanepura)_x000d__x000d_
Diploma of Public Financial Management (Sri Lanka Institute of Development Administration.)</v>
      </c>
      <c r="F133" t="str" xml:space="preserve">
        <v xml:space="preserve">Number : -0094-710903022 _x000d__x000d_
Email : PercyKulawansa@hotmail.com</v>
      </c>
      <c r="G133" t="str">
        <v xml:space="preserve">36 Years </v>
      </c>
      <c r="H133">
        <v>120</v>
      </c>
      <c r="I133">
        <v>26554.16666666667</v>
      </c>
      <c r="J133">
        <v>131.2613333333333</v>
      </c>
      <c r="K133">
        <v>3186500</v>
      </c>
      <c r="L133">
        <v>15751.359367276322</v>
      </c>
    </row>
    <row r="134" xml:space="preserve">
      <c r="A134">
        <v>134</v>
      </c>
      <c r="B134" t="str">
        <v xml:space="preserve">Tharuka </v>
      </c>
      <c r="C134" t="str">
        <v>Dissanaike</v>
      </c>
      <c r="D134" t="str">
        <v>Development of GEF funding proposal for Biennial Transparency Report (BTR) and Fourth National Communication (FNC)</v>
      </c>
      <c r="E134" t="str" xml:space="preserve">
        <v xml:space="preserve">Certificate in Tropical Forest and Landscape Conservation, Online from Yale University’s School and Environment _x000d__x000d_
and Forestry, 2020_x000d__x000d_
Certificate in Ecological Economics and Sustainability, Environment Europe, University of Oxford, UK 2016_x000d__x000d_
MSc. in Environmental Science, University of Colombo (2009)._x000d__x000d_
BA (Special) degree in Mass Communication from the University of Kelaniya, Sri Lanka (2001). _x000d__x000d_
Diploma in Environmental Reporting from University of Kalmar, Sweden (2002)</v>
      </c>
      <c r="F134" t="str" xml:space="preserve">
        <v xml:space="preserve">Number : +94 (0) 77440106294 (Mobile/WhatsApp)_x000d__x000d_
Email : tdissanaike@gmail.com</v>
      </c>
      <c r="G134" t="str">
        <v xml:space="preserve">17 Years </v>
      </c>
      <c r="H134">
        <v>25</v>
      </c>
      <c r="I134">
        <v>58700</v>
      </c>
      <c r="J134">
        <v>290.1632</v>
      </c>
      <c r="K134">
        <v>1467500</v>
      </c>
      <c r="L134">
        <v>7254.078101828966</v>
      </c>
    </row>
    <row r="135" xml:space="preserve">
      <c r="A135">
        <v>135</v>
      </c>
      <c r="B135" t="str">
        <v xml:space="preserve">Asoka </v>
      </c>
      <c r="C135" t="str">
        <v>Gunawardena</v>
      </c>
      <c r="D135" t="str">
        <v>Consultant - Technical Adviser on Planning, Budgeting and Implementation</v>
      </c>
      <c r="E135" t="str" xml:space="preserve">
        <v xml:space="preserve">Masters in Social Science (1982) - University of New England, Australia _x000d__x000d_
PGD in Development Administration (1970) University of  Leeds, Uk _x000d__x000d_
Bachelor of Arts, Geography(Hons) (1960) - University of Ceylon </v>
      </c>
      <c r="F135" t="str" xml:space="preserve">
        <v xml:space="preserve">Address - GUNAWARDENA ASOKA SERASINGHE_x000d__x000d_
16/1, Railway Avenue_x000d__x000d_
Kirilipona_x000d__x000d_
Colombo 5</v>
      </c>
      <c r="G135" t="str">
        <v xml:space="preserve">54 Years </v>
      </c>
      <c r="H135" t="str">
        <v xml:space="preserve">No Cost </v>
      </c>
      <c r="I135" t="str">
        <v>-</v>
      </c>
      <c r="J135" t="str">
        <v>-</v>
      </c>
      <c r="K135" t="str">
        <v>-</v>
      </c>
      <c r="L135" t="str">
        <v>-</v>
      </c>
    </row>
    <row r="136" xml:space="preserve">
      <c r="A136">
        <v>136</v>
      </c>
      <c r="B136" t="str">
        <v>Muradh</v>
      </c>
      <c r="C136" t="str">
        <v>Mohideen</v>
      </c>
      <c r="D136" t="str">
        <v>Consultant - Coordination Advisor</v>
      </c>
      <c r="E136" t="str" xml:space="preserve">
        <v xml:space="preserve">University of Sussex (2018-2019) - MSc Innovation and Entrepreneurship (Distinction)_x000d__x000d_
Chevening Scholar – One of 1500 scholars selected from 65,000 applicants from 160 countries._x000d__x000d_
University of Staffordshire (2009–2011) - MSc in Technology Management_x000d__x000d_
University of London (2014-2017) - Bachelor of Law – LLB (Second Class Honours)_x000d__x000d_
University of Staffordshire (2006-2009) - Bachelor of Arts Business Administration (First Class Honours)</v>
      </c>
      <c r="F136" t="str" xml:space="preserve">
        <v xml:space="preserve">Number : +94-777-995996_x000d__x000d_
Email: muradh.mohideen@gmail.com</v>
      </c>
      <c r="G136" t="str">
        <v xml:space="preserve">13 Years </v>
      </c>
      <c r="H136">
        <v>40</v>
      </c>
      <c r="I136">
        <v>32361</v>
      </c>
      <c r="J136">
        <v>159.9655</v>
      </c>
      <c r="K136">
        <v>1294440</v>
      </c>
      <c r="L136">
        <v>6398.615916955017</v>
      </c>
    </row>
    <row r="137" xml:space="preserve">
      <c r="A137">
        <v>137</v>
      </c>
      <c r="B137" t="str">
        <v>Vimukthi</v>
      </c>
      <c r="C137" t="str">
        <v>Caldera</v>
      </c>
      <c r="D137" t="str">
        <v xml:space="preserve">Consultant – Coordination and Administrative support  </v>
      </c>
      <c r="E137" t="str" xml:space="preserve">
        <v xml:space="preserve">Data for SDGs: Gender Data 101 online course (May-June 2020) - TechChange_x000d__x000d_
Postgraduate Diploma in Gender and Women’s Studies (2018 – 2019) - University of Colombo_x000d__x000d_
Master’s in Human Rights and Democratization (2015 - 2016) - University of Colombo_x000d__x000d_
Bachelor’s in Social Sciences (2012 -2015) - University of Hong Kong (HKU), _x000d__x000d_
Diploma in International Relations (2011 - 2012) - BCIS</v>
      </c>
      <c r="F137" t="str" xml:space="preserve">
        <v xml:space="preserve">Number : +94 77 6868 276/+94 77 982 6525_x000d__x000d_
Email : vimukthic93@gmail.com</v>
      </c>
      <c r="G137" t="str">
        <v xml:space="preserve">10 Years </v>
      </c>
      <c r="H137">
        <v>25</v>
      </c>
      <c r="I137">
        <v>18200</v>
      </c>
      <c r="J137">
        <v>89.96520000000001</v>
      </c>
      <c r="K137">
        <v>455000</v>
      </c>
      <c r="L137">
        <v>2249.1349480968856</v>
      </c>
    </row>
    <row r="138" xml:space="preserve">
      <c r="A138">
        <v>138</v>
      </c>
      <c r="B138" t="str">
        <v>Nimal</v>
      </c>
      <c r="C138" t="str">
        <v>Liyanarathne</v>
      </c>
      <c r="D138" t="str">
        <v>Data Management and Coordinating Annual Progress Report (APR) 2021</v>
      </c>
      <c r="E138" t="str">
        <v xml:space="preserve">Master's Degree in Development Studies </v>
      </c>
      <c r="F138" t="str" xml:space="preserve">
        <v xml:space="preserve">Number : 0773132401_x000d__x000d_
Email : nimaljaya57@gmail.com </v>
      </c>
      <c r="G138" t="str">
        <v xml:space="preserve">25 Years </v>
      </c>
      <c r="H138">
        <v>45</v>
      </c>
      <c r="I138">
        <v>17333.33333333333</v>
      </c>
      <c r="J138">
        <v>85.68133333333333</v>
      </c>
      <c r="K138">
        <v>780000</v>
      </c>
      <c r="L138">
        <v>3855.659911023233</v>
      </c>
    </row>
  </sheetData>
  <hyperlinks>
    <hyperlink ref="F30" r:id="rId1"/>
  </hyperlinks>
  <pageMargins left="0.7" right="0.7" top="0.75" bottom="0.75" header="0.3" footer="0.3"/>
  <ignoredErrors>
    <ignoredError numberStoredAsText="1" sqref="A1:L138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L91"/>
  <sheetViews>
    <sheetView workbookViewId="0" rightToLeft="0"/>
  </sheetViews>
  <sheetData>
    <row r="1" xml:space="preserve">
      <c r="A1">
        <v>1</v>
      </c>
      <c r="B1" t="str">
        <v>Ambika</v>
      </c>
      <c r="C1" t="str">
        <v>Satkunanathan</v>
      </c>
      <c r="D1" t="str">
        <v>Advisor : Human Rights standards related to the justice and penitentiary systems in Sri Lanka</v>
      </c>
      <c r="E1" t="str" xml:space="preserve">
        <v xml:space="preserve">Master of Human Rights Law (LL.M.) 2001-2002 - University of Nottingham (UK)_x000d__x000d_
Bachelor of Laws (LLB) 1998 - Monash University, Melbourne Australia_x000d__x000d_
Bachelor of Arts (Politics/Sociology) 1998 - Monash University, Melbourne, Australia</v>
      </c>
      <c r="F1" t="str" xml:space="preserve">
        <v xml:space="preserve">Number : + 94-77 5374685 (mobile)_x000d__x000d_
E-mail: ambikasat@gmail.com</v>
      </c>
      <c r="G1" t="str">
        <v xml:space="preserve">22 Years </v>
      </c>
      <c r="H1" t="str">
        <v>130.5 Days</v>
      </c>
      <c r="I1" t="e">
        <f>SUM(#REF!/130.5)</f>
        <v>#REF!</v>
      </c>
      <c r="J1" t="e">
        <f>SUM(#REF!/130.5)</f>
        <v>#REF!</v>
      </c>
      <c r="K1">
        <v>2730000</v>
      </c>
      <c r="L1">
        <v>13494.809688581314</v>
      </c>
    </row>
    <row r="2" xml:space="preserve">
      <c r="A2">
        <v>2</v>
      </c>
      <c r="B2" t="str">
        <v>Vimukthi</v>
      </c>
      <c r="C2" t="str">
        <v>Caldera</v>
      </c>
      <c r="D2" t="str">
        <v xml:space="preserve">Consultant – Coordination and Administrative support  </v>
      </c>
      <c r="E2" t="str" xml:space="preserve">
        <v xml:space="preserve">Data for SDGs: Gender Data 101 online course (May-June 2020) - TechChange_x000d__x000d_
Postgraduate Diploma in Gender and Women’s Studies (2018 – 2019) - University of Colombo_x000d__x000d_
Master’s in Human Rights and Democratization (2015 - 2016) - University of Colombo_x000d__x000d_
Bachelor’s in Social Sciences (2012 -2015) - University of Hong Kong (HKU), _x000d__x000d_
Diploma in International Relations (2011 - 2012) - BCIS</v>
      </c>
      <c r="F2" t="str" xml:space="preserve">
        <v xml:space="preserve">Number : +94 77 6868 276/+94 77 982 6525_x000d__x000d_
Email : vimukthic93@gmail.com</v>
      </c>
      <c r="G2" t="str">
        <v xml:space="preserve">11 Years </v>
      </c>
      <c r="H2" t="str">
        <v>43 days</v>
      </c>
      <c r="I2" t="e">
        <f>SUM(#REF!/43)</f>
        <v>#REF!</v>
      </c>
      <c r="J2" t="e">
        <f>SUM(#REF!/43)</f>
        <v>#REF!</v>
      </c>
      <c r="K2">
        <v>782600</v>
      </c>
      <c r="L2">
        <v>3905.1896207584828</v>
      </c>
    </row>
    <row r="3" xml:space="preserve">
      <c r="A3">
        <v>3</v>
      </c>
      <c r="B3" t="str">
        <v xml:space="preserve">Naduni </v>
      </c>
      <c r="C3" t="str">
        <v>Madumali</v>
      </c>
      <c r="D3" t="str">
        <v>Individual Consultant – to coordinate gender-related activities in the Inclusive Governance Theme work of UNDP Sri Lanka.</v>
      </c>
      <c r="E3" t="str" xml:space="preserve">
        <v xml:space="preserve">BACHELOR OF LAWS (LL. B) (HONS.) (2017) - Faculty of Law, University of Colombo_x000d__x000d_
MASTERS IN GENDER AND WOMEN’S STUDIES (Ongoing) - Faculty of Graduate Studies, University of Colombo_x000d__x000d_
POST GRADUATE DIPLOMA IN CHILD PROTECTION AND RIGHTS (Ongoing)</v>
      </c>
      <c r="F3" t="str" xml:space="preserve">
        <v xml:space="preserve">Number :  +94 77 522 5371_x000d__x000d_
Email : nadunimadumali@gmail.com </v>
      </c>
      <c r="G3" t="str">
        <v xml:space="preserve">7 Years </v>
      </c>
      <c r="H3" t="str">
        <v>110 days</v>
      </c>
      <c r="I3" t="e">
        <f>SUM(#REF!/110)</f>
        <v>#REF!</v>
      </c>
      <c r="J3" t="e">
        <f>SUM(#REF!/110)</f>
        <v>#REF!</v>
      </c>
      <c r="K3">
        <v>1500000</v>
      </c>
      <c r="L3">
        <v>7485.02994011976</v>
      </c>
    </row>
    <row r="4" xml:space="preserve">
      <c r="A4">
        <v>4</v>
      </c>
      <c r="B4" t="str">
        <v>Maringa</v>
      </c>
      <c r="C4" t="str">
        <v>Sumanadasa</v>
      </c>
      <c r="D4" t="str">
        <v>National Consultant - Researcher on improving revenue generation at local level</v>
      </c>
      <c r="E4" t="str" xml:space="preserve">
        <v xml:space="preserve">University of Colombo Department of Economics( 2006)-2010 - PhD_x000d__x000d_
Sri Lanka Law College Attorney at Law (2006-2007) - AAL_x000d__x000d_
University of Glasgow Centre for Development Studies (1985-1986) - MPhil_x000d__x000d_
University of Colombo Department of Political Science (1992-1993) - MA_x000d__x000d_
Institute of Bankers, Sri Lanka Banking (1972-1975) -  AIB_x000d__x000d_
University of Colombo Faculty of Law (1999-2002) - LLB_x000d__x000d_
University of Peradeniya Faculty of Arts (1968-1971) - BA</v>
      </c>
      <c r="F4" t="str" xml:space="preserve">
        <v xml:space="preserve">Number :  +94 773333207_x000d__x000d_
Email : ms1949@gmail.com</v>
      </c>
      <c r="G4" t="str">
        <v>46 Years</v>
      </c>
      <c r="H4" t="str">
        <v>No Cost</v>
      </c>
      <c r="I4" t="str">
        <v>-</v>
      </c>
      <c r="J4" t="str">
        <v>-</v>
      </c>
      <c r="K4" t="str">
        <v>-</v>
      </c>
      <c r="L4" t="str">
        <v>-</v>
      </c>
    </row>
    <row r="5" xml:space="preserve">
      <c r="A5">
        <v>5</v>
      </c>
      <c r="B5" t="str">
        <v>Dimantha</v>
      </c>
      <c r="C5" t="str">
        <v>De Silva</v>
      </c>
      <c r="D5" t="str">
        <v>Individual Contract – Project Concept Development: Sustainable Transport Sector</v>
      </c>
      <c r="E5" t="str" xml:space="preserve">
        <v xml:space="preserve">PhD  in Transportation (2011) - University of Calgary, Canada _x000d__x000d_
MSc in Transportation (2003) - University of Moratuwa _x000d__x000d_
BSc (Hons) Civil Engineering (2002) - University of Moratuwa </v>
      </c>
      <c r="F5" t="str" xml:space="preserve">
        <v xml:space="preserve">Number : 076 7639142 _x000d__x000d_
Email : dds@hbaspecto.com </v>
      </c>
      <c r="G5" t="str">
        <v xml:space="preserve">17 Years </v>
      </c>
      <c r="H5" t="str">
        <v>No Cost</v>
      </c>
      <c r="I5" t="str">
        <v>-</v>
      </c>
      <c r="J5" t="str">
        <v>-</v>
      </c>
      <c r="K5" t="str">
        <v>-</v>
      </c>
      <c r="L5" t="str">
        <v>-</v>
      </c>
    </row>
    <row r="6" xml:space="preserve">
      <c r="A6">
        <v>6</v>
      </c>
      <c r="B6" t="str">
        <v>Samantha</v>
      </c>
      <c r="C6" t="str">
        <v>Pathirathne</v>
      </c>
      <c r="D6" t="str">
        <v>National Consultant - End-line survey for the resettlement support provided by UNDP in Northern and Eastern provinces of Sri Lanka</v>
      </c>
      <c r="E6" t="str" xml:space="preserve">
        <v xml:space="preserve">PhD in Economics (Research Candidate) – SUSL_x000d__x000d_
MBA in Management of Technology – Moratuwa University_x000d__x000d_
PG. Diploma in Economic Development – Colombo University_x000d__x000d_
PG. Diploma in Strategic &amp; Corporate Finance – Institute of Chartered Accounts Sri Lanka_x000d__x000d_
B.Sc. Agriculture Special - Majored in Economics – University of Peradeniya_x000d__x000d_
GCE A/L Bio Science (Physics, Chemistry, Botany and Zoology) – Ku/ Kuliyapitiya Central College</v>
      </c>
      <c r="F6" t="str" xml:space="preserve">
        <v xml:space="preserve">Number :+94 077 109 9535_x000d__x000d_
E-mail: samantha@passasia.com</v>
      </c>
      <c r="G6" t="str">
        <v xml:space="preserve">25 Years </v>
      </c>
      <c r="H6" t="str">
        <v>20 days</v>
      </c>
      <c r="I6" t="e">
        <f>SUM(#REF!/20)</f>
        <v>#REF!</v>
      </c>
      <c r="J6" t="e">
        <f>SUM(#REF!/20)</f>
        <v>#REF!</v>
      </c>
      <c r="K6">
        <v>3279000</v>
      </c>
      <c r="L6">
        <v>16321.55301144848</v>
      </c>
    </row>
    <row r="7" xml:space="preserve">
      <c r="A7">
        <v>7</v>
      </c>
      <c r="B7" t="str">
        <v xml:space="preserve">Tavini </v>
      </c>
      <c r="C7" t="str">
        <v>Nanayakkara</v>
      </c>
      <c r="D7" t="str">
        <v>Individual Consultant to provide technical support for the Inception Phase of the Justice Reforms Programme (JURE)</v>
      </c>
      <c r="E7" t="str" xml:space="preserve">
        <v xml:space="preserve">LL.B. (Hons) (2nd Class, Upper Division) Faculty of Law, University of Colombo, Sri Lanka (2019)_x000d__x000d_
Final Examination of the Attorneys-at-Law of the Sri Lanka Law College (2nd Class, Hons) (2020)_x000d__x000d_
G.C.E. Advanced Level Examination (2014)_x000d__x000d_
G.C.E. Ordinary Level Examination (2011) Distinctions for all subjects</v>
      </c>
      <c r="F7" t="str" xml:space="preserve">
        <v xml:space="preserve">Number : +94773186669 _x000d__x000d_
Email : tavini99@gmail.com </v>
      </c>
      <c r="G7" t="str">
        <v xml:space="preserve">7 Years </v>
      </c>
      <c r="H7" t="str">
        <v>25 days</v>
      </c>
      <c r="I7" t="e">
        <f>SUM(#REF!/25)</f>
        <v>#REF!</v>
      </c>
      <c r="J7" t="e">
        <f>SUM(#REF!/25)</f>
        <v>#REF!</v>
      </c>
      <c r="K7">
        <v>125000</v>
      </c>
      <c r="L7">
        <v>622.2000995520159</v>
      </c>
    </row>
    <row r="8" xml:space="preserve">
      <c r="A8">
        <v>8</v>
      </c>
      <c r="B8" t="str">
        <v>Selyna</v>
      </c>
      <c r="C8" t="str">
        <v>Pieris</v>
      </c>
      <c r="D8" t="str">
        <v>Consultant to support Sri Lanka’s Second Voluntary National Review (VNR) of SDG Progress</v>
      </c>
      <c r="E8" t="str" xml:space="preserve">
        <v xml:space="preserve">Attorney-at-Law with Honour  (2013) - Sri Lanka Law College - Sri Lanka_x000d__x000d_
Masters in Advanced International Studies (MAIS) (2009) - University of Vienna/ Diplomatic Academy of Vienna - Austria _x000d__x000d_
Masters in Law (LLM in International Business Law) (2007) - University College London - United Kingdom _x000d__x000d_
Bachelors in Law (LLB Hons) (2006) - Hull University - United Kingdom</v>
      </c>
      <c r="F8" t="str" xml:space="preserve">
        <v xml:space="preserve">Number : +94 (0) 77 36 46 708 _x000d__x000d_
Email : selyna.peiris@positiveimpact.lk, selyna@selyn.lk</v>
      </c>
      <c r="G8" t="str">
        <v xml:space="preserve">7 Years </v>
      </c>
      <c r="H8" t="str">
        <v>50 days</v>
      </c>
      <c r="I8" t="e">
        <f>SUM(#REF!/50)</f>
        <v>#REF!</v>
      </c>
      <c r="J8" t="e">
        <f>SUM(#REF!/50)</f>
        <v>#REF!</v>
      </c>
      <c r="K8">
        <v>2400000</v>
      </c>
      <c r="L8">
        <v>9596.545243712264</v>
      </c>
    </row>
    <row r="9" xml:space="preserve">
      <c r="A9">
        <v>9</v>
      </c>
      <c r="B9" t="str">
        <v xml:space="preserve">Ruvin </v>
      </c>
      <c r="C9" t="str">
        <v>De Silva</v>
      </c>
      <c r="D9" t="str">
        <v>Consultant - Konwledge Gathering on the Covid 19 Response and Socio economic Impact</v>
      </c>
      <c r="E9" t="str">
        <v>Bachelors Degree in Visual Communication</v>
      </c>
      <c r="F9" t="str" xml:space="preserve">
        <v xml:space="preserve">Number : +94 777 218 757_x000d__x000d_
Email: ruvinsds@gmail.com</v>
      </c>
      <c r="G9" t="str">
        <v>-</v>
      </c>
      <c r="H9" t="str">
        <v>No Cost</v>
      </c>
      <c r="I9" t="str">
        <v>-</v>
      </c>
      <c r="J9" t="str">
        <v>-</v>
      </c>
      <c r="K9" t="str">
        <v>-</v>
      </c>
      <c r="L9" t="str">
        <v>-</v>
      </c>
    </row>
    <row r="10" xml:space="preserve">
      <c r="A10">
        <v>10</v>
      </c>
      <c r="B10" t="str">
        <v>Mahendrathilake</v>
      </c>
      <c r="C10" t="str">
        <v>Senevirathne</v>
      </c>
      <c r="D10" t="str">
        <v xml:space="preserve">National Expert for the Preparation of Kigali HFC Implementation Plan (KIP)- stage I, for Sri Lanka                         </v>
      </c>
      <c r="E10" t="str">
        <v>M.Sc (Honours) in Mechanical Engineering</v>
      </c>
      <c r="F10" t="str" xml:space="preserve">
        <v xml:space="preserve">Number : +94 773 292190_x000d__x000d_
Email: mahen.senevi@gmail.com</v>
      </c>
      <c r="G10" t="str">
        <v xml:space="preserve">39 Years </v>
      </c>
      <c r="H10" t="str">
        <v>120 days</v>
      </c>
      <c r="I10" t="e">
        <f>SUM(#REF!/120)</f>
        <v>#REF!</v>
      </c>
      <c r="J10" t="e">
        <f>SUM(#REF!/120)</f>
        <v>#REF!</v>
      </c>
      <c r="K10">
        <v>3840000</v>
      </c>
      <c r="L10">
        <v>15354.472389939621</v>
      </c>
    </row>
    <row r="11" xml:space="preserve">
      <c r="A11">
        <v>11</v>
      </c>
      <c r="B11" t="str">
        <v>Chathura</v>
      </c>
      <c r="C11" t="str">
        <v>De Silva</v>
      </c>
      <c r="D11" t="str">
        <v>National Consultant - Information Technology Advisor (UNODC)</v>
      </c>
      <c r="E11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11" t="str" xml:space="preserve">
        <v xml:space="preserve">Number : +94 (0) 112 650 920, +94 (0) 777 307 903_x000d__x000d_
Email : chathura@cse.mrt.ac.lk</v>
      </c>
      <c r="G11" t="str">
        <v>26 Years</v>
      </c>
      <c r="H11" t="str">
        <v>60 days</v>
      </c>
      <c r="I11" t="e">
        <f>SUM(#REF!/60)</f>
        <v>#REF!</v>
      </c>
      <c r="J11" t="e">
        <f>SUM(#REF!/60)</f>
        <v>#REF!</v>
      </c>
      <c r="K11">
        <v>3200000</v>
      </c>
      <c r="L11">
        <v>12795.393658283017</v>
      </c>
    </row>
    <row r="12" xml:space="preserve">
      <c r="A12">
        <v>12</v>
      </c>
      <c r="B12" t="str">
        <v xml:space="preserve">Anoma </v>
      </c>
      <c r="C12" t="str">
        <v>Priyadarshani</v>
      </c>
      <c r="D12" t="str">
        <v>National Research Consultant on Trafficking of Illicit Drugs and Precursors under Preliminary Transnational Organised Crime (TOC) Study for Sri Lanka (1 Position)</v>
      </c>
      <c r="E12" t="str" xml:space="preserve">
        <v xml:space="preserve">PhD in Science(Microbiology related) _x000d__x000d_
Attorney-at-Law </v>
      </c>
      <c r="F12" t="str" xml:space="preserve">
        <v xml:space="preserve">Number : +94717903808 _x000d__x000d_
 Email : anomathree@gmail.com </v>
      </c>
      <c r="G12" t="str">
        <v>-</v>
      </c>
      <c r="H12" t="str">
        <v>80 days</v>
      </c>
      <c r="I12" t="e">
        <f>SUM(#REF!/80)</f>
        <v>#REF!</v>
      </c>
      <c r="J12" t="e">
        <f>SUM(#REF!/80)</f>
        <v>#REF!</v>
      </c>
      <c r="K12">
        <v>2040000</v>
      </c>
      <c r="L12">
        <v>6955.335833617456</v>
      </c>
    </row>
    <row r="13" xml:space="preserve">
      <c r="A13">
        <v>13</v>
      </c>
      <c r="B13" t="str">
        <v xml:space="preserve">Wimal </v>
      </c>
      <c r="C13" t="str">
        <v>Karunathilake</v>
      </c>
      <c r="D13" t="str">
        <v>Consultants to capacitate the Local Authorities aiming to make them audit compliant</v>
      </c>
      <c r="E13" t="str" xml:space="preserve">
        <v xml:space="preserve">Passed G.C.E. Advanced level in 1982_x000d__x000d_
Higher National Diploma in Accountancy</v>
      </c>
      <c r="F13" t="str">
        <v>Email : wimalkarunathilaka99@gmail.com</v>
      </c>
      <c r="G13" t="str">
        <v xml:space="preserve">30 Years </v>
      </c>
      <c r="H13" t="str">
        <v>140 days</v>
      </c>
      <c r="I13" t="e">
        <f>SUM(#REF!/140)</f>
        <v>#REF!</v>
      </c>
      <c r="J13" t="e">
        <f>SUM(#REF!/140)</f>
        <v>#REF!</v>
      </c>
      <c r="K13">
        <v>3810000</v>
      </c>
      <c r="L13">
        <v>12990.112512785543</v>
      </c>
    </row>
    <row r="14" xml:space="preserve">
      <c r="A14">
        <v>14</v>
      </c>
      <c r="B14" t="str">
        <v>Menaka</v>
      </c>
      <c r="C14" t="str">
        <v>Lecamwasam</v>
      </c>
      <c r="D14" t="str">
        <v>National Consultant/Thematic Expert on trafficking of small arms and light weapons under Preliminary Transnational Organised Crime (TOC) Study for Sri Lanka (1 Position)</v>
      </c>
      <c r="E14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14" t="str" xml:space="preserve">
        <v xml:space="preserve">Number : +94777660698_x000d__x000d_
Email :  menaka.lecamwasam@connect.hku.hk</v>
      </c>
      <c r="G14" t="str">
        <v xml:space="preserve">11 Years </v>
      </c>
      <c r="H14" t="str">
        <v>80 days</v>
      </c>
      <c r="I14" t="e">
        <f>SUM(#REF!/80)</f>
        <v>#REF!</v>
      </c>
      <c r="J14" t="e">
        <f>SUM(#REF!/80)</f>
        <v>#REF!</v>
      </c>
      <c r="K14">
        <v>2000000</v>
      </c>
      <c r="L14">
        <v>6818.956699624957</v>
      </c>
    </row>
    <row r="15" xml:space="preserve">
      <c r="A15">
        <v>15</v>
      </c>
      <c r="B15" t="str">
        <v xml:space="preserve">Lakshman </v>
      </c>
      <c r="C15" t="str">
        <v>Pieris</v>
      </c>
      <c r="D15" t="str">
        <v>National Consultant/Thematic Expert on Wildlife and Forest Crimes under Preliminary Transnational Organised Crime (TOC) Study for Sri Lanka (1 Position)</v>
      </c>
      <c r="E15" t="str" xml:space="preserve">
        <v xml:space="preserve">PhD - University of Sri Jayawardenepura, Sri Lanka; 2005 _x000d__x000d_
P. Dip. - Wildlife Conservation and Management, Wildlife Institute of India,_x000d__x000d_
MSc - Food Science and Technology, University of Sri Jayawardenapura_x000d__x000d_
BSc. - Biological Sciences, University of Sri Jayawardenepura; 1992_x000d__x000d_
Sp. Dip. - Wildlife Conservation and Management, University of Colombo, Colombo; 1998</v>
      </c>
      <c r="F15" t="str" xml:space="preserve">
        <v xml:space="preserve">Number : +112539108/+718395311/+773219159_x000d__x000d_
Email: lakshmanpeiris65@gmail.com</v>
      </c>
      <c r="G15" t="str">
        <v>23 Years</v>
      </c>
      <c r="H15" t="str">
        <v>80 days</v>
      </c>
      <c r="I15" t="e">
        <f>SUM(#REF!/80)</f>
        <v>#REF!</v>
      </c>
      <c r="J15" t="e">
        <f>SUM(#REF!/80)</f>
        <v>#REF!</v>
      </c>
      <c r="K15">
        <v>2000000</v>
      </c>
      <c r="L15">
        <v>6818.956699624957</v>
      </c>
    </row>
    <row r="16" xml:space="preserve">
      <c r="A16">
        <v>16</v>
      </c>
      <c r="B16" t="str">
        <v>D. Ananda</v>
      </c>
      <c r="C16" t="str">
        <v>Jayasinghearachchi</v>
      </c>
      <c r="D16" t="str">
        <v>National Consultant - Training and Coordination of Meteorological Observations and Forecasting</v>
      </c>
      <c r="E16" t="str" xml:space="preserve">
        <v xml:space="preserve">BSc Special Degree in Physics – University of Peradeniya, Sri Lanka_x000d__x000d_
MSc in Weather, Climate and Modelling , University of Reading, UK</v>
      </c>
      <c r="F16" t="str" xml:space="preserve">
        <v xml:space="preserve">Number : +94 11 2538289 , +94 77 3772780_x000d__x000d_
Email : dananda52@hotmail.com</v>
      </c>
      <c r="G16" t="str">
        <v xml:space="preserve">33 Years </v>
      </c>
      <c r="H16" t="str">
        <v>No Cost</v>
      </c>
      <c r="I16" t="str">
        <v>-</v>
      </c>
      <c r="J16" t="str">
        <v>-</v>
      </c>
      <c r="K16" t="str">
        <v>-</v>
      </c>
      <c r="L16" t="str">
        <v>-</v>
      </c>
    </row>
    <row r="17" xml:space="preserve">
      <c r="A17">
        <v>17</v>
      </c>
      <c r="B17" t="str">
        <v>Aruna</v>
      </c>
      <c r="C17" t="str">
        <v>Sandaruwan</v>
      </c>
      <c r="D17" t="str">
        <v>LOT 9- Individual Consultant for 13 Local Authorities in Ampara Districts (08) and Trincomalee District (05) -Sinhala Speaking</v>
      </c>
      <c r="E17" t="str" xml:space="preserve">
        <v xml:space="preserve">B.Sc special Business Administration (Management) ( 1982 - 1987) - University of Sri Jayawardenapura _x000d__x000d_
Chartered Licentiate Examination - Nov 1987 - The Institute of Chartered Accountants of Sri Lanka_x000d__x000d_
Chartered Preliminary Examination - Nov 1986 - The Institute of Chartered Accountants of Sri Lanka_x000d__x000d_
Active member since 2014 - APFASL </v>
      </c>
      <c r="F17" t="str" xml:space="preserve">
        <v xml:space="preserve">Number : +94712147971_x000d__x000d_
Email : nhaasandaruwan@gmail.com</v>
      </c>
      <c r="G17" t="str">
        <v xml:space="preserve">33 Years </v>
      </c>
      <c r="H17" t="str">
        <v>130 days</v>
      </c>
      <c r="I17" t="e">
        <f>SUM(#REF!/130)</f>
        <v>#REF!</v>
      </c>
      <c r="J17" t="e">
        <f>SUM(#REF!/130)</f>
        <v>#REF!</v>
      </c>
      <c r="K17">
        <v>3280000</v>
      </c>
      <c r="L17">
        <v>11183.08898738493</v>
      </c>
    </row>
    <row r="18" xml:space="preserve">
      <c r="A18">
        <v>18</v>
      </c>
      <c r="B18" t="str">
        <v xml:space="preserve">Prabashvi </v>
      </c>
      <c r="C18" t="str">
        <v>Kahathuduwa</v>
      </c>
      <c r="D18" t="str">
        <v xml:space="preserve">National Consultant – CCP (home based) </v>
      </c>
      <c r="E18" t="str" xml:space="preserve">
        <v xml:space="preserve">Masters in International Human Rights Law (LLM) (Reading) (2021 - 2022) - Birmingham City University_x000d__x000d_
Post Graduate Diploma in Diplomacy and World Affairs (2021) - BIDTI_x000d__x000d_
Bachelor of Laws (LLB) (2017 - 2021) - General Sir John Kotelawala Defence University_x000d__x000d_
Diploma in Diplomacy and World Affairs (2020) - BIDTI _x000d__x000d_
Chartered Institute of Management Accountants (CIMA)_x000d__x000d_
CIMA Certificate in Business Accounting (Cert BA) (2017) - Achievers Lanka Business School </v>
      </c>
      <c r="F18" t="str" xml:space="preserve">
        <v xml:space="preserve">Number : +94 77 8801072_x000d__x000d_
Email : rabashvi@gmail.com</v>
      </c>
      <c r="G18" t="str">
        <v xml:space="preserve">4 Years </v>
      </c>
      <c r="H18" t="str">
        <v>130 days</v>
      </c>
      <c r="I18" t="e">
        <f>SUM(#REF!/130)</f>
        <v>#REF!</v>
      </c>
      <c r="J18" t="e">
        <f>SUM(#REF!/130)</f>
        <v>#REF!</v>
      </c>
      <c r="K18">
        <v>1380000</v>
      </c>
      <c r="L18">
        <v>4705.08012274122</v>
      </c>
    </row>
    <row r="19" xml:space="preserve">
      <c r="A19">
        <v>19</v>
      </c>
      <c r="B19" t="str">
        <v>Vimukthi</v>
      </c>
      <c r="C19" t="str">
        <v>Caldera</v>
      </c>
      <c r="D19" t="str">
        <v xml:space="preserve">Consultant – Coordination and Administrative support  </v>
      </c>
      <c r="E19" t="str" xml:space="preserve">
        <v xml:space="preserve">Data for SDGs: Gender Data 101 online course - TechChange, May-June 2020 _x000d__x000d_
Postgraduate Diploma in Gender and Women’s Studies (2018 – 2019) - University of Colombo_x000d__x000d_
Master’s in Human Rights and Democratization ( 2015 - 2016) -  University of Colombo_x000d__x000d_
Bachelor’s in Social Sciences (2012-2015) - University of Hong Kong_x000d__x000d_
University of Hong Kong (2011-2012) - BCIS</v>
      </c>
      <c r="F19" t="str" xml:space="preserve">
        <v xml:space="preserve">Nuber :  +94 77 6868 276/+94 77 982 6525_x000d__x000d_
Email : vimukthic93@gmail.com</v>
      </c>
      <c r="G19" t="str">
        <v xml:space="preserve">11 Years </v>
      </c>
      <c r="H19" t="str">
        <v>25 days</v>
      </c>
      <c r="I19" t="e">
        <f>SUM(#REF!/25)</f>
        <v>#REF!</v>
      </c>
      <c r="J19" t="e">
        <f>SUM(#REF!/25)</f>
        <v>#REF!</v>
      </c>
      <c r="K19">
        <v>455000</v>
      </c>
      <c r="L19">
        <v>1259.7247985824636</v>
      </c>
    </row>
    <row r="20" xml:space="preserve">
      <c r="A20">
        <v>20</v>
      </c>
      <c r="B20" t="str">
        <v>Chathura</v>
      </c>
      <c r="C20" t="str">
        <v>De Silva</v>
      </c>
      <c r="D20" t="str">
        <v>National Consultant - Information Technology Advisor (UNODC)</v>
      </c>
      <c r="E20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20" t="str" xml:space="preserve">
        <v xml:space="preserve">Number : +94 (0) 112 650 920, +94 (0) 777 307 903_x000d__x000d_
Email : chathura@cse.mrt.ac.lk</v>
      </c>
      <c r="G20" t="str">
        <v>26 Years</v>
      </c>
      <c r="H20" t="str">
        <v>No Cost</v>
      </c>
      <c r="I20" t="str">
        <v>-</v>
      </c>
      <c r="J20" t="str">
        <v>-</v>
      </c>
      <c r="K20" t="str">
        <v>-</v>
      </c>
      <c r="L20" t="str">
        <v>-</v>
      </c>
    </row>
    <row r="21" xml:space="preserve">
      <c r="A21">
        <v>21</v>
      </c>
      <c r="B21" t="str">
        <v>Sanjit</v>
      </c>
      <c r="C21" t="str">
        <v>Dias</v>
      </c>
      <c r="D21" t="str">
        <v>Individual Consultant – to provide research support on SDG 16 and governance issues.</v>
      </c>
      <c r="E21" t="str" xml:space="preserve">
        <v xml:space="preserve">Bachelor of Laws - Faculty of Law, University of Colombo_x000d__x000d_
Attorney-at-Law - Sri Lanka Law College</v>
      </c>
      <c r="F21" t="str" xml:space="preserve">
        <v xml:space="preserve">Number : (+94) 778 358 363_x000d__x000d_
Email : sanjitdias@gmail.com  </v>
      </c>
      <c r="G21" t="str">
        <v xml:space="preserve">8 Years </v>
      </c>
      <c r="H21" t="str">
        <v xml:space="preserve">41 days </v>
      </c>
      <c r="I21" t="str">
        <v xml:space="preserve">Rs. 30,000.00  </v>
      </c>
      <c r="J21">
        <v>83.05</v>
      </c>
      <c r="K21">
        <v>1230000</v>
      </c>
      <c r="L21">
        <v>3405.4098950690773</v>
      </c>
    </row>
    <row r="22" xml:space="preserve">
      <c r="A22">
        <v>22</v>
      </c>
      <c r="B22" t="str">
        <v xml:space="preserve">Palitha </v>
      </c>
      <c r="C22" t="str">
        <v>Bandara</v>
      </c>
      <c r="D22" t="str">
        <v xml:space="preserve">National Consultant - – Irrigation Sector Specialist </v>
      </c>
      <c r="E22" t="str" xml:space="preserve">
        <v xml:space="preserve">PhD (Irrigation Performance Management) - PhD (Irrigation Performance Management)_x000d__x000d_
MSc. In Geoinformatics (Geographical Information System and Satellite Remote Sensing) (1997 - 2006)- International Institute of Aerospace and Earth Sciences, _x000d__x000d_
Enschade, The Netherlands_x000d__x000d_
 Colombo University, Sri Lanka, 2000)</v>
      </c>
      <c r="F22" t="str" xml:space="preserve">
        <v xml:space="preserve">Number :  071-4421435 _x000d__x000d_
Email: kmpsba@gmail.com,</v>
      </c>
      <c r="G22" t="str">
        <v xml:space="preserve">44 Years </v>
      </c>
      <c r="H22" t="str">
        <v xml:space="preserve">60 days </v>
      </c>
      <c r="I22" t="str">
        <v xml:space="preserve">Rs. 125,000.00  </v>
      </c>
      <c r="J22">
        <v>346.08</v>
      </c>
      <c r="K22">
        <v>7500000</v>
      </c>
      <c r="L22">
        <v>20764.69448212852</v>
      </c>
    </row>
    <row r="23" xml:space="preserve">
      <c r="A23">
        <v>23</v>
      </c>
      <c r="B23" t="str">
        <v xml:space="preserve">Nandana </v>
      </c>
      <c r="C23" t="str">
        <v>Mahakumarage</v>
      </c>
      <c r="D23" t="str">
        <v>GIS Consultant- Mapping drivers of environmental-resource-based communal conflicts</v>
      </c>
      <c r="E23" t="str" xml:space="preserve">
        <v xml:space="preserve">Master of Science in Geo-Informatics, 2009 - University of Peradeniya, Sri Lanka. _x000d__x000d_
B.A. (Colombo) (2002, October)Honours Special Degree in Geography</v>
      </c>
      <c r="F23" t="str" xml:space="preserve">
        <v xml:space="preserve">Number : +94-714905435_x000d__x000d_
Email: nandanageo@gmail.com</v>
      </c>
      <c r="G23" t="str">
        <v xml:space="preserve">20 Years </v>
      </c>
      <c r="H23" t="str">
        <v>75 days</v>
      </c>
      <c r="I23" t="str">
        <v xml:space="preserve">Rs. 53,333.33  </v>
      </c>
      <c r="J23">
        <v>147.66</v>
      </c>
      <c r="K23">
        <v>4000000</v>
      </c>
      <c r="L23">
        <v>11074.503723801878</v>
      </c>
    </row>
    <row r="24" xml:space="preserve">
      <c r="A24">
        <v>24</v>
      </c>
      <c r="B24" t="str">
        <v xml:space="preserve">Tharuka </v>
      </c>
      <c r="C24" t="str">
        <v>Dissanaike</v>
      </c>
      <c r="D24" t="str">
        <v xml:space="preserve">Policy Specialist- Payment for Ecosystem Services </v>
      </c>
      <c r="E24" t="str" xml:space="preserve">
        <v xml:space="preserve">Certificate in Tropical Forest and Landscape Conservation, Online from Yale University’s School and Environment _x000d__x000d_
and Forestry, 2020_x000d__x000d_
Certificate in Ecological Economics and Sustainability, Environment Europe, University of Oxford, UK 2016_x000d__x000d_
MSc. in Environmental Science, University of Colombo (2009)._x000d__x000d_
BA (Special) degree in Mass Communication from the University of Kelaniya, Sri Lanka (2001). _x000d__x000d_
Diploma in Environmental Reporting from University of Kalmar, Sweden (2002)</v>
      </c>
      <c r="F24" t="str" xml:space="preserve">
        <v xml:space="preserve">Number : +94 (0) 77440106294 (Mobile/WhatsApp)_x000d__x000d_
Email : tdissanaike@gmail.com</v>
      </c>
      <c r="G24" t="str">
        <v xml:space="preserve">18 Years </v>
      </c>
      <c r="H24" t="str">
        <v>60 days</v>
      </c>
      <c r="I24" t="str">
        <v xml:space="preserve">Rs. 66,266.67  </v>
      </c>
      <c r="J24">
        <v>183.47</v>
      </c>
      <c r="K24">
        <v>3976000</v>
      </c>
      <c r="L24">
        <v>11008.056701459065</v>
      </c>
    </row>
    <row r="25" xml:space="preserve">
      <c r="A25">
        <v>25</v>
      </c>
      <c r="B25" t="str">
        <v>Dimantha</v>
      </c>
      <c r="C25" t="str">
        <v>De Silva</v>
      </c>
      <c r="D25" t="str">
        <v>Individual Contract – Project Concept Development: Sustainable Transport Sector</v>
      </c>
      <c r="E25" t="str" xml:space="preserve">
        <v xml:space="preserve">PhD  in Transportation (2011) - University of Calgary, Canada _x000d__x000d_
MSc in Transportation (2003) - University of Moratuwa _x000d__x000d_
BSc (Hons) Civil Engineering (2002) - University of Moratuwa </v>
      </c>
      <c r="F25" t="str" xml:space="preserve">
        <v xml:space="preserve">Number : 076 7639142 _x000d__x000d_
Email : dds@hbaspecto.com </v>
      </c>
      <c r="G25" t="str">
        <v xml:space="preserve">17 Years </v>
      </c>
      <c r="H25" t="str">
        <v>No Cost</v>
      </c>
      <c r="I25" t="str">
        <v xml:space="preserve">-  </v>
      </c>
      <c r="J25" t="str">
        <v xml:space="preserve">-  </v>
      </c>
      <c r="K25" t="str">
        <v>-</v>
      </c>
      <c r="L25" t="str">
        <v>-</v>
      </c>
    </row>
    <row r="26" xml:space="preserve">
      <c r="A26">
        <v>26</v>
      </c>
      <c r="B26" t="str">
        <v>Menuka</v>
      </c>
      <c r="C26" t="str">
        <v>Udugama</v>
      </c>
      <c r="D26" t="str">
        <v>Environmental Economics Specialist- Payment for Ecosystem Services</v>
      </c>
      <c r="E26" t="str" xml:space="preserve">
        <v xml:space="preserve">Doctor of Philosophy in Food and Agricultural Economics [2013-2018] - University of Reading, United Kingdom  _x000d__x000d_
Master of Philosophy in Agricultural and Resource Economics [2011-2013] - Wayamba University of Sri Lanka_x000d__x000d_
 Master of Science in Agric. Economics [2010-2012] - University of Peradeniya _x000d__x000d_
Bachelor of Science in Agriculture [First Class Hons.] [2005-2009] - Wayamba University of Sri Lanka </v>
      </c>
      <c r="F26" t="str" xml:space="preserve">
        <v xml:space="preserve">Number : 076 381 1062_x000d__x000d_
Email menukaudugama@gmail.com</v>
      </c>
      <c r="G26" t="str">
        <v xml:space="preserve">12 Yeares </v>
      </c>
      <c r="H26" t="str">
        <v>40 days</v>
      </c>
      <c r="I26" t="str">
        <v xml:space="preserve">Rs. 62,500.00  </v>
      </c>
      <c r="J26">
        <v>173.04</v>
      </c>
      <c r="K26">
        <v>2500000</v>
      </c>
      <c r="L26">
        <v>6921.5648273761735</v>
      </c>
    </row>
    <row r="27" xml:space="preserve">
      <c r="A27">
        <v>27</v>
      </c>
      <c r="B27" t="str">
        <v>Thamarashi</v>
      </c>
      <c r="C27" t="str">
        <v>Heyiyanthuduwa</v>
      </c>
      <c r="D27" t="str">
        <v>Disaster Management Project Assistant</v>
      </c>
      <c r="E27" t="str" xml:space="preserve">
        <v xml:space="preserve">BSc (Hons) in Built Environment (Quantity Surveying) - Birmingham City University_x000d__x000d_
BTEC Higher National Diploma in Quantitysurveying and Construction Cost - _x000d__x000d_
Management_x000d__x000d_
Certificate Course in AutoCAD 2D &amp; 3D- at Centre for Housing, Planning &amp; Building _x000d__x000d_
(CHPB), Battaramulla_x000d__x000d_
Certificate Course in Applied InformationTechnology _x000d__x000d_
Associate Professional Training Program Green Building Council, Sri Lanka 2021 Sri Lanka Telecom Training Cente</v>
      </c>
      <c r="F27" t="str" xml:space="preserve">
        <v xml:space="preserve">Number : +94 71 071 1972_x000d__x000d_
Email : thamarashi.heiyantuduwa7@gmail.com</v>
      </c>
      <c r="G27" t="str">
        <v xml:space="preserve">2 Years </v>
      </c>
      <c r="H27" t="str">
        <v>170 days</v>
      </c>
      <c r="I27" t="str">
        <v xml:space="preserve">Rs. 3,705.88  </v>
      </c>
      <c r="J27">
        <v>10.26</v>
      </c>
      <c r="K27">
        <v>630000</v>
      </c>
      <c r="L27">
        <v>1744.2343364987958</v>
      </c>
    </row>
    <row r="28" xml:space="preserve">
      <c r="A28">
        <v>28</v>
      </c>
      <c r="B28" t="str">
        <v>Parami</v>
      </c>
      <c r="C28" t="str">
        <v>Asmitha Fernando</v>
      </c>
      <c r="D28" t="str">
        <v xml:space="preserve">Communications Consultant to enhance the digital presence of Local Authorities and Provincial Departments of Local Governments </v>
      </c>
      <c r="E28" t="str" xml:space="preserve">
        <v xml:space="preserve"> MA in Mass Media (2019 to present) -  University of Colombo, Sri Lanka_x000d__x000d_
Postgraduate Diploma in Diplomacy and World Affairs (2021 January to Present) - BIDTI_x000d__x000d_
Diploma in Diplomacy and World Affairs (2018 April to 2019 Apri) - BIDTI _x000d__x000d_
Certificate Course in Conflict Resolution and Sustainable Peace (2015 Sep to Jan 2016) -  University of Colombo_x000d__x000d_
Bachelor of History and Tourism (2011 - 2014) -  Stella Maris College, Chennai, India </v>
      </c>
      <c r="F28" t="str" xml:space="preserve">
        <v xml:space="preserve">Number : +94 77 122 0053_x000d__x000d_
Email : contactparamifernando@gmail.com</v>
      </c>
      <c r="G28" t="str">
        <v xml:space="preserve">8 Years </v>
      </c>
      <c r="H28" t="str">
        <v>No Cost</v>
      </c>
      <c r="I28" t="str">
        <v>-</v>
      </c>
      <c r="J28" t="str">
        <v>-</v>
      </c>
      <c r="K28" t="str">
        <v>-</v>
      </c>
      <c r="L28" t="str">
        <v>-</v>
      </c>
    </row>
    <row r="29" xml:space="preserve">
      <c r="A29">
        <v>29</v>
      </c>
      <c r="B29" t="str">
        <v>Shazana</v>
      </c>
      <c r="C29" t="str">
        <v>Shahjahan</v>
      </c>
      <c r="D29" t="str">
        <v>Communications Consultant to boost UNDP knowledge management and results dissemination - for Sri Lankans only</v>
      </c>
      <c r="E29" t="str" xml:space="preserve">
        <v xml:space="preserve">MA (Hons) Social &amp; Political Sciences (First Class) - University of Cambridge _x000d__x000d_
GCE A/L : 4A's - Elizabeth Moir School _x000d__x000d_
GCE O/L : 9A's - - Elizabeth Moir School</v>
      </c>
      <c r="F29" t="str" xml:space="preserve">
        <v xml:space="preserve">Number - +94775201963_x000d__x000d_
 Email - shazana.sl@gmail.com</v>
      </c>
      <c r="G29" t="str">
        <v xml:space="preserve">11 Years </v>
      </c>
      <c r="H29" t="str">
        <v>No Cost</v>
      </c>
      <c r="I29" t="str">
        <v>-</v>
      </c>
      <c r="J29" t="str">
        <v>-</v>
      </c>
      <c r="K29" t="str">
        <v>-</v>
      </c>
      <c r="L29" t="str">
        <v>-</v>
      </c>
    </row>
    <row r="30" xml:space="preserve">
      <c r="A30">
        <v>30</v>
      </c>
      <c r="B30" t="str">
        <v>Padmini</v>
      </c>
      <c r="C30" t="str">
        <v>Ratnayake</v>
      </c>
      <c r="D30" t="str">
        <v>Individual Consultant – Lead Technical Consultant to formulate a Multi-sectoral National Action Plan to Address SGBV 2023- 2027.</v>
      </c>
      <c r="E30" t="str" xml:space="preserve">
        <v xml:space="preserve">MASTER’S IN DEVELOPMENT MANAGEMENT (1991 – 1992) - ASIAN INSTITUTE OF MANAGEMENT – MANILA, PHILIPPINES_x000d__x000d_
POSTGRADUATE DIPLOMA IN PUBLIC MANAGEMENT (1987 - 1988) -  SRI LANKA INSTITUTE OF DEVELOPMENT ADMINISTRATION _x000d__x000d_
BACHELOR OF ARTS – GEOGRAPHY (HONS) (1968 – 1972) -  UNIVERSITY OF CEYLON - PERADENIYA, SRI LANKA</v>
      </c>
      <c r="F30" t="str" xml:space="preserve">
        <v xml:space="preserve">Number : +94 71 839 8225_x000d__x000d_
Email : rmlpdm@gmail.com</v>
      </c>
      <c r="G30" t="str">
        <v xml:space="preserve">25 Years </v>
      </c>
      <c r="H30" t="str">
        <v>65 days</v>
      </c>
      <c r="I30" t="str">
        <v xml:space="preserve">Rs. 40,000.00  </v>
      </c>
      <c r="J30">
        <v>111.53</v>
      </c>
      <c r="K30">
        <v>2600000</v>
      </c>
      <c r="L30">
        <v>7249.609636404194</v>
      </c>
    </row>
    <row r="31" xml:space="preserve">
      <c r="A31">
        <v>31</v>
      </c>
      <c r="B31" t="str">
        <v>Thisara</v>
      </c>
      <c r="C31" t="str">
        <v>Watawana</v>
      </c>
      <c r="D31" t="str">
        <v>Consultant National - Data Scientist</v>
      </c>
      <c r="E31" t="str" xml:space="preserve">
        <v xml:space="preserve">Master of Computer Science, 2016 - University of Colombo School of Computing, Sri Lanka_x000d__x000d_
BSc (Hons) in Transport &amp; Logistics Management, 2013 - Faculty of Engineering, University of Moratuwa, Sri Lanka_x000d__x000d_
Data Science Council of America - Senior Data Scientist SDS™, 2021_x000d__x000d_
British Computer Society - Professional Graduate Diploma in Information Technology, (2010-2012)</v>
      </c>
      <c r="F31" t="str" xml:space="preserve">
        <v xml:space="preserve">Number : +94 777 36 25 43_x000d__x000d_
Email :  thisa08@gmail.com </v>
      </c>
      <c r="G31" t="str">
        <v xml:space="preserve">7 Years </v>
      </c>
      <c r="H31" t="str">
        <v>195.75 Days</v>
      </c>
      <c r="I31" t="str">
        <v xml:space="preserve">Rs. 9,193.37  </v>
      </c>
      <c r="J31">
        <v>25.63</v>
      </c>
      <c r="K31">
        <v>1800000</v>
      </c>
      <c r="L31">
        <v>5018.960517510596</v>
      </c>
    </row>
    <row r="32" xml:space="preserve">
      <c r="A32">
        <v>32</v>
      </c>
      <c r="B32" t="str">
        <v>Samantha</v>
      </c>
      <c r="C32" t="str">
        <v>Pathirathne</v>
      </c>
      <c r="D32" t="str">
        <v>National Consultant - End-line survey for the resettlement support provided by UNDP in Northern and Eastern provinces of Sri Lanka</v>
      </c>
      <c r="E32" t="str" xml:space="preserve">
        <v xml:space="preserve">PhD in Economics (Research Candidate) – SUSL_x000d__x000d_
MBA in Management of Technology – Moratuwa University_x000d__x000d_
PG. Diploma in Economic Development – Colombo University_x000d__x000d_
PG. Diploma in Strategic &amp; Corporate Finance – Institute of Chartered Accounts Sri Lanka_x000d__x000d_
B.Sc. Agriculture Special - Majored in Economics – University of Peradeniya_x000d__x000d_
GCE A/L Bio Science (Physics, Chemistry, Botany and Zoology) – Ku/ Kuliyapitiya Central College</v>
      </c>
      <c r="F32" t="str" xml:space="preserve">
        <v xml:space="preserve">Number :+94 077 109 9535_x000d__x000d_
E-mail: samantha@passasia.com</v>
      </c>
      <c r="G32" t="str">
        <v xml:space="preserve">25 Years </v>
      </c>
      <c r="H32" t="str">
        <v>20 days</v>
      </c>
      <c r="I32" t="str">
        <v xml:space="preserve">Rs. 135,750.00  </v>
      </c>
      <c r="J32">
        <v>378.51</v>
      </c>
      <c r="K32">
        <v>2715000</v>
      </c>
      <c r="L32">
        <v>7570.265447245149</v>
      </c>
    </row>
    <row r="33" xml:space="preserve">
      <c r="A33">
        <v>33</v>
      </c>
      <c r="B33" t="str">
        <v xml:space="preserve">Ranjith </v>
      </c>
      <c r="C33" t="str">
        <v>Pathmasiri</v>
      </c>
      <c r="D33" t="str">
        <v>National Consultant – Identification of 10 Local Authorities with the potential to implement Waste to Energy Systems</v>
      </c>
      <c r="E33" t="str" xml:space="preserve">
        <v xml:space="preserve">B.Sc. Engineering in Mechanical Engineering ( 1993) -  University of Peradeniya, Sri Lanka in  _x000d__x000d_
Master of Engineering in Energy Technology (2002) - University of Moratuwa, Sri Lanka</v>
      </c>
      <c r="F33" t="str" xml:space="preserve">
        <v xml:space="preserve">Number:+94 713448272 _x000d__x000d_
E mail :	ranjithpathmasiri5@gmail.com,  </v>
      </c>
      <c r="G33" t="str">
        <v>29  Years</v>
      </c>
      <c r="H33" t="str">
        <v>160 days</v>
      </c>
      <c r="I33" t="str">
        <v xml:space="preserve">Rs. 80,000.00  </v>
      </c>
      <c r="J33">
        <v>223.06</v>
      </c>
      <c r="K33">
        <v>12800000</v>
      </c>
      <c r="L33">
        <v>35690.38590229757</v>
      </c>
    </row>
    <row r="34" xml:space="preserve">
      <c r="A34">
        <v>34</v>
      </c>
      <c r="B34" t="str">
        <v xml:space="preserve">Mihiri </v>
      </c>
      <c r="C34" t="str">
        <v>Wickramanayake</v>
      </c>
      <c r="D34" t="str">
        <v>National Consultant – Communication of findings of Health Care Waste Management (HCWM) Transforming Lives and  Livelihoods</v>
      </c>
      <c r="E34" t="str">
        <v>University of Missouri - Colombia, School of Journalism (Associate Degree)</v>
      </c>
      <c r="F34" t="str" xml:space="preserve">
        <v xml:space="preserve">Number : +94 777 354 051 _x000d__x000d_
Email : mihiri@hype.lk</v>
      </c>
      <c r="G34" t="str">
        <v>18 Years</v>
      </c>
      <c r="H34" t="str">
        <v>No Cost</v>
      </c>
      <c r="I34" t="str">
        <v xml:space="preserve">-  </v>
      </c>
      <c r="J34" t="str">
        <v xml:space="preserve">-  </v>
      </c>
      <c r="K34" t="str">
        <v>-</v>
      </c>
      <c r="L34" t="str">
        <v>-</v>
      </c>
    </row>
    <row r="35" xml:space="preserve">
      <c r="A35">
        <v>35</v>
      </c>
      <c r="B35" t="str">
        <v xml:space="preserve">Tharuka </v>
      </c>
      <c r="C35" t="str">
        <v>Dissanaike</v>
      </c>
      <c r="D35" t="str">
        <v>Development of GEF funding proposal for Biennial Transparency Report (BTR) and Fourth National Communication (FNC)</v>
      </c>
      <c r="E35" t="str" xml:space="preserve">
        <v xml:space="preserve">Certificate in Tropical Forest and Landscape Conservation, Online from Yale University’s School and Environment _x000d__x000d_
and Forestry, 2020_x000d__x000d_
Certificate in Ecological Economics and Sustainability, Environment Europe, University of Oxford, UK 2016_x000d__x000d_
MSc. in Environmental Science, University of Colombo (2009)._x000d__x000d_
BA (Special) degree in Mass Communication from the University of Kelaniya, Sri Lanka (2001). _x000d__x000d_
Diploma in Environmental Reporting from University of Kalmar, Sweden (2002)</v>
      </c>
      <c r="F35" t="str" xml:space="preserve">
        <v xml:space="preserve">Number : +94 (0) 77440106294 (Mobile/WhatsApp)_x000d__x000d_
Email : tdissanaike@gmail.com</v>
      </c>
      <c r="G35" t="str">
        <v xml:space="preserve">18 Years </v>
      </c>
      <c r="H35" t="str">
        <v>No Cost</v>
      </c>
      <c r="I35" t="str">
        <v xml:space="preserve">-  </v>
      </c>
      <c r="J35" t="str">
        <v xml:space="preserve">-  </v>
      </c>
      <c r="K35" t="str">
        <v>-</v>
      </c>
      <c r="L35" t="str">
        <v>-</v>
      </c>
    </row>
    <row r="36" xml:space="preserve">
      <c r="A36">
        <v>36</v>
      </c>
      <c r="B36" t="str">
        <v xml:space="preserve">Thusitha </v>
      </c>
      <c r="C36" t="str">
        <v>Sugathapala</v>
      </c>
      <c r="D36" t="str">
        <v>Technical Advisor on Green Development</v>
      </c>
      <c r="E36" t="str" xml:space="preserve">
        <v xml:space="preserve">B.Sc. Engineering (Hons) – (Basic Degree) in Mechanical Engineering(1987) - University of Moratuwa_x000d__x000d_
PhD in Fluid Dynamics (1996) - University of Cambridge</v>
      </c>
      <c r="F36" t="str" xml:space="preserve">
        <v xml:space="preserve">Number : 0777313439; Residence: 0112896879_x000d__x000d_
Email agtsugathapala@gmail.com</v>
      </c>
      <c r="G36" t="str">
        <v xml:space="preserve">19 Years </v>
      </c>
      <c r="H36" t="str">
        <v>50 days</v>
      </c>
      <c r="I36" t="str">
        <v xml:space="preserve">Rs. 100,000.00  </v>
      </c>
      <c r="J36">
        <v>278.83</v>
      </c>
      <c r="K36">
        <v>5000000</v>
      </c>
      <c r="L36">
        <v>13941.556993084989</v>
      </c>
    </row>
    <row r="37" xml:space="preserve">
      <c r="A37">
        <v>37</v>
      </c>
      <c r="B37" t="str">
        <v>Muradh</v>
      </c>
      <c r="C37" t="str">
        <v>Mohideen</v>
      </c>
      <c r="D37" t="str">
        <v>Consultant - Coordination Advisor</v>
      </c>
      <c r="E37" t="str" xml:space="preserve">
        <v xml:space="preserve">University of Sussex (2018-2019) - MSc Innovation and Entrepreneurship (Distinction)_x000d__x000d_
Chevening Scholar – One of 1500 scholars selected from 65,000 applicants from 160 countries._x000d__x000d_
University of Staffordshire (2009–2011) - MSc in Technology Management_x000d__x000d_
University of London (2014-2017) - Bachelor of Law – LLB (Second Class Honours)_x000d__x000d_
University of Staffordshire (2006-2009) - Bachelor of Arts Business Administration (First Class Honours)</v>
      </c>
      <c r="F37" t="str" xml:space="preserve">
        <v xml:space="preserve">Number : +94-777-995996_x000d__x000d_
Email: muradh.mohideen@gmail.com</v>
      </c>
      <c r="G37" t="str">
        <v xml:space="preserve">14 Years </v>
      </c>
      <c r="H37" t="str">
        <v>20 days</v>
      </c>
      <c r="I37" t="str">
        <v xml:space="preserve">Rs. 32,361.00  </v>
      </c>
      <c r="J37">
        <v>90.23</v>
      </c>
      <c r="K37">
        <v>647220</v>
      </c>
      <c r="L37">
        <v>1804.6509034128933</v>
      </c>
    </row>
    <row r="38" xml:space="preserve">
      <c r="A38">
        <v>38</v>
      </c>
      <c r="B38" t="str">
        <v>Sarinda</v>
      </c>
      <c r="C38" t="str">
        <v>Perera</v>
      </c>
      <c r="D38" t="str">
        <v>Consultant - Conflict and Political Economy Analysis</v>
      </c>
      <c r="E38" t="str" xml:space="preserve">
        <v xml:space="preserve">Master of International Relations (Graduated with Distinction)  - Monash University - Australia	 _x000d__x000d_
 Bachelor of Arts (Media &amp; Communications - Major in Politics) - Swinburne University of Technology - Australia  </v>
      </c>
      <c r="F38" t="str" xml:space="preserve">
        <v xml:space="preserve">Number : +94 77 352 7772_x000d__x000d_
EMAIL: SARINDA.PERERA@GMAIL.COM  </v>
      </c>
      <c r="G38" t="str">
        <v xml:space="preserve">16 Years </v>
      </c>
      <c r="H38" t="str">
        <v>25 days</v>
      </c>
      <c r="I38" t="str">
        <v xml:space="preserve">Rs. 100,000.00  </v>
      </c>
      <c r="J38">
        <v>278.83</v>
      </c>
      <c r="K38">
        <v>2500000</v>
      </c>
      <c r="L38">
        <v>6970.778496542494</v>
      </c>
    </row>
    <row r="39" xml:space="preserve">
      <c r="A39">
        <v>39</v>
      </c>
      <c r="B39" t="str">
        <v>Amila</v>
      </c>
      <c r="C39" t="str">
        <v>Wickaramasinghe</v>
      </c>
      <c r="D39" t="str">
        <v>Project Concept Development: Transition to renewable energy</v>
      </c>
      <c r="E39" t="str" xml:space="preserve">
        <v xml:space="preserve">PhD, University of Wollongong, Australia (2017)_x000d__x000d_
MA in Financial Economics, University of Colombo, Sri Lanka (2007)_x000d__x000d_
Postgraduate Diploma in Project Management, University of Moratuwa (2011)_x000d__x000d_
BSc (Hon.) in Electrical Engineering, University of Moratuwa, Sri Lanka (2004)_x000d__x000d_
Diploma in Information Systems, British Computer Society, UK (2002)</v>
      </c>
      <c r="F39" t="str" xml:space="preserve">
        <v xml:space="preserve">Number : +94 71 481 0281_x000d__x000d_
Email : amila@rmaenergy.lk</v>
      </c>
      <c r="G39" t="str">
        <v>18 Years</v>
      </c>
      <c r="H39" t="str">
        <v>10 days</v>
      </c>
      <c r="I39" t="str">
        <v xml:space="preserve">Rs. 80,000.00  </v>
      </c>
      <c r="J39">
        <v>224.68</v>
      </c>
      <c r="K39">
        <v>800000</v>
      </c>
      <c r="L39">
        <v>2246.812334999719</v>
      </c>
    </row>
    <row r="40" xml:space="preserve">
      <c r="A40">
        <v>40</v>
      </c>
      <c r="B40" t="str">
        <v xml:space="preserve">Kasun </v>
      </c>
      <c r="C40" t="str">
        <v>Ediriweera</v>
      </c>
      <c r="D40" t="str">
        <v>National Consultant - Content Creator</v>
      </c>
      <c r="E40" t="str" xml:space="preserve">
        <v xml:space="preserve">Post Graduate Diploma in Digital Marketing - Chartered Institute of  Marketing (UK) - 2023_x000d__x000d_
Certificate in Digital Marketing, Public Relations &amp; Corporate Communications - Sri Lanka Press Institute - 2017_x000d__x000d_
International Diploma in Computer Studies (IDCS) - NCC (UK) - 2012</v>
      </c>
      <c r="F40" t="str" xml:space="preserve">
        <v xml:space="preserve">Number : +94 779 487 648_x000d__x000d_
Email : kasuncwe@gmail.com</v>
      </c>
      <c r="G40" t="str">
        <v xml:space="preserve">10 Years </v>
      </c>
      <c r="H40" t="str">
        <v>27 days</v>
      </c>
      <c r="I40" t="str">
        <v xml:space="preserve">Rs. 11,995.56  </v>
      </c>
      <c r="J40">
        <v>33.56</v>
      </c>
      <c r="K40">
        <v>322960</v>
      </c>
      <c r="L40">
        <v>907.0381396393866</v>
      </c>
    </row>
    <row r="41" xml:space="preserve">
      <c r="A41">
        <v>41</v>
      </c>
      <c r="B41" t="str">
        <v>Mekala</v>
      </c>
      <c r="C41" t="str">
        <v>Maddumabandara</v>
      </c>
      <c r="D41" t="str">
        <v xml:space="preserve">Consultant to conduct a Comparative Study on the Public Defender Mechanisms  </v>
      </c>
      <c r="E41" t="str" xml:space="preserve">
        <v xml:space="preserve">Master of Laws in International Trade Law (Wales) _x000d__x000d_
Bachelor of Laws –2nd Class Honours (Lower Division) 2008 - University of Colombo, Sri Lanka_x000d__x000d_
Attorney-at-law of the Supreme Court of Sri Lanka._x000d__x000d_
Diploma Course in World Affairs &amp; Professional Diplomacy - BIDTI </v>
      </c>
      <c r="F41" t="str" xml:space="preserve">
        <v xml:space="preserve">Number : +94 -724158959_x000d__x000d_
Email : mekalapriyanwada@yahoo.com</v>
      </c>
      <c r="G41" t="str">
        <v xml:space="preserve">14 Years </v>
      </c>
      <c r="H41" t="str">
        <v>65.25 Days</v>
      </c>
      <c r="I41" t="str">
        <v xml:space="preserve">Rs. 13,790.02  </v>
      </c>
      <c r="J41">
        <v>38.74</v>
      </c>
      <c r="K41">
        <v>900000</v>
      </c>
      <c r="L41">
        <v>2527.663876874684</v>
      </c>
    </row>
    <row r="42" xml:space="preserve">
      <c r="A42">
        <v>42</v>
      </c>
      <c r="B42" t="str">
        <v xml:space="preserve">Gehan </v>
      </c>
      <c r="C42" t="str">
        <v>Gunatilake</v>
      </c>
      <c r="D42" t="str">
        <v>Consultant - Governance &amp; Social Cohesion</v>
      </c>
      <c r="E42" t="str" xml:space="preserve">
        <v xml:space="preserve">DPhil in Law, 2020 - St. Catherine’s College, University of Oxford_x000d__x000d_
MSt in International Human Rights Law, 2017 - New College, University of Oxford _x000d__x000d_
LL.M (Concentration in human rights law), 2010 - Harvard Law School _x000d__x000d_
LL.B (Hons.), 2006 - Faculty of Law, University of Colombo_x000d__x000d_
Harvard Law School – Visiting Fellow (2020/21)_x000d__x000d_
Pembroke College, University of Oxford – Junior Research Fellow (January 2022 onward)</v>
      </c>
      <c r="F42" t="str" xml:space="preserve">
        <v xml:space="preserve">Telephone: +94 777414189 _x000d__x000d_
E-mail: gehan@lexag.co</v>
      </c>
      <c r="G42" t="str">
        <v xml:space="preserve">11 Years </v>
      </c>
      <c r="H42" t="str">
        <v>28 days</v>
      </c>
      <c r="I42" t="str">
        <v xml:space="preserve">Rs. 126,000.00  </v>
      </c>
      <c r="J42">
        <v>353.16</v>
      </c>
      <c r="K42">
        <v>3528000</v>
      </c>
      <c r="L42">
        <v>9908.442397348761</v>
      </c>
    </row>
    <row r="43" xml:space="preserve">
      <c r="A43">
        <v>43</v>
      </c>
      <c r="B43" t="str">
        <v xml:space="preserve">Naduni </v>
      </c>
      <c r="C43" t="str">
        <v>Madumali</v>
      </c>
      <c r="D43" t="str">
        <v>Individual Consultant – to coordinate gender-related activities in the Inclusive Governance Theme work of UNDP Sri Lanka.</v>
      </c>
      <c r="E43" t="str" xml:space="preserve">
        <v xml:space="preserve">BACHELOR OF LAWS (LL. B) (HONS.) (2017) - Faculty of Law, University of Colombo_x000d__x000d_
MASTERS IN GENDER AND WOMEN’S STUDIES (Ongoing) - Faculty of Graduate Studies, University of Colombo_x000d__x000d_
POST GRADUATE DIPLOMA IN CHILD PROTECTION AND RIGHTS (Ongoing)</v>
      </c>
      <c r="F43" t="str" xml:space="preserve">
        <v xml:space="preserve">Number :  +94 77 522 5371_x000d__x000d_
Email : nadunimadumali@gmail.com </v>
      </c>
      <c r="G43" t="str">
        <v xml:space="preserve">7 Years </v>
      </c>
      <c r="H43" t="str">
        <v>30 days</v>
      </c>
      <c r="I43" t="str">
        <v xml:space="preserve">Rs. 10,000.00  </v>
      </c>
      <c r="J43">
        <v>28.09</v>
      </c>
      <c r="K43">
        <v>300000</v>
      </c>
      <c r="L43">
        <v>842.5546256248947</v>
      </c>
    </row>
    <row r="44" xml:space="preserve">
      <c r="A44">
        <v>44</v>
      </c>
      <c r="B44" t="str">
        <v xml:space="preserve">Sirimal </v>
      </c>
      <c r="C44" t="str">
        <v>Abeyrathne</v>
      </c>
      <c r="D44" t="str">
        <v>Chief Technical Advisor – Green Finance</v>
      </c>
      <c r="E44" t="str" xml:space="preserve">
        <v xml:space="preserve">PhD in Development Economics (26 June 1998) - Free University of Amsterdam_x000d__x000d_
MPhil by research in Development Studies (16 December 1992) - Institute of Social Studies The Hague, Netherlands_x000d__x000d_
MA by coursework in Economic Policy and Planning (15 December 1989) - Institute of Social Studies_x000d__x000d_
Postgraduate Diploma in Economic Development (DED) (01 November 1986)- University of Colombo, Sri Lanka _x000d__x000d_
BA Honours Degree in Economics (01 December 1985) - University of Colombo, Sri Lanka</v>
      </c>
      <c r="F44" t="str" xml:space="preserve">
        <v xml:space="preserve">Number : +94-77-738-8855_x000d__x000d_
Email: sirimal@econ.cmb.ac.lk</v>
      </c>
      <c r="G44" t="str">
        <v xml:space="preserve">37 Years </v>
      </c>
      <c r="H44" t="str">
        <v>70 days</v>
      </c>
      <c r="I44" t="str">
        <v xml:space="preserve">Rs. 60,000.00  </v>
      </c>
      <c r="J44">
        <v>168.51</v>
      </c>
      <c r="K44">
        <v>4200000</v>
      </c>
      <c r="L44">
        <v>11795.764758748526</v>
      </c>
    </row>
    <row r="45" xml:space="preserve">
      <c r="A45">
        <v>45</v>
      </c>
      <c r="B45" t="str">
        <v xml:space="preserve">Gnanaganeshan </v>
      </c>
      <c r="C45" t="str">
        <v>Thangeswaran</v>
      </c>
      <c r="D45" t="str">
        <v>Consultant- Citizen’s Charter Implementation for Local Authorities in the Northern Province</v>
      </c>
      <c r="E45" t="str" xml:space="preserve">
        <v xml:space="preserve">Postgraduate Diploma in Development studies, University of Colombo 2008 _x000d__x000d_
Bachelor of Business Administration (BBA-Hon) University of Jaffna 2004 _x000d__x000d_
National Diploma in Training and Development, IPM 2012_x000d__x000d_
Certificate course in research for development work, University of Colombo 2007 </v>
      </c>
      <c r="F45" t="str" xml:space="preserve">
        <v xml:space="preserve">Number : 0777184945_x000d__x000d_
Email: thangesh1@gmail.com</v>
      </c>
      <c r="G45" t="str">
        <v xml:space="preserve">17 Years </v>
      </c>
      <c r="H45" t="str">
        <v>153 days</v>
      </c>
      <c r="I45" t="str">
        <v xml:space="preserve">Rs. 5,146.41  </v>
      </c>
      <c r="J45">
        <v>14.46</v>
      </c>
      <c r="K45">
        <v>787500</v>
      </c>
      <c r="L45">
        <v>2211.7058922653487</v>
      </c>
    </row>
    <row r="46" xml:space="preserve">
      <c r="A46">
        <v>46</v>
      </c>
      <c r="B46" t="str">
        <v xml:space="preserve">Mihiri </v>
      </c>
      <c r="C46" t="str">
        <v>Wickramanayake</v>
      </c>
      <c r="D46" t="str">
        <v>National Consultant – Communication of findings of Health Care Waste Management (HCWM) Transforming Lives and  Livelihoods</v>
      </c>
      <c r="E46" t="str">
        <v>University of Missouri - Colombia, School of Journalism (Associate Degree)</v>
      </c>
      <c r="F46" t="str" xml:space="preserve">
        <v xml:space="preserve">Number : +94 777 354 051 _x000d__x000d_
Email : mihiri@hype.lk</v>
      </c>
      <c r="G46" t="str">
        <v>18 Years</v>
      </c>
      <c r="H46" t="str">
        <v>No Cost</v>
      </c>
      <c r="I46" t="str">
        <v xml:space="preserve">-  </v>
      </c>
      <c r="J46" t="str">
        <v xml:space="preserve">-  </v>
      </c>
      <c r="K46" t="str">
        <v>-</v>
      </c>
      <c r="L46" t="str">
        <v>-</v>
      </c>
    </row>
    <row r="47" xml:space="preserve">
      <c r="A47">
        <v>47</v>
      </c>
      <c r="B47" t="str">
        <v>Gamini</v>
      </c>
      <c r="C47" t="str">
        <v>Gunasekera</v>
      </c>
      <c r="D47" t="str">
        <v>Consultant- Citizen’s Charter Implementation for Local Authorities in North Central Province</v>
      </c>
      <c r="E47" t="str" xml:space="preserve">
        <v xml:space="preserve">G. C. E. (Advanced Level) - 1976 - H / Weeraketiya Rajapaksha Central Collage._x000d__x000d_
Diploma in Public Administration - Sri Lanka Institute of Development Administration.</v>
      </c>
      <c r="F47" t="str" xml:space="preserve">
        <v xml:space="preserve">Number : +94 777 632 455_x000d__x000d_
Email : gunasekara.gamini@gmail.com</v>
      </c>
      <c r="G47" t="str">
        <v xml:space="preserve">24 Years </v>
      </c>
      <c r="H47" t="str">
        <v xml:space="preserve">98 Days </v>
      </c>
      <c r="I47" t="str">
        <v xml:space="preserve">Rs. 7,533.47  </v>
      </c>
      <c r="J47">
        <v>21.15</v>
      </c>
      <c r="K47">
        <v>738280</v>
      </c>
      <c r="L47">
        <v>2073.470763354491</v>
      </c>
    </row>
    <row r="48" xml:space="preserve">
      <c r="A48">
        <v>48</v>
      </c>
      <c r="B48" t="str">
        <v>Maringa</v>
      </c>
      <c r="C48" t="str">
        <v>Sumanadasa</v>
      </c>
      <c r="D48" t="str">
        <v>Researcher on the duplication of services in central, provincial and local government services</v>
      </c>
      <c r="E48" t="str" xml:space="preserve">
        <v xml:space="preserve">University of Colombo Department of Economics( 2006)-2010 - PhD_x000d__x000d_
Sri Lanka Law College Attorney at Law (2006-2007) - AAL_x000d__x000d_
University of Glasgow Centre for Development Studies (1985-1986) - MPhil_x000d__x000d_
University of Colombo Department of Political Science (1992-1993) - MA_x000d__x000d_
Institute of Bankers, Sri Lanka Banking (1972-1975) -  AIB_x000d__x000d_
University of Colombo Faculty of Law (1999-2002) - LLB_x000d__x000d_
University of Peradeniya Faculty of Arts (1968-1971) - BA</v>
      </c>
      <c r="F48" t="str" xml:space="preserve">
        <v xml:space="preserve">Number :  +94 773333207_x000d__x000d_
Email : ms1949@gmail.com</v>
      </c>
      <c r="G48" t="str">
        <v>46 Years</v>
      </c>
      <c r="H48" t="str">
        <v>130.5 Days</v>
      </c>
      <c r="I48" t="str">
        <v xml:space="preserve">Rs. 13,792.33  </v>
      </c>
      <c r="J48">
        <v>38.66</v>
      </c>
      <c r="K48">
        <v>1800000</v>
      </c>
      <c r="L48">
        <v>5045.408678102926</v>
      </c>
    </row>
    <row r="49" xml:space="preserve">
      <c r="A49">
        <v>49</v>
      </c>
      <c r="B49" t="str">
        <v xml:space="preserve">D. M. S. B. </v>
      </c>
      <c r="C49" t="str">
        <v>Dissanayake</v>
      </c>
      <c r="D49" t="str">
        <v xml:space="preserve">Consultant - Green Development Portfolio Design </v>
      </c>
      <c r="E49" t="str" xml:space="preserve">
        <v xml:space="preserve">PhD in International Relation _x000d__x000d_
Master in Development Studies (MDS)_x000d__x000d_
Master of Science in Disaster Management (MScDM)_x000d__x000d_
Masters in Human Resource Management (MHRM)_x000d__x000d_
Post Graduate on Project Management (PgDPM) </v>
      </c>
      <c r="F49" t="str" xml:space="preserve">
        <v xml:space="preserve">Number - 077 396 4362_x000d__x000d_
 Email - sbdasia@gmail.com</v>
      </c>
      <c r="G49" t="str">
        <v xml:space="preserve">25 Years </v>
      </c>
      <c r="H49" t="str">
        <v>30 days</v>
      </c>
      <c r="I49" t="str">
        <v xml:space="preserve">Rs. 69,600.00  </v>
      </c>
      <c r="J49">
        <v>195.09</v>
      </c>
      <c r="K49">
        <v>2088000</v>
      </c>
      <c r="L49">
        <v>5852.674066599395</v>
      </c>
    </row>
    <row r="50" xml:space="preserve">
      <c r="A50">
        <v>50</v>
      </c>
      <c r="B50" t="str">
        <v>Cyril</v>
      </c>
      <c r="C50" t="str">
        <v>Jayathissa</v>
      </c>
      <c r="D50" t="str">
        <v xml:space="preserve">Consultant- Citizen’s Charter Implementation for Local Authorities in Uva province          </v>
      </c>
      <c r="E50" t="str" xml:space="preserve">
        <v xml:space="preserve">Higher National Accounting Diploma in 1981_x000d__x000d_
International Association of Bookkeepers (IAB) in 1982 _x000d__x000d_
Bachelor of Laws (LLB) Degree –First in Law in 1991._x000d__x000d_
Bachelor of Arts First Examination in 1978</v>
      </c>
      <c r="F50" t="str" xml:space="preserve">
        <v xml:space="preserve">Number : +94 77 377 08 19_x000d__x000d_
Email : cjayathissa1@gmail.com</v>
      </c>
      <c r="G50" t="str">
        <v xml:space="preserve">36 Years </v>
      </c>
      <c r="H50" t="str">
        <v xml:space="preserve">98 Days </v>
      </c>
      <c r="I50" t="str">
        <v xml:space="preserve">Rs. 7,877.24  </v>
      </c>
      <c r="J50">
        <v>22.08</v>
      </c>
      <c r="K50">
        <v>771870</v>
      </c>
      <c r="L50">
        <v>2163.55533131517</v>
      </c>
    </row>
    <row r="51" xml:space="preserve">
      <c r="A51">
        <v>51</v>
      </c>
      <c r="B51" t="str">
        <v>Samantha</v>
      </c>
      <c r="C51" t="str">
        <v>Jayasuriya</v>
      </c>
      <c r="D51" t="str">
        <v>Human Rights Consultant (Universal Periodic Review)</v>
      </c>
      <c r="E51" t="str" xml:space="preserve">
        <v xml:space="preserve">Masters in International Relations (2003 September – July 2005) - International University of Japan _x000d__x000d_
Bachelors of Science (Honours in Agricultural Economics- 1997) –English Medium_x000d__x000d_
Diplomatic Training at Bandaranaike Diplomatic Training Institute_x000d__x000d_
Diploma in Journalism – Government Media Institute of Sri Lanka_x000d__x000d_
International Migration Law Certificate (2016) by IOM Geneva_x000d__x000d_
NESA fellow-January 2010_x000d__x000d_
Certificate from UNHCR on SGBV (2021)_x000d__x000d_
Certificate in Stakeholder Engagement for the Review and Implementation of 2030 Agenda _x000d__x000d_
Certificate on the International Framework of Women’s Human Rights</v>
      </c>
      <c r="F51" t="str" xml:space="preserve">
        <v xml:space="preserve">Number : 0094778434428_x000d__x000d_
Email : samantha.jayasuriya@live.com</v>
      </c>
      <c r="G51" t="str">
        <v xml:space="preserve">22 Years </v>
      </c>
      <c r="H51" t="str">
        <v xml:space="preserve">261 Days </v>
      </c>
      <c r="I51" t="str">
        <v xml:space="preserve">Rs. 15,325.67  </v>
      </c>
      <c r="J51">
        <v>42.95</v>
      </c>
      <c r="K51">
        <v>4000000</v>
      </c>
      <c r="L51">
        <v>11212.01928467317</v>
      </c>
    </row>
    <row r="52" xml:space="preserve">
      <c r="A52">
        <v>52</v>
      </c>
      <c r="B52" t="str">
        <v>Dinesh</v>
      </c>
      <c r="C52" t="str">
        <v>Asanka</v>
      </c>
      <c r="D52" t="str">
        <v>Consultant - ICT Coordinator</v>
      </c>
      <c r="E52" t="str" xml:space="preserve">
        <v xml:space="preserve"> B.Sc (Eng) in  Electrical Engineering (2000) - University of Moratuwa_x000d__x000d_
MBA (IT) (2006) - University of Moratuwa_x000d__x000d_
MSc in Artificial Intelligence University of Moratuwa_x000d__x000d_
Mphil in Fuzzy Data Warehouse -  University of Moratuwa</v>
      </c>
      <c r="F52" t="str" xml:space="preserve">
        <v xml:space="preserve">Number : +94-77-7777882_x000d__x000d_
E-mail: dineshasanka@gmail.com</v>
      </c>
      <c r="G52" t="str">
        <v xml:space="preserve">20 Years </v>
      </c>
      <c r="H52" t="str">
        <v>No Cost</v>
      </c>
      <c r="I52" t="str">
        <v xml:space="preserve">-  </v>
      </c>
      <c r="J52" t="str">
        <v xml:space="preserve">-  </v>
      </c>
      <c r="K52" t="str">
        <v>-</v>
      </c>
      <c r="L52" t="str">
        <v>-</v>
      </c>
    </row>
    <row r="53" xml:space="preserve">
      <c r="A53">
        <v>53</v>
      </c>
      <c r="B53" t="str">
        <v>Prasanna</v>
      </c>
      <c r="C53" t="str">
        <v>Perera</v>
      </c>
      <c r="D53" t="str">
        <v>Senior Consultant - Macroeconomics and Public Debt awareness  creation through media</v>
      </c>
      <c r="E53" t="str" xml:space="preserve">
        <v xml:space="preserve">PhD in Economics (2008) - University of London and University of Peradeniya, Sri Lanka_x000d__x000d_
M.A in Economics (1998) - Thammasat University, Thailand. _x000d__x000d_
B.A (First Class Honours) in Economics (1995)- University of Peradeniya, Sri Lanka</v>
      </c>
      <c r="F53" t="str" xml:space="preserve">
        <v xml:space="preserve">Number : +94 777 379726 (mobile)/ +94817200774_x000d__x000d_
E-mail: prasap@pdn.ac.lk</v>
      </c>
      <c r="G53" t="str">
        <v xml:space="preserve">21 Years </v>
      </c>
      <c r="H53" t="str">
        <v>25 days</v>
      </c>
      <c r="I53" t="str">
        <v xml:space="preserve">Rs. 72,000.00  </v>
      </c>
      <c r="J53">
        <v>201.82</v>
      </c>
      <c r="K53">
        <v>1800000</v>
      </c>
      <c r="L53">
        <v>5045.408678102926</v>
      </c>
    </row>
    <row r="54" xml:space="preserve">
      <c r="A54">
        <v>54</v>
      </c>
      <c r="B54" t="str">
        <v xml:space="preserve">Geenath </v>
      </c>
      <c r="C54" t="str">
        <v>Sunara Samsudeen</v>
      </c>
      <c r="D54" t="str">
        <v xml:space="preserve">Promoting Access to Justice and Protecting the Rights Space to Foster Peace in Sri Lanka –Consultants to conduct legal aid and access to justice training workshops in provinces (Two Positions) </v>
      </c>
      <c r="E54" t="str" xml:space="preserve">
        <v xml:space="preserve">MPhil/PhD, LL.M, LL.B, (Specialization in Public International Law)_x000d__x000d_
DTP Fellow in Human Rights Law (New South Wales)_x000d__x000d_
 Pgd. in Peace Research (Oslo)</v>
      </c>
      <c r="F54" t="str">
        <v xml:space="preserve">Email :  samsudeenngs@gmail.com  ,  Samsudeen_sunara@yahoo.com  </v>
      </c>
      <c r="G54" t="str">
        <v>20 Years</v>
      </c>
      <c r="H54" t="str">
        <v>40 days</v>
      </c>
      <c r="I54" t="str">
        <v xml:space="preserve">Rs. 35,000.00  </v>
      </c>
      <c r="J54">
        <v>98.11</v>
      </c>
      <c r="K54">
        <v>1400000</v>
      </c>
      <c r="L54">
        <v>3924.2067496356094</v>
      </c>
    </row>
    <row r="55" xml:space="preserve">
      <c r="A55">
        <v>55</v>
      </c>
      <c r="B55" t="str">
        <v>Nazeer</v>
      </c>
      <c r="C55" t="str">
        <v>Ameer</v>
      </c>
      <c r="D55" t="str">
        <v>LOT 6- Individual Consultant for 9 Local Authorities in Trincomalee District (08), Vaharai PS in Batticaloa District (01) - Tamil Speaking</v>
      </c>
      <c r="E55" t="str" xml:space="preserve">
        <v xml:space="preserve">MBA in International Business and Finance (06/2017 - 06/2018) - University of the West of Scotland, Scotland UK_x000d__x000d_
Full Member of Certified Practicing Accountant – (CPA) Australia (01/07/2011)_x000d__x000d_
Master of Professional Accounting (MPA), a pre-requisite for CPA or ICAA Australia - University of New England Armidale Australia_x000d__x000d_
Master of Science in Audit Management and Consultancy – (MSc) (11/2003 -11/2004) - Birmingham City University_x000d__x000d_
Certified Fraud Examiner (CFE)_x000d__x000d_
Certified Internal Auditor (CIA)_x000d__x000d_
Associate Member of Chartered Secretaries and Administrators UK ACIS (UK) (01/1992 -08/1993)_x000d__x000d_
Bachelor of Arts (BA Accounting) (03/1978 -12/1981) - University of Colombo</v>
      </c>
      <c r="F55" t="str" xml:space="preserve">
        <v xml:space="preserve">Number : 0094 32 22 65186 (Land)/ Mobile 0094 77 6113513 _x000d__x000d_
Email (Personal): ameernazeer@hotmail.com Copy to: ameernazeer@gmail.com</v>
      </c>
      <c r="G55" t="str">
        <v xml:space="preserve">38 Years </v>
      </c>
      <c r="H55" t="str">
        <v>10 days</v>
      </c>
      <c r="I55" t="str">
        <v xml:space="preserve">Rs. 162,000.00  </v>
      </c>
      <c r="J55">
        <v>454.09</v>
      </c>
      <c r="K55">
        <v>1620000</v>
      </c>
      <c r="L55">
        <v>4540.867810292634</v>
      </c>
    </row>
    <row r="56" xml:space="preserve">
      <c r="A56">
        <v>56</v>
      </c>
      <c r="B56" t="str">
        <v>Shireen</v>
      </c>
      <c r="C56" t="str">
        <v>Samarasuriya</v>
      </c>
      <c r="D56" t="str">
        <v>National Specialist on Environmental and Social Safeguards</v>
      </c>
      <c r="E56" t="str" xml:space="preserve">
        <v xml:space="preserve">MA in Development Studies (1979-1981)- Institute of Social Studies, Netherlands _x000d__x000d_
MSc. In Environment Science (2011 – 2012) -  University of Colombo, Sri Lanka_x000d__x000d_
Certificate Course in “Science and Policy of Climate Change” _x000d__x000d_
Environmental Impact Assessment (EIA), International intensive training course</v>
      </c>
      <c r="F56" t="str" xml:space="preserve">
        <v xml:space="preserve">Number : + 94 77 777 7603 _x000d__x000d_
Email: shireensam2511@gmail.com</v>
      </c>
      <c r="G56" t="str">
        <v xml:space="preserve">35 Years </v>
      </c>
      <c r="H56" t="str">
        <v>30 days</v>
      </c>
      <c r="I56" t="str">
        <v xml:space="preserve">Rs. 37,000.00  </v>
      </c>
      <c r="J56">
        <v>103.71</v>
      </c>
      <c r="K56">
        <v>1110000</v>
      </c>
      <c r="L56">
        <v>3111.335351496805</v>
      </c>
    </row>
    <row r="57" xml:space="preserve">
      <c r="A57">
        <v>57</v>
      </c>
      <c r="B57" t="str">
        <v xml:space="preserve">Janaki </v>
      </c>
      <c r="C57" t="str">
        <v>Vidanapathirana</v>
      </c>
      <c r="D57" t="str">
        <v>National Consultant - Comprehensive Drug Strategy Mapping and Assessing Prevention and Treatment Activities in Sri Lanka</v>
      </c>
      <c r="E57" t="str" xml:space="preserve">
        <v xml:space="preserve">M.B.B.S. (Sri Lanka) (1991)– University of Ruhuna, Sri Lanka _x000d__x000d_
M.Sc. - Community Medicine (1999)– Post Graduate Institute of Medicine University of Colombo, Sri Lanka _x000d__x000d_
M.D. - Community Medicine (2002) - Post Graduate Institute of Medicine University of Colombo, Sri Lanka _x000d__x000d_
Post MD Training- Monash University, Australia 2003-2005</v>
      </c>
      <c r="F57" t="str" xml:space="preserve">
        <v xml:space="preserve">Number  : +94 773419459 _x000d__x000d_
Email :kavigaya@yahoo.com</v>
      </c>
      <c r="G57" t="str">
        <v xml:space="preserve">30 Years </v>
      </c>
      <c r="H57" t="str">
        <v>40 days</v>
      </c>
      <c r="I57" t="str">
        <v xml:space="preserve">Rs. 49,375.00  </v>
      </c>
      <c r="J57">
        <v>137.47</v>
      </c>
      <c r="K57">
        <v>1975000</v>
      </c>
      <c r="L57">
        <v>5498.941975721126</v>
      </c>
    </row>
    <row r="58" xml:space="preserve">
      <c r="A58">
        <v>58</v>
      </c>
      <c r="B58" t="str">
        <v>Ramani</v>
      </c>
      <c r="C58" t="str">
        <v>Jayasundera</v>
      </c>
      <c r="D58" t="str">
        <v>Technical Assistance for a project proposal ‘Justice for SGBV Victim-Survivors</v>
      </c>
      <c r="E58" t="str" xml:space="preserve">
        <v xml:space="preserve">PhD, University of Colombo, Sri Lanka – Understanding women’s equality in the _x000d__x000d_
Mediation of Domestic Violence Disputes in the Community Mediation Boards in Sri _x000d__x000d_
Lanka - applying Feminist Legal Theory and Mediation Theory 2013 _x000d__x000d_
Masters in Women’s Studies, University of Colombo, Sri Lanka 2007 _x000d__x000d_
Attorney at Law, Sri Lanka 1992 </v>
      </c>
      <c r="F58" t="str" xml:space="preserve">
        <v xml:space="preserve">Number : 0094-77-7514411 _x000d__x000d_
Email: ramanij@sltnet.lk</v>
      </c>
      <c r="G58" t="str">
        <v xml:space="preserve">14 Years </v>
      </c>
      <c r="H58" t="str">
        <v xml:space="preserve">43.5 Days </v>
      </c>
      <c r="I58" t="str">
        <v xml:space="preserve">Rs. 24,712.64  </v>
      </c>
      <c r="J58">
        <v>68.82</v>
      </c>
      <c r="K58">
        <v>1075000</v>
      </c>
      <c r="L58">
        <v>2993.094999443145</v>
      </c>
    </row>
    <row r="59" xml:space="preserve">
      <c r="A59">
        <v>59</v>
      </c>
      <c r="B59" t="str">
        <v xml:space="preserve">Kasun </v>
      </c>
      <c r="C59" t="str">
        <v>Ediriweera</v>
      </c>
      <c r="D59" t="str">
        <v>Content Creator</v>
      </c>
      <c r="E59" t="str" xml:space="preserve">
        <v xml:space="preserve">Post Graduate Diploma in Digital Marketing - Chartered Institute of  Marketing (UK) - 2023_x000d__x000d_
Certificate in Digital Marketing, Public Relations &amp; Corporate Communications - Sri Lanka Press Institute - 2017_x000d__x000d_
International Diploma in Computer Studies (IDCS) - NCC (UK) - 2012</v>
      </c>
      <c r="F59" t="str" xml:space="preserve">
        <v xml:space="preserve">Number : +94 779 487 648_x000d__x000d_
Email : kasuncwe@gmail.com</v>
      </c>
      <c r="G59" t="str">
        <v xml:space="preserve">10 Years </v>
      </c>
      <c r="H59" t="str">
        <v>144 days</v>
      </c>
      <c r="I59" t="str">
        <v xml:space="preserve">Rs. 24,465.28  </v>
      </c>
      <c r="J59">
        <v>68.11</v>
      </c>
      <c r="K59">
        <v>3523000</v>
      </c>
      <c r="L59">
        <v>9808.998774919255</v>
      </c>
    </row>
    <row r="60" xml:space="preserve">
      <c r="A60">
        <v>60</v>
      </c>
      <c r="B60" t="str">
        <v>Shazana</v>
      </c>
      <c r="C60" t="str">
        <v>Shahjahan</v>
      </c>
      <c r="D60" t="str">
        <v>Consultant - Communication &amp; Reporting</v>
      </c>
      <c r="E60" t="str" xml:space="preserve">
        <v xml:space="preserve">MA (Hons) Social &amp; Political Sciences (First Class) - University of Cambridge _x000d__x000d_
GCE A/L : 4A's - Elizabeth Moir School _x000d__x000d_
GCE O/L : 9A's - - Elizabeth Moir School</v>
      </c>
      <c r="F60" t="str" xml:space="preserve">
        <v xml:space="preserve">Number - +94775201963_x000d__x000d_
 Email - shazana.sl@gmail.com</v>
      </c>
      <c r="G60" t="str">
        <v xml:space="preserve">11 Years </v>
      </c>
      <c r="H60" t="str">
        <v>65.25 Days</v>
      </c>
      <c r="I60" t="str">
        <v xml:space="preserve">Rs. 13,785.21  </v>
      </c>
      <c r="J60">
        <v>38.4</v>
      </c>
      <c r="K60">
        <v>900000</v>
      </c>
      <c r="L60">
        <v>2505.846976277982</v>
      </c>
    </row>
    <row r="61" xml:space="preserve">
      <c r="A61">
        <v>61</v>
      </c>
      <c r="B61" t="str">
        <v xml:space="preserve">Prabashvi </v>
      </c>
      <c r="C61" t="str">
        <v>Kahathuduwa</v>
      </c>
      <c r="D61" t="str">
        <v xml:space="preserve">National Consultant – CCP (home based) </v>
      </c>
      <c r="E61" t="str" xml:space="preserve">
        <v xml:space="preserve">Masters in International Human Rights Law (LLM) (Reading) (2021 - 2022) - Birmingham City University_x000d__x000d_
Post Graduate Diploma in Diplomacy and World Affairs (2021) - BIDTI_x000d__x000d_
Bachelor of Laws (LLB) (2017 - 2021) - General Sir John Kotelawala Defence University_x000d__x000d_
Diploma in Diplomacy and World Affairs (2020) - BIDTI _x000d__x000d_
Chartered Institute of Management Accountants (CIMA)_x000d__x000d_
CIMA Certificate in Business Accounting (Cert BA) (2017) - Achievers Lanka Business School </v>
      </c>
      <c r="F61" t="str" xml:space="preserve">
        <v xml:space="preserve">Number : +94 77 8801072_x000d__x000d_
Email : rabashvi@gmail.com</v>
      </c>
      <c r="G61" t="str">
        <v xml:space="preserve">4 Years </v>
      </c>
      <c r="H61" t="str">
        <v>44 days</v>
      </c>
      <c r="I61" t="str">
        <v xml:space="preserve">Rs. 10,454.55  </v>
      </c>
      <c r="J61">
        <v>29.11</v>
      </c>
      <c r="K61">
        <v>460000</v>
      </c>
      <c r="L61">
        <v>1280.7662323198574</v>
      </c>
    </row>
    <row r="62" xml:space="preserve">
      <c r="A62">
        <v>62</v>
      </c>
      <c r="B62" t="str">
        <v>Parami</v>
      </c>
      <c r="C62" t="str">
        <v>Asmitha Fernando</v>
      </c>
      <c r="D62" t="str">
        <v xml:space="preserve">Communications Consultant to enhance the digital presence of Local Authorities and Provincial Departments of Local Governments </v>
      </c>
      <c r="E62" t="str" xml:space="preserve">
        <v xml:space="preserve"> MA in Mass Media (2019 to present) -  University of Colombo, Sri Lanka_x000d__x000d_
Postgraduate Diploma in Diplomacy and World Affairs (2021 January to Present) - BIDTI_x000d__x000d_
Diploma in Diplomacy and World Affairs (2018 April to 2019 Apri) - BIDTI _x000d__x000d_
Certificate Course in Conflict Resolution and Sustainable Peace (2015 Sep to Jan 2016) -  University of Colombo_x000d__x000d_
Bachelor of History and Tourism (2011 - 2014) -  Stella Maris College, Chennai, India </v>
      </c>
      <c r="F62" t="str" xml:space="preserve">
        <v xml:space="preserve">Number : +94 77 122 0053_x000d__x000d_
Email : contactparamifernando@gmail.com</v>
      </c>
      <c r="G62" t="str">
        <v xml:space="preserve">8 Years </v>
      </c>
      <c r="H62" t="str">
        <v>No Cost</v>
      </c>
      <c r="I62" t="str">
        <v xml:space="preserve">-  </v>
      </c>
      <c r="J62" t="str">
        <v xml:space="preserve">-  </v>
      </c>
      <c r="K62" t="str">
        <v>-</v>
      </c>
      <c r="L62" t="str">
        <v>-</v>
      </c>
    </row>
    <row r="63" xml:space="preserve">
      <c r="A63">
        <v>63</v>
      </c>
      <c r="B63" t="str">
        <v xml:space="preserve">Prabodhini </v>
      </c>
      <c r="C63" t="str">
        <v>Munasinghe</v>
      </c>
      <c r="D63" t="str">
        <v>Consultant to conduct a Consultative Assessment on the “Assigned Counsel System” in Sri Lanka</v>
      </c>
      <c r="E63" t="str" xml:space="preserve">
        <v xml:space="preserve">Post-graduate Diploma in Gender and Women’s Studies (Presently)The University of Colombo_x000d__x000d_
LLM (Human Rights) (2013) - The University of Hong Kong_x000d__x000d_
LLB (Honours) (2002) - University of Leeds_x000d__x000d_
Post-Graduate Diploma in Conflict Resolution (2006) - University of Colombo_x000d__x000d_
</v>
      </c>
      <c r="F63" t="str" xml:space="preserve">
        <v xml:space="preserve">Number : +94 77 3020715_x000d__x000d_
Email : prabodhinim@gmail.com</v>
      </c>
      <c r="G63" t="str">
        <v xml:space="preserve">18 Years </v>
      </c>
      <c r="H63" t="str">
        <v>40 days</v>
      </c>
      <c r="I63" t="str">
        <v xml:space="preserve">Rs. 125,000.00  </v>
      </c>
      <c r="J63">
        <v>348.03</v>
      </c>
      <c r="K63">
        <v>5000000</v>
      </c>
      <c r="L63">
        <v>13921.372090433231</v>
      </c>
    </row>
    <row r="64" xml:space="preserve">
      <c r="A64">
        <v>64</v>
      </c>
      <c r="B64" t="str">
        <v>Thilal</v>
      </c>
      <c r="C64" t="str">
        <v>Nanayakkara</v>
      </c>
      <c r="D64" t="str">
        <v>National Specialist on Environmental Communication</v>
      </c>
      <c r="E64" t="str" xml:space="preserve">
        <v xml:space="preserve">Executive Diploma in Management (EDM) - ITS Campus Colombo_x000d__x000d_
Master of Business Administration (MBA) -  ITS Campus Colombo_x000d__x000d_
Certificate in Design for Print - INGRIN Institute of Printing &amp; Graphics_x000d__x000d_
Certificate in Business Administration - Association of Business Executives _x000d__x000d_
Diploma in Offset Lithographic Printing –  London College of Communication _x000d__x000d_
Certificate in Graphic Reproduction Photography - Sri Lanka Institute of Printing </v>
      </c>
      <c r="F64" t="str" xml:space="preserve">
        <v xml:space="preserve">Number : +94 77 7362801 (mobile) +94 11 2852844 (land)_x000d__x000d_
Email : thilal@gmail.com</v>
      </c>
      <c r="G64" t="str">
        <v xml:space="preserve">35 Years </v>
      </c>
      <c r="H64" t="str">
        <v>12 days</v>
      </c>
      <c r="I64" t="str">
        <v xml:space="preserve">Rs. 111,666.67  </v>
      </c>
      <c r="J64">
        <v>310.91</v>
      </c>
      <c r="K64">
        <v>1340000</v>
      </c>
      <c r="L64">
        <v>3730.9277202361063</v>
      </c>
    </row>
    <row r="65" xml:space="preserve">
      <c r="A65">
        <v>65</v>
      </c>
      <c r="B65" t="str">
        <v xml:space="preserve">Chandaka </v>
      </c>
      <c r="C65" t="str">
        <v>Jayasundera</v>
      </c>
      <c r="D65" t="str">
        <v>Senior Advisor to the Justice Reform Programme (JURE) – Commercial Law</v>
      </c>
      <c r="E65" t="str" xml:space="preserve">
        <v xml:space="preserve">Masters in Law, University of Colombo (2008)_x000d__x000d_
Sri Lanka Law College (1988-1991)_x000d__x000d_
Royal College, Colombo (1974-1986)</v>
      </c>
      <c r="F65" t="str" xml:space="preserve">
        <v xml:space="preserve">Number : 0094 777 639966_x000d__x000d_
Email: chandakaj@sltnet.lk</v>
      </c>
      <c r="G65" t="str">
        <v xml:space="preserve">31 Years </v>
      </c>
      <c r="H65" t="str">
        <v>78 days</v>
      </c>
      <c r="I65" t="str">
        <v xml:space="preserve">Rs. 144,230.77  </v>
      </c>
      <c r="J65">
        <v>397.39</v>
      </c>
      <c r="K65">
        <v>11250000</v>
      </c>
      <c r="L65">
        <v>30996.85898495619</v>
      </c>
    </row>
    <row r="66" xml:space="preserve">
      <c r="A66">
        <v>66</v>
      </c>
      <c r="B66" t="str">
        <v>Mekala</v>
      </c>
      <c r="C66" t="str">
        <v>Maddumabandara</v>
      </c>
      <c r="D66" t="str">
        <v xml:space="preserve">Consultant to conduct a Comparative Study on the Public Defender Mechanisms  </v>
      </c>
      <c r="E66" t="str" xml:space="preserve">
        <v xml:space="preserve">Master of Laws in International Trade Law (Wales) _x000d__x000d_
Bachelor of Laws –2nd Class Honours (Lower Division) 2008 - University of Colombo, Sri Lanka_x000d__x000d_
Attorney-at-law of the Supreme Court of Sri Lanka._x000d__x000d_
Diploma Course in World Affairs &amp; Professional Diplomacy - BIDTI </v>
      </c>
      <c r="F66" t="str" xml:space="preserve">
        <v xml:space="preserve">Number : +94 -724158959_x000d__x000d_
Email : mekalapriyanwada@yahoo.com</v>
      </c>
      <c r="G66" t="str">
        <v xml:space="preserve">14 Years </v>
      </c>
      <c r="H66" t="str">
        <v>No Cost</v>
      </c>
      <c r="I66" t="str">
        <v xml:space="preserve">-  </v>
      </c>
      <c r="J66" t="str">
        <v xml:space="preserve">-  </v>
      </c>
      <c r="K66" t="str">
        <v>-</v>
      </c>
      <c r="L66" t="str">
        <v>-</v>
      </c>
    </row>
    <row r="67" xml:space="preserve">
      <c r="A67">
        <v>67</v>
      </c>
      <c r="B67" t="str">
        <v>Michali</v>
      </c>
      <c r="C67" t="str">
        <v>Martyn</v>
      </c>
      <c r="D67" t="str">
        <v>Communications Consultant - Citra Social Innovation Lab</v>
      </c>
      <c r="E67" t="str" xml:space="preserve">
        <v xml:space="preserve">Bachelor of Arts (Gen.) English Language &amp; Literature (2021) - University of Sri Jayewardenepura _x000d__x000d_
Diploma in International Relations (2017- 2018) - BCIS _x000d__x000d_
Gold Meddle Diplom Level Speech &amp; Drama - Institute of Western Music Speech </v>
      </c>
      <c r="F67" t="str" xml:space="preserve">
        <v xml:space="preserve">Number - 00776100221_x000d__x000d_
Email : michalicherelle@gmail.com</v>
      </c>
      <c r="G67" t="str">
        <v xml:space="preserve">6 Years </v>
      </c>
      <c r="H67" t="str">
        <v xml:space="preserve">261 Days </v>
      </c>
      <c r="I67" t="str">
        <v xml:space="preserve">Rs. 4,368.58  </v>
      </c>
      <c r="J67">
        <v>12.04</v>
      </c>
      <c r="K67">
        <v>1140000</v>
      </c>
      <c r="L67">
        <v>3141.015043808894</v>
      </c>
    </row>
    <row r="68" xml:space="preserve">
      <c r="A68">
        <v>68</v>
      </c>
      <c r="B68" t="str">
        <v xml:space="preserve">Lional </v>
      </c>
      <c r="C68" t="str">
        <v>Bandaranayake</v>
      </c>
      <c r="D68" t="str">
        <v>Consultant- Citizen’s Charter Implementation for Divisional Secretariats in Badulla District</v>
      </c>
      <c r="E68" t="str" xml:space="preserve">
        <v xml:space="preserve">MSc – Master of Business in Management Practices (2005) - University of Victoria, Melbourne, Australia_x000d__x000d_
MA – Master of Arts in Sinhala Language (1997) - University of Kelaniya, Sri Lanka_x000d__x000d_
Diploma in Public Management (2001) – SLIDA_x000d__x000d_
Post Graduate Diploma in Education (1994) – University of Colombo_x000d__x000d_
BA (1990) – University of Peradeniya</v>
      </c>
      <c r="F68" t="str" xml:space="preserve">
        <v xml:space="preserve">Number : +94771644334_x000d__x000d_
Email : bandaranayakelional@gmail.com</v>
      </c>
      <c r="G68" t="str">
        <v xml:space="preserve">25 Years </v>
      </c>
      <c r="H68" t="str">
        <v>75 days</v>
      </c>
      <c r="I68" t="str">
        <v xml:space="preserve">Rs. 29,333.33  </v>
      </c>
      <c r="J68">
        <v>80.82</v>
      </c>
      <c r="K68">
        <v>2200000</v>
      </c>
      <c r="L68">
        <v>6061.607979280322</v>
      </c>
    </row>
    <row r="69">
      <c r="A69">
        <v>69</v>
      </c>
      <c r="B69" t="str">
        <v>Rizwina</v>
      </c>
      <c r="C69" t="str">
        <v>De Alwis</v>
      </c>
      <c r="D69" t="str">
        <v>Consultant - Gender Equality Strategy</v>
      </c>
      <c r="E69" t="str">
        <v>-</v>
      </c>
      <c r="F69" t="str">
        <v>-</v>
      </c>
      <c r="G69" t="str">
        <v>-</v>
      </c>
      <c r="H69" t="str">
        <v>15 days</v>
      </c>
      <c r="I69" t="str">
        <v xml:space="preserve">Rs. 198,902.00  </v>
      </c>
      <c r="J69">
        <v>548.03</v>
      </c>
      <c r="K69">
        <v>2983530</v>
      </c>
      <c r="L69">
        <v>8220.449661101009</v>
      </c>
    </row>
    <row r="70" xml:space="preserve">
      <c r="A70">
        <v>70</v>
      </c>
      <c r="B70" t="str">
        <v xml:space="preserve">Dilhara </v>
      </c>
      <c r="C70" t="str">
        <v>Amerasinghe</v>
      </c>
      <c r="D70" t="str">
        <v>Senior Legal Consultant</v>
      </c>
      <c r="E70" t="str" xml:space="preserve">
        <v xml:space="preserve">LL.B from the University of Colombo, Sri Lanka (1973)_x000d__x000d_
LL.M in International Economic Law from the University of Colombo, Sri Lanka (1990)_x000d__x000d_
Attorney-at-Law of the Supreme Court of Sri Lanka in December, (1974)_x000d__x000d_
Notary Public, (1977)</v>
      </c>
      <c r="F70" t="str">
        <v>35/8A RAYMOND ROAD,DOB 13101949, NUGEGODA</v>
      </c>
      <c r="G70" t="str">
        <v xml:space="preserve">33 Years </v>
      </c>
      <c r="H70" t="str">
        <v xml:space="preserve">261 Days </v>
      </c>
      <c r="I70" t="str">
        <v xml:space="preserve">Rs. 11,494.26  </v>
      </c>
      <c r="J70">
        <v>31.67</v>
      </c>
      <c r="K70">
        <v>3000000</v>
      </c>
      <c r="L70">
        <v>8265.829062654984</v>
      </c>
    </row>
    <row r="71" xml:space="preserve">
      <c r="A71">
        <v>71</v>
      </c>
      <c r="B71" t="str">
        <v>Lihil</v>
      </c>
      <c r="C71" t="str">
        <v>Subasinghe</v>
      </c>
      <c r="D71" t="str" xml:space="preserve">
        <v xml:space="preserve">Consultant – EV Technology - Pilot Project and Proposal Development of_x000d__x000d_
Electric Tuk-Tuks</v>
      </c>
      <c r="E71" t="str" xml:space="preserve">
        <v xml:space="preserve">Doctor of Philosophy in Li-ion/Na-ion Battery Technology(01/2016 – 05/2020) -  National University of Singapore_x000d__x000d_
Bachelor of the Science of Engineering in Mechanical Engineering (Hons)  (07/2009 – 03/2014) - University of Moratuwa, Sri Lanka </v>
      </c>
      <c r="F71" t="str" xml:space="preserve">
        <v xml:space="preserve">Number : +94 71 6091050 _x000d__x000d_
Email : lihils@uom.lk</v>
      </c>
      <c r="G71" t="str">
        <v xml:space="preserve">10 Years </v>
      </c>
      <c r="H71" t="str">
        <v>20 days</v>
      </c>
      <c r="I71" t="str">
        <v xml:space="preserve">Rs. 50,000.00  </v>
      </c>
      <c r="J71" t="e">
        <f>SUM(#REF!/20)</f>
        <v>#REF!</v>
      </c>
      <c r="K71">
        <v>1000000</v>
      </c>
      <c r="L71">
        <v>2755.276354218328</v>
      </c>
    </row>
    <row r="72" xml:space="preserve">
      <c r="A72">
        <v>72</v>
      </c>
      <c r="B72" t="str">
        <v>R Manjula M K</v>
      </c>
      <c r="C72" t="str">
        <v>Randeniya</v>
      </c>
      <c r="D72" t="str">
        <v>Consultant to capacitate the Local Authorities aiming to make them audit compliant (across Moneragala and Baddulla districts)</v>
      </c>
      <c r="E72" t="str" xml:space="preserve">
        <v xml:space="preserve">B.Sc. (Mgt) spc - University of Sabaragamuwa, Sri Lanka _x000d__x000d_
Diploma in Management of Local Authority - SLIG_x000d__x000d_
Advance Diploma in Local Government - SLIG_x000d__x000d_
Diploma in Local Government Finance Management - Institute of charted Association of Sri Lanka</v>
      </c>
      <c r="F72" t="str" xml:space="preserve">
        <v xml:space="preserve">Number : 074 0201536_x000d__x000d_
Email : thihara2020@gmail.com</v>
      </c>
      <c r="G72" t="str">
        <v xml:space="preserve">7 Years </v>
      </c>
      <c r="H72" t="str">
        <v>140 days</v>
      </c>
      <c r="I72" t="str">
        <v xml:space="preserve">Rs. 20,000.00  </v>
      </c>
      <c r="J72" t="e">
        <f>SUM(#REF!/140)</f>
        <v>#REF!</v>
      </c>
      <c r="K72">
        <v>2800000</v>
      </c>
      <c r="L72">
        <v>7714.773791811319</v>
      </c>
    </row>
    <row r="73" xml:space="preserve">
      <c r="A73">
        <v>73</v>
      </c>
      <c r="B73" t="str">
        <v xml:space="preserve">Palitha </v>
      </c>
      <c r="C73" t="str">
        <v>Bandara</v>
      </c>
      <c r="D73" t="str">
        <v xml:space="preserve">National Consultant - – Irrigation Sector Specialist </v>
      </c>
      <c r="E73" t="str" xml:space="preserve">
        <v xml:space="preserve">PhD (Irrigation Performance Management) - PhD (Irrigation Performance Management)_x000d__x000d_
MSc. In Geoinformatics (Geographical Information System and Satellite Remote Sensing) (1997 - 2006)- International Institute of Aerospace and Earth Sciences, _x000d__x000d_
Enschade, The Netherlands_x000d__x000d_
 Colombo University, Sri Lanka, 2000)</v>
      </c>
      <c r="F73" t="str" xml:space="preserve">
        <v xml:space="preserve">Number :  071-4421435 _x000d__x000d_
Email: kmpsba@gmail.com,</v>
      </c>
      <c r="G73" t="str">
        <v xml:space="preserve">44 Years </v>
      </c>
      <c r="H73" t="str">
        <v>No Cost</v>
      </c>
      <c r="I73" t="str">
        <v xml:space="preserve">-  </v>
      </c>
      <c r="J73" t="str">
        <v xml:space="preserve">-  </v>
      </c>
      <c r="K73" t="str">
        <v>-</v>
      </c>
      <c r="L73" t="str">
        <v>-</v>
      </c>
    </row>
    <row r="74" xml:space="preserve">
      <c r="A74">
        <v>74</v>
      </c>
      <c r="B74" t="str">
        <v>Devaka</v>
      </c>
      <c r="C74" t="str">
        <v>Weerakoon</v>
      </c>
      <c r="D74" t="str">
        <v>Expert on GEF 8 Sri Lanka Country Strategy Development</v>
      </c>
      <c r="E74" t="str" xml:space="preserve">
        <v xml:space="preserve">Ph.D. Biological Sciences, Illinois State University, USA, 1995_x000d__x000d_
M.Sc. Biological Sciences, Illinois State University, USA., 1990_x000d__x000d_
B.Sc. Biological Sciences, University of Colombo, Sri Lanka,198</v>
      </c>
      <c r="F74" t="str" xml:space="preserve">
        <v xml:space="preserve">Number : +94776150184_x000d__x000d_
Email : devakaw@gmail.com</v>
      </c>
      <c r="G74" t="str">
        <v>48 Years</v>
      </c>
      <c r="H74" t="str">
        <v xml:space="preserve">15 days </v>
      </c>
      <c r="I74" t="str">
        <v xml:space="preserve">Rs. 50,000.00  </v>
      </c>
      <c r="J74">
        <v>137.76</v>
      </c>
      <c r="K74">
        <v>750000</v>
      </c>
      <c r="L74">
        <v>2066.457265663746</v>
      </c>
    </row>
    <row r="75" xml:space="preserve">
      <c r="A75">
        <v>75</v>
      </c>
      <c r="B75" t="str">
        <v>Dimantha</v>
      </c>
      <c r="C75" t="str">
        <v>De Silva</v>
      </c>
      <c r="D75" t="str">
        <v>Proposal Development for Electric Buses - GCF</v>
      </c>
      <c r="E75" t="str" xml:space="preserve">
        <v xml:space="preserve">PhD  in Transportation (2011) - University of Calgary, Canada _x000d__x000d_
MSc in Transportation (2003) - University of Moratuwa _x000d__x000d_
BSc (Hons) Civil Engineering (2002) - University of Moratuwa </v>
      </c>
      <c r="F75" t="str" xml:space="preserve">
        <v xml:space="preserve">Number : 076 7639142 _x000d__x000d_
Email : dds@hbaspecto.com </v>
      </c>
      <c r="G75" t="str">
        <v xml:space="preserve">17 Years </v>
      </c>
      <c r="H75" t="str">
        <v>20 days</v>
      </c>
      <c r="I75" t="str">
        <v xml:space="preserve">Rs. 98,750.00  </v>
      </c>
      <c r="J75">
        <v>272.08</v>
      </c>
      <c r="K75">
        <v>1975000</v>
      </c>
      <c r="L75">
        <v>5441.6707995811985</v>
      </c>
    </row>
    <row r="76" xml:space="preserve">
      <c r="A76">
        <v>76</v>
      </c>
      <c r="B76" t="str">
        <v>Amila</v>
      </c>
      <c r="C76" t="str">
        <v>Wickaramasinghe</v>
      </c>
      <c r="D76" t="str">
        <v>National Consultant – Proposal Development for Solar Energy- GCF</v>
      </c>
      <c r="E76" t="str" xml:space="preserve">
        <v xml:space="preserve">PhD, University of Wollongong, Australia (2017)_x000d__x000d_
MA in Financial Economics, University of Colombo, Sri Lanka (2007)_x000d__x000d_
Postgraduate Diploma in Project Management, University of Moratuwa (2011)_x000d__x000d_
BSc (Hon.) in Electrical Engineering, University of Moratuwa, Sri Lanka (2004)_x000d__x000d_
Diploma in Information Systems, British Computer Society, UK (2002)</v>
      </c>
      <c r="F76" t="str" xml:space="preserve">
        <v xml:space="preserve">Number : +94 71 481 0281_x000d__x000d_
Email : amila@rmaenergy.lk</v>
      </c>
      <c r="G76" t="str">
        <v>18 Years</v>
      </c>
      <c r="H76" t="str">
        <v>20 days</v>
      </c>
      <c r="I76" t="str">
        <v xml:space="preserve">Rs. 80,000.00  </v>
      </c>
      <c r="J76">
        <v>220.42</v>
      </c>
      <c r="K76">
        <v>1600000</v>
      </c>
      <c r="L76">
        <v>4408.442166749325</v>
      </c>
    </row>
    <row r="77" xml:space="preserve">
      <c r="A77">
        <v>77</v>
      </c>
      <c r="B77" t="str">
        <v>Indulekha</v>
      </c>
      <c r="C77" t="str">
        <v>Karunaratne</v>
      </c>
      <c r="D77" t="str">
        <v>Finance - Proposal Development for Electric Tuk-Tuks</v>
      </c>
      <c r="E77" t="str" xml:space="preserve">
        <v xml:space="preserve">Fellow Member of The Chartered Institute of Management Accountants, UK (FCMA)and_x000d__x000d_
The Chartered Global Management Accountant, UK (CGMA)</v>
      </c>
      <c r="F77" t="str" xml:space="preserve">
        <v xml:space="preserve">Number : +94-777382125 _x000d__x000d_
Email: indulekhakarunaratne@yahoo.com</v>
      </c>
      <c r="G77" t="str">
        <v xml:space="preserve">38 Years </v>
      </c>
      <c r="H77" t="str">
        <v>20 days</v>
      </c>
      <c r="I77" t="str">
        <v xml:space="preserve">Rs. 25,000.00  </v>
      </c>
      <c r="J77">
        <v>68.88</v>
      </c>
      <c r="K77">
        <v>500000</v>
      </c>
      <c r="L77">
        <v>1377.638177109164</v>
      </c>
    </row>
    <row r="78" xml:space="preserve">
      <c r="A78">
        <v>78</v>
      </c>
      <c r="B78" t="str">
        <v xml:space="preserve">Menaka </v>
      </c>
      <c r="C78" t="str">
        <v>Lecamwasam</v>
      </c>
      <c r="D78" t="str">
        <v>National Consultant - Contextual analysis and scoping study on legal awareness implemented by justice sector institutions</v>
      </c>
      <c r="E78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78" t="str" xml:space="preserve">
        <v xml:space="preserve">Number : +94777660698_x000d__x000d_
Email :  menaka.lecamwasam@connect.hku.hk</v>
      </c>
      <c r="G78" t="str">
        <v xml:space="preserve">12 Years </v>
      </c>
      <c r="H78" t="str">
        <v>43.5 days</v>
      </c>
      <c r="I78" t="str">
        <v xml:space="preserve">Rs. 103,448.28  </v>
      </c>
      <c r="J78">
        <v>285.27</v>
      </c>
      <c r="K78">
        <v>4500000</v>
      </c>
      <c r="L78">
        <v>12409.000661813368</v>
      </c>
    </row>
    <row r="79" xml:space="preserve">
      <c r="A79">
        <v>79</v>
      </c>
      <c r="B79" t="str">
        <v xml:space="preserve">Nandana </v>
      </c>
      <c r="C79" t="str">
        <v>Mahakumarage</v>
      </c>
      <c r="D79" t="str">
        <v>GIS Consultant- Mapping drivers of environmental-resource-based communal conflicts</v>
      </c>
      <c r="E79" t="str" xml:space="preserve">
        <v xml:space="preserve">Master of Science in Geo-Informatics, 2009 - University of Peradeniya, Sri Lanka. _x000d__x000d_
B.A. (Colombo) (2002, October)Honours Special Degree in Geography</v>
      </c>
      <c r="F79" t="str" xml:space="preserve">
        <v xml:space="preserve">Number : +94-714905435_x000d__x000d_
Email: nandanageo@gmail.com</v>
      </c>
      <c r="G79" t="str">
        <v xml:space="preserve">20 Years </v>
      </c>
      <c r="H79" t="str">
        <v>No Cost</v>
      </c>
      <c r="I79" t="str">
        <v xml:space="preserve">-  </v>
      </c>
      <c r="J79" t="str">
        <v xml:space="preserve">-  </v>
      </c>
      <c r="K79" t="str">
        <v>-</v>
      </c>
      <c r="L79" t="str">
        <v>-</v>
      </c>
    </row>
    <row r="80" xml:space="preserve">
      <c r="A80">
        <v>80</v>
      </c>
      <c r="B80" t="str">
        <v>Yasasi Gayara</v>
      </c>
      <c r="C80" t="str">
        <v>Rathnabarana</v>
      </c>
      <c r="D80" t="str">
        <v>Junior Consultant – Project Results Recording and Database Management</v>
      </c>
      <c r="E80" t="str" xml:space="preserve">
        <v xml:space="preserve">Master of Science in Sustainability (2020 – 2022) - United Nations University_x000d__x000d_
Bachelor of Arts &amp; Science (2017 - 2020) - McGill University, Montreal, QC _x000d__x000d_
Asian International School/High School (2012-2017) </v>
      </c>
      <c r="F80" t="str" xml:space="preserve">
        <v xml:space="preserve">Number :  (+94) -76-038-0740_x000d__x000d_
Email : gayara.rathnabarana@gmail.com</v>
      </c>
      <c r="G80" t="str">
        <v xml:space="preserve">4 Years </v>
      </c>
      <c r="H80" t="str">
        <v xml:space="preserve">261 Days </v>
      </c>
      <c r="I80" t="str">
        <v xml:space="preserve">Rs. 5,594.25  </v>
      </c>
      <c r="J80">
        <v>15.42</v>
      </c>
      <c r="K80">
        <v>1460000</v>
      </c>
      <c r="L80">
        <v>4026.031325832782</v>
      </c>
    </row>
    <row r="81" xml:space="preserve">
      <c r="A81">
        <v>81</v>
      </c>
      <c r="B81" t="str">
        <v>Menuka</v>
      </c>
      <c r="C81" t="str">
        <v>Udugama</v>
      </c>
      <c r="D81" t="str">
        <v>Environmental Economics Specialist- Payment for Ecosystem Services</v>
      </c>
      <c r="E81" t="str" xml:space="preserve">
        <v xml:space="preserve">Doctor of Philosophy in Food and Agricultural Economics [2013-2018] - University of Reading, United Kingdom  _x000d__x000d_
Master of Philosophy in Agricultural and Resource Economics [2011-2013] - Wayamba University of Sri Lanka_x000d__x000d_
 Master of Science in Agric. Economics [2010-2012] - University of Peradeniya _x000d__x000d_
Bachelor of Science in Agriculture [First Class Hons.] [2005-2009] - Wayamba University of Sri Lanka </v>
      </c>
      <c r="F81" t="str" xml:space="preserve">
        <v xml:space="preserve">Number : 076 381 1062_x000d__x000d_
Email menukaudugama@gmail.com</v>
      </c>
      <c r="G81" t="str">
        <v xml:space="preserve">12 Yeares </v>
      </c>
      <c r="H81" t="str">
        <v>No Cost</v>
      </c>
      <c r="I81" t="str">
        <v xml:space="preserve">-  </v>
      </c>
      <c r="J81" t="str">
        <v xml:space="preserve">-  </v>
      </c>
      <c r="K81" t="str">
        <v>-</v>
      </c>
      <c r="L81" t="str">
        <v>-</v>
      </c>
    </row>
    <row r="82" xml:space="preserve">
      <c r="A82">
        <v>82</v>
      </c>
      <c r="B82" t="str">
        <v>Shazana</v>
      </c>
      <c r="C82" t="str">
        <v>Shahjahan</v>
      </c>
      <c r="D82" t="str">
        <v>Consultant - Communication &amp; Reporting</v>
      </c>
      <c r="E82" t="str" xml:space="preserve">
        <v xml:space="preserve">MA (Hons) Social &amp; Political Sciences (First Class) - University of Cambridge _x000d__x000d_
GCE A/L : 4A's - Elizabeth Moir School _x000d__x000d_
GCE O/L : 9A's - - Elizabeth Moir School</v>
      </c>
      <c r="F82" t="str" xml:space="preserve">
        <v xml:space="preserve">Number - +94775201963_x000d__x000d_
 Email - shazana.sl@gmail.com</v>
      </c>
      <c r="G82" t="str">
        <v xml:space="preserve">11 Years </v>
      </c>
      <c r="H82" t="str">
        <v>No Cost</v>
      </c>
      <c r="I82" t="str">
        <v xml:space="preserve">-  </v>
      </c>
      <c r="J82" t="str">
        <v xml:space="preserve">-  </v>
      </c>
      <c r="K82" t="str">
        <v>-</v>
      </c>
      <c r="L82" t="str">
        <v>-</v>
      </c>
    </row>
    <row r="83" xml:space="preserve">
      <c r="A83">
        <v>83</v>
      </c>
      <c r="B83" t="str">
        <v>Selyna</v>
      </c>
      <c r="C83" t="str">
        <v>Pieris</v>
      </c>
      <c r="D83" t="str" xml:space="preserve">
        <v xml:space="preserve">National Consultant to conduct End initiative Evaluation of ‘Rolling out the_x000d__x000d_
National Policy on Volunteerism</v>
      </c>
      <c r="E83" t="str" xml:space="preserve">
        <v xml:space="preserve">Attorney-at-Law with Honour  (2013) - Sri Lanka Law College - Sri Lanka_x000d__x000d_
Masters in Advanced International Studies (MAIS) (2009) - University of Vienna/ Diplomatic Academy of Vienna - Austria _x000d__x000d_
Masters in Law (LLM in International Business Law) (2007) - University College London - United Kingdom _x000d__x000d_
Bachelors in Law (LLB Hons) (2006) - Hull University - United Kingdom</v>
      </c>
      <c r="F83" t="str" xml:space="preserve">
        <v xml:space="preserve">Number : +94 (0) 77 36 46 708 _x000d__x000d_
Email : selyna.peiris@positiveimpact.lk, selyna@selyn.lk</v>
      </c>
      <c r="G83" t="str">
        <v xml:space="preserve">7 Years </v>
      </c>
      <c r="H83" t="str">
        <v>30 days</v>
      </c>
      <c r="I83" t="str">
        <v xml:space="preserve">Rs. 30,220.00  </v>
      </c>
      <c r="J83">
        <v>83.33</v>
      </c>
      <c r="K83">
        <v>906600</v>
      </c>
      <c r="L83">
        <v>2500</v>
      </c>
    </row>
    <row r="84" xml:space="preserve">
      <c r="A84">
        <v>84</v>
      </c>
      <c r="B84" t="str">
        <v xml:space="preserve">Gnanaganeshan </v>
      </c>
      <c r="C84" t="str">
        <v>Thangeswaran</v>
      </c>
      <c r="D84" t="str">
        <v>Consultant- Citizen’s Charter Implementation for Local Authorities in the Northern Province</v>
      </c>
      <c r="E84" t="str" xml:space="preserve">
        <v xml:space="preserve">Postgraduate Diploma in Development studies, University of Colombo 2008 _x000d__x000d_
Bachelor of Business Administration (BBA-Hon) University of Jaffna 2004 _x000d__x000d_
National Diploma in Training and Development, IPM 2012_x000d__x000d_
Certificate course in research for development work, University of Colombo 2007 </v>
      </c>
      <c r="F84" t="str" xml:space="preserve">
        <v xml:space="preserve">Number : 0777184945_x000d__x000d_
Email: thangesh1@gmail.com</v>
      </c>
      <c r="G84" t="str">
        <v xml:space="preserve">17 Years </v>
      </c>
      <c r="H84" t="str">
        <v>No Cost</v>
      </c>
      <c r="I84" t="str">
        <v xml:space="preserve">-  </v>
      </c>
      <c r="J84" t="str">
        <v xml:space="preserve">-  </v>
      </c>
      <c r="K84" t="str">
        <v>-</v>
      </c>
      <c r="L84" t="str">
        <v>-</v>
      </c>
    </row>
    <row r="85" xml:space="preserve">
      <c r="A85">
        <v>85</v>
      </c>
      <c r="B85" t="str">
        <v>Percy</v>
      </c>
      <c r="C85" t="str">
        <v>Kulawansa</v>
      </c>
      <c r="D85" t="str">
        <v>LOT 5- Individual Consultant for 12 Local Authorities in Polonnaruwa District (08) Anuradhapura District (04)-Sinhala Speaking</v>
      </c>
      <c r="E85" t="str" xml:space="preserve">
        <v xml:space="preserve">Bachelor of Science- Public Adm. (Mgt/Accountancy) Special (University of Sri Jayewardanepura)_x000d__x000d_
Diploma of Public Financial Management (Sri Lanka Institute of Development Administration.)</v>
      </c>
      <c r="F85" t="str" xml:space="preserve">
        <v xml:space="preserve">Number : -0094-710903022 _x000d__x000d_
Email : PercyKulawansa@hotmail.com</v>
      </c>
      <c r="G85" t="str">
        <v xml:space="preserve">37 Years </v>
      </c>
      <c r="H85" t="str">
        <v>No Cost</v>
      </c>
      <c r="I85" t="str">
        <v xml:space="preserve">-  </v>
      </c>
      <c r="J85" t="str">
        <v xml:space="preserve">-  </v>
      </c>
      <c r="K85" t="str">
        <v>-</v>
      </c>
      <c r="L85" t="str">
        <v>-</v>
      </c>
    </row>
    <row r="86" xml:space="preserve">
      <c r="A86">
        <v>86</v>
      </c>
      <c r="B86" t="str">
        <v>Gamini</v>
      </c>
      <c r="C86" t="str">
        <v>Gunasekera</v>
      </c>
      <c r="D86" t="str">
        <v>Consultant- Citizen’s Charter Implementation for Local Authorities in North Central Province</v>
      </c>
      <c r="E86" t="str" xml:space="preserve">
        <v xml:space="preserve">G. C. E. (Advanced Level) - 1976 - H / Weeraketiya Rajapaksha Central Collage._x000d__x000d_
Diploma in Public Administration - Sri Lanka Institute of Development Administration.</v>
      </c>
      <c r="F86" t="str" xml:space="preserve">
        <v xml:space="preserve">Number : +94 777 632 455_x000d__x000d_
Email : gunasekara.gamini@gmail.com</v>
      </c>
      <c r="G86" t="str">
        <v xml:space="preserve">24 Years </v>
      </c>
      <c r="H86" t="str">
        <v>No Cost</v>
      </c>
      <c r="I86" t="str">
        <v xml:space="preserve">-  </v>
      </c>
      <c r="J86" t="str">
        <v xml:space="preserve">-  </v>
      </c>
      <c r="K86" t="str">
        <v>-</v>
      </c>
      <c r="L86" t="str">
        <v>-</v>
      </c>
    </row>
    <row r="87" xml:space="preserve">
      <c r="A87">
        <v>87</v>
      </c>
      <c r="B87" t="str">
        <v>L. B</v>
      </c>
      <c r="C87" t="str">
        <v>Dasanayake</v>
      </c>
      <c r="D87" t="str">
        <v>Consultant- Development / Improvement of training manuals for Community Center ’s Capacity Development</v>
      </c>
      <c r="E87" t="str" xml:space="preserve">
        <v xml:space="preserve">Doctor of Management (good governance) GULL (USA) 2011_x000d__x000d_
Master of Arts degree - university of Leicester – UK on Co-operative Management and Organizational Development – 2005_x000d__x000d_
Diploma in social development - Saint Francis Xavier University (COADY) – CANADA in 1991. _x000d__x000d_
B.A (Hon) Sociology - university of Peradeniya in 1979. _x000d__x000d_
Certificate- Institutional development and organizational strengthening (ID/OS ) _x000d__x000d_
Development foundation (Netherland) 1995_x000d__x000d_
Certificate -Micro finance training of trainer course - Global Development Network</v>
      </c>
      <c r="F87" t="str" xml:space="preserve">
        <v xml:space="preserve">Number : 071 8428606_x000d__x000d_
E-mail: lbdasanayake@gmail.com</v>
      </c>
      <c r="G87" t="str">
        <v xml:space="preserve">41 Years </v>
      </c>
      <c r="H87" t="str">
        <v xml:space="preserve">80 days </v>
      </c>
      <c r="I87" t="str">
        <v xml:space="preserve">Rs. 20,200.00  </v>
      </c>
      <c r="J87">
        <v>55.7</v>
      </c>
      <c r="K87">
        <v>1616000</v>
      </c>
      <c r="L87">
        <v>4456.210015442312</v>
      </c>
    </row>
    <row r="88">
      <c r="A88">
        <v>88</v>
      </c>
      <c r="B88" t="str">
        <v>Rizwina</v>
      </c>
      <c r="C88" t="str">
        <v>De Alwis</v>
      </c>
      <c r="D88" t="str">
        <v>Consultant - Gender Equality Strategy</v>
      </c>
      <c r="E88" t="str">
        <v>-</v>
      </c>
      <c r="F88" t="str">
        <v>-</v>
      </c>
      <c r="G88" t="str">
        <v>-</v>
      </c>
      <c r="H88" t="str">
        <v>No Cost</v>
      </c>
      <c r="I88" t="str">
        <v xml:space="preserve">-  </v>
      </c>
      <c r="J88" t="str">
        <v xml:space="preserve">-  </v>
      </c>
      <c r="K88" t="str">
        <v>-</v>
      </c>
      <c r="L88" t="str">
        <v>-</v>
      </c>
    </row>
    <row r="89" xml:space="preserve">
      <c r="A89">
        <v>89</v>
      </c>
      <c r="B89" t="str">
        <v>Cyril</v>
      </c>
      <c r="C89" t="str">
        <v>Jayathissa</v>
      </c>
      <c r="D89" t="str">
        <v xml:space="preserve">Consultant- Citizen’s Charter Implementation for Local Authorities in Uva province          </v>
      </c>
      <c r="E89" t="str" xml:space="preserve">
        <v xml:space="preserve">Higher National Accounting Diploma in 1981_x000d__x000d_
International Association of Bookkeepers (IAB) in 1982 _x000d__x000d_
Bachelor of Laws (LLB) Degree –First in Law in 1991._x000d__x000d_
Bachelor of Arts First Examination in 1978</v>
      </c>
      <c r="F89" t="str" xml:space="preserve">
        <v xml:space="preserve">Number : +94 77 377 08 19_x000d__x000d_
Email : cjayathissa1@gmail.com</v>
      </c>
      <c r="G89" t="str">
        <v xml:space="preserve">36 Years </v>
      </c>
      <c r="H89" t="str">
        <v>No Cost</v>
      </c>
      <c r="I89" t="str">
        <v xml:space="preserve">-  </v>
      </c>
      <c r="J89" t="str">
        <v xml:space="preserve">-  </v>
      </c>
      <c r="K89" t="str">
        <v>-</v>
      </c>
      <c r="L89" t="str">
        <v>-</v>
      </c>
    </row>
    <row r="90" xml:space="preserve">
      <c r="A90">
        <v>90</v>
      </c>
      <c r="B90" t="str">
        <v>Bandula Chandralal</v>
      </c>
      <c r="C90" t="str">
        <v>Herath (H M B C)</v>
      </c>
      <c r="D90" t="str">
        <v>Consultant – GEF Mid Term Review for Sri Lankans only</v>
      </c>
      <c r="E90" t="str" xml:space="preserve">
        <v xml:space="preserve">M.Sc. (Forestry) (1990) - University of Sri Jayawardenepura _x000d__x000d_
B.Sc. (Botany) (1983) -  University of Madras, India </v>
      </c>
      <c r="F90" t="str" xml:space="preserve">
        <v xml:space="preserve">Number : +94 0777 588390 _x000d__x000d_
Email : herathhmbc@yahoo.com</v>
      </c>
      <c r="G90" t="str">
        <v xml:space="preserve">35 Years </v>
      </c>
      <c r="H90" t="str">
        <v xml:space="preserve">22 days </v>
      </c>
      <c r="I90" t="str">
        <v xml:space="preserve">Rs. 38,000.00  </v>
      </c>
      <c r="J90" t="e">
        <f>SUM(#REF!/22)</f>
        <v>#REF!</v>
      </c>
      <c r="K90">
        <v>836000</v>
      </c>
      <c r="L90">
        <v>2305.3165673946614</v>
      </c>
    </row>
    <row r="91" xml:space="preserve">
      <c r="A91">
        <v>91</v>
      </c>
      <c r="B91" t="str">
        <v xml:space="preserve">Asoka </v>
      </c>
      <c r="C91" t="str">
        <v>Gunawardena</v>
      </c>
      <c r="D91" t="str">
        <v>Consultant - Technical Adviser on Planning, Budgeting and Implementation</v>
      </c>
      <c r="E91" t="str" xml:space="preserve">
        <v xml:space="preserve">Masters in Social Science (1982) - University of New England, Australia _x000d__x000d_
PGD in Development Administration (1970) University of  Leeds, Uk _x000d__x000d_
Bachelor of Arts, Geography(Hons) (1960) - University of Ceylon </v>
      </c>
      <c r="F91" t="str" xml:space="preserve">
        <v xml:space="preserve">Address - GUNAWARDENA ASOKA SERASINGHE_x000d__x000d_
16/1, Railway Avenue_x000d__x000d_
Kirilipona_x000d__x000d_
Colombo 5</v>
      </c>
      <c r="G91" t="str">
        <v xml:space="preserve">55 Years </v>
      </c>
      <c r="H91" t="str">
        <v xml:space="preserve">No Cost </v>
      </c>
      <c r="I91" t="str">
        <v xml:space="preserve">-  </v>
      </c>
      <c r="J91" t="str">
        <v xml:space="preserve">-  </v>
      </c>
      <c r="K91" t="str">
        <v>-</v>
      </c>
      <c r="L91" t="str">
        <v>-</v>
      </c>
    </row>
  </sheetData>
  <hyperlinks>
    <hyperlink ref="F16" r:id="rId1"/>
  </hyperlinks>
  <pageMargins left="0.7" right="0.7" top="0.75" bottom="0.75" header="0.3" footer="0.3"/>
  <ignoredErrors>
    <ignoredError numberStoredAsText="1" sqref="A1:L9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L75"/>
  <sheetViews>
    <sheetView workbookViewId="0" rightToLeft="0"/>
  </sheetViews>
  <sheetData>
    <row r="1" xml:space="preserve">
      <c r="A1">
        <v>1</v>
      </c>
      <c r="B1" t="str">
        <v xml:space="preserve">Lional </v>
      </c>
      <c r="C1" t="str">
        <v>Bandaranayake</v>
      </c>
      <c r="D1" t="str">
        <v>Consultant- Citizen’s Charter Implementation for Divisional Secretariats in Badulla District</v>
      </c>
      <c r="E1" t="str" xml:space="preserve">
        <v xml:space="preserve">MSc – Master of Business in Management Practices (2005) - University of Victoria, Melbourne, Australia_x000d__x000d_
MA – Master of Arts in Sinhala Language (1997) - University of Kelaniya, Sri Lanka_x000d__x000d_
Diploma in Public Management (2001) – SLIDA_x000d__x000d_
Post Graduate Diploma in Education (1994) – University of Colombo_x000d__x000d_
BA (1990) – University of Peradeniya</v>
      </c>
      <c r="F1" t="str" xml:space="preserve">
        <v xml:space="preserve">Number : +94771644334_x000d__x000d_
Email : bandaranayakelional@gmail.com</v>
      </c>
      <c r="G1" t="str">
        <v xml:space="preserve">26 Years </v>
      </c>
      <c r="H1" t="str">
        <v>No Cost</v>
      </c>
      <c r="I1" t="str">
        <v>-</v>
      </c>
      <c r="J1" t="str">
        <v>-</v>
      </c>
      <c r="K1" t="str">
        <v>-</v>
      </c>
      <c r="L1" t="str">
        <v>-</v>
      </c>
    </row>
    <row r="2" xml:space="preserve">
      <c r="A2">
        <v>2</v>
      </c>
      <c r="B2" t="str">
        <v xml:space="preserve">Chandaka </v>
      </c>
      <c r="C2" t="str">
        <v>Jayasundera</v>
      </c>
      <c r="D2" t="str">
        <v>Senior Advisor to the Justice Reform Programme (JURE) – Commercial Law</v>
      </c>
      <c r="E2" t="str" xml:space="preserve">
        <v xml:space="preserve">Masters in Law, University of Colombo (2008)_x000d__x000d_
Sri Lanka Law College (1988-1991)_x000d__x000d_
Royal College, Colombo (1974-1986</v>
      </c>
      <c r="F2" t="str" xml:space="preserve">
        <v xml:space="preserve">Number : 0094 777 639966_x000d__x000d_
Email: chandakaj@sltnet.lk</v>
      </c>
      <c r="G2" t="str">
        <v xml:space="preserve">32 Years </v>
      </c>
      <c r="H2" t="str">
        <v>No Cost</v>
      </c>
      <c r="I2" t="str">
        <v>-</v>
      </c>
      <c r="J2" t="str">
        <v>-</v>
      </c>
      <c r="K2" t="str">
        <v>-</v>
      </c>
      <c r="L2" t="str">
        <v>-</v>
      </c>
    </row>
    <row r="3" xml:space="preserve">
      <c r="A3">
        <v>3</v>
      </c>
      <c r="B3" t="str">
        <v xml:space="preserve">Prabodhini </v>
      </c>
      <c r="C3" t="str">
        <v>Munasinghe</v>
      </c>
      <c r="D3" t="str">
        <v>Consultant to conduct a Consultative Assessment on the “Assigned Counsel System” in Sri Lanka</v>
      </c>
      <c r="E3" t="str" xml:space="preserve">
        <v xml:space="preserve">Post-graduate Diploma in Gender and Women’s Studies (Presently)The University of Colombo_x000d__x000d_
LLM (Human Rights) (2013) - The University of Hong Kong_x000d__x000d_
LLB (Honours) (2002) - University of Leeds_x000d__x000d_
Post-Graduate Diploma in Conflict Resolution (2006) - University of Colombo_x000d__x000d_
</v>
      </c>
      <c r="F3" t="str" xml:space="preserve">
        <v xml:space="preserve">Number : +94 77 3020715_x000d__x000d_
Email : prabodhinim@gmail.com</v>
      </c>
      <c r="G3" t="str">
        <v xml:space="preserve">18 Years </v>
      </c>
      <c r="H3" t="str">
        <v>No Cost</v>
      </c>
      <c r="I3" t="str">
        <v>-</v>
      </c>
      <c r="J3" t="str">
        <v>-</v>
      </c>
      <c r="K3" t="str">
        <v>-</v>
      </c>
      <c r="L3" t="str">
        <v>-</v>
      </c>
    </row>
    <row r="4" xml:space="preserve">
      <c r="A4">
        <v>4</v>
      </c>
      <c r="B4" t="str">
        <v xml:space="preserve">Sirimal </v>
      </c>
      <c r="C4" t="str">
        <v>Abeyratne</v>
      </c>
      <c r="D4" t="str">
        <v>Chief Technical Advisor – Green Finance</v>
      </c>
      <c r="E4" t="str" xml:space="preserve">
        <v xml:space="preserve">PhD in Development Economics (26 June 1998) - Free University of Amsterdam_x000d__x000d_
MPhil by research in Development Studies (16 December 1992) - Institute of Social Studies The Hague, Netherlands_x000d__x000d_
MA by coursework in Economic Policy and Planning (15 December 1989) - Institute of Social Studies_x000d__x000d_
Postgraduate Diploma in Economic Development (DED) (01 November 1986)- University of Colombo, Sri Lanka _x000d__x000d_
BA Honours Degree in Economics (01 December 1985) - University of Colombo, Sri Lanka</v>
      </c>
      <c r="F4" t="str" xml:space="preserve">
        <v xml:space="preserve">Number : +94-77-738-8855_x000d__x000d_
Email: sirimal@econ.cmb.ac.lk</v>
      </c>
      <c r="G4" t="str">
        <v xml:space="preserve">38 Years </v>
      </c>
      <c r="H4" t="str">
        <v>No Cost</v>
      </c>
      <c r="I4" t="str">
        <v>-</v>
      </c>
      <c r="J4" t="str">
        <v>-</v>
      </c>
      <c r="K4" t="str">
        <v>-</v>
      </c>
      <c r="L4" t="str">
        <v>-</v>
      </c>
    </row>
    <row r="5" xml:space="preserve">
      <c r="A5">
        <v>5</v>
      </c>
      <c r="B5" t="str">
        <v>Fathima Shazana</v>
      </c>
      <c r="C5" t="str">
        <v>Shajahan</v>
      </c>
      <c r="D5" t="str">
        <v>National Consultant - Reporting</v>
      </c>
      <c r="E5" t="str" xml:space="preserve">
        <v xml:space="preserve">MA (Hons) Social &amp; Political Sciences (First Class) - University of Cambridge _x000d__x000d_
GCE A/L : 4A's - Elizabeth Moir School _x000d__x000d_
GCE O/L : 9A's - - Elizabeth Moir School</v>
      </c>
      <c r="F5" t="str" xml:space="preserve">
        <v xml:space="preserve">Number - +94775201963_x000d__x000d_
 Email - shazana.sl@gmail.com</v>
      </c>
      <c r="G5" t="str">
        <v xml:space="preserve">12 Years </v>
      </c>
      <c r="H5" t="str">
        <v>43.5 Days</v>
      </c>
      <c r="I5">
        <v>14942.528735632184</v>
      </c>
      <c r="J5" t="e">
        <f>SUM(#REF!/43.5)</f>
        <v>#REF!</v>
      </c>
      <c r="K5">
        <v>650000</v>
      </c>
      <c r="L5">
        <v>1790.1897601145722</v>
      </c>
    </row>
    <row r="6" xml:space="preserve">
      <c r="A6">
        <v>6</v>
      </c>
      <c r="B6" t="str">
        <v xml:space="preserve">Menaka </v>
      </c>
      <c r="C6" t="str">
        <v>Lecamwasam</v>
      </c>
      <c r="D6" t="str">
        <v>National Consultant - Contextual analysis and scoping study on legal awareness implemented by justice sector institutions</v>
      </c>
      <c r="E6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6" t="str" xml:space="preserve">
        <v xml:space="preserve">Number : +94777660698_x000d__x000d_
Email :  menaka.lecamwasam@connect.hku.hk</v>
      </c>
      <c r="G6" t="str">
        <v xml:space="preserve">12 Years </v>
      </c>
      <c r="H6" t="str">
        <v>No Cost</v>
      </c>
      <c r="I6" t="str">
        <v>-</v>
      </c>
      <c r="J6" t="str">
        <v>-</v>
      </c>
      <c r="K6" t="str">
        <v>-</v>
      </c>
      <c r="L6" t="str">
        <v>-</v>
      </c>
    </row>
    <row r="7" xml:space="preserve">
      <c r="A7">
        <v>7</v>
      </c>
      <c r="B7" t="str">
        <v xml:space="preserve">Prasanna </v>
      </c>
      <c r="C7" t="str">
        <v>Dissanayake</v>
      </c>
      <c r="D7" t="str">
        <v>Consultant-Technical Support for Crisis Relief Project</v>
      </c>
      <c r="E7" t="str" xml:space="preserve">
        <v xml:space="preserve">Diploma in Agriculture (2001-2003) School of Agriculture, Palwehera _x000d__x000d_
G.C.E (A/L) - 3 S's </v>
      </c>
      <c r="F7" t="str" xml:space="preserve">
        <v xml:space="preserve">Number : +94714393223 _x000d__x000d_
E - mail - anicpprasanna@gmail.com </v>
      </c>
      <c r="G7" t="str">
        <v xml:space="preserve">13 Years </v>
      </c>
      <c r="H7" t="str">
        <v>130.5 days</v>
      </c>
      <c r="I7">
        <v>12651.340996168583</v>
      </c>
      <c r="J7" t="e">
        <f>SUM(#REF!/130.5)</f>
        <v>#REF!</v>
      </c>
      <c r="K7">
        <v>1651000</v>
      </c>
      <c r="L7">
        <v>4577.084084167337</v>
      </c>
    </row>
    <row r="8" xml:space="preserve">
      <c r="A8">
        <v>8</v>
      </c>
      <c r="B8" t="str">
        <v xml:space="preserve">Menaka </v>
      </c>
      <c r="C8" t="str">
        <v>Lecamwasam</v>
      </c>
      <c r="D8" t="str">
        <v>Consultant to Conduct a Needs Assessment for the Legal Draftsman’s Department of Sri Lanka</v>
      </c>
      <c r="E8" t="str" xml:space="preserve">
        <v xml:space="preserve">Master of Laws (Human Rights) with Distinction (2013) - The University of Hong Kong, Hong Kong_x000d__x000d_
Bachelor of Laws (2010) - University of Colombo, Colombo, Sri Lanka_x000d__x000d_
Final examination for Attorneys- at- Law, 2nd class Honours (2010) - Sri Lanka Law College, Colombo, Sri Lanka</v>
      </c>
      <c r="F8" t="str" xml:space="preserve">
        <v xml:space="preserve">Number : +94777660698_x000d__x000d_
Email :  menaka.lecamwasam@connect.hku.hk</v>
      </c>
      <c r="G8" t="str">
        <v xml:space="preserve">12 Years </v>
      </c>
      <c r="H8" t="str">
        <v>65.25 Days</v>
      </c>
      <c r="I8">
        <v>57471.26436781609</v>
      </c>
      <c r="J8" t="e">
        <f>SUM(#REF!/65.25)</f>
        <v>#REF!</v>
      </c>
      <c r="K8">
        <v>3750000</v>
      </c>
      <c r="L8">
        <v>12298.307752853207</v>
      </c>
    </row>
    <row r="9" xml:space="preserve">
      <c r="A9">
        <v>9</v>
      </c>
      <c r="B9" t="str">
        <v>Kumudu</v>
      </c>
      <c r="C9" t="str">
        <v>Perera</v>
      </c>
      <c r="D9" t="str">
        <v>Consultant  to conduct gender capacity assessment of the Legal Aid Commission (LAC) and selected legal aid provider institutions in Sri Lanka</v>
      </c>
      <c r="E9" t="str" xml:space="preserve">
        <v xml:space="preserve">Master of Arts in Women Studies - Flinders University, Adelaide_x000d__x000d_
Attorney at Law - Council of Legal Education, Sri Lanka Law College_x000d__x000d_
Bachelor of Arts - University of Colombo_x000d__x000d_
Post Graduate Diploma in Conflict Resolution - Bandaranaike Centre for International Studies_x000d__x000d_
Certificate in Global Trends in Public Management and Good Governance_x000d__x000d_
Certificate in Law for Administrators_x000d__x000d_
Certificate in Managerial skills_x000d__x000d_
GCE O/L and GCE A/L Sirimavo Bandaranayaka Vidyalaya, Colombo 07</v>
      </c>
      <c r="F9" t="str" xml:space="preserve">
        <v xml:space="preserve">Number : 0094779664776 _x000d__x000d_
Email : kumudu.perera@gmail.com</v>
      </c>
      <c r="G9" t="str">
        <v xml:space="preserve">17 Years </v>
      </c>
      <c r="H9" t="str">
        <v>60 days</v>
      </c>
      <c r="I9">
        <v>15000</v>
      </c>
      <c r="J9" t="e">
        <f>SUM(#REF!/60)</f>
        <v>#REF!</v>
      </c>
      <c r="K9">
        <v>900000</v>
      </c>
      <c r="L9">
        <v>2495.0791494552413</v>
      </c>
    </row>
    <row r="10" xml:space="preserve">
      <c r="A10">
        <v>10</v>
      </c>
      <c r="B10" t="str">
        <v>Maringa</v>
      </c>
      <c r="C10" t="str">
        <v>Sumanadasa</v>
      </c>
      <c r="D10" t="str">
        <v>Researcher on the duplication of services in central, provincial and local government services</v>
      </c>
      <c r="E10" t="str" xml:space="preserve">
        <v xml:space="preserve">University of Colombo Department of Economics( 2006)-2010 - PhD_x000d__x000d_
Sri Lanka Law College Attorney at Law (2006-2007) - AAL_x000d__x000d_
University of Glasgow Centre for Development Studies (1985-1986) - MPhil_x000d__x000d_
University of Colombo Department of Political Science (1992-1993) - MA_x000d__x000d_
Institute of Bankers, Sri Lanka Banking (1972-1975) -  AIB_x000d__x000d_
University of Colombo Faculty of Law (1999-2002) - LLB_x000d__x000d_
University of Peradeniya Faculty of Arts (1968-1971) - BA</v>
      </c>
      <c r="F10" t="str" xml:space="preserve">
        <v xml:space="preserve">Number :  +94 773333207_x000d__x000d_
Email : ms1949@gmail.com</v>
      </c>
      <c r="G10" t="str">
        <v>47 Years</v>
      </c>
      <c r="H10" t="str">
        <v>No Cost</v>
      </c>
      <c r="I10" t="str">
        <v>No Cost</v>
      </c>
      <c r="J10" t="str">
        <v>No Cost</v>
      </c>
      <c r="K10" t="str">
        <v>No Cost</v>
      </c>
      <c r="L10" t="str">
        <v>No Cost</v>
      </c>
    </row>
    <row r="11" xml:space="preserve">
      <c r="A11">
        <v>11</v>
      </c>
      <c r="B11" t="str">
        <v xml:space="preserve">Gnanaganeshan </v>
      </c>
      <c r="C11" t="str">
        <v>Thangeswaran</v>
      </c>
      <c r="D11" t="str">
        <v>Consultant- Citizen’s Charter Implementation for Local Authorities in the Northern Province</v>
      </c>
      <c r="E11" t="str" xml:space="preserve">
        <v xml:space="preserve">Postgraduate Diploma in Development studies, University of Colombo 2008 _x000d__x000d_
Bachelor of Business Administration (BBA-Hon) University of Jaffna 2004 _x000d__x000d_
National Diploma in Training and Development, IPM 2012_x000d__x000d_
Certificate course in research for development work, University of Colombo 2007 </v>
      </c>
      <c r="F11" t="str" xml:space="preserve">
        <v xml:space="preserve">Number : 0777184945_x000d__x000d_
Email: thangesh1@gmail.com</v>
      </c>
      <c r="G11" t="str">
        <v xml:space="preserve">18 Years </v>
      </c>
      <c r="H11" t="str">
        <v>No Cost</v>
      </c>
      <c r="I11" t="str">
        <v>No Cost</v>
      </c>
      <c r="J11" t="str">
        <v>No Cost</v>
      </c>
      <c r="K11" t="str">
        <v>No Cost</v>
      </c>
      <c r="L11" t="str">
        <v>No Cost</v>
      </c>
    </row>
    <row r="12" xml:space="preserve">
      <c r="A12">
        <v>12</v>
      </c>
      <c r="B12" t="str">
        <v>Gamini</v>
      </c>
      <c r="C12" t="str">
        <v>Gunasekera</v>
      </c>
      <c r="D12" t="str">
        <v>Consultant- Citizen’s Charter Implementation for Local Authorities in North Central Province</v>
      </c>
      <c r="E12" t="str" xml:space="preserve">
        <v xml:space="preserve">G. C. E. (Advanced Level) - 1976 - H / Weeraketiya Rajapaksha Central Collage._x000d__x000d_
Diploma in Public Administration - Sri Lanka Institute of Development Administration.</v>
      </c>
      <c r="F12" t="str" xml:space="preserve">
        <v xml:space="preserve">Number : +94 777 632 455_x000d__x000d_
Email : gunasekara.gamini@gmail.com</v>
      </c>
      <c r="G12" t="str">
        <v xml:space="preserve">25 Years </v>
      </c>
      <c r="H12" t="str">
        <v>No Cost</v>
      </c>
      <c r="I12" t="str">
        <v>No Cost</v>
      </c>
      <c r="J12" t="str">
        <v>No Cost</v>
      </c>
      <c r="K12" t="str">
        <v>No Cost</v>
      </c>
      <c r="L12" t="str">
        <v>No Cost</v>
      </c>
    </row>
    <row r="13" xml:space="preserve">
      <c r="A13">
        <v>13</v>
      </c>
      <c r="B13" t="str">
        <v>Cyril</v>
      </c>
      <c r="C13" t="str">
        <v>Jayathissa</v>
      </c>
      <c r="D13" t="str">
        <v xml:space="preserve">Consultant- Citizen’s Charter Implementation for Local Authorities in Uva province          </v>
      </c>
      <c r="E13" t="str" xml:space="preserve">
        <v xml:space="preserve">Higher National Accounting Diploma in 1981_x000d__x000d_
International Association of Bookkeepers (IAB) in 1982 _x000d__x000d_
Bachelor of Laws (LLB) Degree –First in Law in 1991._x000d__x000d_
Bachelor of Arts First Examination in 1978</v>
      </c>
      <c r="F13" t="str" xml:space="preserve">
        <v xml:space="preserve">Number : +94 77 377 08 19_x000d__x000d_
Email : cjayathissa1@gmail.com</v>
      </c>
      <c r="G13" t="str">
        <v xml:space="preserve">37 Years </v>
      </c>
      <c r="H13" t="str">
        <v>No Cost</v>
      </c>
      <c r="I13" t="str">
        <v>No Cost</v>
      </c>
      <c r="J13" t="str">
        <v>No Cost</v>
      </c>
      <c r="K13" t="str">
        <v>No Cost</v>
      </c>
      <c r="L13" t="str">
        <v>No Cost</v>
      </c>
    </row>
    <row r="14" xml:space="preserve">
      <c r="A14">
        <v>14</v>
      </c>
      <c r="B14" t="str">
        <v>Bandula Chandralal</v>
      </c>
      <c r="C14" t="str">
        <v>Herath (H M B C)</v>
      </c>
      <c r="D14" t="str">
        <v>Consultant – GEF Mid Term Review for Sri Lankans only</v>
      </c>
      <c r="E14" t="str" xml:space="preserve">
        <v xml:space="preserve">M.Sc. (Forestry) (1990) - University of Sri Jayawardenepura _x000d__x000d_
B.Sc. (Botany) (1983) -  University of Madras, India </v>
      </c>
      <c r="F14" t="str" xml:space="preserve">
        <v xml:space="preserve">Number : +94 0777 588390 _x000d__x000d_
Email : herathhmbc@yahoo.com</v>
      </c>
      <c r="G14" t="str">
        <v xml:space="preserve">36 Years </v>
      </c>
      <c r="H14" t="str">
        <v>No Cost</v>
      </c>
      <c r="I14" t="str">
        <v>No Cost</v>
      </c>
      <c r="J14" t="str">
        <v>No Cost</v>
      </c>
      <c r="K14" t="str">
        <v>No Cost</v>
      </c>
      <c r="L14" t="str">
        <v>No Cost</v>
      </c>
    </row>
    <row r="15" xml:space="preserve">
      <c r="A15">
        <v>15</v>
      </c>
      <c r="B15" t="str">
        <v>Indulekha</v>
      </c>
      <c r="C15" t="str">
        <v>Karunaratne</v>
      </c>
      <c r="D15" t="str">
        <v>Finance - Proposal Development for Electric Tuk-Tuks</v>
      </c>
      <c r="E15" t="str" xml:space="preserve">
        <v xml:space="preserve">Fellow Member of The Chartered Institute of Management Accountants, UK (FCMA)and_x000d__x000d_
The Chartered Global Management Accountant, UK (CGMA)</v>
      </c>
      <c r="F15" t="str" xml:space="preserve">
        <v xml:space="preserve">Number : +94-777382125 _x000d__x000d_
Email: indulekhakarunaratne@yahoo.com</v>
      </c>
      <c r="G15" t="str">
        <v xml:space="preserve">39 Years </v>
      </c>
      <c r="H15" t="str">
        <v>No Cost</v>
      </c>
      <c r="I15" t="str">
        <v>No Cost</v>
      </c>
      <c r="J15" t="str">
        <v>No Cost</v>
      </c>
      <c r="K15" t="str">
        <v>No Cost</v>
      </c>
      <c r="L15" t="str">
        <v>No Cost</v>
      </c>
    </row>
    <row r="16" xml:space="preserve">
      <c r="A16">
        <v>16</v>
      </c>
      <c r="B16" t="str">
        <v>Amila</v>
      </c>
      <c r="C16" t="str">
        <v>Wickaramasinghe</v>
      </c>
      <c r="D16" t="str">
        <v>National Consultant – Proposal Development for Solar Energy- GCF</v>
      </c>
      <c r="E16" t="str" xml:space="preserve">
        <v xml:space="preserve">PhD, University of Wollongong, Australia (2017)_x000d__x000d_
MA in Financial Economics, University of Colombo, Sri Lanka (2007)_x000d__x000d_
Postgraduate Diploma in Project Management, University of Moratuwa (2011)_x000d__x000d_
BSc (Hon.) in Electrical Engineering, University of Moratuwa, Sri Lanka (2004)_x000d__x000d_
Diploma in Information Systems, British Computer Society, UK (2002)</v>
      </c>
      <c r="F16" t="str" xml:space="preserve">
        <v xml:space="preserve">Number : +94 71 481 0281_x000d__x000d_
Email : amila@rmaenergy.lk</v>
      </c>
      <c r="G16" t="str">
        <v>19 Years</v>
      </c>
      <c r="H16" t="str">
        <v>No Cost</v>
      </c>
      <c r="I16" t="str">
        <v>No Cost</v>
      </c>
      <c r="J16" t="str">
        <v>No Cost</v>
      </c>
      <c r="K16" t="str">
        <v>No Cost</v>
      </c>
      <c r="L16" t="str">
        <v>No Cost</v>
      </c>
    </row>
    <row r="17" xml:space="preserve">
      <c r="A17">
        <v>17</v>
      </c>
      <c r="B17" t="str">
        <v>Dimantha</v>
      </c>
      <c r="C17" t="str">
        <v>De Silva</v>
      </c>
      <c r="D17" t="str">
        <v>Proposal Development for Electric Buses - GCF</v>
      </c>
      <c r="E17" t="str" xml:space="preserve">
        <v xml:space="preserve">PhD  in Transportation (2011) - University of Calgary, Canada _x000d__x000d_
MSc in Transportation (2003) - University of Moratuwa _x000d__x000d_
BSc (Hons) Civil Engineering (2002) - University of Moratuwa </v>
      </c>
      <c r="F17" t="str" xml:space="preserve">
        <v xml:space="preserve">Number : 076 7639142 _x000d__x000d_
Email : dds@hbaspecto.com </v>
      </c>
      <c r="G17" t="str">
        <v xml:space="preserve">18 Years </v>
      </c>
      <c r="H17" t="str">
        <v>No Cost</v>
      </c>
      <c r="I17" t="str">
        <v>No Cost</v>
      </c>
      <c r="J17" t="str">
        <v>No Cost</v>
      </c>
      <c r="K17" t="str">
        <v>No Cost</v>
      </c>
      <c r="L17" t="str">
        <v>No Cost</v>
      </c>
    </row>
    <row r="18" xml:space="preserve">
      <c r="A18">
        <v>18</v>
      </c>
      <c r="B18" t="str">
        <v xml:space="preserve">Manisha </v>
      </c>
      <c r="C18" t="str">
        <v>Dissanayake</v>
      </c>
      <c r="D18" t="str">
        <v>Consultant- National Consultant (Legal) OMP Capacity Assessment</v>
      </c>
      <c r="E18" t="str" xml:space="preserve">
        <v xml:space="preserve">M.A. Human Rights And Democratization (2021)- UNIVERSITY OF COLOMBO, SRI LANKA_x000d__x000d_
LL.B. in Laws (2015) THE LONDON SCHOOL OF ECONOMICS AND POLITICAL SCIENCE, UK_x000d__x000d_
Advanced Level Examinations (2012) - LADIES’ COLLEGE, SRI LANKA</v>
      </c>
      <c r="F18" t="str" xml:space="preserve">
        <v xml:space="preserve">Number : (94) 77 4207065_x000d__x000d_
Email :  msdissan@gmail.com </v>
      </c>
      <c r="G18" t="str">
        <v xml:space="preserve">9 Years </v>
      </c>
      <c r="H18" t="str">
        <v xml:space="preserve">30 days </v>
      </c>
      <c r="I18">
        <v>50000</v>
      </c>
      <c r="J18" t="e">
        <f>SUM(#REF!/30)</f>
        <v>#REF!</v>
      </c>
      <c r="K18">
        <v>1500000</v>
      </c>
      <c r="L18">
        <v>4632.060031498008</v>
      </c>
    </row>
    <row r="19" xml:space="preserve">
      <c r="A19">
        <v>19</v>
      </c>
      <c r="B19" t="str">
        <v>Vyshnavi</v>
      </c>
      <c r="C19" t="str">
        <v>Manogaran</v>
      </c>
      <c r="D19" t="str">
        <v>National Consultant OMP Capacity Assessment</v>
      </c>
      <c r="E19" t="str" xml:space="preserve">
        <v xml:space="preserve">MA in Human Rights and Democratization (2021 - Present)- Mahidol University, Thailand_x000d__x000d_
LLB Bachelor of Laws (2015) - University of Colombo, Sri Lanka</v>
      </c>
      <c r="F19" t="str">
        <v>Email : vyshnavimanogaran@outlook.com</v>
      </c>
      <c r="G19" t="str">
        <v xml:space="preserve">6 Years </v>
      </c>
      <c r="H19" t="str">
        <v xml:space="preserve">30 days </v>
      </c>
      <c r="I19">
        <v>48391.1</v>
      </c>
      <c r="J19" t="e">
        <f>SUM(#REF!/30)</f>
        <v>#REF!</v>
      </c>
      <c r="K19">
        <v>1451733</v>
      </c>
      <c r="L19">
        <v>4483.009603804466</v>
      </c>
    </row>
    <row r="20" xml:space="preserve">
      <c r="A20">
        <v>20</v>
      </c>
      <c r="B20" t="str">
        <v xml:space="preserve">Kamal </v>
      </c>
      <c r="C20" t="str">
        <v>Kumara Kakulandara</v>
      </c>
      <c r="D20" t="str">
        <v>Consultant – Livelihood Development</v>
      </c>
      <c r="E20" t="str" xml:space="preserve">
        <v xml:space="preserve">G.C.E A/L (Arts) B 2C's S (1992)- Tri /Agrabody National School, Kantale _x000d__x000d_
Diploma in Social Work (1994 to 1996) - National Institute of Social Development _x000d__x000d_
Wild Life Conservation and Management Course (1998) - Faculty of Natural Science OpenUniversity of Sri Lanka_x000d__x000d_
Diploma in Environmental Journalism (2000) - Sri Lanka Environmental Journalism Federation_x000d__x000d_
Environmental Impact Assessment Training Course (7th to 16th October 1999) - University of Peradeniya _x000d__x000d_
Short Course in Disaster Management (2007) - PGIS- University of Peradeniya, Asian Disaster Preparedness Centre-(ADPC) Thailand and Disaster Management Centre (DMC) Sri Lanka _x000d__x000d_
Short Course in GIS application (2012) -  University of Peradeniya_x000d__x000d_
Short Course in QGIS application (2013) - University of Peradeniya_x000d__x000d_
Short Course in SPSS statistics (2013) - University of Colombo</v>
      </c>
      <c r="F20" t="str" xml:space="preserve">
        <v xml:space="preserve">Number : +94719521120 / +94765459711             _x000d__x000d_
Email : kamalke136@gmail.com ; kekuandarakamal@gmail.com   _x000d__x000d_
</v>
      </c>
      <c r="G20" t="str">
        <v xml:space="preserve">30 Years </v>
      </c>
      <c r="H20" t="str">
        <v>152.25 Days</v>
      </c>
      <c r="I20">
        <v>22988.505747126437</v>
      </c>
      <c r="J20" t="e">
        <f>SUM(#REF!/152.25)</f>
        <v>#REF!</v>
      </c>
      <c r="K20">
        <v>3500000</v>
      </c>
      <c r="L20">
        <v>11478.420569329659</v>
      </c>
    </row>
    <row r="21" xml:space="preserve">
      <c r="A21">
        <v>21</v>
      </c>
      <c r="B21" t="str">
        <v>Sandamali</v>
      </c>
      <c r="C21" t="str">
        <v>Pathirage</v>
      </c>
      <c r="D21" t="str">
        <v>Consultant - Geospatial database administration &amp; management (JSB Food Security Project)</v>
      </c>
      <c r="E21" t="str" xml:space="preserve">
        <v xml:space="preserve">M.Sc. in Geographic Information Systems &amp; Remote Sensing / University of Sri Jayewardenepura, Sri Lanka 2000_x000d__x000d_
National Certificate of Engineering Draftsmanship / Technical College, Ratmalana, Sri Lanka</v>
      </c>
      <c r="F21" t="str" xml:space="preserve">
        <v xml:space="preserve">Number : 01142703004 / 0776702447_x000d__x000d_
Email : pdssandamali@gmail.com</v>
      </c>
      <c r="G21" t="str">
        <v xml:space="preserve">21 Years </v>
      </c>
      <c r="H21" t="str">
        <v>180 days</v>
      </c>
      <c r="I21">
        <v>15666.666666666666</v>
      </c>
      <c r="J21" t="e">
        <f>SUM(#REF!/180)</f>
        <v>#REF!</v>
      </c>
      <c r="K21">
        <v>2820000</v>
      </c>
      <c r="L21">
        <v>9248.327430145611</v>
      </c>
    </row>
    <row r="22" xml:space="preserve">
      <c r="A22">
        <v>22</v>
      </c>
      <c r="B22" t="str">
        <v>Chandana</v>
      </c>
      <c r="C22" t="str">
        <v>Sirilal Gunathilake</v>
      </c>
      <c r="D22" t="str">
        <v>Infrastructure Project Coordinator (National Consultant)</v>
      </c>
      <c r="E22" t="str" xml:space="preserve">
        <v xml:space="preserve">National Diploma in Technology (1979/1980) -  University of Moratuwa_x000d__x000d_
Part I &amp; Part II Civil Engineering (1988) - The Institution of Engineers Srilanka_x000d__x000d_
Post Graduate Diploma in Geotechnical Engineering (1997/1999) - University of Peradeniya</v>
      </c>
      <c r="F22" t="str" xml:space="preserve">
        <v xml:space="preserve">NUMBER: 0718186381_x000d__x000d_
EMAIL : chands99@hotmail.com</v>
      </c>
      <c r="G22" t="str">
        <v xml:space="preserve">40 Years </v>
      </c>
      <c r="H22" t="str">
        <v>65.25 Days</v>
      </c>
      <c r="I22">
        <v>18390.80459770115</v>
      </c>
      <c r="J22" t="e">
        <f>SUM(#REF!/65.25)</f>
        <v>#REF!</v>
      </c>
      <c r="K22">
        <v>1200000</v>
      </c>
      <c r="L22">
        <v>3900.0292502193765</v>
      </c>
    </row>
    <row r="23" xml:space="preserve">
      <c r="A23">
        <v>23</v>
      </c>
      <c r="B23" t="str">
        <v>Bandula Chandralal</v>
      </c>
      <c r="C23" t="str">
        <v>Herath (H M B C)</v>
      </c>
      <c r="D23" t="str">
        <v>Consultant – GEF Mid Term Review for Sri Lankans only</v>
      </c>
      <c r="E23" t="str" xml:space="preserve">
        <v xml:space="preserve">M.Sc. (Forestry) (1990) - University of Sri Jayawardenepura _x000d__x000d_
B.Sc. (Botany) (1983) -  University of Madras, India </v>
      </c>
      <c r="F23" t="str" xml:space="preserve">
        <v xml:space="preserve">Number : +94 0777 588390 _x000d__x000d_
Email : herathhmbc@yahoo.com</v>
      </c>
      <c r="G23" t="str">
        <v xml:space="preserve">36 Years </v>
      </c>
      <c r="H23" t="str">
        <v>No cost</v>
      </c>
      <c r="I23" t="str">
        <v>-</v>
      </c>
      <c r="J23" t="str">
        <v>-</v>
      </c>
      <c r="K23" t="str">
        <v>-</v>
      </c>
      <c r="L23" t="str">
        <v>-</v>
      </c>
    </row>
    <row r="24" xml:space="preserve">
      <c r="A24">
        <v>24</v>
      </c>
      <c r="B24" t="str">
        <v xml:space="preserve">Amila </v>
      </c>
      <c r="C24" t="str">
        <v>Helanuwan</v>
      </c>
      <c r="D24" t="str">
        <v>Monitoring, Evaluation, Accountability, and Learning (MEAL) Officer</v>
      </c>
      <c r="E24" t="str" xml:space="preserve">
        <v xml:space="preserve">Master of Business Administration-Information  (2009-2011) - University of Moratuwa _x000d__x000d_
B.Sc. (Physical Science) (1994-1997) University of Kelaniya </v>
      </c>
      <c r="F24" t="str" xml:space="preserve">
        <v xml:space="preserve"> Phone: (+94)71 5 107 428(Wapp) , (+94)74 3 286 428 _x000d__x000d_
Email: helanuwan@gmail.com</v>
      </c>
      <c r="G24" t="str">
        <v xml:space="preserve">22 Years </v>
      </c>
      <c r="H24" t="str">
        <v>130.5 days</v>
      </c>
      <c r="I24">
        <v>21455.938697318008</v>
      </c>
      <c r="J24" t="e">
        <f>SUM(#REF!/130.5)</f>
        <v>#REF!</v>
      </c>
      <c r="K24">
        <v>2800000</v>
      </c>
      <c r="L24">
        <v>9182.736455463728</v>
      </c>
    </row>
    <row r="25" xml:space="preserve">
      <c r="A25">
        <v>25</v>
      </c>
      <c r="B25" t="str">
        <v>Indunil Amaranath</v>
      </c>
      <c r="C25" t="str">
        <v>Jayawickrama</v>
      </c>
      <c r="D25" t="str">
        <v>Veterinary Specialist</v>
      </c>
      <c r="E25" t="str" xml:space="preserve">
        <v xml:space="preserve">Certificate Course of Distance Learning in Biosecurity for Poultry Production  in South Asia (2018) -  University of Peradeniya_x000d__x000d_
Master of Veterinary Medicine Degree (2011) - Massey University, Palmerstone North, New Zealand_x000d__x000d_
Master of Veterinary Science Degree in Livestock Production and Management (2006) - Acharya N.G.Ranga Agricultural University_x000d__x000d_
P.G. Diploma in Environmental Science  (2004) - University of Kelaniya_x000d__x000d_
Bachelor of Veterinary Medicine and Animal Science (1993) - University of Peradeniya, Sri Lanka</v>
      </c>
      <c r="F25" t="str" xml:space="preserve">
        <v xml:space="preserve">Number : +94-714962468_x000d__x000d_
E-mail- : jayawickrama@yahoo.com, anuwickrama69@gmail.com</v>
      </c>
      <c r="G25" t="str">
        <v xml:space="preserve">29 Years </v>
      </c>
      <c r="H25" t="str">
        <v>96 days</v>
      </c>
      <c r="I25">
        <v>47621.875</v>
      </c>
      <c r="J25" t="e">
        <f>SUM(#REF!/96)</f>
        <v>#REF!</v>
      </c>
      <c r="K25">
        <v>4571700</v>
      </c>
      <c r="L25">
        <v>14993.112947658401</v>
      </c>
    </row>
    <row r="26" xml:space="preserve">
      <c r="A26">
        <v>26</v>
      </c>
      <c r="B26" t="str">
        <v xml:space="preserve">Nayana </v>
      </c>
      <c r="C26" t="str">
        <v>Godamunne</v>
      </c>
      <c r="D26" t="str">
        <v>Technical Coordinator – Social Protection</v>
      </c>
      <c r="E26" t="str" xml:space="preserve">
        <v xml:space="preserve">University of Oxford: MSc in Forced Migration _x000d__x000d_
University of Bristol: BSc (Hons) Politics and Sociology</v>
      </c>
      <c r="F26" t="str" xml:space="preserve">
        <v xml:space="preserve">Mobile: +94 (0) 77 6853233_x000d__x000d_
E mail: nayana.godamunne@gmail.com</v>
      </c>
      <c r="G26" t="str">
        <v xml:space="preserve">31 Years </v>
      </c>
      <c r="H26" t="str">
        <v>100 days</v>
      </c>
      <c r="I26">
        <v>60000</v>
      </c>
      <c r="J26" t="e">
        <f>SUM(#REF!/100)</f>
        <v>#REF!</v>
      </c>
      <c r="K26">
        <v>6000000</v>
      </c>
      <c r="L26">
        <v>20534.58366131627</v>
      </c>
    </row>
    <row r="27" xml:space="preserve">
      <c r="A27">
        <v>27</v>
      </c>
      <c r="B27" t="str">
        <v>Indika</v>
      </c>
      <c r="C27" t="str">
        <v>Wijewardena</v>
      </c>
      <c r="D27" t="str">
        <v>Consultant - Maize Cultivation and Farmer Training</v>
      </c>
      <c r="E27" t="str" xml:space="preserve">
        <v xml:space="preserve">Reading for PhD in Plant Breeding - College of Agriculture and Food Science University_x000d__x000d_
Master of Science In Agriculture Biology ( 2013-2015) - University of Peradeniya_x000d__x000d_
Bachelor of Agricultural Science specialized in Crop Science (1999 – 2003) - - University of Peradeniya</v>
      </c>
      <c r="F27" t="str" xml:space="preserve">
        <v xml:space="preserve">Number : +947761149186, Res: +94662050361_x000d__x000d_
E-mail: susantha.indi@gmail.com</v>
      </c>
      <c r="G27" t="str">
        <v xml:space="preserve">20 Years </v>
      </c>
      <c r="H27" t="str">
        <v>152.25 Days</v>
      </c>
      <c r="I27">
        <v>6689.6551724137935</v>
      </c>
      <c r="J27" t="e">
        <f>SUM(#REF!/152.25)</f>
        <v>#REF!</v>
      </c>
      <c r="K27">
        <v>1018500</v>
      </c>
      <c r="L27">
        <v>3340.220385674931</v>
      </c>
    </row>
    <row r="28" xml:space="preserve">
      <c r="A28">
        <v>28</v>
      </c>
      <c r="B28" t="str">
        <v xml:space="preserve">Indika </v>
      </c>
      <c r="C28" t="str">
        <v>Prasad Piyadasa</v>
      </c>
      <c r="D28" t="str">
        <v>National Consultant - Maintenance and Debugging of ENERGIS Database</v>
      </c>
      <c r="E28" t="str" xml:space="preserve">
        <v xml:space="preserve">MSc in Transportation Engineering, University of Moratuwa, Sri Lanka, 2006_x000d__x000d_
BSc in Electrical Engineering, University of Moratuwa, Sri Lanka, 2001_x000d__x000d_
BCS Diploma in Information Technology, British Computer Society, UK, 2002_x000d__x000d_
ACS Diploma in Information Technology, Australian Computer Society, Australia, 1999</v>
      </c>
      <c r="F28" t="str" xml:space="preserve">
        <v xml:space="preserve">Number :  077 7428282 / 070 7428282_x000d__x000d_
E-Mail : anuradha@ieee.org</v>
      </c>
      <c r="G28" t="str">
        <v xml:space="preserve">28 Years </v>
      </c>
      <c r="H28" t="str">
        <v xml:space="preserve">30 days </v>
      </c>
      <c r="I28">
        <v>100000</v>
      </c>
      <c r="J28" t="e">
        <f>SUM(#REF!/30)</f>
        <v>#REF!</v>
      </c>
      <c r="K28">
        <v>3000000</v>
      </c>
      <c r="L28">
        <v>9838.646202282565</v>
      </c>
    </row>
    <row r="29" xml:space="preserve">
      <c r="A29">
        <v>29</v>
      </c>
      <c r="B29" t="str">
        <v>Chathura</v>
      </c>
      <c r="C29" t="str">
        <v>Silva</v>
      </c>
      <c r="D29" t="str">
        <v>Independent Consultant- Consultant to support digital transformation of the justice system in Sri Lanka</v>
      </c>
      <c r="E29" t="str" xml:space="preserve">
        <v xml:space="preserve">PhD (Computer Engineering), National University of Singapore, 2005_x000d__x000d_
MEng (Computer Engineering), Nanyang Technological University, Singapore, 1999_x000d__x000d_
BSc Eng Hons(Computer Science and Engineering.), University of Moratuwa, Sri Lanka, 1995_x000d__x000d_
Diploma in Computer Systems Design (with Distinction), National Institute of Business Management, Sri Lanka, 1989</v>
      </c>
      <c r="F29" t="str" xml:space="preserve">
        <v xml:space="preserve">Number : +94 (0) 112 650 920, +94 (0) 777 307 903_x000d__x000d_
Email : chathura@cse.mrt.ac.lk</v>
      </c>
      <c r="G29" t="str">
        <v>27 Years</v>
      </c>
      <c r="H29" t="str">
        <v>108.75 Days</v>
      </c>
      <c r="I29">
        <v>54712.64367816092</v>
      </c>
      <c r="J29" t="e">
        <f>SUM(#REF!/108.75)</f>
        <v>#REF!</v>
      </c>
      <c r="K29">
        <v>5950000</v>
      </c>
      <c r="L29">
        <v>19513.31496786042</v>
      </c>
    </row>
    <row r="30" xml:space="preserve">
      <c r="A30">
        <v>30</v>
      </c>
      <c r="B30" t="str">
        <v xml:space="preserve">Prabodhini </v>
      </c>
      <c r="C30" t="str">
        <v>Chintha Munasinghe</v>
      </c>
      <c r="D30" t="str">
        <v>Independent Consultant to Develop a Legal Awareness Strategy for Justice Sector Institutions</v>
      </c>
      <c r="E30" t="str" xml:space="preserve">
        <v xml:space="preserve">Post-graduate Diploma in Gender and Women’s Studies (Presently)The University of Colombo_x000d__x000d_
LLM (Human Rights) (2013) - The University of Hong Kong_x000d__x000d_
LLB (Honours) (2002) - University of Leeds_x000d__x000d_
Post-Graduate Diploma in Conflict Resolution (2006) - University of Colombo_x000d__x000d_
</v>
      </c>
      <c r="F30" t="str" xml:space="preserve">
        <v xml:space="preserve">Number : +94 77 3020715_x000d__x000d_
Email : prabodhinim@gmail.com</v>
      </c>
      <c r="G30" t="str">
        <v xml:space="preserve">18 Years </v>
      </c>
      <c r="H30" t="str">
        <v>65.25 Days</v>
      </c>
      <c r="I30">
        <v>38314.17624521073</v>
      </c>
      <c r="J30" t="e">
        <f>SUM(#REF!/65.25)</f>
        <v>#REF!</v>
      </c>
      <c r="K30">
        <v>2500000</v>
      </c>
      <c r="L30">
        <v>7621.021826606511</v>
      </c>
    </row>
    <row r="31" xml:space="preserve">
      <c r="A31">
        <v>31</v>
      </c>
      <c r="B31" t="str">
        <v xml:space="preserve">Sirimal </v>
      </c>
      <c r="C31" t="str">
        <v>Abeyratne</v>
      </c>
      <c r="D31" t="str">
        <v>Chief Technical Advisor – Green Finance</v>
      </c>
      <c r="E31" t="str" xml:space="preserve">
        <v xml:space="preserve">PhD in Development Economics (26 June 1998) - Free University of Amsterdam_x000d__x000d_
MPhil by research in Development Studies (16 December 1992) - Institute of Social Studies The Hague, Netherlands_x000d__x000d_
MA by coursework in Economic Policy and Planning (15 December 1989) - Institute of Social Studies_x000d__x000d_
Postgraduate Diploma in Economic Development (DED) (01 November 1986)- University of Colombo, Sri Lanka _x000d__x000d_
BA Honours Degree in Economics (01 December 1985) - University of Colombo, Sri Lanka</v>
      </c>
      <c r="F31" t="str" xml:space="preserve">
        <v xml:space="preserve">Number : +94-77-738-8855_x000d__x000d_
Email: sirimal@econ.cmb.ac.lk</v>
      </c>
      <c r="G31" t="str">
        <v xml:space="preserve">38 Years </v>
      </c>
      <c r="H31" t="str">
        <v>No Cost</v>
      </c>
      <c r="I31" t="str">
        <v>-</v>
      </c>
      <c r="J31" t="str">
        <v>-</v>
      </c>
      <c r="K31" t="str">
        <v>-</v>
      </c>
      <c r="L31" t="str">
        <v>-</v>
      </c>
    </row>
    <row r="32" xml:space="preserve">
      <c r="A32">
        <v>32</v>
      </c>
      <c r="B32" t="str">
        <v>Karunapala</v>
      </c>
      <c r="C32" t="str">
        <v>Rajapaksha</v>
      </c>
      <c r="D32" t="str">
        <v>Consultant – Monitoring and Evaluation Specialist</v>
      </c>
      <c r="E32" t="str" xml:space="preserve">
        <v xml:space="preserve">Bachelor of Development Studies (B.Dev) (1975/1979) - University of Colombo _x000d__x000d_
Master of Science (MSc) (1992/1993) -Asian Institute of Technology (AIT), Bangkok, Thailand _x000d__x000d_
Diploma in Business Management (1995/1996) - NIBM</v>
      </c>
      <c r="F32" t="str" xml:space="preserve">
        <v xml:space="preserve">Number : +94(0) 071 - 4428452_x000d__x000d_
Email :  rwkaru@yahoo.com_x000d__x000d_
</v>
      </c>
      <c r="G32" t="str">
        <v xml:space="preserve">41 Years </v>
      </c>
      <c r="H32" t="str">
        <v>152.25 Days</v>
      </c>
      <c r="I32">
        <v>15402.298850574713</v>
      </c>
      <c r="J32" t="e">
        <f>SUM(#REF!/152.25)</f>
        <v>#REF!</v>
      </c>
      <c r="K32">
        <v>2345000</v>
      </c>
      <c r="L32">
        <v>7320.347131173129</v>
      </c>
    </row>
    <row r="33" xml:space="preserve">
      <c r="A33">
        <v>33</v>
      </c>
      <c r="B33" t="str">
        <v>Tyrone</v>
      </c>
      <c r="C33" t="str">
        <v>Ranil Anuruddha Angulawela</v>
      </c>
      <c r="D33" t="str">
        <v xml:space="preserve">Regulations to operationalize Companies Dispute Board – Please provide a more specific title connecting the work to be carried out as this is designation. </v>
      </c>
      <c r="E33" t="str" xml:space="preserve">
        <v xml:space="preserve">Edith Cowan University, (Australia) - Masters in Business Administration - 2013_x000d__x000d_
Sri Lanka Law College - Attorney-at-Law - 2007_x000d__x000d_
Brunel University, (UK) - LL.B (Honours) - 2004</v>
      </c>
      <c r="F33" t="str" xml:space="preserve">
        <v xml:space="preserve">Number : (+94) 077- 3077993_x000d__x000d_
E-Mail: ranil@lexag.co</v>
      </c>
      <c r="G33" t="str">
        <v>19 Years</v>
      </c>
      <c r="H33" t="str">
        <v xml:space="preserve">87 Days </v>
      </c>
      <c r="I33">
        <v>34942.528735632186</v>
      </c>
      <c r="J33" t="e">
        <f>SUM(#REF!/87)</f>
        <v>#REF!</v>
      </c>
      <c r="K33">
        <v>3040000</v>
      </c>
      <c r="L33">
        <v>9464.213442918963</v>
      </c>
    </row>
    <row r="34" xml:space="preserve">
      <c r="A34">
        <v>34</v>
      </c>
      <c r="B34" t="str">
        <v>Tyrone</v>
      </c>
      <c r="C34" t="str">
        <v>Ranil Anuruddha Angulawela</v>
      </c>
      <c r="D34" t="str">
        <v>Consultant to reforming companies Winding up Regulations 1939</v>
      </c>
      <c r="E34" t="str" xml:space="preserve">
        <v xml:space="preserve">Edith Cowan University, (Australia) - Masters in Business Administration - 2013_x000d__x000d_
Sri Lanka Law College - Attorney-at-Law - 2007_x000d__x000d_
Brunel University, (UK) - LL.B (Honours) - 2005</v>
      </c>
      <c r="F34" t="str" xml:space="preserve">
        <v xml:space="preserve">Number : (+94) 077- 3077993_x000d__x000d_
E-Mail: ranil@lexag.co</v>
      </c>
      <c r="G34" t="str">
        <v>19 Years</v>
      </c>
      <c r="H34" t="str">
        <v>65.25 Days</v>
      </c>
      <c r="I34">
        <v>76321.83908045977</v>
      </c>
      <c r="J34" t="e">
        <f>SUM(#REF!/65.25)</f>
        <v>#REF!</v>
      </c>
      <c r="K34">
        <v>4980000</v>
      </c>
      <c r="L34">
        <v>15181.075478600169</v>
      </c>
    </row>
    <row r="35">
      <c r="A35">
        <v>35</v>
      </c>
      <c r="B35" t="str">
        <v>Sunil</v>
      </c>
      <c r="C35" t="str">
        <v>Chandrasiri</v>
      </c>
      <c r="D35" t="str">
        <v>Technical  assistance: Youth Policy  Development  and Integration</v>
      </c>
      <c r="E35" t="str">
        <v>-</v>
      </c>
      <c r="F35" t="str">
        <v>-</v>
      </c>
      <c r="G35" t="str">
        <v>-</v>
      </c>
      <c r="K35">
        <v>1000000</v>
      </c>
      <c r="L35">
        <v>3187.8606267333994</v>
      </c>
    </row>
    <row r="36" xml:space="preserve">
      <c r="A36">
        <v>36</v>
      </c>
      <c r="B36" t="str">
        <v>Ramani</v>
      </c>
      <c r="C36" t="str">
        <v>Gunathilake</v>
      </c>
      <c r="D36" t="str">
        <v xml:space="preserve">Technical Consultant to develop Youth Policy </v>
      </c>
      <c r="E36" t="str" xml:space="preserve">
        <v xml:space="preserve">PhD, University of Colombo, Sri Lanka – Understanding women’s equality in the _x000d__x000d_
Mediation of Domestic Violence Disputes in the Community Mediation Boards in Sri _x000d__x000d_
Lanka - applying Feminist Legal Theory and Mediation Theory 2013 _x000d__x000d_
Masters in Women’s Studies, University of Colombo, Sri Lanka 2007 _x000d__x000d_
Attorney at Law, Sri Lanka 1992 </v>
      </c>
      <c r="F36" t="str" xml:space="preserve">
        <v xml:space="preserve">Number : 0094-77-7514411 _x000d__x000d_
Email: ramanij@sltnet.lk</v>
      </c>
      <c r="G36" t="str">
        <v xml:space="preserve">15 Years </v>
      </c>
      <c r="H36" t="str">
        <v>32.25 Days</v>
      </c>
      <c r="I36">
        <v>50232.558139534885</v>
      </c>
      <c r="J36" t="e">
        <f>SUM(#REF!/32.25)</f>
        <v>#REF!</v>
      </c>
      <c r="K36">
        <v>1620000</v>
      </c>
      <c r="L36">
        <v>5164.334215308107</v>
      </c>
    </row>
    <row r="37">
      <c r="A37">
        <v>37</v>
      </c>
      <c r="B37" t="str">
        <v xml:space="preserve">Lional </v>
      </c>
      <c r="C37" t="str">
        <v>Hettiarachchi</v>
      </c>
      <c r="D37" t="str">
        <v>Consultant to capacitate selected Local Authorities in order to make them audit compliant</v>
      </c>
      <c r="E37" t="str">
        <v>-</v>
      </c>
      <c r="F37" t="str">
        <v>-</v>
      </c>
      <c r="G37" t="str">
        <v>-</v>
      </c>
      <c r="H37" t="str">
        <v xml:space="preserve">87 Days </v>
      </c>
      <c r="I37">
        <v>52327.58620689655</v>
      </c>
      <c r="J37" t="e">
        <f>SUM(#REF!/87)</f>
        <v>#REF!</v>
      </c>
      <c r="K37">
        <v>4552500</v>
      </c>
      <c r="L37">
        <v>14172.97095358177</v>
      </c>
    </row>
    <row r="38" xml:space="preserve">
      <c r="A38">
        <v>38</v>
      </c>
      <c r="B38" t="str">
        <v xml:space="preserve">Thusitha </v>
      </c>
      <c r="C38" t="str">
        <v>Sugathapala</v>
      </c>
      <c r="D38" t="str">
        <v>Technical Advisor on Green Development</v>
      </c>
      <c r="E38" t="str" xml:space="preserve">
        <v xml:space="preserve">B.Sc. Engineering (Hons) – (Basic Degree) in Mechanical Engineering(1987) - University of Moratuwa_x000d__x000d_
PhD in Fluid Dynamics (1996) - University of Cambridge</v>
      </c>
      <c r="F38" t="str" xml:space="preserve">
        <v xml:space="preserve">Number : 0777313439; Residence: 0112896879_x000d__x000d_
Email agtsugathapala@gmail.com</v>
      </c>
      <c r="G38" t="str">
        <v xml:space="preserve">20 Years </v>
      </c>
      <c r="H38" t="str">
        <v>No Cost</v>
      </c>
      <c r="I38" t="str">
        <v>-</v>
      </c>
      <c r="J38" t="str">
        <v>-</v>
      </c>
      <c r="K38" t="str">
        <v>-</v>
      </c>
      <c r="L38" t="str">
        <v>-</v>
      </c>
    </row>
    <row r="39">
      <c r="A39">
        <v>39</v>
      </c>
      <c r="B39" t="str">
        <v>Siripala</v>
      </c>
      <c r="C39" t="str">
        <v>Tellambura Hettige</v>
      </c>
      <c r="D39" t="str">
        <v>Lead Author - Developing an Analysis Report Based on the Results of the National Citizen Survey</v>
      </c>
      <c r="E39" t="str">
        <v>-</v>
      </c>
      <c r="F39" t="str">
        <v>-</v>
      </c>
      <c r="G39" t="str">
        <v>-</v>
      </c>
      <c r="H39" t="str">
        <v>130.5 days</v>
      </c>
      <c r="I39">
        <v>14015.325670498085</v>
      </c>
      <c r="J39" t="e">
        <f>SUM(#REF!/130.5)</f>
        <v>#REF!</v>
      </c>
      <c r="K39">
        <v>1829000</v>
      </c>
      <c r="L39">
        <v>5750.306536297042</v>
      </c>
    </row>
    <row r="40">
      <c r="A40">
        <v>40</v>
      </c>
      <c r="D40" t="str">
        <v>Research, Concept Development and Reporting Specialist- Governance</v>
      </c>
      <c r="E40" t="str">
        <v>-</v>
      </c>
      <c r="F40" t="str">
        <v>-</v>
      </c>
      <c r="G40" t="str">
        <v>-</v>
      </c>
      <c r="H40" t="str">
        <v>-</v>
      </c>
      <c r="I40" t="str">
        <v>-</v>
      </c>
      <c r="J40" t="str">
        <v>-</v>
      </c>
      <c r="K40" t="str">
        <v>-</v>
      </c>
      <c r="L40" t="str">
        <v>-</v>
      </c>
    </row>
    <row r="41" xml:space="preserve">
      <c r="A41">
        <v>41</v>
      </c>
      <c r="B41" t="str">
        <v xml:space="preserve">Terney </v>
      </c>
      <c r="C41" t="str">
        <v>Pradeep Kumara</v>
      </c>
      <c r="D41" t="str">
        <v>National Consultant to Development of Marine Spatial Plan Roadmap</v>
      </c>
      <c r="E41" t="str" xml:space="preserve">
        <v xml:space="preserve">Doctor of Philosophy (Ph.D.) (28th Nov 2008) - University of Kalmar, Sweden _x000d__x000d_
B.Sc. Special (Zoology) (25th April 1997) - University of Ruhuna, Sri Lanka_x000d__x000d_
Computer awareness program (1991) - Open University of Sri Lanka_x000d__x000d_
English for communication (1991) - University of Warwick, England</v>
      </c>
      <c r="F41" t="str" xml:space="preserve">
        <v xml:space="preserve">Number : 00 94 715 169820_x000d__x000d_
E-mail terneypradeep@yahoo.co.uk_x000d__x000d_
 tenrey@fish.ruh.ac.lk</v>
      </c>
      <c r="G41" t="str">
        <v xml:space="preserve">26 Years </v>
      </c>
      <c r="H41" t="str">
        <v xml:space="preserve">30 days </v>
      </c>
      <c r="I41">
        <v>50000</v>
      </c>
      <c r="J41" t="e">
        <f>SUM(#REF!/30)</f>
        <v>#REF!</v>
      </c>
      <c r="K41">
        <v>1500000</v>
      </c>
      <c r="L41">
        <v>4575.263077626963</v>
      </c>
    </row>
    <row r="42">
      <c r="A42">
        <v>42</v>
      </c>
      <c r="D42" t="str">
        <v>Individual Consultant: Portfolio Strategic Realignment</v>
      </c>
      <c r="E42" t="str">
        <v>-</v>
      </c>
      <c r="F42" t="str">
        <v>-</v>
      </c>
      <c r="G42" t="str">
        <v>-</v>
      </c>
      <c r="H42" t="str">
        <v>-</v>
      </c>
      <c r="I42" t="str">
        <v>-</v>
      </c>
      <c r="J42" t="str">
        <v>-</v>
      </c>
      <c r="K42" t="str">
        <v>-</v>
      </c>
      <c r="L42" t="str">
        <v>-</v>
      </c>
    </row>
    <row r="43" xml:space="preserve">
      <c r="A43">
        <v>43</v>
      </c>
      <c r="B43" t="str">
        <v xml:space="preserve">Prasanna </v>
      </c>
      <c r="C43" t="str">
        <v>Dissanayake</v>
      </c>
      <c r="D43" t="str">
        <v>Livelihood Development Officer - (JSB – Food Security Project)</v>
      </c>
      <c r="E43" t="str" xml:space="preserve">
        <v xml:space="preserve">Diploma in Agriculture (2001-2003) School of Agriculture, Palwehera _x000d__x000d_
G.C.E (A/L) - 3 S's </v>
      </c>
      <c r="F43" t="str" xml:space="preserve">
        <v xml:space="preserve">Number : +94714393223 _x000d__x000d_
E - mail - anicpprasanna@gmail.com </v>
      </c>
      <c r="G43" t="str">
        <v xml:space="preserve">13 Years </v>
      </c>
      <c r="H43" t="str">
        <v>43.5 Days</v>
      </c>
      <c r="I43">
        <v>38758.620689655174</v>
      </c>
      <c r="J43" t="e">
        <f>SUM(#REF!/43.5)</f>
        <v>#REF!</v>
      </c>
      <c r="K43">
        <v>1686000</v>
      </c>
      <c r="L43">
        <v>5229.690747231614</v>
      </c>
    </row>
    <row r="44" xml:space="preserve">
      <c r="A44">
        <v>44</v>
      </c>
      <c r="B44" t="str">
        <v>Prasad</v>
      </c>
      <c r="C44" t="str">
        <v>Jayaweera</v>
      </c>
      <c r="D44" t="str">
        <v>Consultant - digital case management system needs assessment, National Authority for the Protection of Victims of Crime and Witnesses</v>
      </c>
      <c r="E44" t="str" xml:space="preserve">
        <v xml:space="preserve">Ph.D. Computer &amp; Systems Science Stockholm University Sweden 2004 _x000d__x000d_
Ph.L. Computer &amp; Systems Science Stockholm University Sweden 2002_x000d__x000d_
B.Sc. Computer Science Special University of Colombo Sri Lanka 1995 </v>
      </c>
      <c r="F44" t="str" xml:space="preserve">
        <v xml:space="preserve">Number : +94 11 2897686_x000d__x000d_
Email: pja@sci.sjp.ac.lk</v>
      </c>
      <c r="G44" t="str">
        <v xml:space="preserve">37 Years </v>
      </c>
      <c r="H44" t="str">
        <v>65.25 Days</v>
      </c>
      <c r="I44">
        <v>10727.969348659004</v>
      </c>
      <c r="J44" t="e">
        <f>SUM(#REF!/65.25)</f>
        <v>#REF!</v>
      </c>
      <c r="K44">
        <v>700000</v>
      </c>
      <c r="L44">
        <v>2148.6892995272883</v>
      </c>
    </row>
    <row r="45" xml:space="preserve">
      <c r="A45">
        <v>45</v>
      </c>
      <c r="B45" t="str">
        <v>Bimali</v>
      </c>
      <c r="C45" t="str">
        <v>Koongolle</v>
      </c>
      <c r="D45" t="str">
        <v>National Consultant - Research Support (Marine Spatial Plan)</v>
      </c>
      <c r="E45" t="str" xml:space="preserve">
        <v xml:space="preserve">M.Sc. (Environmental Science) (2018-2021) - University of Chinese Academy of Sciences, Beijing, China._x000d__x000d_
B.Sc. (Fisheries and Marine Sciences) (2013-2017) -  University of Ruhuna, Matara</v>
      </c>
      <c r="F45" t="str" xml:space="preserve">
        <v xml:space="preserve">Number  : +94-77-8366338 _x000d__x000d_
Email : jayaminibimali@gmail.com</v>
      </c>
      <c r="G45" t="str">
        <v xml:space="preserve">6 Years </v>
      </c>
      <c r="H45" t="str">
        <v xml:space="preserve">87 Days </v>
      </c>
      <c r="I45">
        <v>14482.758620689656</v>
      </c>
      <c r="J45" t="e">
        <f>SUM(#REF!/87)</f>
        <v>#REF!</v>
      </c>
      <c r="K45">
        <v>1260000</v>
      </c>
      <c r="L45">
        <v>3922.6674138414123</v>
      </c>
    </row>
    <row r="46" xml:space="preserve">
      <c r="A46">
        <v>46</v>
      </c>
      <c r="B46" t="str">
        <v>Mahendrathilake</v>
      </c>
      <c r="C46" t="str">
        <v>Senevirathne</v>
      </c>
      <c r="D46" t="str">
        <v xml:space="preserve">National Expert for the Preparation of Kigali HFC Implementation Plan (KIP)- stage I, for Sri Lanka                         </v>
      </c>
      <c r="E46" t="str">
        <v>M.Sc (Honours) in Mechanical Engineering</v>
      </c>
      <c r="F46" t="str" xml:space="preserve">
        <v xml:space="preserve">Number : +94 773 292190_x000d__x000d_
Email: mahen.senevi@gmail.com</v>
      </c>
      <c r="G46" t="str">
        <v xml:space="preserve">40 Years </v>
      </c>
      <c r="H46" t="str">
        <v>No Cost</v>
      </c>
      <c r="I46" t="str">
        <v>-</v>
      </c>
      <c r="J46" t="str">
        <v>-</v>
      </c>
      <c r="K46" t="str">
        <v>-</v>
      </c>
      <c r="L46" t="str">
        <v>-</v>
      </c>
    </row>
    <row r="47" xml:space="preserve">
      <c r="A47">
        <v>47</v>
      </c>
      <c r="B47" t="str">
        <v xml:space="preserve">Manisha </v>
      </c>
      <c r="C47" t="str">
        <v>Dissanayake</v>
      </c>
      <c r="D47" t="str">
        <v>Consultant to Analyse legal landscape related to substance abuse, control &amp; prevention</v>
      </c>
      <c r="E47" t="str" xml:space="preserve">
        <v xml:space="preserve">M.A. Human Rights And Democratization (2021)- UNIVERSITY OF COLOMBO, SRI LANKA_x000d__x000d_
LL.B. in Laws (2015) THE LONDON SCHOOL OF ECONOMICS AND POLITICAL SCIENCE, UK_x000d__x000d_
Advanced Level Examinations (2012) - LADIES’ COLLEGE, SRI LANKA</v>
      </c>
      <c r="F47" t="str" xml:space="preserve">
        <v xml:space="preserve">Number : (94) 77 4207065_x000d__x000d_
Email :  msdissan@gmail.com </v>
      </c>
      <c r="G47" t="str">
        <v xml:space="preserve">9 Years </v>
      </c>
      <c r="H47" t="str">
        <v xml:space="preserve">20 days </v>
      </c>
      <c r="I47">
        <v>240000</v>
      </c>
      <c r="J47" t="e">
        <f>SUM(#REF!/20)</f>
        <v>#REF!</v>
      </c>
      <c r="K47">
        <v>4800000</v>
      </c>
      <c r="L47">
        <v>14733.869482472835</v>
      </c>
    </row>
    <row r="48" xml:space="preserve">
      <c r="A48">
        <v>48</v>
      </c>
      <c r="B48" t="str">
        <v xml:space="preserve">Shazana </v>
      </c>
      <c r="C48" t="str">
        <v>Shajahan</v>
      </c>
      <c r="D48" t="str">
        <v>Research, Concept Development and Reporting Specialist- Governance</v>
      </c>
      <c r="E48" t="str" xml:space="preserve">
        <v xml:space="preserve">MA (Hons) Social &amp; Political Sciences (First Class) - University of Cambridge _x000d__x000d_
GCE A/L : 4A's - Elizabeth Moir School _x000d__x000d_
GCE O/L : 9A's - - Elizabeth Moir School</v>
      </c>
      <c r="F48" t="str" xml:space="preserve">
        <v xml:space="preserve">Number - +94775201963_x000d__x000d_
 Email - shazana.sl@gmail.com</v>
      </c>
      <c r="G48" t="str">
        <v xml:space="preserve">12 Years </v>
      </c>
      <c r="H48" t="str">
        <v>43.5 Days</v>
      </c>
      <c r="I48">
        <v>26206.896551724138</v>
      </c>
      <c r="J48" t="e">
        <f>SUM(#REF!/43.5)</f>
        <v>#REF!</v>
      </c>
      <c r="K48">
        <v>1140000</v>
      </c>
      <c r="L48">
        <v>3536.089829088992</v>
      </c>
    </row>
    <row r="49" xml:space="preserve">
      <c r="A49">
        <v>49</v>
      </c>
      <c r="B49" t="str">
        <v xml:space="preserve">Samantha </v>
      </c>
      <c r="C49" t="str">
        <v>Pathirathne</v>
      </c>
      <c r="D49" t="str">
        <v>National Consultant - End-line survey for the resettlement support provided by UNDP in Northern and Eastern provinces of Sri Lanka</v>
      </c>
      <c r="E49" t="str" xml:space="preserve">
        <v xml:space="preserve">PhD in Economics (Research Candidate) – SUSL_x000d__x000d_
MBA in Management of Technology – Moratuwa University_x000d__x000d_
PG. Diploma in Economic Development – Colombo University_x000d__x000d_
PG. Diploma in Strategic &amp; Corporate Finance – Institute of Chartered Accounts Sri Lanka_x000d__x000d_
B.Sc. Agriculture Special - Majored in Economics – University of Peradeniya_x000d__x000d_
GCE A/L Bio Science (Physics, Chemistry, Botany and Zoology) – Ku/ Kuliyapitiya Central College</v>
      </c>
      <c r="F49" t="str" xml:space="preserve">
        <v xml:space="preserve">Number :+94 077 109 9535_x000d__x000d_
E-mail: samantha@passasia.com</v>
      </c>
      <c r="G49" t="str">
        <v xml:space="preserve">26 Years </v>
      </c>
      <c r="H49" t="str">
        <v xml:space="preserve">30 days </v>
      </c>
      <c r="I49">
        <v>207133.33333333334</v>
      </c>
      <c r="J49" t="e">
        <f>SUM(#REF!/30)</f>
        <v>#REF!</v>
      </c>
      <c r="K49">
        <v>6214000</v>
      </c>
      <c r="L49">
        <v>19274.791401718416</v>
      </c>
    </row>
    <row r="50" xml:space="preserve">
      <c r="A50">
        <v>50</v>
      </c>
      <c r="B50" t="str">
        <v xml:space="preserve">Arunamali Pavithra </v>
      </c>
      <c r="C50" t="str">
        <v>Nawarathna</v>
      </c>
      <c r="D50" t="str">
        <v>Consultant to Design a Manual on Banking law</v>
      </c>
      <c r="E50" t="str" xml:space="preserve">
        <v xml:space="preserve">LLM, Faculty of Law, University of Colombo, 2018_x000d__x000d_
Master of Business Administration, University of Colombo, 2018_x000d__x000d_
LLB, Faculty of Law, 2nd Class Honours (Upper Division) University of Colombo, 2010_x000d__x000d_
Final examination for Attorneys- at- Law, 1st class Hon., Sri Lanka Law College, December 2010</v>
      </c>
      <c r="F50" t="str" xml:space="preserve">
        <v xml:space="preserve">Number : +94 773685029_x000d__x000d_
E-mail: pavithranavarathne@gmail.com</v>
      </c>
      <c r="G50" t="str">
        <v>14 Years</v>
      </c>
      <c r="H50" t="str">
        <v>120 days</v>
      </c>
      <c r="I50">
        <v>25000</v>
      </c>
      <c r="J50" t="e">
        <f>SUM(#REF!/120)</f>
        <v>#REF!</v>
      </c>
      <c r="K50">
        <v>3000000</v>
      </c>
      <c r="L50">
        <v>9150.526155253927</v>
      </c>
    </row>
    <row r="51" xml:space="preserve">
      <c r="A51">
        <v>51</v>
      </c>
      <c r="B51" t="str">
        <v>Ramani</v>
      </c>
      <c r="C51" t="str">
        <v>Jayasundera</v>
      </c>
      <c r="D51" t="str">
        <v>Consultation and Revision of the Guidelines of Shelters for SGBV Victim Survivours</v>
      </c>
      <c r="E51" t="str" xml:space="preserve">
        <v xml:space="preserve">PhD, University of Colombo, Sri Lanka – Understanding women’s equality in the _x000d__x000d_
Mediation of Domestic Violence Disputes in the Community Mediation Boards in Sri _x000d__x000d_
Lanka - applying Feminist Legal Theory and Mediation Theory 2013 _x000d__x000d_
Masters in Women’s Studies, University of Colombo, Sri Lanka 2007 _x000d__x000d_
Attorney at Law, Sri Lanka 1992 </v>
      </c>
      <c r="F51" t="str" xml:space="preserve">
        <v xml:space="preserve">Number : 0094-77-7514411 _x000d__x000d_
Email: ramanij@sltnet.lk</v>
      </c>
      <c r="G51" t="str">
        <v xml:space="preserve">15 Years </v>
      </c>
      <c r="H51" t="str">
        <v>65.25 Days</v>
      </c>
      <c r="I51">
        <v>14406.130268199233</v>
      </c>
      <c r="J51" t="e">
        <f>SUM(#REF!/65.25)</f>
        <v>#REF!</v>
      </c>
      <c r="K51">
        <v>940000</v>
      </c>
      <c r="L51">
        <v>2915.7231924067123</v>
      </c>
    </row>
    <row r="52" xml:space="preserve">
      <c r="A52">
        <v>52</v>
      </c>
      <c r="B52" t="str">
        <v>Shamara</v>
      </c>
      <c r="C52" t="str">
        <v>Wettimuny</v>
      </c>
      <c r="D52" t="str">
        <v>Consultant - Hate Speech trend analysis</v>
      </c>
      <c r="E52" t="str" xml:space="preserve">
        <v xml:space="preserve">DPhil in History, 2018-2022: passed with no corrections - University of Oxford_x000d__x000d_
MSc in History of International Relations, 2012-2013 - London School of Economics and Political Science_x000d__x000d_
BSc in International Relations and History (Joint Hons.), 2009-2012 - London School of Economics and Political Science_x000d__x000d_
Junior Research Fellow in History,(2023) - The Queens College, University of Oxford </v>
      </c>
      <c r="F52" t="str" xml:space="preserve">
        <v xml:space="preserve">Number : (94) 77 345 1444 _x000d__x000d_
E-mail: shamara.wettimuny@gmail.com</v>
      </c>
      <c r="G52" t="str">
        <v xml:space="preserve">8 Years </v>
      </c>
      <c r="H52" t="str">
        <v>25 days</v>
      </c>
      <c r="I52">
        <v>129350</v>
      </c>
      <c r="J52" t="e">
        <f>SUM(#REF!/25)</f>
        <v>#REF!</v>
      </c>
      <c r="K52">
        <v>3233750</v>
      </c>
      <c r="L52">
        <v>9863.504651517462</v>
      </c>
    </row>
    <row r="53" xml:space="preserve">
      <c r="A53">
        <v>53</v>
      </c>
      <c r="B53" t="str">
        <v>Sulakshana</v>
      </c>
      <c r="C53" t="str">
        <v>De Mel</v>
      </c>
      <c r="D53" t="str">
        <v>Consultant of Mobile Interactive Space on Gender transformation and Women Empowerment</v>
      </c>
      <c r="E53" t="str" xml:space="preserve">
        <v xml:space="preserve">MSc degree in Social and Cultural Anthropology, (2006) - University of Oxford, United Kingdom_x000d__x000d_
MPhil in Modern Society and Global Transformations (2004) - University of Cambridge, United Kingdom_x000d__x000d_
Post Graduate Diploma in Women’s Studies, (2003) - University of Colombo, Sri Lanka_x000d__x000d_
B.A. Honours in Sociology, (2001) - Jesus &amp; Mary College, University</v>
      </c>
      <c r="F53" t="str" xml:space="preserve">
        <v xml:space="preserve">Number : +94774440120_x000d__x000d_
Email : museums@chdmlka.org </v>
      </c>
      <c r="G53" t="str">
        <v xml:space="preserve">18 Years </v>
      </c>
      <c r="H53" t="str">
        <v>45 days</v>
      </c>
      <c r="I53">
        <v>60000</v>
      </c>
      <c r="J53" t="e">
        <f>SUM(#REF!/45)</f>
        <v>#REF!</v>
      </c>
      <c r="K53">
        <v>2700000</v>
      </c>
      <c r="L53">
        <v>8287.80158389097</v>
      </c>
    </row>
    <row r="54" xml:space="preserve">
      <c r="A54">
        <v>54</v>
      </c>
      <c r="B54" t="str">
        <v>Nimal</v>
      </c>
      <c r="C54" t="str">
        <v>Liyanarathne</v>
      </c>
      <c r="D54" t="str">
        <v>National Consultant – Compilation of data and evidence for APR</v>
      </c>
      <c r="E54" t="str">
        <v xml:space="preserve">Master's Degree in Development Studies </v>
      </c>
      <c r="F54" t="str" xml:space="preserve">
        <v xml:space="preserve">Number : 0773132401_x000d__x000d_
Email : nimaljaya57@gmail.com </v>
      </c>
      <c r="G54" t="str">
        <v xml:space="preserve">27 Years </v>
      </c>
      <c r="H54" t="str">
        <v>120 days</v>
      </c>
      <c r="I54">
        <v>16800</v>
      </c>
      <c r="J54" t="e">
        <f>SUM(#REF!/120)</f>
        <v>#REF!</v>
      </c>
      <c r="K54">
        <v>2016000</v>
      </c>
      <c r="L54">
        <v>6188.225182638591</v>
      </c>
    </row>
    <row r="55" xml:space="preserve">
      <c r="A55">
        <v>55</v>
      </c>
      <c r="B55" t="str">
        <v>Kaushala</v>
      </c>
      <c r="C55" t="str">
        <v>Amarakoon</v>
      </c>
      <c r="D55" t="str">
        <v>Digital Project Consultant</v>
      </c>
      <c r="E55" t="str" xml:space="preserve">
        <v xml:space="preserve">UNDERGRADUATE (distance learning)_x000d__x000d_
OPEN UNIVERSITY, SRI LANKA_x000d__x000d_
Bachelor of Arts-Political Science and International Relations (2020 - 2023)_x000d__x000d_
COMPLETED DIPLOMA IN BANDARANAIKE INTERNATIONALDIPLOMATIC TRAINING INSTITUTE Diploma in Diplomacy &amp; World Affairs (2019-2020)</v>
      </c>
      <c r="F55" t="str" xml:space="preserve">
        <v xml:space="preserve">Number : +9471 6451572 _x000d__x000d_
Email : amarakoonkaushala@gmail.com</v>
      </c>
      <c r="G55" t="str">
        <v xml:space="preserve">5 Years </v>
      </c>
      <c r="H55" t="str">
        <v xml:space="preserve">261 Days </v>
      </c>
      <c r="I55">
        <v>12413.793103448275</v>
      </c>
      <c r="J55" t="e">
        <f>SUM(#REF!/261)</f>
        <v>#REF!</v>
      </c>
      <c r="K55">
        <v>3240000</v>
      </c>
      <c r="L55">
        <v>10053.057805082379</v>
      </c>
    </row>
    <row r="56" xml:space="preserve">
      <c r="A56">
        <v>56</v>
      </c>
      <c r="B56" t="str">
        <v>Ranjan</v>
      </c>
      <c r="C56" t="str">
        <v>Kathiravelu</v>
      </c>
      <c r="D56" t="str">
        <v>Consultant to compile Integrated Rapid Development Plans (IRDP) for the Northern and Eastern provinces</v>
      </c>
      <c r="E56" t="str" xml:space="preserve">
        <v xml:space="preserve">Master of Business Studies 2009 /2010 - University of Colombo_x000d__x000d_
Post Graduate Diploma in Provincial Administration 1991/1992 - University of Sri Jayewardenepura, Sri Lanka_x000d__x000d_
Bachelor of Arts, Economics 1973/ 1977 - University of Peradeniya Sri Lanka</v>
      </c>
      <c r="F56" t="str" xml:space="preserve">
        <v xml:space="preserve">Number : (+) 94-262221421(Res), (+) 94-77361882_x000d__x000d_
E-mail: kathiravel.ranjan@yahoo.com</v>
      </c>
      <c r="G56" t="str">
        <v>26 Years</v>
      </c>
      <c r="H56" t="str">
        <v>32.25 Days</v>
      </c>
      <c r="I56">
        <v>68480</v>
      </c>
      <c r="J56" t="e">
        <f>SUM(#REF!/32.25)</f>
        <v>#REF!</v>
      </c>
      <c r="K56">
        <v>2208480</v>
      </c>
      <c r="L56">
        <v>6831.47735708983</v>
      </c>
    </row>
    <row r="57" xml:space="preserve">
      <c r="A57">
        <v>57</v>
      </c>
      <c r="B57" t="str">
        <v>Sriganesh</v>
      </c>
      <c r="C57" t="str">
        <v>Lokanathan</v>
      </c>
      <c r="D57" t="str">
        <v>Senior Digital Consultant</v>
      </c>
      <c r="E57" t="str" xml:space="preserve">
        <v xml:space="preserve">Executive Education (2010) - Graduate School of Business, University of Cape Town_x000d__x000d_
Masters in Public Policy (2009) - Lee Kuan Yew School of Public Policy, National University of Singapore_x000d__x000d_
S.B. in Computer Science with a concentration in Economics (2004) - Massachusetts Institute of Technology</v>
      </c>
      <c r="F57" t="str" xml:space="preserve">
        <v xml:space="preserve">Number : +62 8111376902 _x000d__x000d_
Email : sriganesh@alum.mit.edu </v>
      </c>
      <c r="G57" t="str">
        <v xml:space="preserve">22 Years </v>
      </c>
      <c r="H57" t="str">
        <v>62 days</v>
      </c>
      <c r="I57">
        <v>100000</v>
      </c>
      <c r="J57" t="e">
        <f>SUM(#REF!/62)</f>
        <v>#REF!</v>
      </c>
      <c r="K57">
        <v>6200000</v>
      </c>
      <c r="L57">
        <v>19031.248081527414</v>
      </c>
    </row>
    <row r="58" xml:space="preserve">
      <c r="A58">
        <v>58</v>
      </c>
      <c r="B58" t="str">
        <v xml:space="preserve">Kasun </v>
      </c>
      <c r="C58" t="str">
        <v>Ediriweera</v>
      </c>
      <c r="D58" t="str">
        <v>Content Creator</v>
      </c>
      <c r="E58" t="str" xml:space="preserve">
        <v xml:space="preserve">Post Graduate Diploma in Digital Marketing - Chartered Institute of  Marketing (UK) - 2023_x000d__x000d_
Certificate in Digital Marketing, Public Relations &amp; Corporate Communications - Sri Lanka Press Institute - 2017_x000d__x000d_
International Diploma in Computer Studies (IDCS) - NCC (UK) - 2012</v>
      </c>
      <c r="F58" t="str" xml:space="preserve">
        <v xml:space="preserve">Number : +94 779 487 648_x000d__x000d_
Email : kasuncwe@gmail.com</v>
      </c>
      <c r="G58" t="str">
        <v xml:space="preserve">11 Years </v>
      </c>
      <c r="H58" t="str">
        <v>No Cost Extension</v>
      </c>
      <c r="I58" t="str">
        <v>-</v>
      </c>
      <c r="J58" t="str">
        <v>-</v>
      </c>
      <c r="K58" t="str">
        <v>-</v>
      </c>
      <c r="L58" t="str">
        <v>-</v>
      </c>
    </row>
    <row r="59" xml:space="preserve">
      <c r="A59">
        <v>59</v>
      </c>
      <c r="B59" t="str">
        <v>Kumudu</v>
      </c>
      <c r="C59" t="str">
        <v>Ariyawansa</v>
      </c>
      <c r="D59" t="str">
        <v>A pre-feasibility study on establishing profitable and self-sustaining production and management systems in the dry zone Village Tank Cascading Systems (VTCS)</v>
      </c>
      <c r="E59" t="str" xml:space="preserve">
        <v xml:space="preserve">Reading for Ph.D. (2020-2023) - The United Graduate School of Agricultural Sciences,  Kagoshima University, Japan _x000d__x000d_
M.Sc. in Organizational Management(2018-2020) -  Board of Study - Agricultural Extension, Postgraduate Institute of Agriculture,  University of Peradeniya, Sri Lanka _x000d__x000d_
 B.Sc.in Agricultural Technology and Management (2014-2018) - University of Peradeniya</v>
      </c>
      <c r="F59" t="str" xml:space="preserve">
        <v xml:space="preserve">Number : 071-7366246 _x000d__x000d_
Email: idksdariyawanse@gmail.com </v>
      </c>
      <c r="G59" t="str">
        <v>6 Years</v>
      </c>
      <c r="H59" t="str">
        <v>60 days</v>
      </c>
      <c r="I59">
        <v>50916.666666666664</v>
      </c>
      <c r="J59" t="e">
        <f>SUM(#REF!/60)</f>
        <v>#REF!</v>
      </c>
      <c r="K59">
        <v>3055000</v>
      </c>
      <c r="L59">
        <v>9377.494014365524</v>
      </c>
    </row>
    <row r="60" xml:space="preserve">
      <c r="A60">
        <v>60</v>
      </c>
      <c r="B60" t="str">
        <v>Swetha</v>
      </c>
      <c r="C60" t="str">
        <v>Cyril Perera</v>
      </c>
      <c r="D60" t="str">
        <v>National Consultant – Integrated National Financing Framework (Energy) Expert</v>
      </c>
      <c r="E60" t="str" xml:space="preserve">
        <v xml:space="preserve">MBA, (2015) - e, University of Colombo_x000d__x000d_
BSc (Engineering) (2005) - University of Moratuwa</v>
      </c>
      <c r="F60" t="str" xml:space="preserve">
        <v xml:space="preserve">Number :  +94 772 253304_x000d__x000d_
Email: swetha@rmaenergy.lk</v>
      </c>
      <c r="G60" t="str">
        <v xml:space="preserve">18 Years </v>
      </c>
      <c r="H60" t="str">
        <v xml:space="preserve">100 days </v>
      </c>
      <c r="I60">
        <v>75000</v>
      </c>
      <c r="J60" t="e">
        <f>SUM(#REF!/100)</f>
        <v>#REF!</v>
      </c>
      <c r="K60">
        <v>7500000</v>
      </c>
      <c r="L60">
        <v>22876.315388134815</v>
      </c>
    </row>
    <row r="61" xml:space="preserve">
      <c r="A61">
        <v>61</v>
      </c>
      <c r="B61" t="str">
        <v xml:space="preserve">Kiran </v>
      </c>
      <c r="C61" t="str">
        <v>Dhanapala</v>
      </c>
      <c r="D61" t="str">
        <v>National Consultant – Sustainable Financing Expert</v>
      </c>
      <c r="E61" t="str" xml:space="preserve">
        <v xml:space="preserve">Certified ISSP Sustainability Excellence Associate (2016 to 2023) - Green Business Certification Inc_x000d__x000d_
PhD. Environmental &amp; Natural Resource Economics (1999-2003) _x000d__x000d_
MSc. Degree, Agriculture and Resource Economics, West Virginia University, USA. 2008._x000d__x000d_
Master’s Degree, Development Administration, University of Birmingham, U.K., 1990._x000d__x000d_
Bachelor of Science (Hons.), Economics, University of Salford, UK, 1988</v>
      </c>
      <c r="F61" t="str">
        <v>E-mail: kiran@kiraonline.org</v>
      </c>
      <c r="G61" t="str">
        <v xml:space="preserve">32 Years </v>
      </c>
      <c r="H61" t="str">
        <v>20 days</v>
      </c>
      <c r="I61">
        <v>100000</v>
      </c>
      <c r="J61" t="e">
        <f>SUM(#REF!/20)</f>
        <v>#REF!</v>
      </c>
      <c r="K61">
        <v>2000000</v>
      </c>
      <c r="L61">
        <v>6226.650062266501</v>
      </c>
    </row>
    <row r="62" xml:space="preserve">
      <c r="A62">
        <v>62</v>
      </c>
      <c r="B62" t="str">
        <v>Nihal</v>
      </c>
      <c r="C62" t="str">
        <v>Atapattu</v>
      </c>
      <c r="D62" t="str">
        <v>National Consultant-Project Terminal Evaluation</v>
      </c>
      <c r="E62" t="str" xml:space="preserve">
        <v xml:space="preserve">Ph.D. Agricultural and Applied Economics (01/1992 - 08/1996) - Virginia Tech University,Blacksburg, VA, USA._x000d__x000d_
M.Sc. Agricultural Economics (01/1984 - 06/1987) - Virginia Tech University,Blacksburg, VA, USA._x000d__x000d_
B.Sc. Agriculture (05/1974 - 10/1978) - University of Peradeniya, Sri Lanka</v>
      </c>
      <c r="F62" t="str" xml:space="preserve">
        <v xml:space="preserve">Number : +94 77 767 0071_x000d__x000d_
Email : nihal.atapattu@gmail.com</v>
      </c>
      <c r="G62" t="str">
        <v xml:space="preserve">34 Years </v>
      </c>
      <c r="H62" t="str">
        <v>25 days</v>
      </c>
      <c r="I62">
        <v>186404</v>
      </c>
      <c r="J62" t="e">
        <f>SUM(#REF!/25)</f>
        <v>#REF!</v>
      </c>
      <c r="K62">
        <v>4660100</v>
      </c>
      <c r="L62">
        <v>14304.438578181596</v>
      </c>
    </row>
    <row r="63" xml:space="preserve">
      <c r="A63">
        <v>63</v>
      </c>
      <c r="B63" t="str">
        <v>Kumudu</v>
      </c>
      <c r="C63" t="str">
        <v>Perera</v>
      </c>
      <c r="D63" t="str">
        <v>Consultant  to conduct gender capacity assessment of the Legal Aid Commission (LAC) and selected legal aid provider institutions in Sri Lanka</v>
      </c>
      <c r="E63" t="str" xml:space="preserve">
        <v xml:space="preserve">Master of Arts in Women Studies - Flinders University, Adelaide, South Australia_x000d__x000d_
Attorney at Law - Council of Legal Education, Sri Lanka Law College_x000d__x000d_
Bachelor of Arts - Graduate at the University of Colombo_x000d__x000d_
Post Graduate Diploma in Conflict Resolution - Bandaranaike Centre for International Studies_x000d__x000d_
Certificate in Global Trends in Public Management and Good Governance_x000d__x000d_
Certificate in Law for Administrators_x000d__x000d_
Certificate in Managerial skills_x000d__x000d_
GCE O/L and GCE A/L Sirimavo Bandaranayaka Vidyalaya, Colombo 07</v>
      </c>
      <c r="F63" t="str" xml:space="preserve">
        <v xml:space="preserve">Number : 0094779664776_x000d__x000d_
Email : kumudu.perera@gmail.com</v>
      </c>
      <c r="G63" t="str">
        <v xml:space="preserve">17 Years </v>
      </c>
      <c r="H63" t="str">
        <v>No Cost</v>
      </c>
      <c r="I63" t="str">
        <v>-</v>
      </c>
      <c r="J63" t="str">
        <v>-</v>
      </c>
      <c r="K63" t="str">
        <v>-</v>
      </c>
      <c r="L63" t="str">
        <v>-</v>
      </c>
    </row>
    <row r="64" xml:space="preserve">
      <c r="A64">
        <v>64</v>
      </c>
      <c r="B64" t="str">
        <v>Shashik</v>
      </c>
      <c r="C64" t="str">
        <v>De Silva</v>
      </c>
      <c r="D64" t="str">
        <v>Consultant to perform Project End Evaluation "Countering hate speech through education and advocacy for improving social cohesion in Sri Lanka”</v>
      </c>
      <c r="E64" t="str" xml:space="preserve">
        <v xml:space="preserve">Masters in Conflict and Peace Studies (July 2017- July 2018) -  University of Colombo _x000d__x000d_
Postgraduate Diploma in Conflict and Peace Studies (July 2015- December 2016) - University of Colombo _x000d__x000d_
Bachelor of Arts (April 2010- July 2014) - University of Kelaniya _x000d__x000d_
Diploma in International Relations (August 2009- April 2010) - BCIS</v>
      </c>
      <c r="F64" t="str" xml:space="preserve">
        <v xml:space="preserve">Number : 0715617136 _x000d__x000d_
E-mail: shashikdhanushka@gmail.com</v>
      </c>
      <c r="G64" t="str">
        <v>13 Years</v>
      </c>
      <c r="H64" t="str">
        <v>25 days</v>
      </c>
      <c r="I64">
        <v>131800</v>
      </c>
      <c r="J64" t="e">
        <f>SUM(#REF!/25)</f>
        <v>#REF!</v>
      </c>
      <c r="K64">
        <v>3295000</v>
      </c>
      <c r="L64">
        <v>10258.40597758406</v>
      </c>
    </row>
    <row r="65" xml:space="preserve">
      <c r="A65">
        <v>65</v>
      </c>
      <c r="B65" t="str">
        <v>Supun</v>
      </c>
      <c r="C65" t="str">
        <v>De Mel</v>
      </c>
      <c r="D65" t="str">
        <v>Consultantc to supportGender related activities of CDLG Project</v>
      </c>
      <c r="E65" t="str" xml:space="preserve">
        <v xml:space="preserve">MSc degree in Social and Cultural Anthropology, (2006) - University of Oxford, United Kingdom_x000d__x000d_
MPhil in Modern Society and Global Transformations (2004) - University of Cambridge, United Kingdom_x000d__x000d_
Post Graduate Diploma in Women’s Studies, (2003) - University of Colombo, Sri Lanka_x000d__x000d_
B.A. Honours in Sociology, (2001) - Jesus &amp; Mary College, University</v>
      </c>
      <c r="F65" t="str" xml:space="preserve">
        <v xml:space="preserve">Number : +94774440120/ +94112647523_x000d__x000d_
Email : museums@chdmlka.org </v>
      </c>
      <c r="G65" t="str">
        <v xml:space="preserve">18 Years </v>
      </c>
      <c r="H65" t="str">
        <v>130.5 days</v>
      </c>
      <c r="I65">
        <v>36015.32567049808</v>
      </c>
      <c r="J65" t="e">
        <f>SUM(#REF!/130.5)</f>
        <v>#REF!</v>
      </c>
      <c r="K65">
        <v>4700000</v>
      </c>
      <c r="L65">
        <v>14632.627646326277</v>
      </c>
    </row>
    <row r="66" xml:space="preserve">
      <c r="A66">
        <v>66</v>
      </c>
      <c r="B66" t="str">
        <v>Chandana</v>
      </c>
      <c r="C66" t="str">
        <v>Gunathilake</v>
      </c>
      <c r="D66" t="str">
        <v>Infrastructure Project Coordinator (National Consultant)</v>
      </c>
      <c r="E66" t="str" xml:space="preserve">
        <v xml:space="preserve">National Diploma in Technology (1979/1980) -  University of Moratuwa_x000d__x000d_
Part I &amp; Part II Civil Engineering (1988) - The Institution of Engineers Srilanka_x000d__x000d_
Post Graduate Diploma in Geotechnical Engineering (1997/1999) - University of Peradeniya</v>
      </c>
      <c r="F66" t="str" xml:space="preserve">
        <v xml:space="preserve">NUMBER: 0718186381_x000d__x000d_
EMAIL : chands99@hotmail.com</v>
      </c>
      <c r="G66" t="str">
        <v xml:space="preserve">40 Years </v>
      </c>
      <c r="H66" t="str">
        <v>65.25 Days</v>
      </c>
      <c r="I66">
        <v>18390.80459770115</v>
      </c>
      <c r="J66" t="e">
        <f>SUM(#REF!/65.25)</f>
        <v>#REF!</v>
      </c>
      <c r="K66">
        <v>1200000</v>
      </c>
      <c r="L66">
        <v>3660.2104621015706</v>
      </c>
    </row>
    <row r="67" xml:space="preserve">
      <c r="A67">
        <v>67</v>
      </c>
      <c r="B67" t="str">
        <v xml:space="preserve">Dilhara </v>
      </c>
      <c r="C67" t="str">
        <v>Amerasinghe</v>
      </c>
      <c r="D67" t="str">
        <v>Senior Legal Consultant</v>
      </c>
      <c r="E67" t="str" xml:space="preserve">
        <v xml:space="preserve">LL.B from the University of Colombo, Sri Lanka (1973)_x000d__x000d_
LL.M in International Economic Law from the University of Colombo, Sri Lanka (1990)_x000d__x000d_
Attorney-at-Law of the Supreme Court of Sri Lanka in December, (1974)_x000d__x000d_
Notary Public, (1977)</v>
      </c>
      <c r="F67" t="str">
        <v>35/8A RAYMOND ROAD,DOB 13101949, NUGEGODA</v>
      </c>
      <c r="G67" t="str">
        <v xml:space="preserve">34 Years </v>
      </c>
      <c r="H67" t="str">
        <v>No Cost</v>
      </c>
      <c r="I67" t="str">
        <v>-</v>
      </c>
      <c r="J67" t="str">
        <v>-</v>
      </c>
      <c r="K67" t="str">
        <v>-</v>
      </c>
    </row>
    <row r="68" xml:space="preserve">
      <c r="A68">
        <v>68</v>
      </c>
      <c r="B68" t="str">
        <v>Mylvaganam</v>
      </c>
      <c r="C68" t="str">
        <v>Thilakarajah</v>
      </c>
      <c r="D68" t="str">
        <v>Individual Consultant – Parliament</v>
      </c>
      <c r="E68" t="str" xml:space="preserve">
        <v xml:space="preserve">Master of Regional Development &amp; Planning (2021/2022) - University of Colombo _x000d__x000d_
B.Com (Hons) (1996 -2000) -  University of Colombo _x000d__x000d_
Diploma in Journalism (2002-2003) - University of Colombo </v>
      </c>
      <c r="F68" t="str" xml:space="preserve">
        <v xml:space="preserve">Number :  0094-11-2982998_x000d__x000d_
Email: thilakmyl@yahoo.co.in</v>
      </c>
      <c r="G68" t="str">
        <v xml:space="preserve">23 Years </v>
      </c>
      <c r="H68" t="str">
        <v>25 days</v>
      </c>
      <c r="I68">
        <v>41250</v>
      </c>
      <c r="J68" t="e">
        <f>SUM(#REF!/25)</f>
        <v>#REF!</v>
      </c>
      <c r="K68">
        <v>1031250</v>
      </c>
      <c r="L68">
        <v>3210.6164383561645</v>
      </c>
    </row>
    <row r="69" xml:space="preserve">
      <c r="A69">
        <v>69</v>
      </c>
      <c r="B69" t="str">
        <v xml:space="preserve">Prabodhini </v>
      </c>
      <c r="C69" t="str">
        <v>Chintha Munasinghe</v>
      </c>
      <c r="D69" t="str">
        <v>Independent Consultant to Develop a Legal Awareness Strategy for Justice Sector Institutions</v>
      </c>
      <c r="E69" t="str" xml:space="preserve">
        <v xml:space="preserve">Post-graduate Diploma in Gender and Women’s Studies (Presently)The University of Colombo_x000d__x000d_
LLM (Human Rights) (2013) - The University of Hong Kong_x000d__x000d_
LLB (Honours) (2002) - University of Leeds_x000d__x000d_
Post-Graduate Diploma in Conflict Resolution (2006) - University of Colombo_x000d__x000d_
</v>
      </c>
      <c r="F69" t="str" xml:space="preserve">
        <v xml:space="preserve">Number : +94 77 3020715_x000d__x000d_
Email : prabodhinim@gmail.com</v>
      </c>
      <c r="G69" t="str">
        <v xml:space="preserve">18 Years </v>
      </c>
      <c r="H69" t="str">
        <v>No Cost Extension</v>
      </c>
      <c r="I69" t="str">
        <v>-</v>
      </c>
      <c r="J69" t="str">
        <v>-</v>
      </c>
      <c r="K69" t="str">
        <v>-</v>
      </c>
      <c r="L69" t="str">
        <v>-</v>
      </c>
    </row>
    <row r="70" xml:space="preserve">
      <c r="A70">
        <v>70</v>
      </c>
      <c r="B70" t="str">
        <v xml:space="preserve">Thilal </v>
      </c>
      <c r="C70" t="str">
        <v>Nanayakkara</v>
      </c>
      <c r="D70" t="str">
        <v>Consultant to prepare the Multi-sectoral National Action Plan (NAP) to Address SGBV 2024 - 2028 for printing</v>
      </c>
      <c r="E70" t="str" xml:space="preserve">
        <v xml:space="preserve">Executive Diploma in Management (EDM) - ITS Campus Colombo_x000d__x000d_
Master of Business Administration (MBA) -  ITS Campus Colombo_x000d__x000d_
Certificate in Design for Print - INGRIN Institute of Printing &amp; Graphics_x000d__x000d_
Certificate in Business Administration - Association of Business Executives _x000d__x000d_
Diploma in Offset Lithographic Printing –  London College of Communication _x000d__x000d_
Certificate in Graphic Reproduction Photography - Sri Lanka Institute of Printing </v>
      </c>
      <c r="F70" t="str" xml:space="preserve">
        <v xml:space="preserve">Number : +94 77 7362801 (mobile) +94 11 2852844 (land)_x000d__x000d_
Email : thilal@gmail.com</v>
      </c>
      <c r="G70" t="str">
        <v xml:space="preserve">35 Years </v>
      </c>
      <c r="H70" t="str">
        <v>30 days</v>
      </c>
      <c r="I70">
        <v>32833.333333333336</v>
      </c>
      <c r="J70" t="e">
        <f>SUM(#REF!/30)</f>
        <v>#REF!</v>
      </c>
      <c r="K70">
        <v>985000</v>
      </c>
      <c r="L70">
        <v>3004.4227543083725</v>
      </c>
    </row>
    <row r="71" xml:space="preserve">
      <c r="A71">
        <v>71</v>
      </c>
      <c r="B71" t="str">
        <v xml:space="preserve">Samantha </v>
      </c>
      <c r="C71" t="str">
        <v>Pathirathne</v>
      </c>
      <c r="D71" t="str">
        <v>National Consultant - End-line survey for the resettlement support provided by UNDP in Northern and Eastern provinces of Sri Lanka</v>
      </c>
      <c r="E71" t="str" xml:space="preserve">
        <v xml:space="preserve">PhD in Economics (Research Candidate) – SUSL_x000d__x000d_
MBA in Management of Technology – Moratuwa University_x000d__x000d_
PG. Diploma in Economic Development – Colombo University_x000d__x000d_
PG. Diploma in Strategic &amp; Corporate Finance – Institute of Chartered Accounts Sri Lanka_x000d__x000d_
B.Sc. Agriculture Special - Majored in Economics – University of Peradeniya_x000d__x000d_
GCE A/L Bio Science (Physics, Chemistry, Botany and Zoology) – Ku/ Kuliyapitiya Central College</v>
      </c>
      <c r="F71" t="str" xml:space="preserve">
        <v xml:space="preserve">Number :+94 077 109 9535_x000d__x000d_
E-mail: samantha@passasia.com</v>
      </c>
      <c r="G71" t="str">
        <v xml:space="preserve">26 Years </v>
      </c>
      <c r="H71" t="str">
        <v>No Cost Extenstion - Stretching balance 20 days out of 30 days duration</v>
      </c>
      <c r="I71" t="str">
        <v>-</v>
      </c>
      <c r="J71" t="str">
        <v>-</v>
      </c>
      <c r="K71" t="str">
        <v>-</v>
      </c>
      <c r="L71" t="str">
        <v>-</v>
      </c>
    </row>
    <row r="72" xml:space="preserve">
      <c r="A72">
        <v>72</v>
      </c>
      <c r="B72" t="str">
        <v xml:space="preserve">Asoka </v>
      </c>
      <c r="C72" t="str">
        <v>Gunawardena</v>
      </c>
      <c r="D72" t="str">
        <v>Consultant - Technical Adviser on Planning, Budgeting and Implementation</v>
      </c>
      <c r="E72" t="str" xml:space="preserve">
        <v xml:space="preserve">Masters in Social Science (1982) - University of New England, Australia _x000d__x000d_
PGD in Development Administration (1970) University of  Leeds, Uk _x000d__x000d_
Bachelor of Arts, Geography(Hons) (1960) - University of Ceylon </v>
      </c>
      <c r="F72" t="str" xml:space="preserve">
        <v xml:space="preserve">Address - GUNAWARDENA ASOKA SERASINGHE_x000d__x000d_
16/1, Railway Avenue_x000d__x000d_
Kirilipona_x000d__x000d_
Colombo 5</v>
      </c>
      <c r="G72" t="str">
        <v xml:space="preserve">55 Years </v>
      </c>
      <c r="H72" t="str">
        <v xml:space="preserve">No Cost </v>
      </c>
      <c r="I72" t="str">
        <v xml:space="preserve">No Cost </v>
      </c>
      <c r="J72" t="str">
        <v xml:space="preserve">No Cost </v>
      </c>
      <c r="K72" t="str">
        <v xml:space="preserve">No Cost </v>
      </c>
      <c r="L72" t="str">
        <v xml:space="preserve">No Cost </v>
      </c>
    </row>
    <row r="73" xml:space="preserve">
      <c r="A73">
        <v>73</v>
      </c>
      <c r="B73" t="str">
        <v xml:space="preserve">Prasanna </v>
      </c>
      <c r="C73" t="str">
        <v>Dissanayake</v>
      </c>
      <c r="D73" t="str">
        <v>Livelihood Development Officer - (JSB – Food Security Project)</v>
      </c>
      <c r="E73" t="str" xml:space="preserve">
        <v xml:space="preserve">Diploma in Agriculture (2001-2003) School of Agriculture, Palwehera _x000d__x000d_
G.C.E (A/L) - 3 S's </v>
      </c>
      <c r="F73" t="str" xml:space="preserve">
        <v xml:space="preserve">Number : +94714393223 _x000d__x000d_
E - mail - anicpprasanna@gmail.com </v>
      </c>
      <c r="G73" t="str">
        <v xml:space="preserve">13 Years </v>
      </c>
      <c r="H73" t="str">
        <v xml:space="preserve">No Cost </v>
      </c>
      <c r="I73" t="str">
        <v xml:space="preserve">No Cost </v>
      </c>
      <c r="J73" t="str">
        <v xml:space="preserve">No Cost </v>
      </c>
      <c r="K73" t="str">
        <v xml:space="preserve">No Cost </v>
      </c>
      <c r="L73" t="str">
        <v xml:space="preserve">No Cost </v>
      </c>
    </row>
    <row r="74" xml:space="preserve">
      <c r="A74">
        <v>74</v>
      </c>
      <c r="B74" t="str">
        <v>Sandamali</v>
      </c>
      <c r="C74" t="str">
        <v>Pathirage</v>
      </c>
      <c r="D74" t="str">
        <v>Consultant - Geospatial database administration &amp; management (JSB Food Security Project)</v>
      </c>
      <c r="E74" t="str" xml:space="preserve">
        <v xml:space="preserve">M.Sc. in Geographic Information Systems &amp; Remote Sensing / University of Sri Jayewardenepura, Sri Lanka 2000_x000d__x000d_
National Certificate of Engineering Draftsmanship / Technical College, Ratmalana, Sri Lanka</v>
      </c>
      <c r="F74" t="str" xml:space="preserve">
        <v xml:space="preserve">Number : 01142703004 / 0776702447_x000d__x000d_
Email : pdssandamali@gmail.com</v>
      </c>
      <c r="G74" t="str">
        <v xml:space="preserve">21 Years </v>
      </c>
      <c r="H74" t="str">
        <v>180 days</v>
      </c>
      <c r="I74" t="str">
        <v>-</v>
      </c>
      <c r="J74" t="str">
        <v>-</v>
      </c>
      <c r="K74" t="str">
        <v>-</v>
      </c>
      <c r="L74" t="str">
        <v>-</v>
      </c>
    </row>
    <row r="75" xml:space="preserve">
      <c r="A75">
        <v>75</v>
      </c>
      <c r="B75" t="str">
        <v>Indunil Amaranath</v>
      </c>
      <c r="C75" t="str">
        <v>Jayawickrama</v>
      </c>
      <c r="D75" t="str">
        <v>Veterinary Specialist</v>
      </c>
      <c r="E75" t="str" xml:space="preserve">
        <v xml:space="preserve">Certificate Course of Distance Learning in Biosecurity for Poultry Production  in South Asia (2018) -  University of Peradeniya_x000d__x000d_
Master of Veterinary Medicine Degree (2011) - Massey University, Palmerstone North, New Zealand_x000d__x000d_
Master of Veterinary Science Degree in Livestock Production and Management (2006) - Acharya N.G.Ranga Agricultural University_x000d__x000d_
P.G. Diploma in Environmental Science  (2004) - University of Kelaniya_x000d__x000d_
Bachelor of Veterinary Medicine and Animal Science (1993) - University of Peradeniya, Sri Lanka</v>
      </c>
      <c r="F75" t="str" xml:space="preserve">
        <v xml:space="preserve">Number : +94-714962468_x000d__x000d_
E-mail- : jayawickrama@yahoo.com, anuwickrama69@gmail.com</v>
      </c>
      <c r="G75" t="str">
        <v xml:space="preserve">29 Years </v>
      </c>
      <c r="H75" t="str">
        <v>96 days</v>
      </c>
      <c r="I75" t="str">
        <v>-</v>
      </c>
      <c r="J75" t="str">
        <v>-</v>
      </c>
      <c r="K75" t="str">
        <v>-</v>
      </c>
      <c r="L75" t="str">
        <v>-</v>
      </c>
    </row>
  </sheetData>
  <hyperlinks>
    <hyperlink ref="B19" r:id="rId1" tooltip="Contract Work Order 10038393, Revision 0"/>
  </hyperlinks>
  <pageMargins left="0.7" right="0.7" top="0.75" bottom="0.75" header="0.3" footer="0.3"/>
  <ignoredErrors>
    <ignoredError numberStoredAsText="1" sqref="A1:L7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2015_IC</vt:lpstr>
      <vt:lpstr>2016_IC</vt:lpstr>
      <vt:lpstr>2017_IC</vt:lpstr>
      <vt:lpstr>2018_IC</vt:lpstr>
      <vt:lpstr>2019_IC</vt:lpstr>
      <vt:lpstr>2020_IC</vt:lpstr>
      <vt:lpstr>2021_IC</vt:lpstr>
      <vt:lpstr>2022_IC</vt:lpstr>
      <vt:lpstr>2023_IC</vt:lpstr>
      <vt:lpstr>2024_IC</vt:lpstr>
      <vt:lpstr>2025_IC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2025-08-25T12:48:50Z</dcterms:created>
  <dcterms:modified xsi:type="dcterms:W3CDTF">2025-08-31T14:33:45Z</dcterms:modified>
  <cp:lastModifiedBy>Team 06 _P.Pahan Sanjana Fernando 116/12</cp:lastModifiedBy>
  <dc:creator>Ashen Amarasingha</dc:creator>
</cp:coreProperties>
</file>