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paivaenergiapaivaenergia150.sharepoint.com/sites/paivaenergiaadministrativo/Engenharia/Reparos/"/>
    </mc:Choice>
  </mc:AlternateContent>
  <xr:revisionPtr revIDLastSave="375" documentId="13_ncr:1_{B8575399-4DAE-4AC4-BFCE-C4C7D773ACF3}" xr6:coauthVersionLast="47" xr6:coauthVersionMax="47" xr10:uidLastSave="{C88CA64F-E74A-4F19-865A-380CD3F5D465}"/>
  <bookViews>
    <workbookView xWindow="-120" yWindow="-120" windowWidth="20730" windowHeight="11040" tabRatio="875" xr2:uid="{00000000-000D-0000-FFFF-FFFF00000000}"/>
  </bookViews>
  <sheets>
    <sheet name="Reparos Paiva" sheetId="54" r:id="rId1"/>
    <sheet name="Resumo BMs" sheetId="56" r:id="rId2"/>
    <sheet name="Valores PEC" sheetId="57" r:id="rId3"/>
    <sheet name="Desconto perdido em PEC" sheetId="63" r:id="rId4"/>
  </sheets>
  <definedNames>
    <definedName name="_xlnm._FilterDatabase" localSheetId="3" hidden="1">'Desconto perdido em PEC'!$A$1:$AA$100</definedName>
    <definedName name="_xlnm._FilterDatabase" localSheetId="0" hidden="1">'Reparos Paiva'!$A$2:$AB$384</definedName>
    <definedName name="INFORME" localSheetId="3">'Desconto perdido em PEC'!$AE$2:$AE$36</definedName>
    <definedName name="INFORME">'Reparos Paiva'!$AF$2:$AF$43</definedName>
    <definedName name="PEC">#REF!</definedName>
    <definedName name="Placas" localSheetId="3">'Desconto perdido em PEC'!$AE$2:$AE$36</definedName>
    <definedName name="Placas" localSheetId="0">'Reparos Paiva'!$AF$2:$AF$43</definedName>
    <definedName name="Placas">#REF!</definedName>
    <definedName name="sigl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4" i="54" l="1" a="1"/>
  <c r="K384" i="54" s="1"/>
  <c r="H384" i="54"/>
  <c r="K383" i="54" a="1"/>
  <c r="K383" i="54" s="1"/>
  <c r="H383" i="54"/>
  <c r="K380" i="54" a="1"/>
  <c r="K380" i="54" s="1"/>
  <c r="H380" i="54"/>
  <c r="K382" i="54" a="1"/>
  <c r="K382" i="54" s="1"/>
  <c r="H382" i="54"/>
  <c r="K381" i="54" a="1"/>
  <c r="K381" i="54" s="1"/>
  <c r="H381" i="54"/>
  <c r="K379" i="54" a="1"/>
  <c r="K379" i="54" s="1"/>
  <c r="H379" i="54"/>
  <c r="K378" i="54" a="1"/>
  <c r="K378" i="54" s="1"/>
  <c r="H378" i="54"/>
  <c r="K377" i="54" a="1"/>
  <c r="K377" i="54" s="1"/>
  <c r="H377" i="54"/>
  <c r="K376" i="54" a="1"/>
  <c r="K376" i="54" s="1"/>
  <c r="H376" i="54"/>
  <c r="K375" i="54" a="1"/>
  <c r="K375" i="54" s="1"/>
  <c r="H375" i="54"/>
  <c r="K373" i="54" a="1"/>
  <c r="K373" i="54" s="1"/>
  <c r="H373" i="54"/>
  <c r="K372" i="54" a="1"/>
  <c r="K372" i="54" s="1"/>
  <c r="H372" i="54"/>
  <c r="K371" i="54" a="1"/>
  <c r="K371" i="54" s="1"/>
  <c r="H371" i="54"/>
  <c r="H369" i="54"/>
  <c r="K369" i="54" a="1"/>
  <c r="K369" i="54" s="1"/>
  <c r="K368" i="54" a="1"/>
  <c r="K368" i="54" s="1"/>
  <c r="H368" i="54"/>
  <c r="K367" i="54" a="1"/>
  <c r="K367" i="54" s="1"/>
  <c r="H367" i="54"/>
  <c r="K365" i="54" a="1"/>
  <c r="K365" i="54" s="1"/>
  <c r="H365" i="54"/>
  <c r="K363" i="54" a="1"/>
  <c r="K363" i="54" s="1"/>
  <c r="H363" i="54"/>
  <c r="K359" i="54" a="1"/>
  <c r="K359" i="54" s="1"/>
  <c r="H359" i="54"/>
  <c r="K374" i="54" a="1"/>
  <c r="K374" i="54" s="1"/>
  <c r="H374" i="54"/>
  <c r="K370" i="54" a="1"/>
  <c r="K370" i="54" s="1"/>
  <c r="H370" i="54"/>
  <c r="K366" i="54" a="1"/>
  <c r="K366" i="54" s="1"/>
  <c r="H366" i="54"/>
  <c r="K364" i="54" a="1"/>
  <c r="K364" i="54" s="1"/>
  <c r="H364" i="54"/>
  <c r="K362" i="54" a="1"/>
  <c r="K362" i="54" s="1"/>
  <c r="H362" i="54"/>
  <c r="K361" i="54" a="1"/>
  <c r="K361" i="54" s="1"/>
  <c r="H361" i="54"/>
  <c r="K360" i="54" a="1"/>
  <c r="K360" i="54" s="1"/>
  <c r="H360" i="54"/>
  <c r="K358" i="54" a="1"/>
  <c r="K358" i="54" s="1"/>
  <c r="H358" i="54"/>
  <c r="K357" i="54" a="1"/>
  <c r="K357" i="54" s="1"/>
  <c r="H357" i="54"/>
  <c r="K356" i="54" a="1"/>
  <c r="K356" i="54" s="1"/>
  <c r="H356" i="54"/>
  <c r="K355" i="54" a="1"/>
  <c r="K355" i="54" s="1"/>
  <c r="H355" i="54"/>
  <c r="K354" i="54" a="1"/>
  <c r="K354" i="54" s="1"/>
  <c r="H354" i="54"/>
  <c r="K353" i="54" a="1"/>
  <c r="K353" i="54" s="1"/>
  <c r="H353" i="54"/>
  <c r="K352" i="54" a="1"/>
  <c r="K352" i="54" s="1"/>
  <c r="H352" i="54"/>
  <c r="K351" i="54" a="1"/>
  <c r="K351" i="54" s="1"/>
  <c r="H351" i="54"/>
  <c r="K350" i="54" a="1"/>
  <c r="K350" i="54" s="1"/>
  <c r="H320" i="54"/>
  <c r="H321" i="54"/>
  <c r="H322" i="54"/>
  <c r="H323" i="54"/>
  <c r="H324" i="54"/>
  <c r="H325" i="54"/>
  <c r="H326" i="54"/>
  <c r="H327" i="54"/>
  <c r="H328" i="54"/>
  <c r="H329" i="54"/>
  <c r="H330" i="54"/>
  <c r="H331" i="54"/>
  <c r="H332" i="54"/>
  <c r="H333" i="54"/>
  <c r="H334" i="54"/>
  <c r="H335" i="54"/>
  <c r="H336" i="54"/>
  <c r="H337" i="54"/>
  <c r="H338" i="54"/>
  <c r="H339" i="54"/>
  <c r="H340" i="54"/>
  <c r="H341" i="54"/>
  <c r="H342" i="54"/>
  <c r="H343" i="54"/>
  <c r="H344" i="54"/>
  <c r="H345" i="54"/>
  <c r="H346" i="54"/>
  <c r="H347" i="54"/>
  <c r="H348" i="54"/>
  <c r="H349" i="54"/>
  <c r="H315" i="54"/>
  <c r="H316" i="54"/>
  <c r="H317" i="54"/>
  <c r="H318" i="54"/>
  <c r="H319" i="54"/>
  <c r="H350" i="54"/>
  <c r="K320" i="54" a="1"/>
  <c r="K320" i="54" s="1"/>
  <c r="K321" i="54" a="1"/>
  <c r="K321" i="54" s="1"/>
  <c r="K322" i="54" a="1"/>
  <c r="K322" i="54" s="1"/>
  <c r="K323" i="54" a="1"/>
  <c r="K323" i="54" s="1"/>
  <c r="K324" i="54" a="1"/>
  <c r="K324" i="54" s="1"/>
  <c r="K325" i="54" a="1"/>
  <c r="K325" i="54" s="1"/>
  <c r="K326" i="54" a="1"/>
  <c r="K326" i="54" s="1"/>
  <c r="K327" i="54" a="1"/>
  <c r="K327" i="54" s="1"/>
  <c r="K328" i="54" a="1"/>
  <c r="K328" i="54" s="1"/>
  <c r="K329" i="54" a="1"/>
  <c r="K329" i="54" s="1"/>
  <c r="K330" i="54" a="1"/>
  <c r="K330" i="54" s="1"/>
  <c r="K331" i="54" a="1"/>
  <c r="K331" i="54" s="1"/>
  <c r="K332" i="54" a="1"/>
  <c r="K332" i="54" s="1"/>
  <c r="K333" i="54" a="1"/>
  <c r="K333" i="54" s="1"/>
  <c r="K334" i="54" a="1"/>
  <c r="K334" i="54" s="1"/>
  <c r="K335" i="54" a="1"/>
  <c r="K335" i="54" s="1"/>
  <c r="K336" i="54" a="1"/>
  <c r="K336" i="54" s="1"/>
  <c r="K337" i="54" a="1"/>
  <c r="K337" i="54" s="1"/>
  <c r="K338" i="54" a="1"/>
  <c r="K338" i="54" s="1"/>
  <c r="K339" i="54" a="1"/>
  <c r="K339" i="54" s="1"/>
  <c r="K340" i="54" a="1"/>
  <c r="K340" i="54" s="1"/>
  <c r="K341" i="54" a="1"/>
  <c r="K341" i="54" s="1"/>
  <c r="K342" i="54" a="1"/>
  <c r="K342" i="54" s="1"/>
  <c r="K343" i="54" a="1"/>
  <c r="K343" i="54" s="1"/>
  <c r="K344" i="54" a="1"/>
  <c r="K344" i="54" s="1"/>
  <c r="K345" i="54" a="1"/>
  <c r="K345" i="54" s="1"/>
  <c r="K346" i="54" a="1"/>
  <c r="K346" i="54" s="1"/>
  <c r="K347" i="54" a="1"/>
  <c r="K347" i="54" s="1"/>
  <c r="K348" i="54" a="1"/>
  <c r="K348" i="54" s="1"/>
  <c r="K349" i="54" a="1"/>
  <c r="K349" i="54" s="1"/>
  <c r="K308" i="54" a="1"/>
  <c r="K308" i="54" s="1"/>
  <c r="K309" i="54" a="1"/>
  <c r="K309" i="54" s="1"/>
  <c r="K310" i="54" a="1"/>
  <c r="K310" i="54" s="1"/>
  <c r="K311" i="54" a="1"/>
  <c r="K311" i="54" s="1"/>
  <c r="K312" i="54" a="1"/>
  <c r="K312" i="54" s="1"/>
  <c r="K313" i="54" a="1"/>
  <c r="K313" i="54" s="1"/>
  <c r="K314" i="54" a="1"/>
  <c r="K314" i="54" s="1"/>
  <c r="K315" i="54" a="1"/>
  <c r="K315" i="54" s="1"/>
  <c r="K316" i="54" a="1"/>
  <c r="K316" i="54" s="1"/>
  <c r="K317" i="54" a="1"/>
  <c r="K317" i="54" s="1"/>
  <c r="K318" i="54" a="1"/>
  <c r="K318" i="54" s="1"/>
  <c r="K319" i="54" a="1"/>
  <c r="K319" i="54" s="1"/>
  <c r="K299" i="54" a="1"/>
  <c r="K299" i="54" s="1"/>
  <c r="K300" i="54" a="1"/>
  <c r="K300" i="54" s="1"/>
  <c r="K301" i="54" a="1"/>
  <c r="K301" i="54" s="1"/>
  <c r="K302" i="54" a="1"/>
  <c r="K302" i="54" s="1"/>
  <c r="K303" i="54" a="1"/>
  <c r="K303" i="54" s="1"/>
  <c r="K304" i="54" a="1"/>
  <c r="K304" i="54" s="1"/>
  <c r="K305" i="54" a="1"/>
  <c r="K305" i="54" s="1"/>
  <c r="K306" i="54" a="1"/>
  <c r="K306" i="54" s="1"/>
  <c r="K307" i="54" a="1"/>
  <c r="K307" i="54" s="1"/>
  <c r="K285" i="54" a="1"/>
  <c r="K285" i="54" s="1"/>
  <c r="K286" i="54" a="1"/>
  <c r="K286" i="54" s="1"/>
  <c r="K287" i="54" a="1"/>
  <c r="K287" i="54" s="1"/>
  <c r="K288" i="54" a="1"/>
  <c r="K288" i="54" s="1"/>
  <c r="K289" i="54" a="1"/>
  <c r="K289" i="54" s="1"/>
  <c r="K290" i="54" a="1"/>
  <c r="K290" i="54" s="1"/>
  <c r="K291" i="54" a="1"/>
  <c r="K291" i="54" s="1"/>
  <c r="K292" i="54" a="1"/>
  <c r="K292" i="54" s="1"/>
  <c r="K293" i="54" a="1"/>
  <c r="K293" i="54" s="1"/>
  <c r="K294" i="54" a="1"/>
  <c r="K294" i="54" s="1"/>
  <c r="K295" i="54" a="1"/>
  <c r="K295" i="54" s="1"/>
  <c r="K296" i="54" a="1"/>
  <c r="K296" i="54" s="1"/>
  <c r="K297" i="54" a="1"/>
  <c r="K297" i="54" s="1"/>
  <c r="K298" i="54" a="1"/>
  <c r="K298" i="54" s="1"/>
  <c r="K275" i="54" a="1"/>
  <c r="K275" i="54" s="1"/>
  <c r="K276" i="54" a="1"/>
  <c r="K276" i="54" s="1"/>
  <c r="K277" i="54" a="1"/>
  <c r="K277" i="54" s="1"/>
  <c r="K278" i="54" a="1"/>
  <c r="K278" i="54" s="1"/>
  <c r="K279" i="54" a="1"/>
  <c r="K279" i="54" s="1"/>
  <c r="K280" i="54" a="1"/>
  <c r="K280" i="54" s="1"/>
  <c r="K281" i="54" a="1"/>
  <c r="K281" i="54" s="1"/>
  <c r="K282" i="54" a="1"/>
  <c r="K282" i="54" s="1"/>
  <c r="K283" i="54" a="1"/>
  <c r="K283" i="54" s="1"/>
  <c r="K284" i="54" a="1"/>
  <c r="K284" i="54" s="1"/>
  <c r="K268" i="54" a="1"/>
  <c r="K268" i="54" s="1"/>
  <c r="K269" i="54" a="1"/>
  <c r="K269" i="54" s="1"/>
  <c r="K270" i="54" a="1"/>
  <c r="K270" i="54" s="1"/>
  <c r="K271" i="54" a="1"/>
  <c r="K271" i="54" s="1"/>
  <c r="K272" i="54" a="1"/>
  <c r="K272" i="54" s="1"/>
  <c r="K273" i="54" a="1"/>
  <c r="K273" i="54" s="1"/>
  <c r="K274" i="54" a="1"/>
  <c r="K274" i="54" s="1"/>
  <c r="K256" i="54" a="1"/>
  <c r="K256" i="54" s="1"/>
  <c r="K257" i="54" a="1"/>
  <c r="K257" i="54" s="1"/>
  <c r="K258" i="54" a="1"/>
  <c r="K258" i="54" s="1"/>
  <c r="K259" i="54" a="1"/>
  <c r="K259" i="54" s="1"/>
  <c r="K260" i="54" a="1"/>
  <c r="K260" i="54" s="1"/>
  <c r="K261" i="54" a="1"/>
  <c r="K261" i="54" s="1"/>
  <c r="K262" i="54" a="1"/>
  <c r="K262" i="54" s="1"/>
  <c r="K263" i="54" a="1"/>
  <c r="K263" i="54" s="1"/>
  <c r="K264" i="54" a="1"/>
  <c r="K264" i="54" s="1"/>
  <c r="K265" i="54" a="1"/>
  <c r="K265" i="54" s="1"/>
  <c r="K266" i="54" a="1"/>
  <c r="K266" i="54" s="1"/>
  <c r="K267" i="54" a="1"/>
  <c r="K267" i="54" s="1"/>
  <c r="K229" i="54" a="1"/>
  <c r="K229" i="54" s="1"/>
  <c r="K230" i="54" a="1"/>
  <c r="K230" i="54" s="1"/>
  <c r="K231" i="54" a="1"/>
  <c r="K231" i="54" s="1"/>
  <c r="K232" i="54" a="1"/>
  <c r="K232" i="54" s="1"/>
  <c r="K233" i="54" a="1"/>
  <c r="K233" i="54" s="1"/>
  <c r="K234" i="54" a="1"/>
  <c r="K234" i="54" s="1"/>
  <c r="K235" i="54" a="1"/>
  <c r="K235" i="54" s="1"/>
  <c r="K236" i="54" a="1"/>
  <c r="K236" i="54" s="1"/>
  <c r="K237" i="54" a="1"/>
  <c r="K237" i="54" s="1"/>
  <c r="K238" i="54" a="1"/>
  <c r="K238" i="54" s="1"/>
  <c r="K239" i="54" a="1"/>
  <c r="K239" i="54" s="1"/>
  <c r="K240" i="54" a="1"/>
  <c r="K240" i="54" s="1"/>
  <c r="K241" i="54" a="1"/>
  <c r="K241" i="54" s="1"/>
  <c r="K242" i="54" a="1"/>
  <c r="K242" i="54" s="1"/>
  <c r="K243" i="54" a="1"/>
  <c r="K243" i="54" s="1"/>
  <c r="K244" i="54" a="1"/>
  <c r="K244" i="54" s="1"/>
  <c r="K245" i="54" a="1"/>
  <c r="K245" i="54" s="1"/>
  <c r="K246" i="54" a="1"/>
  <c r="K246" i="54" s="1"/>
  <c r="K247" i="54" a="1"/>
  <c r="K247" i="54" s="1"/>
  <c r="K248" i="54" a="1"/>
  <c r="K248" i="54" s="1"/>
  <c r="K249" i="54" a="1"/>
  <c r="K249" i="54" s="1"/>
  <c r="K250" i="54" a="1"/>
  <c r="K250" i="54" s="1"/>
  <c r="K251" i="54" a="1"/>
  <c r="K251" i="54" s="1"/>
  <c r="K252" i="54" a="1"/>
  <c r="K252" i="54" s="1"/>
  <c r="K253" i="54" a="1"/>
  <c r="K253" i="54" s="1"/>
  <c r="K254" i="54" a="1"/>
  <c r="K254" i="54" s="1"/>
  <c r="K255" i="54" a="1"/>
  <c r="K255" i="54" s="1"/>
  <c r="K215" i="54" a="1"/>
  <c r="K215" i="54" s="1"/>
  <c r="K216" i="54" a="1"/>
  <c r="K216" i="54" s="1"/>
  <c r="K217" i="54" a="1"/>
  <c r="K217" i="54" s="1"/>
  <c r="K218" i="54" a="1"/>
  <c r="K218" i="54" s="1"/>
  <c r="K219" i="54" a="1"/>
  <c r="K219" i="54" s="1"/>
  <c r="K220" i="54" a="1"/>
  <c r="K220" i="54" s="1"/>
  <c r="K221" i="54" a="1"/>
  <c r="K221" i="54" s="1"/>
  <c r="K222" i="54" a="1"/>
  <c r="K222" i="54" s="1"/>
  <c r="K223" i="54" a="1"/>
  <c r="K223" i="54" s="1"/>
  <c r="K224" i="54" a="1"/>
  <c r="K224" i="54" s="1"/>
  <c r="K225" i="54" a="1"/>
  <c r="K225" i="54" s="1"/>
  <c r="K226" i="54" a="1"/>
  <c r="K226" i="54" s="1"/>
  <c r="K227" i="54" a="1"/>
  <c r="K227" i="54" s="1"/>
  <c r="K228" i="54" a="1"/>
  <c r="K228" i="54" s="1"/>
  <c r="K201" i="54" a="1"/>
  <c r="K201" i="54" s="1"/>
  <c r="K202" i="54" a="1"/>
  <c r="K202" i="54" s="1"/>
  <c r="K203" i="54" a="1"/>
  <c r="K203" i="54" s="1"/>
  <c r="K204" i="54" a="1"/>
  <c r="K204" i="54" s="1"/>
  <c r="K205" i="54" a="1"/>
  <c r="K205" i="54" s="1"/>
  <c r="K206" i="54" a="1"/>
  <c r="K206" i="54" s="1"/>
  <c r="K207" i="54" a="1"/>
  <c r="K207" i="54" s="1"/>
  <c r="K208" i="54" a="1"/>
  <c r="K208" i="54" s="1"/>
  <c r="K209" i="54" a="1"/>
  <c r="K209" i="54" s="1"/>
  <c r="K210" i="54" a="1"/>
  <c r="K210" i="54" s="1"/>
  <c r="K211" i="54" a="1"/>
  <c r="K211" i="54" s="1"/>
  <c r="K212" i="54" a="1"/>
  <c r="K212" i="54" s="1"/>
  <c r="K213" i="54" a="1"/>
  <c r="K213" i="54" s="1"/>
  <c r="K214" i="54" a="1"/>
  <c r="K214" i="54" s="1"/>
  <c r="K184" i="54" a="1"/>
  <c r="K184" i="54" s="1"/>
  <c r="K185" i="54" a="1"/>
  <c r="K185" i="54" s="1"/>
  <c r="K186" i="54" a="1"/>
  <c r="K186" i="54" s="1"/>
  <c r="K187" i="54" a="1"/>
  <c r="K187" i="54" s="1"/>
  <c r="K188" i="54" a="1"/>
  <c r="K188" i="54" s="1"/>
  <c r="K189" i="54" a="1"/>
  <c r="K189" i="54" s="1"/>
  <c r="K190" i="54" a="1"/>
  <c r="K190" i="54" s="1"/>
  <c r="K191" i="54" a="1"/>
  <c r="K191" i="54" s="1"/>
  <c r="K192" i="54" a="1"/>
  <c r="K192" i="54" s="1"/>
  <c r="K193" i="54" a="1"/>
  <c r="K193" i="54" s="1"/>
  <c r="K194" i="54" a="1"/>
  <c r="K194" i="54" s="1"/>
  <c r="K195" i="54" a="1"/>
  <c r="K195" i="54" s="1"/>
  <c r="K196" i="54" a="1"/>
  <c r="K196" i="54" s="1"/>
  <c r="K197" i="54" a="1"/>
  <c r="K197" i="54" s="1"/>
  <c r="K198" i="54" a="1"/>
  <c r="K198" i="54" s="1"/>
  <c r="K199" i="54" a="1"/>
  <c r="K199" i="54" s="1"/>
  <c r="K200" i="54" a="1"/>
  <c r="K200" i="54" s="1"/>
  <c r="K178" i="54" a="1"/>
  <c r="K178" i="54" s="1"/>
  <c r="K179" i="54" a="1"/>
  <c r="K179" i="54" s="1"/>
  <c r="K180" i="54" a="1"/>
  <c r="K180" i="54" s="1"/>
  <c r="K181" i="54" a="1"/>
  <c r="K181" i="54" s="1"/>
  <c r="K182" i="54" a="1"/>
  <c r="K182" i="54" s="1"/>
  <c r="K183" i="54" a="1"/>
  <c r="K183" i="54" s="1"/>
  <c r="K166" i="54" a="1"/>
  <c r="K166" i="54" s="1"/>
  <c r="K167" i="54" a="1"/>
  <c r="K167" i="54" s="1"/>
  <c r="K168" i="54" a="1"/>
  <c r="K168" i="54" s="1"/>
  <c r="K169" i="54" a="1"/>
  <c r="K169" i="54" s="1"/>
  <c r="K170" i="54" a="1"/>
  <c r="K170" i="54" s="1"/>
  <c r="K171" i="54" a="1"/>
  <c r="K171" i="54" s="1"/>
  <c r="K172" i="54" a="1"/>
  <c r="K172" i="54" s="1"/>
  <c r="K173" i="54" a="1"/>
  <c r="K173" i="54" s="1"/>
  <c r="K174" i="54" a="1"/>
  <c r="K174" i="54" s="1"/>
  <c r="K175" i="54" a="1"/>
  <c r="K175" i="54" s="1"/>
  <c r="K176" i="54" a="1"/>
  <c r="K176" i="54" s="1"/>
  <c r="K177" i="54" a="1"/>
  <c r="K177" i="54" s="1"/>
  <c r="K152" i="54" a="1"/>
  <c r="K152" i="54" s="1"/>
  <c r="K153" i="54" a="1"/>
  <c r="K153" i="54" s="1"/>
  <c r="K154" i="54" a="1"/>
  <c r="K154" i="54" s="1"/>
  <c r="K155" i="54" a="1"/>
  <c r="K155" i="54" s="1"/>
  <c r="K156" i="54" a="1"/>
  <c r="K156" i="54" s="1"/>
  <c r="K157" i="54" a="1"/>
  <c r="K157" i="54" s="1"/>
  <c r="K158" i="54" a="1"/>
  <c r="K158" i="54" s="1"/>
  <c r="K159" i="54" a="1"/>
  <c r="K159" i="54" s="1"/>
  <c r="K160" i="54" a="1"/>
  <c r="K160" i="54" s="1"/>
  <c r="K161" i="54" a="1"/>
  <c r="K161" i="54" s="1"/>
  <c r="K162" i="54" a="1"/>
  <c r="K162" i="54" s="1"/>
  <c r="K163" i="54" a="1"/>
  <c r="K163" i="54" s="1"/>
  <c r="K164" i="54" a="1"/>
  <c r="K164" i="54" s="1"/>
  <c r="K165" i="54" a="1"/>
  <c r="K165" i="54" s="1"/>
  <c r="K146" i="54" a="1"/>
  <c r="K146" i="54" s="1"/>
  <c r="K147" i="54" a="1"/>
  <c r="K147" i="54" s="1"/>
  <c r="K148" i="54" a="1"/>
  <c r="K148" i="54" s="1"/>
  <c r="K149" i="54" a="1"/>
  <c r="K149" i="54" s="1"/>
  <c r="K150" i="54" a="1"/>
  <c r="K150" i="54" s="1"/>
  <c r="K151" i="54" a="1"/>
  <c r="K151" i="54" s="1"/>
  <c r="K139" i="54" a="1"/>
  <c r="K139" i="54" s="1"/>
  <c r="K140" i="54" a="1"/>
  <c r="K140" i="54" s="1"/>
  <c r="K141" i="54" a="1"/>
  <c r="K141" i="54" s="1"/>
  <c r="K142" i="54" a="1"/>
  <c r="K142" i="54" s="1"/>
  <c r="K143" i="54" a="1"/>
  <c r="K143" i="54" s="1"/>
  <c r="K144" i="54" a="1"/>
  <c r="K144" i="54" s="1"/>
  <c r="K145" i="54" a="1"/>
  <c r="K145" i="54" s="1"/>
  <c r="K124" i="54" a="1"/>
  <c r="K124" i="54" s="1"/>
  <c r="K125" i="54" a="1"/>
  <c r="K125" i="54" s="1"/>
  <c r="K126" i="54" a="1"/>
  <c r="K126" i="54" s="1"/>
  <c r="K127" i="54" a="1"/>
  <c r="K127" i="54" s="1"/>
  <c r="K128" i="54" a="1"/>
  <c r="K128" i="54" s="1"/>
  <c r="K129" i="54" a="1"/>
  <c r="K129" i="54" s="1"/>
  <c r="K130" i="54" a="1"/>
  <c r="K130" i="54" s="1"/>
  <c r="K131" i="54" a="1"/>
  <c r="K131" i="54" s="1"/>
  <c r="K132" i="54" a="1"/>
  <c r="K132" i="54" s="1"/>
  <c r="K133" i="54" a="1"/>
  <c r="K133" i="54" s="1"/>
  <c r="K134" i="54" a="1"/>
  <c r="K134" i="54" s="1"/>
  <c r="K135" i="54" a="1"/>
  <c r="K135" i="54" s="1"/>
  <c r="K136" i="54" a="1"/>
  <c r="K136" i="54" s="1"/>
  <c r="K137" i="54" a="1"/>
  <c r="K137" i="54" s="1"/>
  <c r="K138" i="54" a="1"/>
  <c r="K138" i="54" s="1"/>
  <c r="K116" i="54" a="1"/>
  <c r="K116" i="54" s="1"/>
  <c r="K117" i="54" a="1"/>
  <c r="K117" i="54" s="1"/>
  <c r="K118" i="54" a="1"/>
  <c r="K118" i="54" s="1"/>
  <c r="K119" i="54" a="1"/>
  <c r="K119" i="54" s="1"/>
  <c r="K120" i="54" a="1"/>
  <c r="K120" i="54" s="1"/>
  <c r="K121" i="54" a="1"/>
  <c r="K121" i="54" s="1"/>
  <c r="K122" i="54" a="1"/>
  <c r="K122" i="54" s="1"/>
  <c r="K123" i="54" a="1"/>
  <c r="K123" i="54" s="1"/>
  <c r="K105" i="54" a="1"/>
  <c r="K105" i="54" s="1"/>
  <c r="K106" i="54" a="1"/>
  <c r="K106" i="54" s="1"/>
  <c r="K107" i="54" a="1"/>
  <c r="K107" i="54" s="1"/>
  <c r="K108" i="54" a="1"/>
  <c r="K108" i="54" s="1"/>
  <c r="K109" i="54" a="1"/>
  <c r="K109" i="54" s="1"/>
  <c r="K110" i="54" a="1"/>
  <c r="K110" i="54" s="1"/>
  <c r="K111" i="54" a="1"/>
  <c r="K111" i="54" s="1"/>
  <c r="K112" i="54" a="1"/>
  <c r="K112" i="54" s="1"/>
  <c r="K113" i="54" a="1"/>
  <c r="K113" i="54" s="1"/>
  <c r="K114" i="54" a="1"/>
  <c r="K114" i="54" s="1"/>
  <c r="K115" i="54" a="1"/>
  <c r="K115" i="54" s="1"/>
  <c r="K96" i="54" a="1"/>
  <c r="K96" i="54" s="1"/>
  <c r="K97" i="54" a="1"/>
  <c r="K97" i="54" s="1"/>
  <c r="K98" i="54" a="1"/>
  <c r="K98" i="54" s="1"/>
  <c r="K99" i="54" a="1"/>
  <c r="K99" i="54" s="1"/>
  <c r="K100" i="54" a="1"/>
  <c r="K100" i="54" s="1"/>
  <c r="K101" i="54" a="1"/>
  <c r="K101" i="54" s="1"/>
  <c r="K102" i="54" a="1"/>
  <c r="K102" i="54" s="1"/>
  <c r="K103" i="54" a="1"/>
  <c r="K103" i="54" s="1"/>
  <c r="K104" i="54" a="1"/>
  <c r="K104" i="54" s="1"/>
  <c r="K88" i="54" a="1"/>
  <c r="K88" i="54" s="1"/>
  <c r="K89" i="54" a="1"/>
  <c r="K89" i="54" s="1"/>
  <c r="K90" i="54" a="1"/>
  <c r="K90" i="54" s="1"/>
  <c r="K91" i="54" a="1"/>
  <c r="K91" i="54" s="1"/>
  <c r="K92" i="54" a="1"/>
  <c r="K92" i="54" s="1"/>
  <c r="K93" i="54" a="1"/>
  <c r="K93" i="54" s="1"/>
  <c r="K94" i="54" a="1"/>
  <c r="K94" i="54" s="1"/>
  <c r="K95" i="54" a="1"/>
  <c r="K95" i="54" s="1"/>
  <c r="K80" i="54" a="1"/>
  <c r="K80" i="54" s="1"/>
  <c r="K81" i="54" a="1"/>
  <c r="K81" i="54" s="1"/>
  <c r="K82" i="54" a="1"/>
  <c r="K82" i="54" s="1"/>
  <c r="K83" i="54" a="1"/>
  <c r="K83" i="54" s="1"/>
  <c r="K84" i="54" a="1"/>
  <c r="K84" i="54" s="1"/>
  <c r="K85" i="54" a="1"/>
  <c r="K85" i="54" s="1"/>
  <c r="K86" i="54" a="1"/>
  <c r="K86" i="54" s="1"/>
  <c r="K87" i="54" a="1"/>
  <c r="K87" i="54" s="1"/>
  <c r="K73" i="54" a="1"/>
  <c r="K73" i="54" s="1"/>
  <c r="K74" i="54" a="1"/>
  <c r="K74" i="54" s="1"/>
  <c r="K75" i="54" a="1"/>
  <c r="K75" i="54" s="1"/>
  <c r="K76" i="54" a="1"/>
  <c r="K76" i="54" s="1"/>
  <c r="K77" i="54" a="1"/>
  <c r="K77" i="54" s="1"/>
  <c r="K78" i="54" a="1"/>
  <c r="K78" i="54" s="1"/>
  <c r="K79" i="54" a="1"/>
  <c r="K79" i="54" s="1"/>
  <c r="K63" i="54" a="1"/>
  <c r="K63" i="54" s="1"/>
  <c r="K64" i="54" a="1"/>
  <c r="K64" i="54" s="1"/>
  <c r="K65" i="54" a="1"/>
  <c r="K65" i="54" s="1"/>
  <c r="K66" i="54" a="1"/>
  <c r="K66" i="54" s="1"/>
  <c r="K67" i="54" a="1"/>
  <c r="K67" i="54" s="1"/>
  <c r="K68" i="54" a="1"/>
  <c r="K68" i="54" s="1"/>
  <c r="K69" i="54" a="1"/>
  <c r="K69" i="54" s="1"/>
  <c r="K70" i="54" a="1"/>
  <c r="K70" i="54" s="1"/>
  <c r="K71" i="54" a="1"/>
  <c r="K71" i="54" s="1"/>
  <c r="K72" i="54" a="1"/>
  <c r="K72" i="54" s="1"/>
  <c r="K56" i="54" a="1"/>
  <c r="K56" i="54" s="1"/>
  <c r="K57" i="54" a="1"/>
  <c r="K57" i="54" s="1"/>
  <c r="K58" i="54" a="1"/>
  <c r="K58" i="54" s="1"/>
  <c r="K59" i="54" a="1"/>
  <c r="K59" i="54" s="1"/>
  <c r="K60" i="54" a="1"/>
  <c r="K60" i="54" s="1"/>
  <c r="K61" i="54" a="1"/>
  <c r="K61" i="54" s="1"/>
  <c r="K62" i="54" a="1"/>
  <c r="K62" i="54" s="1"/>
  <c r="K47" i="54" a="1"/>
  <c r="K47" i="54" s="1"/>
  <c r="K48" i="54" a="1"/>
  <c r="K48" i="54" s="1"/>
  <c r="K49" i="54" a="1"/>
  <c r="K49" i="54" s="1"/>
  <c r="K50" i="54" a="1"/>
  <c r="K50" i="54" s="1"/>
  <c r="K51" i="54" a="1"/>
  <c r="K51" i="54" s="1"/>
  <c r="K52" i="54" a="1"/>
  <c r="K52" i="54" s="1"/>
  <c r="K53" i="54" a="1"/>
  <c r="K53" i="54" s="1"/>
  <c r="K54" i="54" a="1"/>
  <c r="K54" i="54" s="1"/>
  <c r="K55" i="54" a="1"/>
  <c r="K55" i="54" s="1"/>
  <c r="K43" i="54" a="1"/>
  <c r="K43" i="54" s="1"/>
  <c r="K44" i="54" a="1"/>
  <c r="K44" i="54" s="1"/>
  <c r="K45" i="54" a="1"/>
  <c r="K45" i="54" s="1"/>
  <c r="K46" i="54" a="1"/>
  <c r="K46" i="54" s="1"/>
  <c r="K32" i="54" a="1"/>
  <c r="K32" i="54" s="1"/>
  <c r="K33" i="54" a="1"/>
  <c r="K33" i="54" s="1"/>
  <c r="K34" i="54" a="1"/>
  <c r="K34" i="54" s="1"/>
  <c r="K35" i="54" a="1"/>
  <c r="K35" i="54" s="1"/>
  <c r="K36" i="54" a="1"/>
  <c r="K36" i="54" s="1"/>
  <c r="K37" i="54" a="1"/>
  <c r="K37" i="54" s="1"/>
  <c r="K38" i="54" a="1"/>
  <c r="K38" i="54" s="1"/>
  <c r="K39" i="54" a="1"/>
  <c r="K39" i="54" s="1"/>
  <c r="K40" i="54" a="1"/>
  <c r="K40" i="54" s="1"/>
  <c r="K41" i="54" a="1"/>
  <c r="K41" i="54" s="1"/>
  <c r="K42" i="54" a="1"/>
  <c r="K42" i="54" s="1"/>
  <c r="K24" i="54" a="1"/>
  <c r="K24" i="54" s="1"/>
  <c r="K25" i="54" a="1"/>
  <c r="K25" i="54" s="1"/>
  <c r="K26" i="54" a="1"/>
  <c r="K26" i="54" s="1"/>
  <c r="K27" i="54" a="1"/>
  <c r="K27" i="54" s="1"/>
  <c r="K28" i="54" a="1"/>
  <c r="K28" i="54" s="1"/>
  <c r="K29" i="54" a="1"/>
  <c r="K29" i="54" s="1"/>
  <c r="K30" i="54" a="1"/>
  <c r="K30" i="54" s="1"/>
  <c r="K31" i="54" a="1"/>
  <c r="K31" i="54" s="1"/>
  <c r="K13" i="54" a="1"/>
  <c r="K13" i="54" s="1"/>
  <c r="K14" i="54" a="1"/>
  <c r="K14" i="54" s="1"/>
  <c r="K15" i="54" a="1"/>
  <c r="K15" i="54" s="1"/>
  <c r="K16" i="54" a="1"/>
  <c r="K16" i="54" s="1"/>
  <c r="K17" i="54" a="1"/>
  <c r="K17" i="54" s="1"/>
  <c r="K18" i="54" a="1"/>
  <c r="K18" i="54" s="1"/>
  <c r="K19" i="54" a="1"/>
  <c r="K19" i="54" s="1"/>
  <c r="K20" i="54" a="1"/>
  <c r="K20" i="54" s="1"/>
  <c r="K21" i="54" a="1"/>
  <c r="K21" i="54" s="1"/>
  <c r="K22" i="54" a="1"/>
  <c r="K22" i="54" s="1"/>
  <c r="K23" i="54" a="1"/>
  <c r="K23" i="54" s="1"/>
  <c r="K12" i="54" a="1"/>
  <c r="K12" i="54" s="1"/>
  <c r="K3" i="54" a="1"/>
  <c r="K3" i="54" s="1"/>
  <c r="K4" i="54" a="1"/>
  <c r="K4" i="54" s="1"/>
  <c r="K5" i="54" a="1"/>
  <c r="K5" i="54" s="1"/>
  <c r="K6" i="54" a="1"/>
  <c r="K6" i="54" s="1"/>
  <c r="K7" i="54" a="1"/>
  <c r="K7" i="54" s="1"/>
  <c r="K8" i="54" a="1"/>
  <c r="K8" i="54" s="1"/>
  <c r="K9" i="54" a="1"/>
  <c r="K9" i="54" s="1"/>
  <c r="K10" i="54" a="1"/>
  <c r="K10" i="54" s="1"/>
  <c r="K11" i="54" a="1"/>
  <c r="K11" i="54" s="1"/>
  <c r="K2" i="54" a="1"/>
  <c r="K2" i="54" s="1"/>
  <c r="H274" i="54"/>
  <c r="H314" i="54"/>
  <c r="H304" i="54"/>
  <c r="H298" i="54"/>
  <c r="H285" i="54"/>
  <c r="H283" i="54"/>
  <c r="H269" i="54"/>
  <c r="H268" i="54"/>
  <c r="H266" i="54"/>
  <c r="H265" i="54"/>
  <c r="H246" i="54"/>
  <c r="H244" i="54"/>
  <c r="H243" i="54"/>
  <c r="H242" i="54"/>
  <c r="H248" i="54"/>
  <c r="H247" i="54"/>
  <c r="H245" i="54"/>
  <c r="H241" i="54"/>
  <c r="H313" i="54"/>
  <c r="H312" i="54"/>
  <c r="H311" i="54"/>
  <c r="H310" i="54"/>
  <c r="H308" i="54"/>
  <c r="H307" i="54"/>
  <c r="H303" i="54"/>
  <c r="H302" i="54"/>
  <c r="H301" i="54"/>
  <c r="H297" i="54"/>
  <c r="H296" i="54"/>
  <c r="H295" i="54"/>
  <c r="H294" i="54"/>
  <c r="H293" i="54"/>
  <c r="H292" i="54"/>
  <c r="H291" i="54"/>
  <c r="H290" i="54"/>
  <c r="H289" i="54"/>
  <c r="H288" i="54"/>
  <c r="H287" i="54"/>
  <c r="H280" i="54"/>
  <c r="H279" i="54"/>
  <c r="H278" i="54"/>
  <c r="H200" i="54"/>
  <c r="H199" i="54"/>
  <c r="H306" i="54"/>
  <c r="H305" i="54"/>
  <c r="H309" i="54"/>
  <c r="B9" i="56"/>
  <c r="H284" i="54"/>
  <c r="H282" i="54"/>
  <c r="H281" i="54"/>
  <c r="H286" i="54"/>
  <c r="AM2" i="54"/>
  <c r="AM3" i="54"/>
  <c r="AM4" i="54"/>
  <c r="AM5" i="54"/>
  <c r="AM6" i="54"/>
  <c r="AM7" i="54"/>
  <c r="AM8" i="54"/>
  <c r="AM9" i="54"/>
  <c r="AM10" i="54"/>
  <c r="AM11" i="54"/>
  <c r="AM12" i="54"/>
  <c r="AM13" i="54"/>
  <c r="AM14" i="54"/>
  <c r="AM15" i="54"/>
  <c r="AM16" i="54"/>
  <c r="AM17" i="54"/>
  <c r="AM18" i="54"/>
  <c r="AM19" i="54"/>
  <c r="AM20" i="54"/>
  <c r="AM21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M40" i="54"/>
  <c r="AM41" i="54"/>
  <c r="AM42" i="54"/>
  <c r="AM43" i="54"/>
  <c r="AL2" i="54"/>
  <c r="AL3" i="54"/>
  <c r="AL4" i="54"/>
  <c r="AL5" i="54"/>
  <c r="AL6" i="54"/>
  <c r="AL7" i="54"/>
  <c r="AL8" i="54"/>
  <c r="AL9" i="54"/>
  <c r="AL10" i="54"/>
  <c r="AL11" i="54"/>
  <c r="AL12" i="54"/>
  <c r="AL13" i="54"/>
  <c r="AL14" i="54"/>
  <c r="AL15" i="54"/>
  <c r="AL16" i="54"/>
  <c r="AL17" i="54"/>
  <c r="AL18" i="54"/>
  <c r="AL19" i="54"/>
  <c r="AL20" i="54"/>
  <c r="AL21" i="54"/>
  <c r="AL22" i="54"/>
  <c r="AL23" i="54"/>
  <c r="AL24" i="54"/>
  <c r="AL25" i="54"/>
  <c r="AL26" i="54"/>
  <c r="AL27" i="54"/>
  <c r="AL28" i="54"/>
  <c r="AL29" i="54"/>
  <c r="AL30" i="54"/>
  <c r="AL31" i="54"/>
  <c r="AL32" i="54"/>
  <c r="AL33" i="54"/>
  <c r="AL34" i="54"/>
  <c r="AL35" i="54"/>
  <c r="AL36" i="54"/>
  <c r="AL37" i="54"/>
  <c r="AL38" i="54"/>
  <c r="AL39" i="54"/>
  <c r="AL40" i="54"/>
  <c r="AL41" i="54"/>
  <c r="AL42" i="54"/>
  <c r="AL43" i="54"/>
  <c r="AK2" i="54"/>
  <c r="AK3" i="54"/>
  <c r="AK4" i="54"/>
  <c r="AK5" i="54"/>
  <c r="AK6" i="54"/>
  <c r="AK7" i="54"/>
  <c r="AK8" i="54"/>
  <c r="AK9" i="54"/>
  <c r="AK10" i="54"/>
  <c r="AK11" i="54"/>
  <c r="AK12" i="54"/>
  <c r="AK13" i="54"/>
  <c r="AK14" i="54"/>
  <c r="AK15" i="54"/>
  <c r="AK16" i="54"/>
  <c r="AK17" i="54"/>
  <c r="AK18" i="54"/>
  <c r="AK19" i="54"/>
  <c r="AK20" i="54"/>
  <c r="AK21" i="54"/>
  <c r="AK22" i="54"/>
  <c r="AK23" i="54"/>
  <c r="AK24" i="54"/>
  <c r="AK25" i="54"/>
  <c r="AK26" i="54"/>
  <c r="AK27" i="54"/>
  <c r="AK28" i="54"/>
  <c r="AK29" i="54"/>
  <c r="AK30" i="54"/>
  <c r="AK31" i="54"/>
  <c r="AK32" i="54"/>
  <c r="AK33" i="54"/>
  <c r="AK34" i="54"/>
  <c r="AK35" i="54"/>
  <c r="AK36" i="54"/>
  <c r="AK37" i="54"/>
  <c r="AK38" i="54"/>
  <c r="AK39" i="54"/>
  <c r="AK40" i="54"/>
  <c r="AK41" i="54"/>
  <c r="AK42" i="54"/>
  <c r="AK43" i="54"/>
  <c r="AJ2" i="54"/>
  <c r="AJ3" i="54"/>
  <c r="AJ4" i="54"/>
  <c r="AJ5" i="54"/>
  <c r="AJ6" i="54"/>
  <c r="AJ7" i="54"/>
  <c r="AJ8" i="54"/>
  <c r="AJ9" i="54"/>
  <c r="AJ10" i="54"/>
  <c r="AJ11" i="54"/>
  <c r="AJ12" i="54"/>
  <c r="AJ13" i="54"/>
  <c r="AJ14" i="54"/>
  <c r="AJ15" i="54"/>
  <c r="AJ16" i="54"/>
  <c r="AJ17" i="54"/>
  <c r="AJ18" i="54"/>
  <c r="AJ19" i="54"/>
  <c r="AJ20" i="54"/>
  <c r="AJ21" i="54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39" i="54"/>
  <c r="AJ40" i="54"/>
  <c r="AJ41" i="54"/>
  <c r="AJ42" i="54"/>
  <c r="AJ43" i="54"/>
  <c r="AI2" i="54"/>
  <c r="AI3" i="54"/>
  <c r="AI4" i="54"/>
  <c r="AI5" i="54"/>
  <c r="AI6" i="54"/>
  <c r="AI7" i="54"/>
  <c r="AI8" i="54"/>
  <c r="AI9" i="54"/>
  <c r="AI10" i="54"/>
  <c r="AI11" i="54"/>
  <c r="AI12" i="54"/>
  <c r="AI13" i="54"/>
  <c r="AI14" i="54"/>
  <c r="AI15" i="54"/>
  <c r="AI16" i="54"/>
  <c r="AI17" i="54"/>
  <c r="AI18" i="54"/>
  <c r="AI19" i="54"/>
  <c r="AI20" i="54"/>
  <c r="AI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39" i="54"/>
  <c r="AI40" i="54"/>
  <c r="AI41" i="54"/>
  <c r="AI42" i="54"/>
  <c r="AI43" i="54"/>
  <c r="AH3" i="54"/>
  <c r="AH4" i="54"/>
  <c r="AH5" i="54"/>
  <c r="AH6" i="54"/>
  <c r="AH7" i="54"/>
  <c r="AH8" i="54"/>
  <c r="AH9" i="54"/>
  <c r="AH10" i="54"/>
  <c r="AH11" i="54"/>
  <c r="AH12" i="54"/>
  <c r="AH13" i="54"/>
  <c r="AH14" i="54"/>
  <c r="AH15" i="54"/>
  <c r="AH16" i="54"/>
  <c r="AH17" i="54"/>
  <c r="AH18" i="54"/>
  <c r="AH19" i="54"/>
  <c r="AH20" i="54"/>
  <c r="AH21" i="54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H39" i="54"/>
  <c r="AH40" i="54"/>
  <c r="AH41" i="54"/>
  <c r="AH42" i="54"/>
  <c r="AH43" i="54"/>
  <c r="AH2" i="54"/>
  <c r="H230" i="54"/>
  <c r="H213" i="54"/>
  <c r="H214" i="54"/>
  <c r="AN43" i="54" l="1"/>
  <c r="E42" i="56"/>
  <c r="H277" i="54"/>
  <c r="H276" i="54"/>
  <c r="H275" i="54"/>
  <c r="H192" i="54"/>
  <c r="H273" i="54" l="1"/>
  <c r="H272" i="54"/>
  <c r="H271" i="54"/>
  <c r="H270" i="54"/>
  <c r="H267" i="54"/>
  <c r="H264" i="54"/>
  <c r="H263" i="54"/>
  <c r="H262" i="54"/>
  <c r="H255" i="54"/>
  <c r="H261" i="54"/>
  <c r="H260" i="54"/>
  <c r="H259" i="54"/>
  <c r="H258" i="54"/>
  <c r="H249" i="54"/>
  <c r="H250" i="54"/>
  <c r="H251" i="54"/>
  <c r="H252" i="54"/>
  <c r="H253" i="54"/>
  <c r="H254" i="54"/>
  <c r="H256" i="54"/>
  <c r="H257" i="54"/>
  <c r="H240" i="54"/>
  <c r="H222" i="54"/>
  <c r="H225" i="54"/>
  <c r="AR2" i="54"/>
  <c r="H239" i="54"/>
  <c r="H237" i="54"/>
  <c r="H238" i="54"/>
  <c r="H234" i="54"/>
  <c r="H235" i="54"/>
  <c r="B8" i="56"/>
  <c r="H233" i="54"/>
  <c r="H231" i="54"/>
  <c r="H229" i="54"/>
  <c r="H227" i="54"/>
  <c r="H224" i="54"/>
  <c r="H220" i="54"/>
  <c r="H218" i="54"/>
  <c r="H216" i="54"/>
  <c r="H203" i="54"/>
  <c r="B7" i="56"/>
  <c r="AP2" i="54" l="1"/>
  <c r="AN41" i="54"/>
  <c r="AN33" i="54"/>
  <c r="AN25" i="54"/>
  <c r="AN17" i="54"/>
  <c r="AN31" i="54"/>
  <c r="AN36" i="54"/>
  <c r="AN9" i="54"/>
  <c r="AN23" i="54"/>
  <c r="AN15" i="54"/>
  <c r="AN40" i="54"/>
  <c r="AN32" i="54"/>
  <c r="AN24" i="54"/>
  <c r="AN16" i="54"/>
  <c r="AN8" i="54"/>
  <c r="AN39" i="54"/>
  <c r="AN38" i="54"/>
  <c r="AN30" i="54"/>
  <c r="AN22" i="54"/>
  <c r="AN14" i="54"/>
  <c r="AN6" i="54"/>
  <c r="AN3" i="54"/>
  <c r="AO3" i="54" s="1"/>
  <c r="AN37" i="54"/>
  <c r="AN29" i="54"/>
  <c r="AN21" i="54"/>
  <c r="AN13" i="54"/>
  <c r="AN5" i="54"/>
  <c r="AN28" i="54"/>
  <c r="AN20" i="54"/>
  <c r="AN12" i="54"/>
  <c r="AN4" i="54"/>
  <c r="AN42" i="54"/>
  <c r="AN34" i="54"/>
  <c r="AN26" i="54"/>
  <c r="AN18" i="54"/>
  <c r="AN10" i="54"/>
  <c r="AN7" i="54"/>
  <c r="AQ2" i="54"/>
  <c r="AN2" i="54"/>
  <c r="AN35" i="54"/>
  <c r="AN27" i="54"/>
  <c r="AN19" i="54"/>
  <c r="AN11" i="54"/>
  <c r="AH44" i="54"/>
  <c r="AR34" i="54"/>
  <c r="AQ34" i="54"/>
  <c r="AR37" i="54"/>
  <c r="AQ37" i="54"/>
  <c r="D7" i="57"/>
  <c r="AR24" i="54"/>
  <c r="AQ24" i="54"/>
  <c r="AR30" i="54"/>
  <c r="AQ30" i="54"/>
  <c r="AR22" i="54"/>
  <c r="AR18" i="54"/>
  <c r="AQ18" i="54"/>
  <c r="AR13" i="54"/>
  <c r="AQ13" i="54"/>
  <c r="AR11" i="54"/>
  <c r="AR19" i="54"/>
  <c r="AQ19" i="54"/>
  <c r="AF13" i="63"/>
  <c r="AF3" i="63"/>
  <c r="AF26" i="63"/>
  <c r="AF18" i="63"/>
  <c r="AF21" i="63"/>
  <c r="AF15" i="63"/>
  <c r="AF5" i="63"/>
  <c r="H38" i="63"/>
  <c r="H33" i="63"/>
  <c r="H32" i="63"/>
  <c r="H30" i="63"/>
  <c r="H29" i="63"/>
  <c r="H28" i="63"/>
  <c r="H23" i="63"/>
  <c r="H22" i="63"/>
  <c r="H21" i="63"/>
  <c r="H20" i="63"/>
  <c r="H19" i="63"/>
  <c r="H18" i="63"/>
  <c r="AL36" i="63"/>
  <c r="AS36" i="63" s="1"/>
  <c r="AK36" i="63"/>
  <c r="AQ36" i="63" s="1"/>
  <c r="AJ36" i="63"/>
  <c r="AI36" i="63"/>
  <c r="AH36" i="63"/>
  <c r="AG36" i="63"/>
  <c r="AP36" i="63" s="1"/>
  <c r="AL35" i="63"/>
  <c r="AS35" i="63" s="1"/>
  <c r="AK35" i="63"/>
  <c r="AQ35" i="63" s="1"/>
  <c r="AJ35" i="63"/>
  <c r="AI35" i="63"/>
  <c r="AH35" i="63"/>
  <c r="AG35" i="63"/>
  <c r="AP35" i="63" s="1"/>
  <c r="AL34" i="63"/>
  <c r="AS34" i="63" s="1"/>
  <c r="AK34" i="63"/>
  <c r="AQ34" i="63" s="1"/>
  <c r="AJ34" i="63"/>
  <c r="AI34" i="63"/>
  <c r="AH34" i="63"/>
  <c r="AG34" i="63"/>
  <c r="AP34" i="63" s="1"/>
  <c r="AL33" i="63"/>
  <c r="AS33" i="63" s="1"/>
  <c r="AK33" i="63"/>
  <c r="AQ33" i="63" s="1"/>
  <c r="AJ33" i="63"/>
  <c r="AI33" i="63"/>
  <c r="AH33" i="63"/>
  <c r="AG33" i="63"/>
  <c r="AP33" i="63" s="1"/>
  <c r="AL32" i="63"/>
  <c r="AS32" i="63" s="1"/>
  <c r="AK32" i="63"/>
  <c r="AQ32" i="63" s="1"/>
  <c r="AJ32" i="63"/>
  <c r="AI32" i="63"/>
  <c r="AH32" i="63"/>
  <c r="AG32" i="63"/>
  <c r="AP32" i="63" s="1"/>
  <c r="AL31" i="63"/>
  <c r="AS31" i="63" s="1"/>
  <c r="AK31" i="63"/>
  <c r="AQ31" i="63" s="1"/>
  <c r="AJ31" i="63"/>
  <c r="AI31" i="63"/>
  <c r="AH31" i="63"/>
  <c r="AG31" i="63"/>
  <c r="AP31" i="63" s="1"/>
  <c r="AL30" i="63"/>
  <c r="AS30" i="63" s="1"/>
  <c r="AK30" i="63"/>
  <c r="AQ30" i="63" s="1"/>
  <c r="AJ30" i="63"/>
  <c r="AI30" i="63"/>
  <c r="AH30" i="63"/>
  <c r="AG30" i="63"/>
  <c r="AP30" i="63" s="1"/>
  <c r="AL29" i="63"/>
  <c r="AS29" i="63" s="1"/>
  <c r="AK29" i="63"/>
  <c r="AQ29" i="63" s="1"/>
  <c r="AJ29" i="63"/>
  <c r="AI29" i="63"/>
  <c r="AH29" i="63"/>
  <c r="AG29" i="63"/>
  <c r="AP29" i="63" s="1"/>
  <c r="AL28" i="63"/>
  <c r="AS28" i="63" s="1"/>
  <c r="AK28" i="63"/>
  <c r="AQ28" i="63" s="1"/>
  <c r="AJ28" i="63"/>
  <c r="AI28" i="63"/>
  <c r="AH28" i="63"/>
  <c r="AG28" i="63"/>
  <c r="AP28" i="63" s="1"/>
  <c r="AL27" i="63"/>
  <c r="AS27" i="63" s="1"/>
  <c r="AK27" i="63"/>
  <c r="AQ27" i="63" s="1"/>
  <c r="AJ27" i="63"/>
  <c r="AI27" i="63"/>
  <c r="AH27" i="63"/>
  <c r="AG27" i="63"/>
  <c r="AP27" i="63" s="1"/>
  <c r="AL26" i="63"/>
  <c r="AK26" i="63"/>
  <c r="AJ26" i="63"/>
  <c r="AI26" i="63"/>
  <c r="AH26" i="63"/>
  <c r="AG26" i="63"/>
  <c r="AL25" i="63"/>
  <c r="AS25" i="63" s="1"/>
  <c r="AK25" i="63"/>
  <c r="AQ25" i="63" s="1"/>
  <c r="AJ25" i="63"/>
  <c r="AI25" i="63"/>
  <c r="AH25" i="63"/>
  <c r="AG25" i="63"/>
  <c r="AP25" i="63" s="1"/>
  <c r="AL24" i="63"/>
  <c r="AS24" i="63" s="1"/>
  <c r="AK24" i="63"/>
  <c r="AQ24" i="63" s="1"/>
  <c r="AJ24" i="63"/>
  <c r="AI24" i="63"/>
  <c r="AH24" i="63"/>
  <c r="AG24" i="63"/>
  <c r="AP24" i="63" s="1"/>
  <c r="AL23" i="63"/>
  <c r="AS23" i="63" s="1"/>
  <c r="AK23" i="63"/>
  <c r="AQ23" i="63" s="1"/>
  <c r="AJ23" i="63"/>
  <c r="AI23" i="63"/>
  <c r="AH23" i="63"/>
  <c r="AG23" i="63"/>
  <c r="AP23" i="63" s="1"/>
  <c r="AL22" i="63"/>
  <c r="AS22" i="63" s="1"/>
  <c r="AK22" i="63"/>
  <c r="AQ22" i="63" s="1"/>
  <c r="AJ22" i="63"/>
  <c r="AI22" i="63"/>
  <c r="AH22" i="63"/>
  <c r="AG22" i="63"/>
  <c r="AP22" i="63" s="1"/>
  <c r="AL21" i="63"/>
  <c r="AK21" i="63"/>
  <c r="AJ21" i="63"/>
  <c r="AI21" i="63"/>
  <c r="AH21" i="63"/>
  <c r="AG21" i="63"/>
  <c r="AL20" i="63"/>
  <c r="AS20" i="63" s="1"/>
  <c r="AK20" i="63"/>
  <c r="AQ20" i="63" s="1"/>
  <c r="AJ20" i="63"/>
  <c r="AI20" i="63"/>
  <c r="AH20" i="63"/>
  <c r="AG20" i="63"/>
  <c r="AP20" i="63" s="1"/>
  <c r="AL19" i="63"/>
  <c r="AS19" i="63" s="1"/>
  <c r="AK19" i="63"/>
  <c r="AQ19" i="63" s="1"/>
  <c r="AJ19" i="63"/>
  <c r="AI19" i="63"/>
  <c r="AH19" i="63"/>
  <c r="AG19" i="63"/>
  <c r="AP19" i="63" s="1"/>
  <c r="AL18" i="63"/>
  <c r="AK18" i="63"/>
  <c r="AJ18" i="63"/>
  <c r="AI18" i="63"/>
  <c r="AH18" i="63"/>
  <c r="AG18" i="63"/>
  <c r="AL17" i="63"/>
  <c r="AS17" i="63" s="1"/>
  <c r="AK17" i="63"/>
  <c r="AQ17" i="63" s="1"/>
  <c r="AJ17" i="63"/>
  <c r="AI17" i="63"/>
  <c r="AH17" i="63"/>
  <c r="AG17" i="63"/>
  <c r="AP17" i="63" s="1"/>
  <c r="AL16" i="63"/>
  <c r="AS16" i="63" s="1"/>
  <c r="AK16" i="63"/>
  <c r="AQ16" i="63" s="1"/>
  <c r="AJ16" i="63"/>
  <c r="AI16" i="63"/>
  <c r="AH16" i="63"/>
  <c r="AG16" i="63"/>
  <c r="AP16" i="63" s="1"/>
  <c r="H16" i="63"/>
  <c r="AL15" i="63"/>
  <c r="AK15" i="63"/>
  <c r="AJ15" i="63"/>
  <c r="AI15" i="63"/>
  <c r="AH15" i="63"/>
  <c r="AG15" i="63"/>
  <c r="H15" i="63"/>
  <c r="AL14" i="63"/>
  <c r="AS14" i="63" s="1"/>
  <c r="AK14" i="63"/>
  <c r="AQ14" i="63" s="1"/>
  <c r="AJ14" i="63"/>
  <c r="AI14" i="63"/>
  <c r="AH14" i="63"/>
  <c r="AG14" i="63"/>
  <c r="AP14" i="63" s="1"/>
  <c r="H14" i="63"/>
  <c r="AL13" i="63"/>
  <c r="AS13" i="63" s="1"/>
  <c r="AK13" i="63"/>
  <c r="AJ13" i="63"/>
  <c r="AI13" i="63"/>
  <c r="AH13" i="63"/>
  <c r="AG13" i="63"/>
  <c r="H13" i="63"/>
  <c r="AL12" i="63"/>
  <c r="AS12" i="63" s="1"/>
  <c r="AK12" i="63"/>
  <c r="AQ12" i="63" s="1"/>
  <c r="AJ12" i="63"/>
  <c r="AI12" i="63"/>
  <c r="AH12" i="63"/>
  <c r="AG12" i="63"/>
  <c r="AP12" i="63" s="1"/>
  <c r="H12" i="63"/>
  <c r="AL11" i="63"/>
  <c r="AS11" i="63" s="1"/>
  <c r="AK11" i="63"/>
  <c r="AQ11" i="63" s="1"/>
  <c r="AJ11" i="63"/>
  <c r="AI11" i="63"/>
  <c r="AH11" i="63"/>
  <c r="AG11" i="63"/>
  <c r="AP11" i="63" s="1"/>
  <c r="H11" i="63"/>
  <c r="AL10" i="63"/>
  <c r="AS10" i="63" s="1"/>
  <c r="AK10" i="63"/>
  <c r="AQ10" i="63" s="1"/>
  <c r="AJ10" i="63"/>
  <c r="AI10" i="63"/>
  <c r="AH10" i="63"/>
  <c r="AG10" i="63"/>
  <c r="AP10" i="63" s="1"/>
  <c r="H10" i="63"/>
  <c r="AL9" i="63"/>
  <c r="AS9" i="63" s="1"/>
  <c r="AK9" i="63"/>
  <c r="AQ9" i="63" s="1"/>
  <c r="AJ9" i="63"/>
  <c r="AI9" i="63"/>
  <c r="AH9" i="63"/>
  <c r="AG9" i="63"/>
  <c r="H9" i="63"/>
  <c r="AL8" i="63"/>
  <c r="AS8" i="63" s="1"/>
  <c r="AK8" i="63"/>
  <c r="AQ8" i="63" s="1"/>
  <c r="AJ8" i="63"/>
  <c r="AI8" i="63"/>
  <c r="AH8" i="63"/>
  <c r="AG8" i="63"/>
  <c r="AP8" i="63" s="1"/>
  <c r="H8" i="63"/>
  <c r="AL7" i="63"/>
  <c r="AS7" i="63" s="1"/>
  <c r="AK7" i="63"/>
  <c r="AQ7" i="63" s="1"/>
  <c r="AJ7" i="63"/>
  <c r="AI7" i="63"/>
  <c r="AH7" i="63"/>
  <c r="AG7" i="63"/>
  <c r="AP7" i="63" s="1"/>
  <c r="H7" i="63"/>
  <c r="AL6" i="63"/>
  <c r="AS6" i="63" s="1"/>
  <c r="AK6" i="63"/>
  <c r="AQ6" i="63" s="1"/>
  <c r="AJ6" i="63"/>
  <c r="AI6" i="63"/>
  <c r="AH6" i="63"/>
  <c r="AG6" i="63"/>
  <c r="AP6" i="63" s="1"/>
  <c r="AL5" i="63"/>
  <c r="AK5" i="63"/>
  <c r="AJ5" i="63"/>
  <c r="AI5" i="63"/>
  <c r="AH5" i="63"/>
  <c r="AG5" i="63"/>
  <c r="AL4" i="63"/>
  <c r="AS4" i="63" s="1"/>
  <c r="AK4" i="63"/>
  <c r="AQ4" i="63" s="1"/>
  <c r="AJ4" i="63"/>
  <c r="AI4" i="63"/>
  <c r="AH4" i="63"/>
  <c r="AG4" i="63"/>
  <c r="AP4" i="63" s="1"/>
  <c r="AL3" i="63"/>
  <c r="AK3" i="63"/>
  <c r="AJ3" i="63"/>
  <c r="AI3" i="63"/>
  <c r="AH3" i="63"/>
  <c r="AG3" i="63"/>
  <c r="AL2" i="63"/>
  <c r="AS2" i="63" s="1"/>
  <c r="AK2" i="63"/>
  <c r="AQ2" i="63" s="1"/>
  <c r="AJ2" i="63"/>
  <c r="AI2" i="63"/>
  <c r="AH2" i="63"/>
  <c r="AG2" i="63"/>
  <c r="AR33" i="54"/>
  <c r="AS33" i="54" s="1"/>
  <c r="AR14" i="54"/>
  <c r="AR31" i="54"/>
  <c r="AR25" i="54"/>
  <c r="AR7" i="54"/>
  <c r="AR39" i="54"/>
  <c r="AR6" i="54"/>
  <c r="AR32" i="54"/>
  <c r="AR4" i="54"/>
  <c r="AR36" i="54"/>
  <c r="AR27" i="54"/>
  <c r="AR38" i="54"/>
  <c r="AR21" i="54"/>
  <c r="AR20" i="54"/>
  <c r="AR16" i="54"/>
  <c r="AR35" i="54"/>
  <c r="AR3" i="54"/>
  <c r="AR8" i="54"/>
  <c r="AR29" i="54"/>
  <c r="AR28" i="54"/>
  <c r="AR23" i="54"/>
  <c r="AR12" i="54"/>
  <c r="AR15" i="54"/>
  <c r="AR17" i="54"/>
  <c r="AR26" i="54"/>
  <c r="AR9" i="54"/>
  <c r="AR10" i="54"/>
  <c r="AR40" i="54"/>
  <c r="AR41" i="54"/>
  <c r="AR42" i="54"/>
  <c r="AR43" i="54"/>
  <c r="AR5" i="54"/>
  <c r="H300" i="54"/>
  <c r="H198" i="54"/>
  <c r="H299" i="54"/>
  <c r="AN44" i="54" l="1"/>
  <c r="AO2" i="54"/>
  <c r="AP2" i="63"/>
  <c r="AG37" i="63"/>
  <c r="AR44" i="54"/>
  <c r="AS5" i="63"/>
  <c r="AQ18" i="63"/>
  <c r="AQ21" i="63"/>
  <c r="AS21" i="63"/>
  <c r="AP15" i="63"/>
  <c r="AS3" i="63"/>
  <c r="AS18" i="63"/>
  <c r="AP18" i="63"/>
  <c r="AP13" i="63"/>
  <c r="AO5" i="63"/>
  <c r="AP5" i="63"/>
  <c r="AP26" i="63"/>
  <c r="AQ13" i="63"/>
  <c r="AQ15" i="63"/>
  <c r="AS30" i="54"/>
  <c r="AS15" i="63"/>
  <c r="AQ5" i="63"/>
  <c r="AT13" i="54"/>
  <c r="AT5" i="54"/>
  <c r="AT19" i="54"/>
  <c r="AT24" i="54"/>
  <c r="AT30" i="54"/>
  <c r="AT11" i="54"/>
  <c r="AT22" i="54"/>
  <c r="AT34" i="54"/>
  <c r="AT18" i="54"/>
  <c r="AT37" i="54"/>
  <c r="AS34" i="54"/>
  <c r="AP22" i="54"/>
  <c r="AP34" i="54"/>
  <c r="AO34" i="54"/>
  <c r="AP24" i="54"/>
  <c r="AS24" i="54"/>
  <c r="AP37" i="54"/>
  <c r="AP18" i="54"/>
  <c r="AP30" i="54"/>
  <c r="AS19" i="54"/>
  <c r="AO22" i="54"/>
  <c r="AO37" i="54"/>
  <c r="AS37" i="54"/>
  <c r="AO24" i="54"/>
  <c r="AO30" i="54"/>
  <c r="AP19" i="54"/>
  <c r="AQ22" i="54"/>
  <c r="AS22" i="54" s="1"/>
  <c r="AO11" i="54"/>
  <c r="AS18" i="54"/>
  <c r="AP13" i="54"/>
  <c r="AP11" i="54"/>
  <c r="AO13" i="54"/>
  <c r="AS13" i="54"/>
  <c r="AO18" i="54"/>
  <c r="AO19" i="54"/>
  <c r="AQ11" i="54"/>
  <c r="AS11" i="54" s="1"/>
  <c r="AQ3" i="63"/>
  <c r="AR3" i="63" s="1"/>
  <c r="AQ26" i="63"/>
  <c r="AS26" i="63"/>
  <c r="AP21" i="63"/>
  <c r="AO4" i="63"/>
  <c r="AO10" i="63"/>
  <c r="AR22" i="63"/>
  <c r="AR31" i="63"/>
  <c r="AR12" i="63"/>
  <c r="AR30" i="63"/>
  <c r="AR11" i="63"/>
  <c r="AR4" i="63"/>
  <c r="AR10" i="63"/>
  <c r="AR17" i="63"/>
  <c r="AR25" i="63"/>
  <c r="AR33" i="63"/>
  <c r="AM9" i="63"/>
  <c r="AN9" i="63" s="1"/>
  <c r="AO9" i="63"/>
  <c r="AR32" i="63"/>
  <c r="AR36" i="63"/>
  <c r="AR8" i="63"/>
  <c r="AR24" i="63"/>
  <c r="AR29" i="63"/>
  <c r="AR35" i="63"/>
  <c r="AR16" i="63"/>
  <c r="AR20" i="63"/>
  <c r="AR7" i="63"/>
  <c r="AR6" i="63"/>
  <c r="AR14" i="63"/>
  <c r="AR19" i="63"/>
  <c r="AR23" i="63"/>
  <c r="AO2" i="63"/>
  <c r="AR27" i="63"/>
  <c r="AR34" i="63"/>
  <c r="AR28" i="63"/>
  <c r="AR2" i="63"/>
  <c r="AO17" i="63"/>
  <c r="AO21" i="63"/>
  <c r="AO25" i="63"/>
  <c r="AP9" i="63"/>
  <c r="AR9" i="63" s="1"/>
  <c r="AO27" i="63"/>
  <c r="AO34" i="63"/>
  <c r="AO7" i="63"/>
  <c r="AO15" i="63"/>
  <c r="AO3" i="63"/>
  <c r="AO16" i="63"/>
  <c r="AO29" i="63"/>
  <c r="AM28" i="63"/>
  <c r="AN28" i="63" s="1"/>
  <c r="AO14" i="63"/>
  <c r="AO23" i="63"/>
  <c r="AM27" i="63"/>
  <c r="AN27" i="63" s="1"/>
  <c r="AO28" i="63"/>
  <c r="AO30" i="63"/>
  <c r="AM23" i="63"/>
  <c r="AN23" i="63" s="1"/>
  <c r="AM4" i="63"/>
  <c r="AN4" i="63" s="1"/>
  <c r="AO22" i="63"/>
  <c r="AJ37" i="63"/>
  <c r="AM6" i="63"/>
  <c r="AN6" i="63" s="1"/>
  <c r="AO11" i="63"/>
  <c r="AO18" i="63"/>
  <c r="AO32" i="63"/>
  <c r="AM29" i="63"/>
  <c r="AN29" i="63" s="1"/>
  <c r="AO36" i="63"/>
  <c r="AM11" i="63"/>
  <c r="AN11" i="63" s="1"/>
  <c r="AM15" i="63"/>
  <c r="AN15" i="63" s="1"/>
  <c r="AO20" i="63"/>
  <c r="AO26" i="63"/>
  <c r="AM35" i="63"/>
  <c r="AN35" i="63" s="1"/>
  <c r="AO35" i="63"/>
  <c r="AM30" i="63"/>
  <c r="AN30" i="63" s="1"/>
  <c r="AM7" i="63"/>
  <c r="AN7" i="63" s="1"/>
  <c r="AM5" i="63"/>
  <c r="AN5" i="63" s="1"/>
  <c r="AO13" i="63"/>
  <c r="AO19" i="63"/>
  <c r="AO24" i="63"/>
  <c r="AM33" i="63"/>
  <c r="AN33" i="63" s="1"/>
  <c r="AO33" i="63"/>
  <c r="AK37" i="63"/>
  <c r="AM21" i="63"/>
  <c r="AN21" i="63" s="1"/>
  <c r="AM2" i="63"/>
  <c r="AN2" i="63" s="1"/>
  <c r="AO6" i="63"/>
  <c r="AM8" i="63"/>
  <c r="AN8" i="63" s="1"/>
  <c r="AM13" i="63"/>
  <c r="AN13" i="63" s="1"/>
  <c r="AO8" i="63"/>
  <c r="AM10" i="63"/>
  <c r="AN10" i="63" s="1"/>
  <c r="AM18" i="63"/>
  <c r="AN18" i="63" s="1"/>
  <c r="AM20" i="63"/>
  <c r="AN20" i="63" s="1"/>
  <c r="AM22" i="63"/>
  <c r="AN22" i="63" s="1"/>
  <c r="AM32" i="63"/>
  <c r="AN32" i="63" s="1"/>
  <c r="AM31" i="63"/>
  <c r="AN31" i="63" s="1"/>
  <c r="AH37" i="63"/>
  <c r="AI37" i="63"/>
  <c r="AM3" i="63"/>
  <c r="AN3" i="63" s="1"/>
  <c r="AO12" i="63"/>
  <c r="AM19" i="63"/>
  <c r="AN19" i="63" s="1"/>
  <c r="AM26" i="63"/>
  <c r="AN26" i="63" s="1"/>
  <c r="AO31" i="63"/>
  <c r="AM34" i="63"/>
  <c r="AN34" i="63" s="1"/>
  <c r="AM17" i="63"/>
  <c r="AN17" i="63" s="1"/>
  <c r="AM25" i="63"/>
  <c r="AN25" i="63" s="1"/>
  <c r="AM36" i="63"/>
  <c r="AN36" i="63" s="1"/>
  <c r="AL37" i="63"/>
  <c r="AM14" i="63"/>
  <c r="AN14" i="63" s="1"/>
  <c r="AM12" i="63"/>
  <c r="AN12" i="63" s="1"/>
  <c r="AM16" i="63"/>
  <c r="AN16" i="63" s="1"/>
  <c r="AM24" i="63"/>
  <c r="AN24" i="63" s="1"/>
  <c r="AL44" i="54"/>
  <c r="H197" i="54"/>
  <c r="H196" i="54"/>
  <c r="H195" i="54"/>
  <c r="H194" i="54"/>
  <c r="H193" i="54"/>
  <c r="H190" i="54"/>
  <c r="H189" i="54"/>
  <c r="H187" i="54"/>
  <c r="H183" i="54"/>
  <c r="H182" i="54"/>
  <c r="H173" i="54"/>
  <c r="H170" i="54"/>
  <c r="H166" i="54"/>
  <c r="H162" i="54"/>
  <c r="H161" i="54"/>
  <c r="H160" i="54"/>
  <c r="H150" i="54"/>
  <c r="H145" i="54"/>
  <c r="H144" i="54"/>
  <c r="H142" i="54"/>
  <c r="H141" i="54"/>
  <c r="H140" i="54"/>
  <c r="H135" i="54"/>
  <c r="H134" i="54"/>
  <c r="H133" i="54"/>
  <c r="H132" i="54"/>
  <c r="H131" i="54"/>
  <c r="H130" i="54"/>
  <c r="H121" i="54"/>
  <c r="H119" i="54"/>
  <c r="H117" i="54"/>
  <c r="H116" i="54"/>
  <c r="H115" i="54"/>
  <c r="H108" i="54"/>
  <c r="H104" i="54"/>
  <c r="H103" i="54"/>
  <c r="H102" i="54"/>
  <c r="H97" i="54"/>
  <c r="H87" i="54"/>
  <c r="H86" i="54"/>
  <c r="H85" i="54"/>
  <c r="H84" i="54"/>
  <c r="H83" i="54"/>
  <c r="H82" i="54"/>
  <c r="H81" i="54"/>
  <c r="H80" i="54"/>
  <c r="H79" i="54"/>
  <c r="H72" i="54"/>
  <c r="H46" i="54"/>
  <c r="H32" i="54"/>
  <c r="H12" i="54"/>
  <c r="AQ5" i="54"/>
  <c r="AS5" i="54" s="1"/>
  <c r="AT33" i="54"/>
  <c r="AT14" i="54"/>
  <c r="AT31" i="54"/>
  <c r="AT25" i="54"/>
  <c r="AT7" i="54"/>
  <c r="AT39" i="54"/>
  <c r="AT6" i="54"/>
  <c r="AT32" i="54"/>
  <c r="AT2" i="54"/>
  <c r="AT4" i="54"/>
  <c r="AT36" i="54"/>
  <c r="AT27" i="54"/>
  <c r="AT38" i="54"/>
  <c r="AT21" i="54"/>
  <c r="AT20" i="54"/>
  <c r="AT16" i="54"/>
  <c r="AT35" i="54"/>
  <c r="AT3" i="54"/>
  <c r="AT8" i="54"/>
  <c r="AT29" i="54"/>
  <c r="AT28" i="54"/>
  <c r="AT23" i="54"/>
  <c r="AT12" i="54"/>
  <c r="AT15" i="54"/>
  <c r="AT17" i="54"/>
  <c r="AT26" i="54"/>
  <c r="AT9" i="54"/>
  <c r="AT10" i="54"/>
  <c r="AT40" i="54"/>
  <c r="AT41" i="54"/>
  <c r="AT42" i="54"/>
  <c r="AT43" i="54"/>
  <c r="AQ14" i="54"/>
  <c r="AS14" i="54" s="1"/>
  <c r="AQ31" i="54"/>
  <c r="AS31" i="54" s="1"/>
  <c r="AQ25" i="54"/>
  <c r="AS25" i="54" s="1"/>
  <c r="AQ7" i="54"/>
  <c r="AS7" i="54" s="1"/>
  <c r="AQ39" i="54"/>
  <c r="AS39" i="54" s="1"/>
  <c r="AQ6" i="54"/>
  <c r="AS6" i="54" s="1"/>
  <c r="AQ32" i="54"/>
  <c r="AS32" i="54" s="1"/>
  <c r="AS2" i="54"/>
  <c r="AQ4" i="54"/>
  <c r="AS4" i="54" s="1"/>
  <c r="AQ36" i="54"/>
  <c r="AS36" i="54" s="1"/>
  <c r="AQ27" i="54"/>
  <c r="AS27" i="54" s="1"/>
  <c r="AQ38" i="54"/>
  <c r="AS38" i="54" s="1"/>
  <c r="AQ21" i="54"/>
  <c r="AS21" i="54" s="1"/>
  <c r="AQ20" i="54"/>
  <c r="AS20" i="54" s="1"/>
  <c r="AQ16" i="54"/>
  <c r="AS16" i="54" s="1"/>
  <c r="AQ35" i="54"/>
  <c r="AS35" i="54" s="1"/>
  <c r="AQ3" i="54"/>
  <c r="AS3" i="54" s="1"/>
  <c r="AQ8" i="54"/>
  <c r="AS8" i="54" s="1"/>
  <c r="AQ29" i="54"/>
  <c r="AS29" i="54" s="1"/>
  <c r="AQ28" i="54"/>
  <c r="AS28" i="54" s="1"/>
  <c r="AQ23" i="54"/>
  <c r="AS23" i="54" s="1"/>
  <c r="AQ12" i="54"/>
  <c r="AS12" i="54" s="1"/>
  <c r="AQ15" i="54"/>
  <c r="AS15" i="54" s="1"/>
  <c r="AQ17" i="54"/>
  <c r="AS17" i="54" s="1"/>
  <c r="AQ26" i="54"/>
  <c r="AS26" i="54" s="1"/>
  <c r="AQ9" i="54"/>
  <c r="AS9" i="54" s="1"/>
  <c r="AQ10" i="54"/>
  <c r="AS10" i="54" s="1"/>
  <c r="AQ40" i="54"/>
  <c r="AS40" i="54" s="1"/>
  <c r="AQ41" i="54"/>
  <c r="AS41" i="54" s="1"/>
  <c r="AQ42" i="54"/>
  <c r="AS42" i="54" s="1"/>
  <c r="AQ43" i="54"/>
  <c r="AS43" i="54" s="1"/>
  <c r="D2" i="57"/>
  <c r="D3" i="57"/>
  <c r="D4" i="57"/>
  <c r="D5" i="57"/>
  <c r="D6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D24" i="57"/>
  <c r="D25" i="57"/>
  <c r="D26" i="57"/>
  <c r="D27" i="57"/>
  <c r="D28" i="57"/>
  <c r="D29" i="57"/>
  <c r="D30" i="57"/>
  <c r="D31" i="57"/>
  <c r="D32" i="57"/>
  <c r="D33" i="57"/>
  <c r="D34" i="57"/>
  <c r="D35" i="57"/>
  <c r="D36" i="57"/>
  <c r="D37" i="57"/>
  <c r="D38" i="57"/>
  <c r="B6" i="56"/>
  <c r="B3" i="56"/>
  <c r="B4" i="56"/>
  <c r="B5" i="56"/>
  <c r="B2" i="56"/>
  <c r="B10" i="56" s="1"/>
  <c r="AR18" i="63" l="1"/>
  <c r="AS44" i="54"/>
  <c r="AQ44" i="54"/>
  <c r="AS37" i="63"/>
  <c r="AR21" i="63"/>
  <c r="AR15" i="63"/>
  <c r="AR13" i="63"/>
  <c r="AR5" i="63"/>
  <c r="AQ37" i="63"/>
  <c r="AP37" i="63"/>
  <c r="AT44" i="54"/>
  <c r="AP25" i="54"/>
  <c r="AP5" i="54"/>
  <c r="AP10" i="54"/>
  <c r="AP29" i="54"/>
  <c r="AP27" i="54"/>
  <c r="AP31" i="54"/>
  <c r="AR26" i="63"/>
  <c r="AP17" i="54"/>
  <c r="AP35" i="54"/>
  <c r="AP26" i="54"/>
  <c r="AP3" i="54"/>
  <c r="AP4" i="54"/>
  <c r="AP8" i="54"/>
  <c r="AP9" i="54"/>
  <c r="AP36" i="54"/>
  <c r="AP14" i="54"/>
  <c r="AP32" i="54"/>
  <c r="AP33" i="54"/>
  <c r="AP43" i="54"/>
  <c r="AP16" i="54"/>
  <c r="AP15" i="54"/>
  <c r="AP6" i="54"/>
  <c r="AP42" i="54"/>
  <c r="AP12" i="54"/>
  <c r="AP20" i="54"/>
  <c r="AP39" i="54"/>
  <c r="AP41" i="54"/>
  <c r="AP23" i="54"/>
  <c r="AP21" i="54"/>
  <c r="AP7" i="54"/>
  <c r="AP40" i="54"/>
  <c r="AP28" i="54"/>
  <c r="AP38" i="54"/>
  <c r="AN37" i="63"/>
  <c r="AO37" i="63"/>
  <c r="AM37" i="63"/>
  <c r="AO5" i="54"/>
  <c r="AO28" i="54"/>
  <c r="AO40" i="54"/>
  <c r="AO10" i="54"/>
  <c r="AO6" i="54"/>
  <c r="AO7" i="54"/>
  <c r="AO38" i="54"/>
  <c r="AO29" i="54"/>
  <c r="AO39" i="54"/>
  <c r="AO27" i="54"/>
  <c r="AO9" i="54"/>
  <c r="AO8" i="54"/>
  <c r="AO36" i="54"/>
  <c r="AO26" i="54"/>
  <c r="AO4" i="54"/>
  <c r="AO25" i="54"/>
  <c r="AO17" i="54"/>
  <c r="AO35" i="54"/>
  <c r="AO31" i="54"/>
  <c r="AO43" i="54"/>
  <c r="AO15" i="54"/>
  <c r="AO16" i="54"/>
  <c r="AO14" i="54"/>
  <c r="AO42" i="54"/>
  <c r="AO12" i="54"/>
  <c r="AO20" i="54"/>
  <c r="AO32" i="54"/>
  <c r="AO33" i="54"/>
  <c r="AO41" i="54"/>
  <c r="AO23" i="54"/>
  <c r="AO21" i="54"/>
  <c r="H13" i="54"/>
  <c r="H14" i="54"/>
  <c r="H15" i="54"/>
  <c r="H16" i="54"/>
  <c r="H7" i="54"/>
  <c r="H8" i="54"/>
  <c r="H9" i="54"/>
  <c r="H10" i="54"/>
  <c r="H11" i="54"/>
  <c r="AO44" i="54" l="1"/>
  <c r="AR37" i="63"/>
  <c r="AP44" i="54"/>
  <c r="H30" i="54" l="1"/>
  <c r="H101" i="54"/>
  <c r="H96" i="54"/>
  <c r="H90" i="54"/>
  <c r="H67" i="54"/>
  <c r="H44" i="54"/>
  <c r="H33" i="54"/>
  <c r="H61" i="54" l="1"/>
  <c r="H60" i="54"/>
  <c r="H58" i="54"/>
  <c r="H63" i="54"/>
  <c r="H62" i="54"/>
  <c r="H73" i="54"/>
  <c r="H65" i="54"/>
  <c r="H68" i="54"/>
  <c r="H74" i="54"/>
  <c r="H71" i="54"/>
  <c r="H70" i="54"/>
  <c r="H69" i="54"/>
  <c r="H57" i="54"/>
  <c r="H56" i="54"/>
  <c r="H52" i="54"/>
  <c r="H51" i="54"/>
  <c r="H45" i="54"/>
  <c r="H42" i="54"/>
  <c r="H41" i="54"/>
  <c r="H40" i="54"/>
  <c r="H39" i="54"/>
  <c r="H34" i="54"/>
  <c r="H26" i="54"/>
  <c r="H28" i="54"/>
  <c r="H31" i="54"/>
  <c r="AM44" i="54" l="1"/>
  <c r="AJ44" i="54"/>
  <c r="AK44" i="54"/>
  <c r="AI44" i="54"/>
  <c r="AH45" i="5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<sst xmlns="http://schemas.openxmlformats.org/spreadsheetml/2006/main" count="5177" uniqueCount="1107">
  <si>
    <t>SEQ</t>
  </si>
  <si>
    <t>PLACA</t>
  </si>
  <si>
    <t>VERSÃO</t>
  </si>
  <si>
    <t>SERIAL</t>
  </si>
  <si>
    <t>Prioridade</t>
  </si>
  <si>
    <t>DATA DE CHEGADA</t>
  </si>
  <si>
    <t>DATA DE REPARO</t>
  </si>
  <si>
    <t>DIAS</t>
  </si>
  <si>
    <t>REL. DE RAPARO</t>
  </si>
  <si>
    <t>ENTREGA/PREVISÃO</t>
  </si>
  <si>
    <t>Status</t>
  </si>
  <si>
    <t>Entrega</t>
  </si>
  <si>
    <t>REPARADA</t>
  </si>
  <si>
    <t>EM ANÁLISE</t>
  </si>
  <si>
    <t>SEM  REPARO</t>
  </si>
  <si>
    <t>RETORNO</t>
  </si>
  <si>
    <t>CORTESIA</t>
  </si>
  <si>
    <t>BM</t>
  </si>
  <si>
    <t>FOLLOW-UP</t>
  </si>
  <si>
    <t>FATURADO</t>
  </si>
  <si>
    <t>NF</t>
  </si>
  <si>
    <t>CLIENTE</t>
  </si>
  <si>
    <t>LOCAL</t>
  </si>
  <si>
    <t>CS 1</t>
  </si>
  <si>
    <t>CS 2</t>
  </si>
  <si>
    <t>CS3</t>
  </si>
  <si>
    <t>CS4</t>
  </si>
  <si>
    <t>DESCRIÇÃO DA FALHA</t>
  </si>
  <si>
    <t>Placa</t>
  </si>
  <si>
    <t xml:space="preserve">Valor Unitário </t>
  </si>
  <si>
    <t>Reparada</t>
  </si>
  <si>
    <t>Em Análise</t>
  </si>
  <si>
    <t>Sem Reparo</t>
  </si>
  <si>
    <t>Retorno</t>
  </si>
  <si>
    <t>Cortesia</t>
  </si>
  <si>
    <t>Faturada</t>
  </si>
  <si>
    <t>Total de Placa Recebida</t>
  </si>
  <si>
    <t>Valor Total Para Reparo</t>
  </si>
  <si>
    <t>Valor Total Não Reparado</t>
  </si>
  <si>
    <t>Valor Total Reparado</t>
  </si>
  <si>
    <t>Total Reparado Real</t>
  </si>
  <si>
    <t>Valor Total Faturado</t>
  </si>
  <si>
    <t>POWER 30NM (PEC)</t>
  </si>
  <si>
    <t>IS200AEPDH1ACB</t>
  </si>
  <si>
    <t>JC3P0VS - JP4971517</t>
  </si>
  <si>
    <t>REP 202501-015</t>
  </si>
  <si>
    <t>Sim</t>
  </si>
  <si>
    <t>PEC 001</t>
  </si>
  <si>
    <t>PEC</t>
  </si>
  <si>
    <t>SERRA DAS VACAS</t>
  </si>
  <si>
    <t>U6</t>
  </si>
  <si>
    <t>U28</t>
  </si>
  <si>
    <t>U11</t>
  </si>
  <si>
    <t>Falha de comunicação com WEPA</t>
  </si>
  <si>
    <t>AEAD</t>
  </si>
  <si>
    <t>JC3P0X1 - JP2791517</t>
  </si>
  <si>
    <t>REP 202501-016</t>
  </si>
  <si>
    <t>Q25</t>
  </si>
  <si>
    <t>Q17</t>
  </si>
  <si>
    <t>AEBI</t>
  </si>
  <si>
    <t>JC4F21P - JP4081520</t>
  </si>
  <si>
    <t>REP 202501-017</t>
  </si>
  <si>
    <t>U25</t>
  </si>
  <si>
    <t>AEDB</t>
  </si>
  <si>
    <t>WEPA (PEC)</t>
  </si>
  <si>
    <t>IS200AEPAH1BHC</t>
  </si>
  <si>
    <t>JC591FN</t>
  </si>
  <si>
    <t>REP 202501-008</t>
  </si>
  <si>
    <t>R12</t>
  </si>
  <si>
    <t>D33</t>
  </si>
  <si>
    <t>K9A</t>
  </si>
  <si>
    <t>Falha no teste de Bateria</t>
  </si>
  <si>
    <t>AEPA</t>
  </si>
  <si>
    <t>JC5P0RL</t>
  </si>
  <si>
    <t>REP 202501-007</t>
  </si>
  <si>
    <t>D39</t>
  </si>
  <si>
    <t>Falha de comunicação</t>
  </si>
  <si>
    <t>AEPC</t>
  </si>
  <si>
    <t>JC4N1RF</t>
  </si>
  <si>
    <t>REP 202501-009</t>
  </si>
  <si>
    <t>D38</t>
  </si>
  <si>
    <t>U61</t>
  </si>
  <si>
    <t>D34</t>
  </si>
  <si>
    <t>AEPS</t>
  </si>
  <si>
    <t>WETA (PEC)</t>
  </si>
  <si>
    <t>IS200WETAH1AGC</t>
  </si>
  <si>
    <t>JA611P7</t>
  </si>
  <si>
    <t>FU5</t>
  </si>
  <si>
    <t>R577</t>
  </si>
  <si>
    <t>C157</t>
  </si>
  <si>
    <t>Falha na leitura das temperaturas</t>
  </si>
  <si>
    <t>BATTERY CHARGER</t>
  </si>
  <si>
    <t>IS200WETAH1AHC</t>
  </si>
  <si>
    <t>JC05065</t>
  </si>
  <si>
    <t>REP 202501-011</t>
  </si>
  <si>
    <t>D12</t>
  </si>
  <si>
    <t>D51</t>
  </si>
  <si>
    <t>Falha na leitura do Anemômetro</t>
  </si>
  <si>
    <t>AEAA</t>
  </si>
  <si>
    <t>JC4F21S - JP0201521</t>
  </si>
  <si>
    <t>REP 202501-018</t>
  </si>
  <si>
    <t>BK-LK</t>
  </si>
  <si>
    <t>WECA (PEC)</t>
  </si>
  <si>
    <t>IS210MACCH1AJH</t>
  </si>
  <si>
    <t>PC0X074</t>
  </si>
  <si>
    <t>REP 202501-012</t>
  </si>
  <si>
    <t>D22</t>
  </si>
  <si>
    <t>BOMBA REFRIGERANTE</t>
  </si>
  <si>
    <t>IS210MACCH1AKH</t>
  </si>
  <si>
    <t>PC0X07S</t>
  </si>
  <si>
    <t>REP 202501-014</t>
  </si>
  <si>
    <t>SEM REPARO</t>
  </si>
  <si>
    <t>NÃO FATURAR</t>
  </si>
  <si>
    <t>Q30</t>
  </si>
  <si>
    <t>Placa em curto no micro</t>
  </si>
  <si>
    <t>CCU</t>
  </si>
  <si>
    <t>PC0306D</t>
  </si>
  <si>
    <t>REP 202501-013</t>
  </si>
  <si>
    <t>D23</t>
  </si>
  <si>
    <t>ENCODER</t>
  </si>
  <si>
    <t>JC511LM - JP1901523</t>
  </si>
  <si>
    <t>REP 202501-019</t>
  </si>
  <si>
    <t>R113</t>
  </si>
  <si>
    <t>D10</t>
  </si>
  <si>
    <t>Falha de comunicação com WEPA (Retornou com o circuito de potência em curto)</t>
  </si>
  <si>
    <t>FONTE 24VCC</t>
  </si>
  <si>
    <t>JC4U11T - JP0811523</t>
  </si>
  <si>
    <t>REP 202501-024</t>
  </si>
  <si>
    <t>Q16</t>
  </si>
  <si>
    <t>Circuito de controle de velocidade do motor de Pitch</t>
  </si>
  <si>
    <t>HMIGT02310</t>
  </si>
  <si>
    <t>JC5R04G</t>
  </si>
  <si>
    <t>REP 202501-047</t>
  </si>
  <si>
    <t>FU3</t>
  </si>
  <si>
    <t>IGBT</t>
  </si>
  <si>
    <t>REBF (PEC)</t>
  </si>
  <si>
    <t>IS215REBFH1B</t>
  </si>
  <si>
    <t>SE20099</t>
  </si>
  <si>
    <t>REP 202501-048</t>
  </si>
  <si>
    <t>L3</t>
  </si>
  <si>
    <t>Circuito de alimentação dos 24VDC</t>
  </si>
  <si>
    <t>MODULO WTC3</t>
  </si>
  <si>
    <t>IS200AEPAH1AFD</t>
  </si>
  <si>
    <t>J7300HT</t>
  </si>
  <si>
    <t>REP 202501-001</t>
  </si>
  <si>
    <t>CPFL</t>
  </si>
  <si>
    <t>MORRO DOS VENTOS</t>
  </si>
  <si>
    <t>C55</t>
  </si>
  <si>
    <t>C54</t>
  </si>
  <si>
    <t>Circuito do regulador de tensão</t>
  </si>
  <si>
    <t>PCH</t>
  </si>
  <si>
    <t>WETB</t>
  </si>
  <si>
    <t>IS200WETBH1BAA</t>
  </si>
  <si>
    <t>J69M0ES</t>
  </si>
  <si>
    <t>REP 202501-003</t>
  </si>
  <si>
    <t>L7</t>
  </si>
  <si>
    <t>L6</t>
  </si>
  <si>
    <t>U14</t>
  </si>
  <si>
    <t>U22</t>
  </si>
  <si>
    <t>PD0449</t>
  </si>
  <si>
    <t>IS210AEPSG1BCA</t>
  </si>
  <si>
    <t>P79H050</t>
  </si>
  <si>
    <t>REP 202501-004</t>
  </si>
  <si>
    <t>FU4</t>
  </si>
  <si>
    <t>Falha no circuito de alimentação da placa WECA</t>
  </si>
  <si>
    <t>POWER 20NM</t>
  </si>
  <si>
    <t>WEPA</t>
  </si>
  <si>
    <t>IS200AEPAH1BCA</t>
  </si>
  <si>
    <t>J7AH0AC</t>
  </si>
  <si>
    <t>REP 202501-005</t>
  </si>
  <si>
    <t>BPPB</t>
  </si>
  <si>
    <t>POWER 30NM</t>
  </si>
  <si>
    <t>IS200AEPB</t>
  </si>
  <si>
    <t>J7DJ14A</t>
  </si>
  <si>
    <t>REP 202501-002</t>
  </si>
  <si>
    <t>D11</t>
  </si>
  <si>
    <t>Q6</t>
  </si>
  <si>
    <t>Falha no circuito de recarga da bateria</t>
  </si>
  <si>
    <t>WETA</t>
  </si>
  <si>
    <t>IS200WETAH1AEC</t>
  </si>
  <si>
    <t>J61S552</t>
  </si>
  <si>
    <t>REP 202501-006</t>
  </si>
  <si>
    <t>U69</t>
  </si>
  <si>
    <t>U68</t>
  </si>
  <si>
    <t>U71</t>
  </si>
  <si>
    <t>U70</t>
  </si>
  <si>
    <t>REBF</t>
  </si>
  <si>
    <t>IS200AEADH1ABA</t>
  </si>
  <si>
    <t>P63601U</t>
  </si>
  <si>
    <t>REP 202501-021</t>
  </si>
  <si>
    <t>C180</t>
  </si>
  <si>
    <t>C9</t>
  </si>
  <si>
    <t>C10</t>
  </si>
  <si>
    <t>Placa em curto</t>
  </si>
  <si>
    <t>WEOR</t>
  </si>
  <si>
    <t>IS200WEORG1ABD</t>
  </si>
  <si>
    <t>PA320DD</t>
  </si>
  <si>
    <t>REP 202501-058</t>
  </si>
  <si>
    <t>SWITCH</t>
  </si>
  <si>
    <t>WECA</t>
  </si>
  <si>
    <t>IS210MACCH1AGG</t>
  </si>
  <si>
    <t>P61C01F</t>
  </si>
  <si>
    <t>REP 202501-133</t>
  </si>
  <si>
    <t>T4</t>
  </si>
  <si>
    <t>Placa com muita oxidação</t>
  </si>
  <si>
    <t>TDK-LAMBDA</t>
  </si>
  <si>
    <t>WETC</t>
  </si>
  <si>
    <t>IS200WETCH1AAA</t>
  </si>
  <si>
    <t>JC5P1KW</t>
  </si>
  <si>
    <t>REP 202501-020</t>
  </si>
  <si>
    <t>K1</t>
  </si>
  <si>
    <t>UCSA</t>
  </si>
  <si>
    <t>IS200AEPCH1BAA</t>
  </si>
  <si>
    <t>J65G073</t>
  </si>
  <si>
    <t>REP 202501-104</t>
  </si>
  <si>
    <t>BM-2025-013-R1</t>
  </si>
  <si>
    <t>1 Faturar</t>
  </si>
  <si>
    <t>R13</t>
  </si>
  <si>
    <t>Análise final até 16/05/2025</t>
  </si>
  <si>
    <t>UPS C/BATERIA</t>
  </si>
  <si>
    <t>WEMA</t>
  </si>
  <si>
    <t>IS200WEMAH1ACA</t>
  </si>
  <si>
    <t>J7CA0TW</t>
  </si>
  <si>
    <t>REP 202501-022</t>
  </si>
  <si>
    <t>UPS S/BATERIA</t>
  </si>
  <si>
    <t>IS200AEPCH1CCB</t>
  </si>
  <si>
    <t>J9DJ03V</t>
  </si>
  <si>
    <t>REP 202501-023</t>
  </si>
  <si>
    <t>IS210AEAAH2BJE</t>
  </si>
  <si>
    <t>P74R00N</t>
  </si>
  <si>
    <t>REP 202501-061</t>
  </si>
  <si>
    <t>BM-2025-007-R0</t>
  </si>
  <si>
    <t>U40</t>
  </si>
  <si>
    <t>U35</t>
  </si>
  <si>
    <t>Circuito de leitura de tensão</t>
  </si>
  <si>
    <t>IS210AEBIH3BEC</t>
  </si>
  <si>
    <t>P79V06U</t>
  </si>
  <si>
    <t>REP 202501-236</t>
  </si>
  <si>
    <t>-</t>
  </si>
  <si>
    <t>REP 202501-052</t>
  </si>
  <si>
    <t>RES</t>
  </si>
  <si>
    <t>LAGOA NOVA</t>
  </si>
  <si>
    <t>REP 202501-053</t>
  </si>
  <si>
    <t>BM-2025-011-R0</t>
  </si>
  <si>
    <t>IS200WEMAH1AEA</t>
  </si>
  <si>
    <t>JE3P06N</t>
  </si>
  <si>
    <t>REP 202501-025</t>
  </si>
  <si>
    <t>BM-2025-02-R1</t>
  </si>
  <si>
    <t>18k3</t>
  </si>
  <si>
    <t>8k1</t>
  </si>
  <si>
    <t>8k2</t>
  </si>
  <si>
    <t>Safety Chain</t>
  </si>
  <si>
    <t>J79W0AU</t>
  </si>
  <si>
    <t>REP 202501-026</t>
  </si>
  <si>
    <t>L9</t>
  </si>
  <si>
    <t>FU6</t>
  </si>
  <si>
    <t>FU2</t>
  </si>
  <si>
    <t>J76E20X</t>
  </si>
  <si>
    <t>REP 202501-045</t>
  </si>
  <si>
    <t>U29</t>
  </si>
  <si>
    <t>Circuito de leitura do Encoder</t>
  </si>
  <si>
    <t>J7132GF</t>
  </si>
  <si>
    <t>REP 202501-046</t>
  </si>
  <si>
    <t>CCC2VV9</t>
  </si>
  <si>
    <t>REP 202501-062</t>
  </si>
  <si>
    <t>L2</t>
  </si>
  <si>
    <t>C60</t>
  </si>
  <si>
    <t>J6150UZ</t>
  </si>
  <si>
    <t>REP 202501-049</t>
  </si>
  <si>
    <t>BM-2025-06-R0</t>
  </si>
  <si>
    <t>U34</t>
  </si>
  <si>
    <t>BK-CDSUB-PAC</t>
  </si>
  <si>
    <t>J551067</t>
  </si>
  <si>
    <t>REP 202501-124</t>
  </si>
  <si>
    <t>BM-2025-015-R0</t>
  </si>
  <si>
    <t>U20</t>
  </si>
  <si>
    <t>D46</t>
  </si>
  <si>
    <t>C62</t>
  </si>
  <si>
    <t>J6641AH</t>
  </si>
  <si>
    <t>REP 202501-050</t>
  </si>
  <si>
    <t>WP1ZMVP5R</t>
  </si>
  <si>
    <t>JPC0932331</t>
  </si>
  <si>
    <t>REP 202501-059</t>
  </si>
  <si>
    <t>Circuito de Potência em Curto</t>
  </si>
  <si>
    <t>A6448430677</t>
  </si>
  <si>
    <t>REP 202501-194</t>
  </si>
  <si>
    <t>BM-2025-004-R0</t>
  </si>
  <si>
    <t>REP 202501-054</t>
  </si>
  <si>
    <t>Circuito de alimentação dos +15 e -15VDC</t>
  </si>
  <si>
    <t>UG56U</t>
  </si>
  <si>
    <t>Não</t>
  </si>
  <si>
    <t>V302-1</t>
  </si>
  <si>
    <t>REP 202501-042</t>
  </si>
  <si>
    <t>BM-2025-010-R0</t>
  </si>
  <si>
    <t>Reprovado</t>
  </si>
  <si>
    <t>MACACOS</t>
  </si>
  <si>
    <t>REF195</t>
  </si>
  <si>
    <t>REP 202501-043</t>
  </si>
  <si>
    <t>REP 202501-044</t>
  </si>
  <si>
    <t>JA5H2MP</t>
  </si>
  <si>
    <t>REP 202501-027</t>
  </si>
  <si>
    <t>BM-2025-03-R0</t>
  </si>
  <si>
    <t>Q7</t>
  </si>
  <si>
    <t>J7CZ0P6</t>
  </si>
  <si>
    <t>REP 202501-035</t>
  </si>
  <si>
    <t>BM-2025-05-R0</t>
  </si>
  <si>
    <t>D3</t>
  </si>
  <si>
    <t>D5</t>
  </si>
  <si>
    <t>Falha no circuito de comunicação com AEPA</t>
  </si>
  <si>
    <t>IS200AEPBH1BBA</t>
  </si>
  <si>
    <t>JJ711T4</t>
  </si>
  <si>
    <t>REP 202501-036</t>
  </si>
  <si>
    <t>J9060VV</t>
  </si>
  <si>
    <t>REP 202501-028</t>
  </si>
  <si>
    <t>D6</t>
  </si>
  <si>
    <t>Falha de comunicação com a AEPA</t>
  </si>
  <si>
    <t>J7AD17U</t>
  </si>
  <si>
    <t>REP 202501-029</t>
  </si>
  <si>
    <t>Alimentação dos 230VCA</t>
  </si>
  <si>
    <t>J7AD0XS</t>
  </si>
  <si>
    <t>REP 202501-030</t>
  </si>
  <si>
    <t>JA5H155</t>
  </si>
  <si>
    <t>REP 202501-037</t>
  </si>
  <si>
    <t>Microcontrolador em curto.</t>
  </si>
  <si>
    <t>JEAR1GD</t>
  </si>
  <si>
    <t>REP 202501-034</t>
  </si>
  <si>
    <t>JJ9E09K</t>
  </si>
  <si>
    <t>REP 202501-038</t>
  </si>
  <si>
    <t>U60</t>
  </si>
  <si>
    <t>Falha de comunicação com a placa WETA</t>
  </si>
  <si>
    <t>J9DD0L6</t>
  </si>
  <si>
    <t>REP 202501-032</t>
  </si>
  <si>
    <t>R3</t>
  </si>
  <si>
    <t>R4</t>
  </si>
  <si>
    <t>J69Y13T</t>
  </si>
  <si>
    <t>REP 202501-039</t>
  </si>
  <si>
    <t>L1</t>
  </si>
  <si>
    <t>J79L15F</t>
  </si>
  <si>
    <t>REP 202501-041</t>
  </si>
  <si>
    <t>JC2E2NW</t>
  </si>
  <si>
    <t>REP 202501-077</t>
  </si>
  <si>
    <t>Circuito em Curto. (Trilha rompida)</t>
  </si>
  <si>
    <t>JK611XY</t>
  </si>
  <si>
    <t>REP 202501-063</t>
  </si>
  <si>
    <t>BM-2025-014-R0</t>
  </si>
  <si>
    <t>Circuito de leitura de temperatura</t>
  </si>
  <si>
    <t>J7940XX</t>
  </si>
  <si>
    <t>REP 202501-031</t>
  </si>
  <si>
    <t>J67Y0AD</t>
  </si>
  <si>
    <t>REP 202501-040</t>
  </si>
  <si>
    <t>BM-2025-008-R0</t>
  </si>
  <si>
    <t>WEMA COBRADA 2X</t>
  </si>
  <si>
    <t>J97A1JA</t>
  </si>
  <si>
    <t>REP 202501-033</t>
  </si>
  <si>
    <t>P624035</t>
  </si>
  <si>
    <t>REP 202501-064</t>
  </si>
  <si>
    <t>P62400E</t>
  </si>
  <si>
    <t>REP 202501-078</t>
  </si>
  <si>
    <t>IS200AEADH3ADA</t>
  </si>
  <si>
    <t>PD2C071</t>
  </si>
  <si>
    <t>REP 202501-065</t>
  </si>
  <si>
    <t>C195</t>
  </si>
  <si>
    <t>IS200AEADH4ADA</t>
  </si>
  <si>
    <t>PD27057</t>
  </si>
  <si>
    <t>REP 202501-066</t>
  </si>
  <si>
    <t>K9</t>
  </si>
  <si>
    <t>IS200AEADH1AAA</t>
  </si>
  <si>
    <t>P61H0H0</t>
  </si>
  <si>
    <t>REP 202501-067</t>
  </si>
  <si>
    <t>P63L037</t>
  </si>
  <si>
    <t>REP 202501-237</t>
  </si>
  <si>
    <t>JC76052</t>
  </si>
  <si>
    <t>REP 202501-051</t>
  </si>
  <si>
    <t>Q2</t>
  </si>
  <si>
    <t>J61G3LG</t>
  </si>
  <si>
    <t>REP 202501-060</t>
  </si>
  <si>
    <t>U31</t>
  </si>
  <si>
    <t>D126</t>
  </si>
  <si>
    <t>REP 202501-055</t>
  </si>
  <si>
    <t>REP 202501-195</t>
  </si>
  <si>
    <t>REP 202501-056</t>
  </si>
  <si>
    <t>MEL II</t>
  </si>
  <si>
    <t>REP 202501-057</t>
  </si>
  <si>
    <t>REP 202501-243</t>
  </si>
  <si>
    <t>Placa já havia sido analisada por outra empresa. Está muito sucateada</t>
  </si>
  <si>
    <t>CGN</t>
  </si>
  <si>
    <t>XBTGT2220</t>
  </si>
  <si>
    <t>REV.H</t>
  </si>
  <si>
    <t>A4993056467</t>
  </si>
  <si>
    <t>REV 20</t>
  </si>
  <si>
    <t>A7404000610</t>
  </si>
  <si>
    <t>CM210MACCH1BDB</t>
  </si>
  <si>
    <t>PK7U03N</t>
  </si>
  <si>
    <t>ESSENTIA</t>
  </si>
  <si>
    <t>ASA BRANCA</t>
  </si>
  <si>
    <t>IS200AEADH1ACA</t>
  </si>
  <si>
    <t>P74209W</t>
  </si>
  <si>
    <t>REP 202501-120</t>
  </si>
  <si>
    <t>K5</t>
  </si>
  <si>
    <t>Leitura das temperaturas</t>
  </si>
  <si>
    <t>IS215AEPAH1CA</t>
  </si>
  <si>
    <t>JG1P2CC</t>
  </si>
  <si>
    <t>REP 202501-121</t>
  </si>
  <si>
    <t>C240</t>
  </si>
  <si>
    <t>C17</t>
  </si>
  <si>
    <t>IS200AEPB1BBA</t>
  </si>
  <si>
    <t>JEAK0Z3</t>
  </si>
  <si>
    <t>REP 202501-079</t>
  </si>
  <si>
    <t>BM-2025-016-R0</t>
  </si>
  <si>
    <t>U1</t>
  </si>
  <si>
    <t>JF7M1EE</t>
  </si>
  <si>
    <t>REP 202501-068</t>
  </si>
  <si>
    <t>J7DX05M</t>
  </si>
  <si>
    <t>REP 202501-069</t>
  </si>
  <si>
    <t>IS200AEPB1BAA</t>
  </si>
  <si>
    <t>JCCU136</t>
  </si>
  <si>
    <t>REP 202501-070</t>
  </si>
  <si>
    <t>J770162</t>
  </si>
  <si>
    <t>REP 202501-071</t>
  </si>
  <si>
    <t>J66101J</t>
  </si>
  <si>
    <t>REP 202501-072</t>
  </si>
  <si>
    <t>REP 202501-027-R1</t>
  </si>
  <si>
    <t>U9</t>
  </si>
  <si>
    <t>U3</t>
  </si>
  <si>
    <t>Não reconhece a bateria</t>
  </si>
  <si>
    <t>J70F0AH</t>
  </si>
  <si>
    <t>REP 202501-165</t>
  </si>
  <si>
    <t>Circuito em Curto. (Trilha rompida) Queimando diversos CI's de temperatura</t>
  </si>
  <si>
    <t>J7D411U</t>
  </si>
  <si>
    <t>REP 202501-074</t>
  </si>
  <si>
    <t>J66D0J5</t>
  </si>
  <si>
    <t>REP 202501-075</t>
  </si>
  <si>
    <t>BM-2025-009-R1</t>
  </si>
  <si>
    <t>JA0W0T9</t>
  </si>
  <si>
    <t>REP 202501-076</t>
  </si>
  <si>
    <t>P70A01P</t>
  </si>
  <si>
    <t>REP 202501-134</t>
  </si>
  <si>
    <t>VH20U10/2136A192</t>
  </si>
  <si>
    <t>Capacitor 1</t>
  </si>
  <si>
    <t>Capacitor 2</t>
  </si>
  <si>
    <t>VH20U10/1721A324</t>
  </si>
  <si>
    <t xml:space="preserve">Capacitor 1 </t>
  </si>
  <si>
    <t>REP 202501-244</t>
  </si>
  <si>
    <t>J6A5059</t>
  </si>
  <si>
    <t>REP 202501-080</t>
  </si>
  <si>
    <t>J65N1CJ</t>
  </si>
  <si>
    <t>REP 202501-073</t>
  </si>
  <si>
    <t>JD06035</t>
  </si>
  <si>
    <t>REP 202501-081</t>
  </si>
  <si>
    <t>N9292N9</t>
  </si>
  <si>
    <t>REP 202501-151</t>
  </si>
  <si>
    <t>JEAR1FK</t>
  </si>
  <si>
    <t>REP 202501-082</t>
  </si>
  <si>
    <t>JFDS0CU</t>
  </si>
  <si>
    <t>REP 202501-083</t>
  </si>
  <si>
    <t>JD0N1FR</t>
  </si>
  <si>
    <t>REP 202501-084</t>
  </si>
  <si>
    <t>JLCS0KV</t>
  </si>
  <si>
    <t>REP 202501-085</t>
  </si>
  <si>
    <t>J60W1RM</t>
  </si>
  <si>
    <t>REP 202501-086</t>
  </si>
  <si>
    <t>J97A1EW</t>
  </si>
  <si>
    <t>REP 202501-087</t>
  </si>
  <si>
    <t>IS210AEBIH3BED</t>
  </si>
  <si>
    <t>PD2C053</t>
  </si>
  <si>
    <t>REP 202501-166</t>
  </si>
  <si>
    <t>BM-2025-020-R0</t>
  </si>
  <si>
    <t>U74</t>
  </si>
  <si>
    <t>U90</t>
  </si>
  <si>
    <t>U75</t>
  </si>
  <si>
    <t>Falha na leitura do IGBT fase B</t>
  </si>
  <si>
    <t>PE1S0HF</t>
  </si>
  <si>
    <t>REP 202501-238</t>
  </si>
  <si>
    <t>P64K03V</t>
  </si>
  <si>
    <t>REP 202501-167</t>
  </si>
  <si>
    <t>U37</t>
  </si>
  <si>
    <t>U124</t>
  </si>
  <si>
    <t>Falha na leitura dos IGBT's</t>
  </si>
  <si>
    <t>IS200WEORG1ABC</t>
  </si>
  <si>
    <t>P66C000</t>
  </si>
  <si>
    <t>REP 202501-092</t>
  </si>
  <si>
    <t>R1</t>
  </si>
  <si>
    <t>R2</t>
  </si>
  <si>
    <t>Falha de sincroniso com a rede</t>
  </si>
  <si>
    <t>P75A00C</t>
  </si>
  <si>
    <t>Média</t>
  </si>
  <si>
    <t>Repactuado para nova data</t>
  </si>
  <si>
    <t>J5AK52R</t>
  </si>
  <si>
    <t>REP 202501-088</t>
  </si>
  <si>
    <t>L4</t>
  </si>
  <si>
    <t>REP 202501-088-R1</t>
  </si>
  <si>
    <t>U62</t>
  </si>
  <si>
    <t>REP 202501-049-R1</t>
  </si>
  <si>
    <t>IS200AEPAH1BGB</t>
  </si>
  <si>
    <t>JA7H034</t>
  </si>
  <si>
    <t>REP 202501-119</t>
  </si>
  <si>
    <t>K11</t>
  </si>
  <si>
    <t>Falha no teste de bateria</t>
  </si>
  <si>
    <t>REP 202501-075-R1</t>
  </si>
  <si>
    <t>U2</t>
  </si>
  <si>
    <t>Falha na temperatura do motor de pitch</t>
  </si>
  <si>
    <t>REP 202501-074-R1</t>
  </si>
  <si>
    <t>Q4</t>
  </si>
  <si>
    <t>Falha ao movimentar a Axis</t>
  </si>
  <si>
    <t>REP 202501-033-R1</t>
  </si>
  <si>
    <t>Não alimenta os switch e controlador</t>
  </si>
  <si>
    <t>IS200WETBH1ABA</t>
  </si>
  <si>
    <t>J61H1VK</t>
  </si>
  <si>
    <t>REP 202501-089</t>
  </si>
  <si>
    <t>K17</t>
  </si>
  <si>
    <t>Falha na alimentação dos freios do Yaw.</t>
  </si>
  <si>
    <t>IS210MACCH1BDB</t>
  </si>
  <si>
    <t>PK9701G</t>
  </si>
  <si>
    <t>REP 202501-090</t>
  </si>
  <si>
    <t>J65F1AR</t>
  </si>
  <si>
    <t>REP 202501-091</t>
  </si>
  <si>
    <t>Carregador desligado</t>
  </si>
  <si>
    <t>CM210MACCH1BCB</t>
  </si>
  <si>
    <t>PJCR040</t>
  </si>
  <si>
    <t>REP 202501-137</t>
  </si>
  <si>
    <t>BM-2025-018-R0</t>
  </si>
  <si>
    <t>Weca Travada</t>
  </si>
  <si>
    <t>PAD100E</t>
  </si>
  <si>
    <t>REP 202501-138</t>
  </si>
  <si>
    <t>Não comunicava</t>
  </si>
  <si>
    <t>PA32041</t>
  </si>
  <si>
    <t>REP 202501-136</t>
  </si>
  <si>
    <t>PJCR00R</t>
  </si>
  <si>
    <t>REP 202501-135</t>
  </si>
  <si>
    <t>Sem comunicação</t>
  </si>
  <si>
    <t>PADU00N</t>
  </si>
  <si>
    <t>REP 202501-139</t>
  </si>
  <si>
    <t>PE1S030</t>
  </si>
  <si>
    <t>REP 202501-140</t>
  </si>
  <si>
    <t>D9</t>
  </si>
  <si>
    <t>Não sincronizava com a rede</t>
  </si>
  <si>
    <t>PE6J04Z</t>
  </si>
  <si>
    <t>REP 202501-093</t>
  </si>
  <si>
    <t>BM-2025-012-R0</t>
  </si>
  <si>
    <t>PC5L035</t>
  </si>
  <si>
    <t>REP 202501-094</t>
  </si>
  <si>
    <t>PE1S0AU</t>
  </si>
  <si>
    <t>REP 202501-095</t>
  </si>
  <si>
    <t>IS200WEORG1ACD</t>
  </si>
  <si>
    <t>PG3A07L</t>
  </si>
  <si>
    <t>REP 202501-096</t>
  </si>
  <si>
    <t>FU1</t>
  </si>
  <si>
    <t>IS200REBFH1BBA</t>
  </si>
  <si>
    <t>SD740GL</t>
  </si>
  <si>
    <t>REP 202501-141</t>
  </si>
  <si>
    <t>SD530FZ</t>
  </si>
  <si>
    <t>REP 202501-142</t>
  </si>
  <si>
    <t>Não ligava</t>
  </si>
  <si>
    <t>PE250AR</t>
  </si>
  <si>
    <t>REP 202501-143</t>
  </si>
  <si>
    <t>K4</t>
  </si>
  <si>
    <t>Relé K4 com defeito</t>
  </si>
  <si>
    <t>PE2T001</t>
  </si>
  <si>
    <t>REP 202501-122</t>
  </si>
  <si>
    <t>Relé K5 com defeito</t>
  </si>
  <si>
    <t>PE260D1</t>
  </si>
  <si>
    <t>PE250CU</t>
  </si>
  <si>
    <t>PE2T00R</t>
  </si>
  <si>
    <t>REP 202501-123</t>
  </si>
  <si>
    <t>JP0541506</t>
  </si>
  <si>
    <t>REP 202501-097</t>
  </si>
  <si>
    <t>zener</t>
  </si>
  <si>
    <t>Não movimenta a pá</t>
  </si>
  <si>
    <t>REP 202501-016-R1</t>
  </si>
  <si>
    <t>JP2291517</t>
  </si>
  <si>
    <t>REP 202501-098</t>
  </si>
  <si>
    <t>U99</t>
  </si>
  <si>
    <t>JC4F1YD - JP0301521</t>
  </si>
  <si>
    <t>REP 202501-144</t>
  </si>
  <si>
    <t>JP3531517</t>
  </si>
  <si>
    <t>REP 202501-099</t>
  </si>
  <si>
    <t>JP0591525</t>
  </si>
  <si>
    <t>REP 202501-100</t>
  </si>
  <si>
    <t>J99F96S</t>
  </si>
  <si>
    <t>REP 202501-117</t>
  </si>
  <si>
    <t>Q5</t>
  </si>
  <si>
    <t>U44</t>
  </si>
  <si>
    <t>Falha no DC link</t>
  </si>
  <si>
    <t>PJ5N026</t>
  </si>
  <si>
    <t>REP 202501-114</t>
  </si>
  <si>
    <t>Falha na leitura dos IGBTs fase B</t>
  </si>
  <si>
    <t>J5C307K</t>
  </si>
  <si>
    <t>REP 202501-125</t>
  </si>
  <si>
    <t>K6B</t>
  </si>
  <si>
    <t>J76U0K1</t>
  </si>
  <si>
    <t>REP 202501-126</t>
  </si>
  <si>
    <t>U10</t>
  </si>
  <si>
    <t>Não da retorno nos pinos 9 e 10 do P38</t>
  </si>
  <si>
    <t>REP 202501-101</t>
  </si>
  <si>
    <t>LM257</t>
  </si>
  <si>
    <t>REP 202501-102</t>
  </si>
  <si>
    <t>REP 202501-103</t>
  </si>
  <si>
    <t>4 capacitores</t>
  </si>
  <si>
    <t>V314-3</t>
  </si>
  <si>
    <t>Falha de pitch test</t>
  </si>
  <si>
    <t>IS200AEPDH1RAE</t>
  </si>
  <si>
    <t>J11182107</t>
  </si>
  <si>
    <t>REP 202501-201</t>
  </si>
  <si>
    <t>BM-2025-023-R0</t>
  </si>
  <si>
    <t>Converter shunt error (JPC8281127)</t>
  </si>
  <si>
    <t>J61S55S</t>
  </si>
  <si>
    <t>REP 202501-112</t>
  </si>
  <si>
    <t>J60D43G</t>
  </si>
  <si>
    <t>REP 202501-113</t>
  </si>
  <si>
    <t>REP 202501-031-R1</t>
  </si>
  <si>
    <t>JMC50FW</t>
  </si>
  <si>
    <t>REP 202501-156</t>
  </si>
  <si>
    <t>U67</t>
  </si>
  <si>
    <t>U65</t>
  </si>
  <si>
    <t>REP 202501-051-R1</t>
  </si>
  <si>
    <t>Falha no teste de Bateria, Não envia tensão para a bobina do k22</t>
  </si>
  <si>
    <t>JA7H03U</t>
  </si>
  <si>
    <t>REP 202501-116</t>
  </si>
  <si>
    <t>J9670GN</t>
  </si>
  <si>
    <t>REP 202501-118</t>
  </si>
  <si>
    <t>Q1</t>
  </si>
  <si>
    <t>IS200AEPAH1BRJ</t>
  </si>
  <si>
    <t>JKC91G0</t>
  </si>
  <si>
    <t>REP 202501-154</t>
  </si>
  <si>
    <t>Cable Supervision</t>
  </si>
  <si>
    <t>IS200AEPAH1BEB</t>
  </si>
  <si>
    <t>JA5K09L</t>
  </si>
  <si>
    <t>REP 202501-115</t>
  </si>
  <si>
    <t>Placa aterrando circuito de alimentação dos limites switch</t>
  </si>
  <si>
    <t>J61G3R6</t>
  </si>
  <si>
    <t>REP 202501-127</t>
  </si>
  <si>
    <t>P646007</t>
  </si>
  <si>
    <t>REP 202501-168</t>
  </si>
  <si>
    <t>PC3701G</t>
  </si>
  <si>
    <t>REP 202501-128</t>
  </si>
  <si>
    <t>J4AV6W4</t>
  </si>
  <si>
    <t>REP 202501-105</t>
  </si>
  <si>
    <t>R34</t>
  </si>
  <si>
    <t>R44</t>
  </si>
  <si>
    <t>Falha ao carregar as baterias</t>
  </si>
  <si>
    <t>JA4V74T</t>
  </si>
  <si>
    <t>REP 202501-107</t>
  </si>
  <si>
    <t>Falha no circuito dos 230vca</t>
  </si>
  <si>
    <t>J66M1T3</t>
  </si>
  <si>
    <t>REP 202501-106</t>
  </si>
  <si>
    <t>J77517M</t>
  </si>
  <si>
    <t>REP 202501-108</t>
  </si>
  <si>
    <t>Falha no circuito do regulador de tensão</t>
  </si>
  <si>
    <t>JK7U1SJ</t>
  </si>
  <si>
    <t>REP 202501-109</t>
  </si>
  <si>
    <t>U4</t>
  </si>
  <si>
    <t>U7</t>
  </si>
  <si>
    <t>Não reconhecia a bateria</t>
  </si>
  <si>
    <t>IS200AEPBH1BAA</t>
  </si>
  <si>
    <t>JCD01YU</t>
  </si>
  <si>
    <t>REP 202501-110</t>
  </si>
  <si>
    <t>JEAR1E4</t>
  </si>
  <si>
    <t>REP 202501-111</t>
  </si>
  <si>
    <t>Falha na leitura das temperaturas, (todos os capacitores estão ok)</t>
  </si>
  <si>
    <t>JA2T3S0</t>
  </si>
  <si>
    <t>REP 202501-164</t>
  </si>
  <si>
    <t>Microcontorlador em curto</t>
  </si>
  <si>
    <t>J9100AS</t>
  </si>
  <si>
    <t>REP 202501-129</t>
  </si>
  <si>
    <t>Carregador em módulo de carga 5</t>
  </si>
  <si>
    <t>J62702U</t>
  </si>
  <si>
    <t>REP 202501-130</t>
  </si>
  <si>
    <t>Não carrega a bateria</t>
  </si>
  <si>
    <t>JL9712A</t>
  </si>
  <si>
    <t>REP 202501-145</t>
  </si>
  <si>
    <t>BM-2025-017-R0</t>
  </si>
  <si>
    <t>BPPC</t>
  </si>
  <si>
    <t>J5AK53R</t>
  </si>
  <si>
    <t>REP 202501-131</t>
  </si>
  <si>
    <t>Não realiza leitura de temperatura</t>
  </si>
  <si>
    <t>REP 202501-063-R1</t>
  </si>
  <si>
    <t>REP 202501-003-R1</t>
  </si>
  <si>
    <t>U23</t>
  </si>
  <si>
    <t>U50</t>
  </si>
  <si>
    <t>J7C01LX</t>
  </si>
  <si>
    <t>REP 202501-132</t>
  </si>
  <si>
    <t>J11172586</t>
  </si>
  <si>
    <t>REP 202501-199</t>
  </si>
  <si>
    <t>Falha intermitente de potencia no motor (JPC2911126)</t>
  </si>
  <si>
    <t>J13008882</t>
  </si>
  <si>
    <t>REP 202501-200</t>
  </si>
  <si>
    <t>Não fecha a bobina do K23 (JPC6011253)</t>
  </si>
  <si>
    <t>REP 202501-196</t>
  </si>
  <si>
    <t>BM-2025-019-R0</t>
  </si>
  <si>
    <t>REP 202501-054-R1</t>
  </si>
  <si>
    <t>REP 202501-192</t>
  </si>
  <si>
    <t>BM-2025-024-R0</t>
  </si>
  <si>
    <t>ECHOENERGIA</t>
  </si>
  <si>
    <t>Circuito de comunicação em curto (placa interna 62998003172)</t>
  </si>
  <si>
    <t>REP 202501-245</t>
  </si>
  <si>
    <t>Queimada sem acender o LED (61416002800)</t>
  </si>
  <si>
    <t>PA2T04R</t>
  </si>
  <si>
    <t>REP 202501-158</t>
  </si>
  <si>
    <t>Falha ao fechar a contactora principal K1</t>
  </si>
  <si>
    <t>J5ARF0V</t>
  </si>
  <si>
    <t>REP 202501-146</t>
  </si>
  <si>
    <t>JEDM0PA</t>
  </si>
  <si>
    <t>REP 202501-233</t>
  </si>
  <si>
    <t>U5</t>
  </si>
  <si>
    <t>Microcontrolador em curto</t>
  </si>
  <si>
    <t>REP 202501-105-R1</t>
  </si>
  <si>
    <t>JE3N14E</t>
  </si>
  <si>
    <t>REP 202501-147</t>
  </si>
  <si>
    <t>JA5623H</t>
  </si>
  <si>
    <t>REP 202501-148</t>
  </si>
  <si>
    <t>J71C0HJ</t>
  </si>
  <si>
    <t>REP 202501-149</t>
  </si>
  <si>
    <t>J5C305M</t>
  </si>
  <si>
    <t>REP 202501-150</t>
  </si>
  <si>
    <t>JL951L3</t>
  </si>
  <si>
    <t>REP 202501-152</t>
  </si>
  <si>
    <t>IS200WETAH1AFC</t>
  </si>
  <si>
    <t>J94R13E</t>
  </si>
  <si>
    <t>REP 202501-157</t>
  </si>
  <si>
    <t>U73</t>
  </si>
  <si>
    <t>J97T47G</t>
  </si>
  <si>
    <t>REP 202501-169</t>
  </si>
  <si>
    <t>I/O Card 24 votls not ok</t>
  </si>
  <si>
    <t>IS200AEPAH1BFC</t>
  </si>
  <si>
    <t>JC0D01E</t>
  </si>
  <si>
    <t>REP 202501-155</t>
  </si>
  <si>
    <t>PCH 1026</t>
  </si>
  <si>
    <t>REP 202501-153</t>
  </si>
  <si>
    <t>JASD0NU</t>
  </si>
  <si>
    <t>REP 202501-209</t>
  </si>
  <si>
    <t>C39</t>
  </si>
  <si>
    <t>J6650GE</t>
  </si>
  <si>
    <t>REP 202501-159</t>
  </si>
  <si>
    <t>JA5H2L5</t>
  </si>
  <si>
    <t>REP 202501-210</t>
  </si>
  <si>
    <t>C34</t>
  </si>
  <si>
    <t>Trilha</t>
  </si>
  <si>
    <t>J7CN02V</t>
  </si>
  <si>
    <t>REP 202501-160</t>
  </si>
  <si>
    <t>R39</t>
  </si>
  <si>
    <t>JA5D0J7</t>
  </si>
  <si>
    <t>REP 202501-234</t>
  </si>
  <si>
    <t>Trilha Rompida</t>
  </si>
  <si>
    <t>JJAM0MN</t>
  </si>
  <si>
    <t>REP 202501-161</t>
  </si>
  <si>
    <t>JK0A1H5</t>
  </si>
  <si>
    <t>REP 202501-170</t>
  </si>
  <si>
    <t>TRILHA</t>
  </si>
  <si>
    <t>J7D50G3</t>
  </si>
  <si>
    <t>REP 202501-162</t>
  </si>
  <si>
    <t>JEAR0XK</t>
  </si>
  <si>
    <t>REP 202501-171</t>
  </si>
  <si>
    <t>JD0N1AR</t>
  </si>
  <si>
    <t>REP 202501-172</t>
  </si>
  <si>
    <t>C48</t>
  </si>
  <si>
    <t>REP 202501-163</t>
  </si>
  <si>
    <t>R52</t>
  </si>
  <si>
    <t>JEAR11C</t>
  </si>
  <si>
    <t>REP 202501-235</t>
  </si>
  <si>
    <t>REP 202501-115-R1</t>
  </si>
  <si>
    <t>Não comunica e não aceita download</t>
  </si>
  <si>
    <t>J6A30V4</t>
  </si>
  <si>
    <t>REP 202501-173</t>
  </si>
  <si>
    <t>BM-2025-021-R0</t>
  </si>
  <si>
    <t>C61</t>
  </si>
  <si>
    <t>REP 202501-041-R1</t>
  </si>
  <si>
    <t>C189</t>
  </si>
  <si>
    <t>JC6101T</t>
  </si>
  <si>
    <t>REP 202501-174</t>
  </si>
  <si>
    <t>K20</t>
  </si>
  <si>
    <t>K24</t>
  </si>
  <si>
    <t>K25</t>
  </si>
  <si>
    <t>Placa interferindo na comunicação com o Pitch</t>
  </si>
  <si>
    <t>REP 202501-051-R2</t>
  </si>
  <si>
    <t>JL951M4</t>
  </si>
  <si>
    <t>REP 202501-175</t>
  </si>
  <si>
    <t>U36</t>
  </si>
  <si>
    <t>Q3</t>
  </si>
  <si>
    <t>U78</t>
  </si>
  <si>
    <t>Q8</t>
  </si>
  <si>
    <t>Falha de pitch tiristor</t>
  </si>
  <si>
    <t>J77U04T</t>
  </si>
  <si>
    <t>REP 202501-176</t>
  </si>
  <si>
    <t>BM-2025-022-R0</t>
  </si>
  <si>
    <t>Porta fusível danificada</t>
  </si>
  <si>
    <t>JC0H2VP</t>
  </si>
  <si>
    <t>REP 202501-207</t>
  </si>
  <si>
    <t>D49</t>
  </si>
  <si>
    <t>D123</t>
  </si>
  <si>
    <t>D99</t>
  </si>
  <si>
    <t>Falha no circuito de freio dos motores</t>
  </si>
  <si>
    <t>REP 202501-125-R1</t>
  </si>
  <si>
    <t>J7AD17F</t>
  </si>
  <si>
    <t>REP 202501-202</t>
  </si>
  <si>
    <t>J7AD12K</t>
  </si>
  <si>
    <t>REP 202501-203</t>
  </si>
  <si>
    <t>REP 202501-151-R1</t>
  </si>
  <si>
    <t>REP 202501-105-R2</t>
  </si>
  <si>
    <t>J7AD112</t>
  </si>
  <si>
    <t>REP 202501-177</t>
  </si>
  <si>
    <t>REP 202501-154-R1</t>
  </si>
  <si>
    <t>K9B</t>
  </si>
  <si>
    <t>REP 202501-119-R1</t>
  </si>
  <si>
    <t>D4</t>
  </si>
  <si>
    <t>REP 202501-127-R1</t>
  </si>
  <si>
    <t>JC5C0NS</t>
  </si>
  <si>
    <t>REP 202501-178</t>
  </si>
  <si>
    <t>U42</t>
  </si>
  <si>
    <t>U41</t>
  </si>
  <si>
    <t>REP 202501-117-R1</t>
  </si>
  <si>
    <t>REP 202501-229</t>
  </si>
  <si>
    <t>Falha na leitura das temperaturas geral - RETORNO SEM GARANTIA</t>
  </si>
  <si>
    <t>JJ1H13Z</t>
  </si>
  <si>
    <t>REP 202501-179</t>
  </si>
  <si>
    <t>Falha no circuito do mains on</t>
  </si>
  <si>
    <t>REP 202501-180</t>
  </si>
  <si>
    <t>U84</t>
  </si>
  <si>
    <t>IS200AEPAH1BKE</t>
  </si>
  <si>
    <t>JG1J0R0</t>
  </si>
  <si>
    <t>REP 202501-181</t>
  </si>
  <si>
    <t>JM0C1GT</t>
  </si>
  <si>
    <t>REP 202501-211</t>
  </si>
  <si>
    <t xml:space="preserve">U69 </t>
  </si>
  <si>
    <t>Circuito de leitura de temperatura (Placa esquentando)</t>
  </si>
  <si>
    <t>REP 202501-182</t>
  </si>
  <si>
    <t>J61S563</t>
  </si>
  <si>
    <t>REP 202501-183</t>
  </si>
  <si>
    <t>Circuito de leitura de temperatura do gerador</t>
  </si>
  <si>
    <t>REP 202501-184</t>
  </si>
  <si>
    <t>Falha na leitura de vibração</t>
  </si>
  <si>
    <t>REP 202501-185</t>
  </si>
  <si>
    <t>REP 202501-204</t>
  </si>
  <si>
    <t>J61F0TC</t>
  </si>
  <si>
    <t>REP 202501-205</t>
  </si>
  <si>
    <t>REP 202501-029-R1</t>
  </si>
  <si>
    <t>JA3G1S7</t>
  </si>
  <si>
    <t>REP 202501-186</t>
  </si>
  <si>
    <t>Não comunica com AEPA</t>
  </si>
  <si>
    <t>J61F0VJ</t>
  </si>
  <si>
    <t>REP 202501-187</t>
  </si>
  <si>
    <t>Carregador apagado</t>
  </si>
  <si>
    <t>J79H0EE</t>
  </si>
  <si>
    <t>REP 202501-206</t>
  </si>
  <si>
    <t>Circuito de alimentação dos +15 e -15VDC (placa interna 63504003362)</t>
  </si>
  <si>
    <t>REP 202501-194-R1</t>
  </si>
  <si>
    <t>REP 202501-053-R1</t>
  </si>
  <si>
    <t>Falha de comunicação (placa interna 56621001356)</t>
  </si>
  <si>
    <t>REP 202501-175-R1</t>
  </si>
  <si>
    <t>REP 202501-124-R1</t>
  </si>
  <si>
    <t>J91E0VH</t>
  </si>
  <si>
    <t>REP 202501-208</t>
  </si>
  <si>
    <t>U33</t>
  </si>
  <si>
    <t>REP 202501-051-R3</t>
  </si>
  <si>
    <t>REP 202501-116-R1</t>
  </si>
  <si>
    <t>PK6501Y</t>
  </si>
  <si>
    <t>REP 202501-188</t>
  </si>
  <si>
    <t>J60W1TH</t>
  </si>
  <si>
    <t>REP 202501-189</t>
  </si>
  <si>
    <t>JA7N0LE</t>
  </si>
  <si>
    <t>REP 202501-190</t>
  </si>
  <si>
    <t>Não envia o sinal para o k22</t>
  </si>
  <si>
    <t>P7KU02V</t>
  </si>
  <si>
    <t>REP 202501-191</t>
  </si>
  <si>
    <t>Sem comunicação com leitura de vibração</t>
  </si>
  <si>
    <t>REP 202501-019-R1</t>
  </si>
  <si>
    <t>REP 202501-099-R1</t>
  </si>
  <si>
    <t>Não movimenta a pá (Retornou com o circuito de potência em curto)</t>
  </si>
  <si>
    <t>JP0091520</t>
  </si>
  <si>
    <t>REP 202501-197</t>
  </si>
  <si>
    <t>JP0011521</t>
  </si>
  <si>
    <t>REP 202501-198</t>
  </si>
  <si>
    <t>P63L01S</t>
  </si>
  <si>
    <t>REP 202501-246</t>
  </si>
  <si>
    <t>U116</t>
  </si>
  <si>
    <t>U134</t>
  </si>
  <si>
    <t>C223</t>
  </si>
  <si>
    <t>Falha 141_CU rotor Side Collective Fault (desarmando fusivel FU-12 da AEPS)</t>
  </si>
  <si>
    <t>J64Z0ES</t>
  </si>
  <si>
    <t>REP 202501-223</t>
  </si>
  <si>
    <t>Sem Leitura de Encoder</t>
  </si>
  <si>
    <t>JA690AS</t>
  </si>
  <si>
    <t>REP 202501-239</t>
  </si>
  <si>
    <t>Led Apagado</t>
  </si>
  <si>
    <t>JCCU150</t>
  </si>
  <si>
    <t>REP 202501-240</t>
  </si>
  <si>
    <t>Microcontrolador danificado</t>
  </si>
  <si>
    <t>PORTA FUS</t>
  </si>
  <si>
    <t>Não passa no load test</t>
  </si>
  <si>
    <t>Q27</t>
  </si>
  <si>
    <t>Placa com o microcontrolador em curto</t>
  </si>
  <si>
    <t>PL6506R</t>
  </si>
  <si>
    <t>JA0J3NE</t>
  </si>
  <si>
    <t>REP 202501-212</t>
  </si>
  <si>
    <t>D13</t>
  </si>
  <si>
    <t>Trilha danificada</t>
  </si>
  <si>
    <t>JF2M0XN</t>
  </si>
  <si>
    <t>REP 202501-213</t>
  </si>
  <si>
    <t>REP 202501-227</t>
  </si>
  <si>
    <t>JD1T1PR</t>
  </si>
  <si>
    <t>REP 202501-214</t>
  </si>
  <si>
    <t>REP 202501-218</t>
  </si>
  <si>
    <t>cobrança garantia</t>
  </si>
  <si>
    <t>Erro na comunicação com o outros carregadores</t>
  </si>
  <si>
    <t>J7D3054</t>
  </si>
  <si>
    <t>REP 202501-215</t>
  </si>
  <si>
    <t>D15</t>
  </si>
  <si>
    <t>JA622ZG</t>
  </si>
  <si>
    <t>REP 202501-216</t>
  </si>
  <si>
    <t>Varistor</t>
  </si>
  <si>
    <t>Varistor danificado</t>
  </si>
  <si>
    <t>J77G0A4</t>
  </si>
  <si>
    <t>REP 202501-230</t>
  </si>
  <si>
    <t>J79H0HN</t>
  </si>
  <si>
    <t>REP 202501-217</t>
  </si>
  <si>
    <t>R9</t>
  </si>
  <si>
    <t>Curto no FU3</t>
  </si>
  <si>
    <t>REP 202501-219</t>
  </si>
  <si>
    <t>REP 202501-220</t>
  </si>
  <si>
    <t>C41</t>
  </si>
  <si>
    <t>REP 202501-180-R1</t>
  </si>
  <si>
    <t>Falha de comunicação com WETB e WETC</t>
  </si>
  <si>
    <t>REP 202501-251</t>
  </si>
  <si>
    <t>Circuito de comunicação em curto (60373002499)</t>
  </si>
  <si>
    <t>A6532003257</t>
  </si>
  <si>
    <t>REP 202501-193</t>
  </si>
  <si>
    <t>Circuito de comunicação em curto (A6532002143)</t>
  </si>
  <si>
    <t>A7438005480</t>
  </si>
  <si>
    <t>REP 202501-252</t>
  </si>
  <si>
    <t>Queimada sem acender o LED</t>
  </si>
  <si>
    <t>J11190464</t>
  </si>
  <si>
    <t>REP 202501-221</t>
  </si>
  <si>
    <t>C66</t>
  </si>
  <si>
    <t>C31</t>
  </si>
  <si>
    <t>Converter Six More (Movimenta a pá, mas não passa no teste de bateria)</t>
  </si>
  <si>
    <t>J13051869</t>
  </si>
  <si>
    <t>REP 202501-222</t>
  </si>
  <si>
    <t>Pá travada em 90º</t>
  </si>
  <si>
    <t>A Placa retornou travada</t>
  </si>
  <si>
    <t>J76502N</t>
  </si>
  <si>
    <t>REP 202501-241</t>
  </si>
  <si>
    <t>JA5625C</t>
  </si>
  <si>
    <t>REP 202501-242</t>
  </si>
  <si>
    <t>Carregador não liga</t>
  </si>
  <si>
    <t>J11102031</t>
  </si>
  <si>
    <t>REP 202501-247</t>
  </si>
  <si>
    <t>U87</t>
  </si>
  <si>
    <t>Power Converter não libera o circuito para movimentar a pá</t>
  </si>
  <si>
    <t>J11080827</t>
  </si>
  <si>
    <t>REP 202501-248</t>
  </si>
  <si>
    <t>Falha de temperatura na power converter</t>
  </si>
  <si>
    <t>J11076777</t>
  </si>
  <si>
    <t>REP 202501-253</t>
  </si>
  <si>
    <t>Thyristor Fault (Motor não movimenta)</t>
  </si>
  <si>
    <t>P5DZ03X</t>
  </si>
  <si>
    <t>REP 202501-231</t>
  </si>
  <si>
    <t>PLUG J1</t>
  </si>
  <si>
    <t>TODOS OS RELÉS</t>
  </si>
  <si>
    <t>Falha de cadeia de segurança</t>
  </si>
  <si>
    <t>J56W5NM</t>
  </si>
  <si>
    <t>REP 202501-224</t>
  </si>
  <si>
    <t>JG1P2FL</t>
  </si>
  <si>
    <t>REP 202501-228</t>
  </si>
  <si>
    <t>C116</t>
  </si>
  <si>
    <t>J677034</t>
  </si>
  <si>
    <t>REP 202501-225</t>
  </si>
  <si>
    <t>D145</t>
  </si>
  <si>
    <t>D149</t>
  </si>
  <si>
    <t>Falha de leitura das vibrações</t>
  </si>
  <si>
    <t>J11099996</t>
  </si>
  <si>
    <t>REP 202501-250</t>
  </si>
  <si>
    <t>Falha de Shunt Energ no Toolbox</t>
  </si>
  <si>
    <t>J10160682</t>
  </si>
  <si>
    <t>REP 202501-249</t>
  </si>
  <si>
    <t>Falha de Safety loop</t>
  </si>
  <si>
    <t>J13051867</t>
  </si>
  <si>
    <t>REP 202501-254</t>
  </si>
  <si>
    <t>Falha de temparatura na power converter</t>
  </si>
  <si>
    <t>J59G5CP</t>
  </si>
  <si>
    <t>REP 202501-232</t>
  </si>
  <si>
    <t>JF1D0A2</t>
  </si>
  <si>
    <t>REP 202501-226</t>
  </si>
  <si>
    <t>T1</t>
  </si>
  <si>
    <t>JEC60HR</t>
  </si>
  <si>
    <t>GE</t>
  </si>
  <si>
    <t>JOÃO CÂMARA</t>
  </si>
  <si>
    <t>JCC32FM</t>
  </si>
  <si>
    <t>JL6006L</t>
  </si>
  <si>
    <t>JEDG033</t>
  </si>
  <si>
    <t>J95R0DJ</t>
  </si>
  <si>
    <t>JF1P07L</t>
  </si>
  <si>
    <t>JD1T0VL</t>
  </si>
  <si>
    <t>JD2N065</t>
  </si>
  <si>
    <t>C133</t>
  </si>
  <si>
    <t>JCC902R</t>
  </si>
  <si>
    <t>IS200AEPAH1BJD</t>
  </si>
  <si>
    <t>JE33054</t>
  </si>
  <si>
    <t>IS200AEPAH1BMF</t>
  </si>
  <si>
    <t>JHA60M5</t>
  </si>
  <si>
    <t>JC591JH</t>
  </si>
  <si>
    <t>JC0H02H</t>
  </si>
  <si>
    <t>JD2F1ES</t>
  </si>
  <si>
    <t>JC3V1YM</t>
  </si>
  <si>
    <t>JC2S0AJ</t>
  </si>
  <si>
    <t>JE7J19K</t>
  </si>
  <si>
    <t>JA5K0AX</t>
  </si>
  <si>
    <t>JA7U0GH</t>
  </si>
  <si>
    <t>JD121U2</t>
  </si>
  <si>
    <t>JCCN04K</t>
  </si>
  <si>
    <t>JD121NY</t>
  </si>
  <si>
    <t>JC7P0AF</t>
  </si>
  <si>
    <t>JEAL0AK</t>
  </si>
  <si>
    <t>JADM11W</t>
  </si>
  <si>
    <t>JLAT0ZT</t>
  </si>
  <si>
    <t>JCCC2Y7</t>
  </si>
  <si>
    <t>JE5R0P2</t>
  </si>
  <si>
    <t>J96S0C4</t>
  </si>
  <si>
    <t>JDDH040</t>
  </si>
  <si>
    <t>J7DX05T</t>
  </si>
  <si>
    <t>J7DX05W</t>
  </si>
  <si>
    <t>JA0P4D7</t>
  </si>
  <si>
    <t>Falha de comunicação com os outros carregadores</t>
  </si>
  <si>
    <t>JLCS0LR</t>
  </si>
  <si>
    <t>Carregador lendo alta corrente da bateria</t>
  </si>
  <si>
    <t>J99S2RM</t>
  </si>
  <si>
    <t>JG2F1L0</t>
  </si>
  <si>
    <t>JE9F0UK</t>
  </si>
  <si>
    <t>Falha no carregamento da bateria</t>
  </si>
  <si>
    <t>J74G0GX</t>
  </si>
  <si>
    <t>JM6A30H</t>
  </si>
  <si>
    <t>Curto na bateria. Carregador sem alimentação</t>
  </si>
  <si>
    <t>Falha no carregamento da bateria. Carregador não saia do módulo de carga 1.</t>
  </si>
  <si>
    <t>JF390TK</t>
  </si>
  <si>
    <t>J61F0PN</t>
  </si>
  <si>
    <t>Carregador não estava carregando</t>
  </si>
  <si>
    <t>J7361Y3</t>
  </si>
  <si>
    <t>P642056</t>
  </si>
  <si>
    <t>Weca com perda de comunicação</t>
  </si>
  <si>
    <t>J677020</t>
  </si>
  <si>
    <t>Falha no plug J12</t>
  </si>
  <si>
    <t>Rotor CCU colletive fault</t>
  </si>
  <si>
    <t>IS210AEBIH1BEA</t>
  </si>
  <si>
    <t>G62R09G</t>
  </si>
  <si>
    <t>Q5 Tripando e WECA offline</t>
  </si>
  <si>
    <t>Falha de comunicação. Não aceita download e não comunica</t>
  </si>
  <si>
    <t>J75D1H2</t>
  </si>
  <si>
    <t>201 I/O card 28V not ok.</t>
  </si>
  <si>
    <t>Perda de referência do ângulo da pá</t>
  </si>
  <si>
    <t>JA7H044</t>
  </si>
  <si>
    <t>K6T relé danificado na placa</t>
  </si>
  <si>
    <t>Falha de comunicação na axis 2</t>
  </si>
  <si>
    <t>JEAR04R</t>
  </si>
  <si>
    <t>Não envia o sinal de tensão para o Encoder</t>
  </si>
  <si>
    <t>Falha de pitch tiristor fault 1</t>
  </si>
  <si>
    <t>Field loss na WEPA</t>
  </si>
  <si>
    <t>J6AP25R</t>
  </si>
  <si>
    <t>Falha de pitch tiristor fault 3</t>
  </si>
  <si>
    <t>Mês</t>
  </si>
  <si>
    <t>Valor</t>
  </si>
  <si>
    <t>TOTAL</t>
  </si>
  <si>
    <t>Data BM</t>
  </si>
  <si>
    <t>Referência</t>
  </si>
  <si>
    <t>Cliente</t>
  </si>
  <si>
    <t>Complexo</t>
  </si>
  <si>
    <t>Faturado</t>
  </si>
  <si>
    <t>Serra da Vacas</t>
  </si>
  <si>
    <t>Morro dos Ventos</t>
  </si>
  <si>
    <t>Calangos</t>
  </si>
  <si>
    <t>BM-2025-04-R0</t>
  </si>
  <si>
    <t>BM-2025-07-R0</t>
  </si>
  <si>
    <t>BM-2025-08-R1</t>
  </si>
  <si>
    <t>Com Cliente</t>
  </si>
  <si>
    <t>BM-2025-11-R0</t>
  </si>
  <si>
    <t>BM-2025-09-R1</t>
  </si>
  <si>
    <t>BM-2025-10-R0</t>
  </si>
  <si>
    <t>Reenviar</t>
  </si>
  <si>
    <t>Macacos</t>
  </si>
  <si>
    <t>BM-2025-12-R0</t>
  </si>
  <si>
    <t>BM-2025-14-R0</t>
  </si>
  <si>
    <t>BM-2025-13-R1</t>
  </si>
  <si>
    <t>BM-2025-15-R0</t>
  </si>
  <si>
    <t>BM-2025-16-R0</t>
  </si>
  <si>
    <t>BM-2025-17-R0</t>
  </si>
  <si>
    <t>BM-2025-18-R0</t>
  </si>
  <si>
    <t>BM-2025-19-R0</t>
  </si>
  <si>
    <t>BM-2025-20-R0</t>
  </si>
  <si>
    <t>BM-2025-21-R0</t>
  </si>
  <si>
    <t>BM-2025-22-R0</t>
  </si>
  <si>
    <t>BM-2025-23-R0</t>
  </si>
  <si>
    <t>BM-2025-24-R0</t>
  </si>
  <si>
    <t>BM-2025-25-R0</t>
  </si>
  <si>
    <t>R$ Unit</t>
  </si>
  <si>
    <t>Qdt</t>
  </si>
  <si>
    <t>Total R$</t>
  </si>
  <si>
    <t>cliente</t>
  </si>
  <si>
    <t>DATA DE ENTREGA</t>
  </si>
  <si>
    <t>NÍVEL</t>
  </si>
  <si>
    <t>COMPONENTE SUBSTITUÍDO</t>
  </si>
  <si>
    <t>Alta</t>
  </si>
  <si>
    <t>Baixa</t>
  </si>
  <si>
    <t>PE260AR</t>
  </si>
  <si>
    <t>JP0301521</t>
  </si>
  <si>
    <t>Alarme 5263 (can-falha de comunicação)</t>
  </si>
  <si>
    <t>Não acoplou</t>
  </si>
  <si>
    <t>Alarme 700 (não comunicou)</t>
  </si>
  <si>
    <t>Falha intermitente</t>
  </si>
  <si>
    <t>média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</si>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</sst>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mm/dd/yyyy"/>
    <numFmt numFmtId="166" formatCode="&quot;R$&quot;\ #,##0.0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4"/>
      <color rgb="FFFFFF0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164" fontId="9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</cellStyleXfs>
  <cellXfs count="114">
    <xf numFmtId="0" fontId="0" fillId="0" borderId="0" xfId="0"/>
    <xf numFmtId="0" fontId="7" fillId="4" borderId="0" xfId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5" fillId="0" borderId="4" xfId="0" applyFont="1" applyBorder="1"/>
    <xf numFmtId="4" fontId="15" fillId="0" borderId="3" xfId="0" applyNumberFormat="1" applyFont="1" applyBorder="1"/>
    <xf numFmtId="0" fontId="14" fillId="4" borderId="7" xfId="1" applyFont="1" applyFill="1" applyBorder="1" applyAlignment="1">
      <alignment horizontal="center" vertical="center"/>
    </xf>
    <xf numFmtId="0" fontId="15" fillId="4" borderId="8" xfId="0" applyFont="1" applyFill="1" applyBorder="1"/>
    <xf numFmtId="4" fontId="15" fillId="4" borderId="14" xfId="0" applyNumberFormat="1" applyFont="1" applyFill="1" applyBorder="1"/>
    <xf numFmtId="0" fontId="15" fillId="0" borderId="8" xfId="0" applyFont="1" applyBorder="1"/>
    <xf numFmtId="4" fontId="15" fillId="0" borderId="14" xfId="0" applyNumberFormat="1" applyFont="1" applyBorder="1"/>
    <xf numFmtId="44" fontId="14" fillId="4" borderId="0" xfId="1" applyNumberFormat="1" applyFont="1" applyFill="1" applyAlignment="1">
      <alignment horizontal="center" vertical="center"/>
    </xf>
    <xf numFmtId="9" fontId="14" fillId="4" borderId="0" xfId="1" applyNumberFormat="1" applyFont="1" applyFill="1" applyAlignment="1">
      <alignment horizontal="center" vertical="center"/>
    </xf>
    <xf numFmtId="0" fontId="14" fillId="4" borderId="0" xfId="1" applyFont="1" applyFill="1" applyAlignment="1">
      <alignment horizontal="left" vertical="center"/>
    </xf>
    <xf numFmtId="0" fontId="10" fillId="4" borderId="1" xfId="0" applyFont="1" applyFill="1" applyBorder="1"/>
    <xf numFmtId="0" fontId="14" fillId="4" borderId="15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16" fontId="14" fillId="4" borderId="0" xfId="1" applyNumberFormat="1" applyFont="1" applyFill="1" applyAlignment="1">
      <alignment horizontal="center" vertical="center"/>
    </xf>
    <xf numFmtId="4" fontId="14" fillId="4" borderId="0" xfId="1" applyNumberFormat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14" fontId="10" fillId="4" borderId="13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10" fillId="4" borderId="1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/>
    <xf numFmtId="0" fontId="14" fillId="4" borderId="11" xfId="1" applyFont="1" applyFill="1" applyBorder="1" applyAlignment="1">
      <alignment horizontal="center" vertical="center"/>
    </xf>
    <xf numFmtId="4" fontId="14" fillId="4" borderId="12" xfId="1" applyNumberFormat="1" applyFont="1" applyFill="1" applyBorder="1" applyAlignment="1">
      <alignment horizontal="center" vertical="center"/>
    </xf>
    <xf numFmtId="166" fontId="15" fillId="0" borderId="14" xfId="0" applyNumberFormat="1" applyFont="1" applyBorder="1"/>
    <xf numFmtId="7" fontId="14" fillId="0" borderId="15" xfId="1" applyNumberFormat="1" applyFont="1" applyBorder="1" applyAlignment="1">
      <alignment horizontal="center" vertical="center"/>
    </xf>
    <xf numFmtId="7" fontId="13" fillId="4" borderId="9" xfId="1" applyNumberFormat="1" applyFont="1" applyFill="1" applyBorder="1" applyAlignment="1">
      <alignment horizontal="center" vertical="center"/>
    </xf>
    <xf numFmtId="7" fontId="13" fillId="4" borderId="10" xfId="1" applyNumberFormat="1" applyFont="1" applyFill="1" applyBorder="1" applyAlignment="1">
      <alignment horizontal="center" vertical="center"/>
    </xf>
    <xf numFmtId="7" fontId="14" fillId="0" borderId="5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center"/>
    </xf>
    <xf numFmtId="0" fontId="13" fillId="7" borderId="2" xfId="1" applyFont="1" applyFill="1" applyBorder="1" applyAlignment="1">
      <alignment horizontal="center" vertical="center"/>
    </xf>
    <xf numFmtId="0" fontId="13" fillId="6" borderId="2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17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4" fontId="10" fillId="4" borderId="0" xfId="0" applyNumberFormat="1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7" fontId="0" fillId="0" borderId="0" xfId="0" applyNumberFormat="1" applyAlignment="1">
      <alignment horizontal="center" vertical="center"/>
    </xf>
    <xf numFmtId="166" fontId="0" fillId="0" borderId="0" xfId="0" applyNumberFormat="1"/>
    <xf numFmtId="166" fontId="17" fillId="0" borderId="0" xfId="0" applyNumberFormat="1" applyFont="1"/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0" xfId="0" applyBorder="1"/>
    <xf numFmtId="0" fontId="2" fillId="4" borderId="0" xfId="1" applyFont="1" applyFill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 indent="2"/>
    </xf>
    <xf numFmtId="0" fontId="15" fillId="4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7" fontId="14" fillId="4" borderId="0" xfId="1" applyNumberFormat="1" applyFont="1" applyFill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9" borderId="10" xfId="1" applyFont="1" applyFill="1" applyBorder="1" applyAlignment="1">
      <alignment horizontal="center" vertical="center"/>
    </xf>
    <xf numFmtId="0" fontId="13" fillId="7" borderId="10" xfId="1" applyFont="1" applyFill="1" applyBorder="1" applyAlignment="1">
      <alignment horizontal="center" vertical="center"/>
    </xf>
    <xf numFmtId="0" fontId="9" fillId="0" borderId="0" xfId="0" applyFont="1"/>
    <xf numFmtId="166" fontId="10" fillId="4" borderId="0" xfId="0" applyNumberFormat="1" applyFont="1" applyFill="1"/>
    <xf numFmtId="17" fontId="21" fillId="8" borderId="0" xfId="0" applyNumberFormat="1" applyFont="1" applyFill="1" applyAlignment="1">
      <alignment horizontal="center" vertical="center"/>
    </xf>
    <xf numFmtId="166" fontId="21" fillId="8" borderId="0" xfId="0" applyNumberFormat="1" applyFont="1" applyFill="1"/>
    <xf numFmtId="0" fontId="2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0" xfId="0" quotePrefix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4" fontId="7" fillId="4" borderId="0" xfId="1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0" borderId="5" xfId="0" applyFont="1" applyBorder="1"/>
    <xf numFmtId="166" fontId="15" fillId="0" borderId="15" xfId="0" applyNumberFormat="1" applyFont="1" applyBorder="1"/>
    <xf numFmtId="0" fontId="1" fillId="4" borderId="0" xfId="1" applyFont="1" applyFill="1" applyAlignment="1">
      <alignment horizontal="left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/>
    <xf numFmtId="0" fontId="1" fillId="4" borderId="0" xfId="1" applyFont="1" applyFill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</cellXfs>
  <cellStyles count="7">
    <cellStyle name="Currency 2" xfId="3" xr:uid="{3662ED26-9FD1-4EF2-AB12-06A7D88A5F7E}"/>
    <cellStyle name="Normal" xfId="0" builtinId="0"/>
    <cellStyle name="Normal 2" xfId="1" xr:uid="{64D9D7DB-1198-480A-BD8F-85AAFE0E4701}"/>
    <cellStyle name="Normal 3" xfId="2" xr:uid="{951058B9-D22B-4A19-9EB3-B2AC44991921}"/>
    <cellStyle name="Normal 4" xfId="4" xr:uid="{C791A637-F2ED-4D55-854D-63283D48B631}"/>
    <cellStyle name="Normal 5" xfId="5" xr:uid="{B244F384-E356-4747-860D-4B66F715CB62}"/>
    <cellStyle name="Normal 6" xfId="6" xr:uid="{13272444-EB06-465E-B01F-4C0AB0509277}"/>
  </cellStyles>
  <dxfs count="218"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numFmt numFmtId="166" formatCode="&quot;R$&quot;\ #,##0.00"/>
    </dxf>
    <dxf>
      <numFmt numFmtId="22" formatCode="m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&quot;R$&quot;\ #,##0.00"/>
    </dxf>
    <dxf>
      <numFmt numFmtId="166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textRotation="0" wrapText="0" indent="0" justifyLastLine="0" shrinkToFit="0" readingOrder="0"/>
    </dxf>
  </dxfs>
  <tableStyles count="0" defaultTableStyle="TableStyleMedium9" defaultPivotStyle="PivotStyleLight16"/>
  <colors>
    <mruColors>
      <color rgb="FF29F73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Gerada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'Resumo BMs'!$A$2:$A$8</c:f>
              <c:numCache>
                <c:formatCode>mmm\-yy</c:formatCode>
                <c:ptCount val="7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</c:numCache>
            </c:numRef>
          </c:cat>
          <c:val>
            <c:numRef>
              <c:f>'Resumo BMs'!$B$2:$B$8</c:f>
              <c:numCache>
                <c:formatCode>"R$"\ #,##0.00</c:formatCode>
                <c:ptCount val="7"/>
                <c:pt idx="0">
                  <c:v>30900</c:v>
                </c:pt>
                <c:pt idx="1">
                  <c:v>8880</c:v>
                </c:pt>
                <c:pt idx="2">
                  <c:v>22228</c:v>
                </c:pt>
                <c:pt idx="3">
                  <c:v>101628</c:v>
                </c:pt>
                <c:pt idx="4">
                  <c:v>65970</c:v>
                </c:pt>
                <c:pt idx="5">
                  <c:v>72562</c:v>
                </c:pt>
                <c:pt idx="6">
                  <c:v>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617-A006-D0453640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69951"/>
        <c:axId val="1076071391"/>
      </c:barChart>
      <c:dateAx>
        <c:axId val="10760699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71391"/>
        <c:crosses val="autoZero"/>
        <c:auto val="1"/>
        <c:lblOffset val="100"/>
        <c:baseTimeUnit val="months"/>
      </c:dateAx>
      <c:valAx>
        <c:axId val="10760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542192</xdr:colOff>
      <xdr:row>1</xdr:row>
      <xdr:rowOff>0</xdr:rowOff>
    </xdr:from>
    <xdr:to>
      <xdr:col>7</xdr:col>
      <xdr:colOff>307731</xdr:colOff>
      <xdr:row>10</xdr:row>
      <xdr:rowOff>80596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15F444-CC8D-CFF6-4175-B9A987EE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83204-C07A-4E29-9C7C-CC5557614BCB}" name="Tabela2" displayName="Tabela2" ref="A1:AB384" totalsRowShown="0" headerRowDxfId="217" dataCellStyle="Normal">
  <autoFilter ref="A1:AB384" xr:uid="{63683204-C07A-4E29-9C7C-CC5557614BCB}">
    <filterColumn colId="5">
      <filters>
        <dateGroupItem year="2025" month="8" day="30" dateTimeGrouping="day"/>
      </filters>
    </filterColumn>
  </autoFilter>
  <tableColumns count="28">
    <tableColumn id="1" xr3:uid="{ED0FBB3D-D2AA-4156-A959-4A0F6CED4684}" name="SEQ" dataDxfId="216" dataCellStyle="Normal"/>
    <tableColumn id="2" xr3:uid="{52296C68-C138-4D5F-BF3A-B1CEA295081A}" name="PLACA" dataDxfId="215" dataCellStyle="Normal"/>
    <tableColumn id="3" xr3:uid="{A1EB75D6-9C62-49C9-9C65-4CC68E20B9FC}" name="VERSÃO" dataDxfId="214" dataCellStyle="Normal"/>
    <tableColumn id="4" xr3:uid="{16541AD8-38E6-40A5-9AA0-6609ADC22CC2}" name="SERIAL" dataDxfId="213" dataCellStyle="Normal"/>
    <tableColumn id="5" xr3:uid="{B43F1234-D4BC-44A3-AFD5-0D843294C697}" name="Prioridade" dataDxfId="212" dataCellStyle="Normal"/>
    <tableColumn id="6" xr3:uid="{B2221C79-CB58-49D0-B0E3-998E3E0D8DE6}" name="DATA DE CHEGADA" dataDxfId="211" dataCellStyle="Normal"/>
    <tableColumn id="7" xr3:uid="{3D5771F9-65E4-461B-B6A1-7B20F3205577}" name="DATA DE REPARO" dataDxfId="210" dataCellStyle="Normal"/>
    <tableColumn id="8" xr3:uid="{5D1F9A0D-613F-4DA8-8D10-3381799F0472}" name="DIAS" dataDxfId="209" dataCellStyle="Normal">
      <calculatedColumnFormula>IF(G2,"",TODAY()-F2)</calculatedColumnFormula>
    </tableColumn>
    <tableColumn id="9" xr3:uid="{CE118839-55DF-4607-8C83-F603C0FD7BC9}" name="REL. DE RAPARO" dataDxfId="208" dataCellStyle="Normal"/>
    <tableColumn id="10" xr3:uid="{09DBDB17-1786-436C-A785-E09354BE7BD7}" name="ENTREGA/PREVISÃO" dataDxfId="207" dataCellStyle="Normal"/>
    <tableColumn id="11" xr3:uid="{4E875B98-985B-4AB4-9204-BE1C2963DDCA}" name="Status" dataDxfId="206" dataCellStyle="Normal"/>
    <tableColumn id="23" xr3:uid="{7CDB3083-3038-4780-888E-8EB03455E59F}" name="Entrega" dataDxfId="205"/>
    <tableColumn id="12" xr3:uid="{FA586697-985B-4032-9230-C905F2E46C82}" name="REPARADA" dataDxfId="204" dataCellStyle="Normal"/>
    <tableColumn id="14" xr3:uid="{948B3CB8-BA3F-4425-A240-EC9EA986A813}" name="EM ANÁLISE" dataDxfId="203" dataCellStyle="Normal"/>
    <tableColumn id="15" xr3:uid="{7AEBE682-DEFC-4D91-9D27-2C003B10AC6F}" name="SEM  REPARO" dataDxfId="202" dataCellStyle="Normal"/>
    <tableColumn id="16" xr3:uid="{1E779FB3-05B2-4AFA-BAFD-BFD0E4F184E7}" name="RETORNO" dataDxfId="201" dataCellStyle="Normal"/>
    <tableColumn id="17" xr3:uid="{16B1D0A8-9C70-4C62-9A98-133E9039CFFD}" name="CORTESIA" dataDxfId="200" dataCellStyle="Normal"/>
    <tableColumn id="18" xr3:uid="{3947B515-F40F-4CB8-AD6E-6E43BE3C47A3}" name="BM" dataDxfId="199" dataCellStyle="Normal"/>
    <tableColumn id="29" xr3:uid="{127BB6DE-6EBE-4846-B4BA-2917F29E5D55}" name="FOLLOW-UP" dataDxfId="198"/>
    <tableColumn id="19" xr3:uid="{C3C25941-D60B-48AE-A259-20473B20BD29}" name="FATURADO" dataDxfId="197" dataCellStyle="Normal"/>
    <tableColumn id="20" xr3:uid="{0F6DD708-9D81-4C1C-B34C-D9913ECA599E}" name="NF" dataDxfId="196" dataCellStyle="Normal"/>
    <tableColumn id="21" xr3:uid="{2AED09DE-C587-45D0-BE20-368E5EDDD086}" name="CLIENTE" dataDxfId="195" dataCellStyle="Normal"/>
    <tableColumn id="22" xr3:uid="{310A3642-4EB0-4E9C-A7D1-C703C5983214}" name="LOCAL" dataDxfId="194" dataCellStyle="Normal"/>
    <tableColumn id="24" xr3:uid="{17FA816C-B78C-468E-8019-924B189ECE88}" name="CS 1" dataDxfId="193" dataCellStyle="Normal"/>
    <tableColumn id="25" xr3:uid="{8C192003-9CCD-467C-8152-0BBDA5CAA004}" name="CS 2" dataDxfId="192" dataCellStyle="Normal"/>
    <tableColumn id="26" xr3:uid="{C14868D4-3C32-4FD3-8AC1-F546C13D520B}" name="CS3" dataDxfId="191" dataCellStyle="Normal"/>
    <tableColumn id="27" xr3:uid="{8387D05A-9D61-4F23-8CE3-493ECADFB9C1}" name="CS4" dataDxfId="190" dataCellStyle="Normal"/>
    <tableColumn id="28" xr3:uid="{CE1463C3-A5E0-4831-B054-53D88FD8AC0F}" name="DESCRIÇÃO DA FALHA" dataDxfId="189" dataCellStyle="Norm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1CFB-730D-4B7C-ACAA-D3A40FE73E3E}" name="Tabela1" displayName="Tabela1" ref="A12:H42" totalsRowCount="1">
  <autoFilter ref="A12:H41" xr:uid="{E80F1CFB-730D-4B7C-ACAA-D3A40FE73E3E}"/>
  <tableColumns count="8">
    <tableColumn id="1" xr3:uid="{C8302207-F6BE-4C5F-8CA7-625FE64B19D1}" name="Data BM" dataDxfId="188" totalsRowDxfId="187"/>
    <tableColumn id="2" xr3:uid="{136BB44B-3E18-4A4F-A0C5-AE50CD221F41}" name="Referência" dataDxfId="186" totalsRowDxfId="185"/>
    <tableColumn id="3" xr3:uid="{4F6DAEE6-F8A2-47F8-9094-A3FDD15FFA2A}" name="BM" dataDxfId="184" totalsRowDxfId="183"/>
    <tableColumn id="4" xr3:uid="{DAE7D336-9513-4917-9E2D-85A152CA741F}" name="Cliente" totalsRowLabel="TOTAL" dataDxfId="182" totalsRowDxfId="181"/>
    <tableColumn id="5" xr3:uid="{252C93E4-C900-436C-A2F6-1225DDEF3C3B}" name="Valor" totalsRowFunction="sum" dataDxfId="180" totalsRowDxfId="179"/>
    <tableColumn id="6" xr3:uid="{06203186-9AAD-4924-B752-F61B368DB381}" name="Status" dataDxfId="178" totalsRowDxfId="177"/>
    <tableColumn id="7" xr3:uid="{13345530-D6B6-4138-8C6C-A1ED1946C94A}" name="NF" dataDxfId="176" totalsRowDxfId="175"/>
    <tableColumn id="9" xr3:uid="{6D871076-3F21-4113-8C65-6B160072EC1B}" name="Complexo" dataDxfId="174" totalsRowDxfId="173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F8F680-4D49-412A-A81C-36EDF44EC94A}" name="Tabela4" displayName="Tabela4" ref="A1:B10" totalsRowShown="0" headerRowDxfId="172">
  <autoFilter ref="A1:B10" xr:uid="{5FF8F680-4D49-412A-A81C-36EDF44EC94A}"/>
  <tableColumns count="2">
    <tableColumn id="1" xr3:uid="{D9428BB5-F150-41BD-BB85-08720F0308DF}" name="Mês" dataDxfId="171"/>
    <tableColumn id="2" xr3:uid="{4C98FF53-C254-4E15-ACC3-8BA6069CC11E}" name="Valor" dataDxfId="17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7F9F4-22DD-4236-8DAF-C12FFFA4EE20}" name="Tabela3" displayName="Tabela3" ref="A1:E38" totalsRowShown="0" headerRowCellStyle="Normal" dataCellStyle="Normal">
  <autoFilter ref="A1:E38" xr:uid="{A0E7F9F4-22DD-4236-8DAF-C12FFFA4EE20}"/>
  <sortState xmlns:xlrd2="http://schemas.microsoft.com/office/spreadsheetml/2017/richdata2" ref="A2:B6">
    <sortCondition descending="1" ref="B1:B6"/>
  </sortState>
  <tableColumns count="5">
    <tableColumn id="1" xr3:uid="{6CC24986-9CF4-438A-A4A4-16A3235F2C79}" name="Placa" dataCellStyle="Normal"/>
    <tableColumn id="2" xr3:uid="{18A11BBF-FB28-43EC-AE52-EAD2D06FD9AD}" name="R$ Unit" dataDxfId="169" dataCellStyle="Normal"/>
    <tableColumn id="5" xr3:uid="{3647815A-6EE5-4E11-8BE8-87B2D825A4B3}" name="Qdt" dataDxfId="168" dataCellStyle="Normal"/>
    <tableColumn id="4" xr3:uid="{E6612AF9-46A1-4E2D-868C-F1A155E42A23}" name="Total R$" dataDxfId="167" dataCellStyle="Normal">
      <calculatedColumnFormula>Tabela3[[#This Row],[R$ Unit]]*Tabela3[[#This Row],[Qdt]]</calculatedColumnFormula>
    </tableColumn>
    <tableColumn id="3" xr3:uid="{7D147F40-02C5-4F41-896A-764126471756}" name="cliente" dataDxfId="166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D297-B7E0-4F56-9525-0BE9829CFDFA}">
  <dimension ref="A1:BH384"/>
  <sheetViews>
    <sheetView tabSelected="1" zoomScale="80" zoomScaleNormal="80" workbookViewId="0">
      <pane ySplit="1" topLeftCell="A363" activePane="bottomLeft" state="frozen"/>
      <selection pane="bottomLeft" activeCell="B1" sqref="B1:L384"/>
    </sheetView>
  </sheetViews>
  <sheetFormatPr defaultColWidth="9.140625" defaultRowHeight="15" x14ac:dyDescent="0.2"/>
  <cols>
    <col min="1" max="1" width="10" style="1" customWidth="1"/>
    <col min="2" max="2" width="19.42578125" style="59" bestFit="1" customWidth="1"/>
    <col min="3" max="3" width="18.7109375" style="1" bestFit="1" customWidth="1"/>
    <col min="4" max="4" width="20.28515625" style="1" bestFit="1" customWidth="1"/>
    <col min="5" max="5" width="17.140625" style="1" bestFit="1" customWidth="1"/>
    <col min="6" max="6" width="23.85546875" style="1" bestFit="1" customWidth="1"/>
    <col min="7" max="7" width="23.28515625" style="1" customWidth="1"/>
    <col min="8" max="8" width="10.7109375" style="1" bestFit="1" customWidth="1"/>
    <col min="9" max="9" width="22.7109375" style="1" bestFit="1" customWidth="1"/>
    <col min="10" max="10" width="26.28515625" style="1" bestFit="1" customWidth="1"/>
    <col min="11" max="11" width="15" style="1" bestFit="1" customWidth="1"/>
    <col min="12" max="12" width="15" style="1" customWidth="1"/>
    <col min="13" max="13" width="19.42578125" style="1" customWidth="1"/>
    <col min="14" max="14" width="19.5703125" style="1" bestFit="1" customWidth="1"/>
    <col min="15" max="15" width="19.42578125" style="1" customWidth="1"/>
    <col min="16" max="17" width="29" style="1" customWidth="1"/>
    <col min="18" max="18" width="17.140625" style="59" bestFit="1" customWidth="1"/>
    <col min="19" max="19" width="25.7109375" style="59" bestFit="1" customWidth="1"/>
    <col min="20" max="20" width="19.42578125" style="1" bestFit="1" customWidth="1"/>
    <col min="21" max="21" width="14.28515625" style="59" bestFit="1" customWidth="1"/>
    <col min="22" max="22" width="14.7109375" style="1" bestFit="1" customWidth="1"/>
    <col min="23" max="23" width="21" style="1" bestFit="1" customWidth="1"/>
    <col min="24" max="24" width="15.28515625" style="1" customWidth="1"/>
    <col min="25" max="25" width="17.7109375" style="1" customWidth="1"/>
    <col min="26" max="27" width="12.28515625" style="1" customWidth="1"/>
    <col min="28" max="28" width="103.85546875" style="1" customWidth="1"/>
    <col min="29" max="29" width="14.28515625" style="1" bestFit="1" customWidth="1"/>
    <col min="30" max="30" width="52.140625" style="1" bestFit="1" customWidth="1"/>
    <col min="31" max="31" width="9.85546875" style="1" customWidth="1"/>
    <col min="32" max="32" width="41" style="1" customWidth="1"/>
    <col min="33" max="33" width="18.28515625" style="1" customWidth="1"/>
    <col min="34" max="34" width="11.42578125" style="1" customWidth="1"/>
    <col min="35" max="36" width="14.42578125" style="1" customWidth="1"/>
    <col min="37" max="39" width="13.5703125" style="1" customWidth="1"/>
    <col min="40" max="40" width="27.5703125" style="1" customWidth="1"/>
    <col min="41" max="41" width="26.85546875" style="1" customWidth="1"/>
    <col min="42" max="44" width="29.140625" style="1" customWidth="1"/>
    <col min="45" max="46" width="24.140625" style="1" customWidth="1"/>
    <col min="47" max="47" width="9.140625" style="1" customWidth="1"/>
    <col min="48" max="48" width="9.42578125" style="1" customWidth="1"/>
    <col min="49" max="49" width="11.28515625" style="1" bestFit="1" customWidth="1"/>
    <col min="50" max="50" width="9.28515625" style="1" bestFit="1" customWidth="1"/>
    <col min="51" max="51" width="18.28515625" style="1" customWidth="1"/>
    <col min="52" max="52" width="21.85546875" style="1" bestFit="1" customWidth="1"/>
    <col min="53" max="53" width="20.5703125" style="1" bestFit="1" customWidth="1"/>
    <col min="54" max="54" width="18.28515625" style="1" bestFit="1" customWidth="1"/>
    <col min="55" max="16384" width="9.140625" style="1"/>
  </cols>
  <sheetData>
    <row r="1" spans="1:60" s="20" customFormat="1" ht="19.5" thickBot="1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102" t="s">
        <v>9</v>
      </c>
      <c r="K1" s="101" t="s">
        <v>10</v>
      </c>
      <c r="L1" s="101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1" t="s">
        <v>17</v>
      </c>
      <c r="S1" s="101" t="s">
        <v>18</v>
      </c>
      <c r="T1" s="101" t="s">
        <v>19</v>
      </c>
      <c r="U1" s="101" t="s">
        <v>20</v>
      </c>
      <c r="V1" s="101" t="s">
        <v>21</v>
      </c>
      <c r="W1" s="101" t="s">
        <v>22</v>
      </c>
      <c r="X1" s="101" t="s">
        <v>23</v>
      </c>
      <c r="Y1" s="101" t="s">
        <v>24</v>
      </c>
      <c r="Z1" s="102" t="s">
        <v>25</v>
      </c>
      <c r="AA1" s="102" t="s">
        <v>26</v>
      </c>
      <c r="AB1" s="102" t="s">
        <v>27</v>
      </c>
      <c r="AC1" s="25"/>
      <c r="AD1" s="25"/>
      <c r="AE1" s="42"/>
      <c r="AF1" s="79" t="s">
        <v>28</v>
      </c>
      <c r="AG1" s="79" t="s">
        <v>29</v>
      </c>
      <c r="AH1" s="80" t="s">
        <v>30</v>
      </c>
      <c r="AI1" s="81" t="s">
        <v>31</v>
      </c>
      <c r="AJ1" s="82" t="s">
        <v>32</v>
      </c>
      <c r="AK1" s="83" t="s">
        <v>33</v>
      </c>
      <c r="AL1" s="84" t="s">
        <v>34</v>
      </c>
      <c r="AM1" s="85" t="s">
        <v>35</v>
      </c>
      <c r="AN1" s="79" t="s">
        <v>36</v>
      </c>
      <c r="AO1" s="79" t="s">
        <v>37</v>
      </c>
      <c r="AP1" s="79" t="s">
        <v>38</v>
      </c>
      <c r="AQ1" s="79" t="s">
        <v>39</v>
      </c>
      <c r="AR1" s="79" t="s">
        <v>34</v>
      </c>
      <c r="AS1" s="79" t="s">
        <v>40</v>
      </c>
      <c r="AT1" s="79" t="s">
        <v>41</v>
      </c>
    </row>
    <row r="2" spans="1:60" ht="20.100000000000001" hidden="1" customHeight="1" x14ac:dyDescent="0.25">
      <c r="A2" s="49">
        <v>1</v>
      </c>
      <c r="B2" s="49" t="s">
        <v>42</v>
      </c>
      <c r="C2" s="49" t="s">
        <v>43</v>
      </c>
      <c r="D2" s="49" t="s">
        <v>44</v>
      </c>
      <c r="E2" s="49"/>
      <c r="F2" s="50">
        <v>45632</v>
      </c>
      <c r="G2" s="50">
        <v>45638</v>
      </c>
      <c r="H2" s="91"/>
      <c r="I2" s="49" t="s">
        <v>45</v>
      </c>
      <c r="J2" s="50">
        <v>45638</v>
      </c>
      <c r="K2" s="49" t="str" cm="1">
        <f t="array" ref="K2">IFERROR(CHOOSE(MATCH(TRUE,Tabela2[[#This Row],[REPARADA]:[RETORNO]]&lt;&gt;"",0),"Reparada","Analisando","Sem Reparo","Retorno"),"")</f>
        <v>Reparada</v>
      </c>
      <c r="L2" s="49" t="s">
        <v>46</v>
      </c>
      <c r="M2" s="92" t="s">
        <v>42</v>
      </c>
      <c r="N2" s="93"/>
      <c r="O2" s="94"/>
      <c r="P2" s="95"/>
      <c r="Q2" s="96"/>
      <c r="R2" s="49" t="s">
        <v>47</v>
      </c>
      <c r="S2" s="49"/>
      <c r="T2" s="49" t="s">
        <v>42</v>
      </c>
      <c r="U2" s="49">
        <v>514</v>
      </c>
      <c r="V2" s="49" t="s">
        <v>48</v>
      </c>
      <c r="W2" s="49" t="s">
        <v>49</v>
      </c>
      <c r="X2" s="97" t="s">
        <v>50</v>
      </c>
      <c r="Y2" s="98" t="s">
        <v>51</v>
      </c>
      <c r="Z2" s="98" t="s">
        <v>52</v>
      </c>
      <c r="AA2" s="98"/>
      <c r="AB2" s="99" t="s">
        <v>53</v>
      </c>
      <c r="AC2" s="26"/>
      <c r="AD2" s="26"/>
      <c r="AE2" s="2"/>
      <c r="AF2" s="10" t="s">
        <v>54</v>
      </c>
      <c r="AG2" s="29">
        <v>1476</v>
      </c>
      <c r="AH2" s="4">
        <f t="shared" ref="AH2:AH43" si="0">COUNTIF($M$2:$M$523,$AF2)</f>
        <v>9</v>
      </c>
      <c r="AI2" s="3">
        <f t="shared" ref="AI2:AI43" si="1">COUNTIF($N$2:$N$523,$AF2)</f>
        <v>2</v>
      </c>
      <c r="AJ2" s="3">
        <f t="shared" ref="AJ2:AJ43" si="2">COUNTIF($O$2:$O$523,$AF2)</f>
        <v>0</v>
      </c>
      <c r="AK2" s="7">
        <f t="shared" ref="AK2:AK43" si="3">COUNTIF($P$2:$P$523,$AF2)</f>
        <v>0</v>
      </c>
      <c r="AL2" s="7">
        <f t="shared" ref="AL2:AL43" si="4">COUNTIF($Q$2:$Q$523,$AF2)</f>
        <v>2</v>
      </c>
      <c r="AM2" s="7">
        <f t="shared" ref="AM2:AM43" si="5">COUNTIF($T$2:$T$523,$AF2)</f>
        <v>6</v>
      </c>
      <c r="AN2" s="16">
        <f t="shared" ref="AN2:AN42" si="6">AH2+AI2+AJ2</f>
        <v>11</v>
      </c>
      <c r="AO2" s="33">
        <f>(AN2)*AG2</f>
        <v>16236</v>
      </c>
      <c r="AP2" s="30">
        <f>(AI2+AJ2)*AG2</f>
        <v>2952</v>
      </c>
      <c r="AQ2" s="30">
        <f>AH2*AG2</f>
        <v>13284</v>
      </c>
      <c r="AR2" s="30">
        <f>AG2*AL2</f>
        <v>2952</v>
      </c>
      <c r="AS2" s="30">
        <f t="shared" ref="AS2:AS43" si="7">AQ2-AR2</f>
        <v>10332</v>
      </c>
      <c r="AT2" s="30">
        <f t="shared" ref="AT2:AT43" si="8">(AM2)*AG2</f>
        <v>8856</v>
      </c>
      <c r="AU2" s="2"/>
      <c r="AV2" s="2"/>
      <c r="AW2" s="19"/>
      <c r="AX2" s="18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20.100000000000001" hidden="1" customHeight="1" x14ac:dyDescent="0.25">
      <c r="A3" s="49">
        <v>2</v>
      </c>
      <c r="B3" s="49" t="s">
        <v>42</v>
      </c>
      <c r="C3" s="49" t="s">
        <v>43</v>
      </c>
      <c r="D3" s="49" t="s">
        <v>55</v>
      </c>
      <c r="E3" s="49"/>
      <c r="F3" s="50">
        <v>45632</v>
      </c>
      <c r="G3" s="50">
        <v>45638</v>
      </c>
      <c r="H3" s="91"/>
      <c r="I3" s="49" t="s">
        <v>56</v>
      </c>
      <c r="J3" s="50">
        <v>45638</v>
      </c>
      <c r="K3" s="49" t="str" cm="1">
        <f t="array" ref="K3">IFERROR(CHOOSE(MATCH(TRUE,Tabela2[[#This Row],[REPARADA]:[RETORNO]]&lt;&gt;"",0),"Reparada","Analisando","Sem Reparo","Retorno"),"")</f>
        <v>Reparada</v>
      </c>
      <c r="L3" s="49" t="s">
        <v>46</v>
      </c>
      <c r="M3" s="92" t="s">
        <v>42</v>
      </c>
      <c r="N3" s="93"/>
      <c r="O3" s="94"/>
      <c r="P3" s="95"/>
      <c r="Q3" s="96"/>
      <c r="R3" s="49" t="s">
        <v>47</v>
      </c>
      <c r="S3" s="49"/>
      <c r="T3" s="49" t="s">
        <v>42</v>
      </c>
      <c r="U3" s="49">
        <v>514</v>
      </c>
      <c r="V3" s="49" t="s">
        <v>48</v>
      </c>
      <c r="W3" s="49" t="s">
        <v>49</v>
      </c>
      <c r="X3" s="97" t="s">
        <v>50</v>
      </c>
      <c r="Y3" s="98" t="s">
        <v>57</v>
      </c>
      <c r="Z3" s="98" t="s">
        <v>58</v>
      </c>
      <c r="AA3" s="98"/>
      <c r="AB3" s="99" t="s">
        <v>53</v>
      </c>
      <c r="AC3" s="26"/>
      <c r="AD3" s="26"/>
      <c r="AE3" s="2"/>
      <c r="AF3" s="10" t="s">
        <v>59</v>
      </c>
      <c r="AG3" s="29">
        <v>1320</v>
      </c>
      <c r="AH3" s="4">
        <f t="shared" si="0"/>
        <v>4</v>
      </c>
      <c r="AI3" s="3">
        <f t="shared" si="1"/>
        <v>1</v>
      </c>
      <c r="AJ3" s="3">
        <f t="shared" si="2"/>
        <v>3</v>
      </c>
      <c r="AK3" s="7">
        <f t="shared" si="3"/>
        <v>1</v>
      </c>
      <c r="AL3" s="7">
        <f t="shared" si="4"/>
        <v>0</v>
      </c>
      <c r="AM3" s="7">
        <f t="shared" si="5"/>
        <v>3</v>
      </c>
      <c r="AN3" s="16">
        <f t="shared" si="6"/>
        <v>8</v>
      </c>
      <c r="AO3" s="33">
        <f>(AN3)*AG3</f>
        <v>10560</v>
      </c>
      <c r="AP3" s="30">
        <f t="shared" ref="AP3:AP43" si="9">(AI3+AJ3)*AG3</f>
        <v>5280</v>
      </c>
      <c r="AQ3" s="30">
        <f t="shared" ref="AQ3:AQ32" si="10">AH3*AG3</f>
        <v>5280</v>
      </c>
      <c r="AR3" s="30">
        <f t="shared" ref="AR3:AR43" si="11">AG3*AL3</f>
        <v>0</v>
      </c>
      <c r="AS3" s="30">
        <f t="shared" si="7"/>
        <v>5280</v>
      </c>
      <c r="AT3" s="30">
        <f t="shared" si="8"/>
        <v>3960</v>
      </c>
      <c r="AU3" s="2"/>
      <c r="AV3" s="2"/>
      <c r="AW3" s="19"/>
      <c r="AX3" s="18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20.100000000000001" hidden="1" customHeight="1" x14ac:dyDescent="0.25">
      <c r="A4" s="49">
        <v>3</v>
      </c>
      <c r="B4" s="49" t="s">
        <v>42</v>
      </c>
      <c r="C4" s="49" t="s">
        <v>43</v>
      </c>
      <c r="D4" s="49" t="s">
        <v>60</v>
      </c>
      <c r="E4" s="49"/>
      <c r="F4" s="50">
        <v>45632</v>
      </c>
      <c r="G4" s="50">
        <v>45638</v>
      </c>
      <c r="H4" s="91"/>
      <c r="I4" s="49" t="s">
        <v>61</v>
      </c>
      <c r="J4" s="50">
        <v>45638</v>
      </c>
      <c r="K4" s="49" t="str" cm="1">
        <f t="array" ref="K4">IFERROR(CHOOSE(MATCH(TRUE,Tabela2[[#This Row],[REPARADA]:[RETORNO]]&lt;&gt;"",0),"Reparada","Analisando","Sem Reparo","Retorno"),"")</f>
        <v>Reparada</v>
      </c>
      <c r="L4" s="49" t="s">
        <v>46</v>
      </c>
      <c r="M4" s="92" t="s">
        <v>42</v>
      </c>
      <c r="N4" s="93"/>
      <c r="O4" s="94"/>
      <c r="P4" s="95"/>
      <c r="Q4" s="96"/>
      <c r="R4" s="49" t="s">
        <v>47</v>
      </c>
      <c r="S4" s="49"/>
      <c r="T4" s="49" t="s">
        <v>42</v>
      </c>
      <c r="U4" s="49">
        <v>514</v>
      </c>
      <c r="V4" s="49" t="s">
        <v>48</v>
      </c>
      <c r="W4" s="49" t="s">
        <v>49</v>
      </c>
      <c r="X4" s="97" t="s">
        <v>52</v>
      </c>
      <c r="Y4" s="98" t="s">
        <v>62</v>
      </c>
      <c r="Z4" s="98"/>
      <c r="AA4" s="98"/>
      <c r="AB4" s="99" t="s">
        <v>53</v>
      </c>
      <c r="AC4" s="26"/>
      <c r="AD4" s="26"/>
      <c r="AE4" s="2"/>
      <c r="AF4" s="10" t="s">
        <v>63</v>
      </c>
      <c r="AG4" s="29">
        <v>1380</v>
      </c>
      <c r="AH4" s="4">
        <f t="shared" si="0"/>
        <v>0</v>
      </c>
      <c r="AI4" s="3">
        <f t="shared" si="1"/>
        <v>0</v>
      </c>
      <c r="AJ4" s="3">
        <f t="shared" si="2"/>
        <v>0</v>
      </c>
      <c r="AK4" s="7">
        <f t="shared" si="3"/>
        <v>0</v>
      </c>
      <c r="AL4" s="7">
        <f t="shared" si="4"/>
        <v>0</v>
      </c>
      <c r="AM4" s="7">
        <f t="shared" si="5"/>
        <v>0</v>
      </c>
      <c r="AN4" s="16">
        <f t="shared" si="6"/>
        <v>0</v>
      </c>
      <c r="AO4" s="33">
        <f t="shared" ref="AO4:AO43" si="12">(AN4)*AG4</f>
        <v>0</v>
      </c>
      <c r="AP4" s="30">
        <f t="shared" si="9"/>
        <v>0</v>
      </c>
      <c r="AQ4" s="30">
        <f t="shared" si="10"/>
        <v>0</v>
      </c>
      <c r="AR4" s="30">
        <f t="shared" si="11"/>
        <v>0</v>
      </c>
      <c r="AS4" s="30">
        <f t="shared" si="7"/>
        <v>0</v>
      </c>
      <c r="AT4" s="30">
        <f t="shared" si="8"/>
        <v>0</v>
      </c>
      <c r="AU4" s="2"/>
      <c r="AV4" s="2"/>
      <c r="AW4" s="19"/>
      <c r="AX4" s="18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9.5" hidden="1" customHeight="1" x14ac:dyDescent="0.25">
      <c r="A5" s="49">
        <v>4</v>
      </c>
      <c r="B5" s="49" t="s">
        <v>64</v>
      </c>
      <c r="C5" s="49" t="s">
        <v>65</v>
      </c>
      <c r="D5" s="49" t="s">
        <v>66</v>
      </c>
      <c r="E5" s="49"/>
      <c r="F5" s="50">
        <v>45656</v>
      </c>
      <c r="G5" s="50">
        <v>45661</v>
      </c>
      <c r="H5" s="91"/>
      <c r="I5" s="49" t="s">
        <v>67</v>
      </c>
      <c r="J5" s="50">
        <v>45661</v>
      </c>
      <c r="K5" s="49" t="str" cm="1">
        <f t="array" ref="K5">IFERROR(CHOOSE(MATCH(TRUE,Tabela2[[#This Row],[REPARADA]:[RETORNO]]&lt;&gt;"",0),"Reparada","Analisando","Sem Reparo","Retorno"),"")</f>
        <v>Reparada</v>
      </c>
      <c r="L5" s="49" t="s">
        <v>46</v>
      </c>
      <c r="M5" s="92" t="s">
        <v>64</v>
      </c>
      <c r="N5" s="93"/>
      <c r="O5" s="94"/>
      <c r="P5" s="95"/>
      <c r="Q5" s="96"/>
      <c r="R5" s="49" t="s">
        <v>47</v>
      </c>
      <c r="S5" s="49"/>
      <c r="T5" s="49" t="s">
        <v>64</v>
      </c>
      <c r="U5" s="49">
        <v>514</v>
      </c>
      <c r="V5" s="49" t="s">
        <v>48</v>
      </c>
      <c r="W5" s="49" t="s">
        <v>49</v>
      </c>
      <c r="X5" s="97" t="s">
        <v>68</v>
      </c>
      <c r="Y5" s="98" t="s">
        <v>69</v>
      </c>
      <c r="Z5" s="98" t="s">
        <v>70</v>
      </c>
      <c r="AA5" s="98"/>
      <c r="AB5" s="99" t="s">
        <v>71</v>
      </c>
      <c r="AC5" s="26"/>
      <c r="AD5" s="26"/>
      <c r="AE5" s="2"/>
      <c r="AF5" s="10" t="s">
        <v>72</v>
      </c>
      <c r="AG5" s="11">
        <v>2340</v>
      </c>
      <c r="AH5" s="4">
        <f t="shared" si="0"/>
        <v>27</v>
      </c>
      <c r="AI5" s="3">
        <f t="shared" si="1"/>
        <v>3</v>
      </c>
      <c r="AJ5" s="3">
        <f t="shared" si="2"/>
        <v>0</v>
      </c>
      <c r="AK5" s="7">
        <f t="shared" si="3"/>
        <v>11</v>
      </c>
      <c r="AL5" s="7">
        <f t="shared" si="4"/>
        <v>2</v>
      </c>
      <c r="AM5" s="7">
        <f t="shared" si="5"/>
        <v>20</v>
      </c>
      <c r="AN5" s="16">
        <f t="shared" si="6"/>
        <v>30</v>
      </c>
      <c r="AO5" s="33">
        <f t="shared" si="12"/>
        <v>70200</v>
      </c>
      <c r="AP5" s="30">
        <f t="shared" si="9"/>
        <v>7020</v>
      </c>
      <c r="AQ5" s="30">
        <f t="shared" si="10"/>
        <v>63180</v>
      </c>
      <c r="AR5" s="30">
        <f t="shared" si="11"/>
        <v>4680</v>
      </c>
      <c r="AS5" s="30">
        <f t="shared" si="7"/>
        <v>58500</v>
      </c>
      <c r="AT5" s="30">
        <f t="shared" si="8"/>
        <v>46800</v>
      </c>
      <c r="AU5" s="2"/>
      <c r="AV5" s="2"/>
      <c r="AW5" s="19"/>
      <c r="AX5" s="18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20.100000000000001" hidden="1" customHeight="1" x14ac:dyDescent="0.25">
      <c r="A6" s="49">
        <v>5</v>
      </c>
      <c r="B6" s="49" t="s">
        <v>64</v>
      </c>
      <c r="C6" s="49" t="s">
        <v>65</v>
      </c>
      <c r="D6" s="49" t="s">
        <v>73</v>
      </c>
      <c r="E6" s="49"/>
      <c r="F6" s="50">
        <v>45656</v>
      </c>
      <c r="G6" s="50">
        <v>45661</v>
      </c>
      <c r="H6" s="91"/>
      <c r="I6" s="49" t="s">
        <v>74</v>
      </c>
      <c r="J6" s="50">
        <v>45661</v>
      </c>
      <c r="K6" s="49" t="str" cm="1">
        <f t="array" ref="K6">IFERROR(CHOOSE(MATCH(TRUE,Tabela2[[#This Row],[REPARADA]:[RETORNO]]&lt;&gt;"",0),"Reparada","Analisando","Sem Reparo","Retorno"),"")</f>
        <v>Reparada</v>
      </c>
      <c r="L6" s="49" t="s">
        <v>46</v>
      </c>
      <c r="M6" s="92" t="s">
        <v>64</v>
      </c>
      <c r="N6" s="93"/>
      <c r="O6" s="94"/>
      <c r="P6" s="95"/>
      <c r="Q6" s="96"/>
      <c r="R6" s="49" t="s">
        <v>47</v>
      </c>
      <c r="S6" s="49"/>
      <c r="T6" s="49" t="s">
        <v>64</v>
      </c>
      <c r="U6" s="49">
        <v>514</v>
      </c>
      <c r="V6" s="49" t="s">
        <v>48</v>
      </c>
      <c r="W6" s="49" t="s">
        <v>49</v>
      </c>
      <c r="X6" s="97" t="s">
        <v>75</v>
      </c>
      <c r="Y6" s="98" t="s">
        <v>70</v>
      </c>
      <c r="Z6" s="98"/>
      <c r="AA6" s="98"/>
      <c r="AB6" s="99" t="s">
        <v>76</v>
      </c>
      <c r="AC6" s="26"/>
      <c r="AD6" s="26"/>
      <c r="AE6" s="2"/>
      <c r="AF6" s="10" t="s">
        <v>77</v>
      </c>
      <c r="AG6" s="29">
        <v>900</v>
      </c>
      <c r="AH6" s="4">
        <f t="shared" si="0"/>
        <v>1</v>
      </c>
      <c r="AI6" s="3">
        <f t="shared" si="1"/>
        <v>0</v>
      </c>
      <c r="AJ6" s="3">
        <f t="shared" si="2"/>
        <v>1</v>
      </c>
      <c r="AK6" s="7">
        <f t="shared" si="3"/>
        <v>0</v>
      </c>
      <c r="AL6" s="7">
        <f t="shared" si="4"/>
        <v>0</v>
      </c>
      <c r="AM6" s="7">
        <f t="shared" si="5"/>
        <v>1</v>
      </c>
      <c r="AN6" s="16">
        <f t="shared" si="6"/>
        <v>2</v>
      </c>
      <c r="AO6" s="33">
        <f t="shared" si="12"/>
        <v>1800</v>
      </c>
      <c r="AP6" s="30">
        <f t="shared" si="9"/>
        <v>900</v>
      </c>
      <c r="AQ6" s="30">
        <f t="shared" si="10"/>
        <v>900</v>
      </c>
      <c r="AR6" s="30">
        <f t="shared" si="11"/>
        <v>0</v>
      </c>
      <c r="AS6" s="30">
        <f t="shared" si="7"/>
        <v>900</v>
      </c>
      <c r="AT6" s="30">
        <f t="shared" si="8"/>
        <v>900</v>
      </c>
      <c r="AU6" s="2"/>
      <c r="AV6" s="2"/>
      <c r="AW6" s="19"/>
      <c r="AX6" s="18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20.100000000000001" hidden="1" customHeight="1" x14ac:dyDescent="0.25">
      <c r="A7" s="49">
        <v>6</v>
      </c>
      <c r="B7" s="49" t="s">
        <v>64</v>
      </c>
      <c r="C7" s="49" t="s">
        <v>65</v>
      </c>
      <c r="D7" s="49" t="s">
        <v>78</v>
      </c>
      <c r="E7" s="49"/>
      <c r="F7" s="50">
        <v>45656</v>
      </c>
      <c r="G7" s="50">
        <v>45661</v>
      </c>
      <c r="H7" s="91" t="str">
        <f t="shared" ref="H7:H16" ca="1" si="13">IF(G7,"",TODAY()-F7)</f>
        <v/>
      </c>
      <c r="I7" s="49" t="s">
        <v>79</v>
      </c>
      <c r="J7" s="50">
        <v>45661</v>
      </c>
      <c r="K7" s="49" t="str" cm="1">
        <f t="array" ref="K7">IFERROR(CHOOSE(MATCH(TRUE,Tabela2[[#This Row],[REPARADA]:[RETORNO]]&lt;&gt;"",0),"Reparada","Analisando","Sem Reparo","Retorno"),"")</f>
        <v>Reparada</v>
      </c>
      <c r="L7" s="49" t="s">
        <v>46</v>
      </c>
      <c r="M7" s="92" t="s">
        <v>64</v>
      </c>
      <c r="N7" s="93"/>
      <c r="O7" s="94"/>
      <c r="P7" s="95"/>
      <c r="Q7" s="96"/>
      <c r="R7" s="49" t="s">
        <v>47</v>
      </c>
      <c r="S7" s="49"/>
      <c r="T7" s="49" t="s">
        <v>64</v>
      </c>
      <c r="U7" s="49">
        <v>514</v>
      </c>
      <c r="V7" s="49" t="s">
        <v>48</v>
      </c>
      <c r="W7" s="49" t="s">
        <v>49</v>
      </c>
      <c r="X7" s="97" t="s">
        <v>80</v>
      </c>
      <c r="Y7" s="98" t="s">
        <v>57</v>
      </c>
      <c r="Z7" s="98" t="s">
        <v>81</v>
      </c>
      <c r="AA7" s="98" t="s">
        <v>82</v>
      </c>
      <c r="AB7" s="99" t="s">
        <v>71</v>
      </c>
      <c r="AC7" s="26"/>
      <c r="AD7" s="87"/>
      <c r="AE7" s="2"/>
      <c r="AF7" s="10" t="s">
        <v>83</v>
      </c>
      <c r="AG7" s="29">
        <v>1950</v>
      </c>
      <c r="AH7" s="4">
        <f t="shared" si="0"/>
        <v>1</v>
      </c>
      <c r="AI7" s="3">
        <f t="shared" si="1"/>
        <v>1</v>
      </c>
      <c r="AJ7" s="3">
        <f t="shared" si="2"/>
        <v>0</v>
      </c>
      <c r="AK7" s="7">
        <f t="shared" si="3"/>
        <v>0</v>
      </c>
      <c r="AL7" s="7">
        <f t="shared" si="4"/>
        <v>1</v>
      </c>
      <c r="AM7" s="7">
        <f t="shared" si="5"/>
        <v>0</v>
      </c>
      <c r="AN7" s="16">
        <f t="shared" si="6"/>
        <v>2</v>
      </c>
      <c r="AO7" s="33">
        <f t="shared" si="12"/>
        <v>3900</v>
      </c>
      <c r="AP7" s="30">
        <f t="shared" si="9"/>
        <v>1950</v>
      </c>
      <c r="AQ7" s="30">
        <f t="shared" si="10"/>
        <v>1950</v>
      </c>
      <c r="AR7" s="30">
        <f t="shared" si="11"/>
        <v>1950</v>
      </c>
      <c r="AS7" s="30">
        <f t="shared" si="7"/>
        <v>0</v>
      </c>
      <c r="AT7" s="30">
        <f t="shared" si="8"/>
        <v>0</v>
      </c>
      <c r="AU7" s="2"/>
      <c r="AV7" s="2"/>
      <c r="AW7" s="19"/>
      <c r="AX7" s="18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20.100000000000001" hidden="1" customHeight="1" x14ac:dyDescent="0.25">
      <c r="A8" s="49">
        <v>7</v>
      </c>
      <c r="B8" s="49" t="s">
        <v>84</v>
      </c>
      <c r="C8" s="49" t="s">
        <v>85</v>
      </c>
      <c r="D8" s="49" t="s">
        <v>86</v>
      </c>
      <c r="E8" s="49"/>
      <c r="F8" s="50">
        <v>45656</v>
      </c>
      <c r="G8" s="50">
        <v>45662</v>
      </c>
      <c r="H8" s="91" t="str">
        <f t="shared" ca="1" si="13"/>
        <v/>
      </c>
      <c r="I8" s="49" t="s">
        <v>79</v>
      </c>
      <c r="J8" s="50">
        <v>45662</v>
      </c>
      <c r="K8" s="49" t="str" cm="1">
        <f t="array" ref="K8">IFERROR(CHOOSE(MATCH(TRUE,Tabela2[[#This Row],[REPARADA]:[RETORNO]]&lt;&gt;"",0),"Reparada","Analisando","Sem Reparo","Retorno"),"")</f>
        <v>Reparada</v>
      </c>
      <c r="L8" s="49" t="s">
        <v>46</v>
      </c>
      <c r="M8" s="92" t="s">
        <v>84</v>
      </c>
      <c r="N8" s="93"/>
      <c r="O8" s="94"/>
      <c r="P8" s="95"/>
      <c r="Q8" s="96"/>
      <c r="R8" s="49" t="s">
        <v>47</v>
      </c>
      <c r="S8" s="49"/>
      <c r="T8" s="49" t="s">
        <v>84</v>
      </c>
      <c r="U8" s="49">
        <v>514</v>
      </c>
      <c r="V8" s="49" t="s">
        <v>48</v>
      </c>
      <c r="W8" s="49" t="s">
        <v>49</v>
      </c>
      <c r="X8" s="97" t="s">
        <v>87</v>
      </c>
      <c r="Y8" s="98" t="s">
        <v>88</v>
      </c>
      <c r="Z8" s="98" t="s">
        <v>89</v>
      </c>
      <c r="AA8" s="98"/>
      <c r="AB8" s="99" t="s">
        <v>90</v>
      </c>
      <c r="AC8" s="26"/>
      <c r="AD8" s="26"/>
      <c r="AE8" s="2"/>
      <c r="AF8" s="10" t="s">
        <v>91</v>
      </c>
      <c r="AG8" s="29">
        <v>420</v>
      </c>
      <c r="AH8" s="4">
        <f t="shared" si="0"/>
        <v>55</v>
      </c>
      <c r="AI8" s="3">
        <f t="shared" si="1"/>
        <v>8</v>
      </c>
      <c r="AJ8" s="3">
        <f t="shared" si="2"/>
        <v>22</v>
      </c>
      <c r="AK8" s="7">
        <f t="shared" si="3"/>
        <v>6</v>
      </c>
      <c r="AL8" s="7">
        <f t="shared" si="4"/>
        <v>1</v>
      </c>
      <c r="AM8" s="7">
        <f t="shared" si="5"/>
        <v>43</v>
      </c>
      <c r="AN8" s="16">
        <f t="shared" si="6"/>
        <v>85</v>
      </c>
      <c r="AO8" s="33">
        <f t="shared" si="12"/>
        <v>35700</v>
      </c>
      <c r="AP8" s="30">
        <f t="shared" si="9"/>
        <v>12600</v>
      </c>
      <c r="AQ8" s="30">
        <f t="shared" si="10"/>
        <v>23100</v>
      </c>
      <c r="AR8" s="30">
        <f t="shared" si="11"/>
        <v>420</v>
      </c>
      <c r="AS8" s="30">
        <f t="shared" si="7"/>
        <v>22680</v>
      </c>
      <c r="AT8" s="30">
        <f t="shared" si="8"/>
        <v>18060</v>
      </c>
      <c r="AU8" s="2"/>
      <c r="AV8" s="2"/>
      <c r="AW8" s="19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20.100000000000001" hidden="1" customHeight="1" x14ac:dyDescent="0.25">
      <c r="A9" s="49">
        <v>8</v>
      </c>
      <c r="B9" s="49" t="s">
        <v>84</v>
      </c>
      <c r="C9" s="49" t="s">
        <v>92</v>
      </c>
      <c r="D9" s="49" t="s">
        <v>93</v>
      </c>
      <c r="E9" s="49"/>
      <c r="F9" s="50">
        <v>45656</v>
      </c>
      <c r="G9" s="50">
        <v>45662</v>
      </c>
      <c r="H9" s="91" t="str">
        <f t="shared" ca="1" si="13"/>
        <v/>
      </c>
      <c r="I9" s="49" t="s">
        <v>94</v>
      </c>
      <c r="J9" s="50">
        <v>45662</v>
      </c>
      <c r="K9" s="49" t="str" cm="1">
        <f t="array" ref="K9">IFERROR(CHOOSE(MATCH(TRUE,Tabela2[[#This Row],[REPARADA]:[RETORNO]]&lt;&gt;"",0),"Reparada","Analisando","Sem Reparo","Retorno"),"")</f>
        <v>Reparada</v>
      </c>
      <c r="L9" s="49" t="s">
        <v>46</v>
      </c>
      <c r="M9" s="92" t="s">
        <v>84</v>
      </c>
      <c r="N9" s="93"/>
      <c r="O9" s="94"/>
      <c r="P9" s="95"/>
      <c r="Q9" s="96"/>
      <c r="R9" s="49" t="s">
        <v>47</v>
      </c>
      <c r="S9" s="49"/>
      <c r="T9" s="49" t="s">
        <v>84</v>
      </c>
      <c r="U9" s="49">
        <v>514</v>
      </c>
      <c r="V9" s="49" t="s">
        <v>48</v>
      </c>
      <c r="W9" s="49" t="s">
        <v>49</v>
      </c>
      <c r="X9" s="97" t="s">
        <v>87</v>
      </c>
      <c r="Y9" s="98" t="s">
        <v>95</v>
      </c>
      <c r="Z9" s="98" t="s">
        <v>96</v>
      </c>
      <c r="AA9" s="98"/>
      <c r="AB9" s="99" t="s">
        <v>97</v>
      </c>
      <c r="AC9" s="26"/>
      <c r="AD9" s="26"/>
      <c r="AE9" s="2"/>
      <c r="AF9" s="105" t="s">
        <v>98</v>
      </c>
      <c r="AG9" s="106">
        <v>1212</v>
      </c>
      <c r="AH9" s="4">
        <f t="shared" si="0"/>
        <v>2</v>
      </c>
      <c r="AI9" s="3">
        <f t="shared" si="1"/>
        <v>0</v>
      </c>
      <c r="AJ9" s="3">
        <f t="shared" si="2"/>
        <v>0</v>
      </c>
      <c r="AK9" s="7">
        <f t="shared" si="3"/>
        <v>0</v>
      </c>
      <c r="AL9" s="7">
        <f t="shared" si="4"/>
        <v>0</v>
      </c>
      <c r="AM9" s="7">
        <f t="shared" si="5"/>
        <v>2</v>
      </c>
      <c r="AN9" s="16">
        <f t="shared" si="6"/>
        <v>2</v>
      </c>
      <c r="AO9" s="33">
        <f t="shared" si="12"/>
        <v>2424</v>
      </c>
      <c r="AP9" s="30">
        <f t="shared" si="9"/>
        <v>0</v>
      </c>
      <c r="AQ9" s="30">
        <f t="shared" si="10"/>
        <v>2424</v>
      </c>
      <c r="AR9" s="30">
        <f t="shared" si="11"/>
        <v>0</v>
      </c>
      <c r="AS9" s="30">
        <f t="shared" si="7"/>
        <v>2424</v>
      </c>
      <c r="AT9" s="30">
        <f t="shared" si="8"/>
        <v>2424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20.100000000000001" hidden="1" customHeight="1" x14ac:dyDescent="0.25">
      <c r="A10" s="49">
        <v>9</v>
      </c>
      <c r="B10" s="49" t="s">
        <v>42</v>
      </c>
      <c r="C10" s="49" t="s">
        <v>43</v>
      </c>
      <c r="D10" s="49" t="s">
        <v>99</v>
      </c>
      <c r="E10" s="49"/>
      <c r="F10" s="50">
        <v>45656</v>
      </c>
      <c r="G10" s="50">
        <v>45663</v>
      </c>
      <c r="H10" s="91" t="str">
        <f t="shared" ca="1" si="13"/>
        <v/>
      </c>
      <c r="I10" s="49" t="s">
        <v>100</v>
      </c>
      <c r="J10" s="50">
        <v>45663</v>
      </c>
      <c r="K10" s="49" t="str" cm="1">
        <f t="array" ref="K10">IFERROR(CHOOSE(MATCH(TRUE,Tabela2[[#This Row],[REPARADA]:[RETORNO]]&lt;&gt;"",0),"Reparada","Analisando","Sem Reparo","Retorno"),"")</f>
        <v>Reparada</v>
      </c>
      <c r="L10" s="49" t="s">
        <v>46</v>
      </c>
      <c r="M10" s="92" t="s">
        <v>42</v>
      </c>
      <c r="N10" s="93"/>
      <c r="O10" s="94"/>
      <c r="P10" s="95"/>
      <c r="Q10" s="96"/>
      <c r="R10" s="49" t="s">
        <v>47</v>
      </c>
      <c r="S10" s="49"/>
      <c r="T10" s="49" t="s">
        <v>42</v>
      </c>
      <c r="U10" s="49">
        <v>514</v>
      </c>
      <c r="V10" s="49" t="s">
        <v>48</v>
      </c>
      <c r="W10" s="49" t="s">
        <v>49</v>
      </c>
      <c r="X10" s="97" t="s">
        <v>50</v>
      </c>
      <c r="Y10" s="98" t="s">
        <v>51</v>
      </c>
      <c r="Z10" s="98" t="s">
        <v>52</v>
      </c>
      <c r="AA10" s="98"/>
      <c r="AB10" s="99" t="s">
        <v>53</v>
      </c>
      <c r="AC10" s="26"/>
      <c r="AD10" s="26"/>
      <c r="AE10" s="2"/>
      <c r="AF10" s="10" t="s">
        <v>101</v>
      </c>
      <c r="AG10" s="29"/>
      <c r="AH10" s="4">
        <f t="shared" si="0"/>
        <v>0</v>
      </c>
      <c r="AI10" s="3">
        <f t="shared" si="1"/>
        <v>1</v>
      </c>
      <c r="AJ10" s="3">
        <f t="shared" si="2"/>
        <v>0</v>
      </c>
      <c r="AK10" s="7">
        <f t="shared" si="3"/>
        <v>0</v>
      </c>
      <c r="AL10" s="7">
        <f t="shared" si="4"/>
        <v>1</v>
      </c>
      <c r="AM10" s="7">
        <f t="shared" si="5"/>
        <v>0</v>
      </c>
      <c r="AN10" s="16">
        <f t="shared" si="6"/>
        <v>1</v>
      </c>
      <c r="AO10" s="33">
        <f t="shared" si="12"/>
        <v>0</v>
      </c>
      <c r="AP10" s="30">
        <f t="shared" si="9"/>
        <v>0</v>
      </c>
      <c r="AQ10" s="30">
        <f t="shared" si="10"/>
        <v>0</v>
      </c>
      <c r="AR10" s="30">
        <f t="shared" si="11"/>
        <v>0</v>
      </c>
      <c r="AS10" s="30">
        <f t="shared" si="7"/>
        <v>0</v>
      </c>
      <c r="AT10" s="30">
        <f t="shared" si="8"/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20.100000000000001" hidden="1" customHeight="1" x14ac:dyDescent="0.25">
      <c r="A11" s="49">
        <v>10</v>
      </c>
      <c r="B11" s="49" t="s">
        <v>102</v>
      </c>
      <c r="C11" s="49" t="s">
        <v>103</v>
      </c>
      <c r="D11" s="49" t="s">
        <v>104</v>
      </c>
      <c r="E11" s="49"/>
      <c r="F11" s="50">
        <v>45656</v>
      </c>
      <c r="G11" s="50">
        <v>45663</v>
      </c>
      <c r="H11" s="91" t="str">
        <f t="shared" ca="1" si="13"/>
        <v/>
      </c>
      <c r="I11" s="49" t="s">
        <v>105</v>
      </c>
      <c r="J11" s="50">
        <v>45663</v>
      </c>
      <c r="K11" s="49" t="str" cm="1">
        <f t="array" ref="K11">IFERROR(CHOOSE(MATCH(TRUE,Tabela2[[#This Row],[REPARADA]:[RETORNO]]&lt;&gt;"",0),"Reparada","Analisando","Sem Reparo","Retorno"),"")</f>
        <v>Reparada</v>
      </c>
      <c r="L11" s="49" t="s">
        <v>46</v>
      </c>
      <c r="M11" s="92" t="s">
        <v>102</v>
      </c>
      <c r="N11" s="93"/>
      <c r="O11" s="94"/>
      <c r="P11" s="95"/>
      <c r="Q11" s="96"/>
      <c r="R11" s="49" t="s">
        <v>47</v>
      </c>
      <c r="S11" s="49"/>
      <c r="T11" s="49" t="s">
        <v>102</v>
      </c>
      <c r="U11" s="49">
        <v>514</v>
      </c>
      <c r="V11" s="49" t="s">
        <v>48</v>
      </c>
      <c r="W11" s="49" t="s">
        <v>49</v>
      </c>
      <c r="X11" s="97" t="s">
        <v>106</v>
      </c>
      <c r="Y11" s="98"/>
      <c r="Z11" s="98"/>
      <c r="AA11" s="98"/>
      <c r="AB11" s="99" t="s">
        <v>76</v>
      </c>
      <c r="AC11" s="26"/>
      <c r="AD11" s="26"/>
      <c r="AE11" s="2"/>
      <c r="AF11" s="10" t="s">
        <v>107</v>
      </c>
      <c r="AG11" s="29">
        <v>2318.4</v>
      </c>
      <c r="AH11" s="4">
        <f t="shared" si="0"/>
        <v>0</v>
      </c>
      <c r="AI11" s="3">
        <f t="shared" si="1"/>
        <v>0</v>
      </c>
      <c r="AJ11" s="3">
        <f t="shared" si="2"/>
        <v>0</v>
      </c>
      <c r="AK11" s="7">
        <f t="shared" si="3"/>
        <v>0</v>
      </c>
      <c r="AL11" s="7">
        <f t="shared" si="4"/>
        <v>0</v>
      </c>
      <c r="AM11" s="7">
        <f t="shared" si="5"/>
        <v>0</v>
      </c>
      <c r="AN11" s="16">
        <f t="shared" si="6"/>
        <v>0</v>
      </c>
      <c r="AO11" s="33">
        <f t="shared" si="12"/>
        <v>0</v>
      </c>
      <c r="AP11" s="30">
        <f t="shared" si="9"/>
        <v>0</v>
      </c>
      <c r="AQ11" s="30">
        <f t="shared" si="10"/>
        <v>0</v>
      </c>
      <c r="AR11" s="30">
        <f t="shared" si="11"/>
        <v>0</v>
      </c>
      <c r="AS11" s="30">
        <f t="shared" si="7"/>
        <v>0</v>
      </c>
      <c r="AT11" s="30">
        <f t="shared" si="8"/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20.100000000000001" hidden="1" customHeight="1" x14ac:dyDescent="0.25">
      <c r="A12" s="49">
        <v>11</v>
      </c>
      <c r="B12" s="49" t="s">
        <v>102</v>
      </c>
      <c r="C12" s="49" t="s">
        <v>108</v>
      </c>
      <c r="D12" s="49" t="s">
        <v>109</v>
      </c>
      <c r="E12" s="49"/>
      <c r="F12" s="50">
        <v>45656</v>
      </c>
      <c r="G12" s="50">
        <v>45840</v>
      </c>
      <c r="H12" s="91" t="str">
        <f t="shared" ca="1" si="13"/>
        <v/>
      </c>
      <c r="I12" s="49" t="s">
        <v>110</v>
      </c>
      <c r="J12" s="50">
        <v>45843</v>
      </c>
      <c r="K12" s="49" t="str" cm="1">
        <f t="array" ref="K12">IFERROR(CHOOSE(MATCH(TRUE,Tabela2[[#This Row],[REPARADA]:[RETORNO]]&lt;&gt;"",0),"Reparada","Analisando","Sem Reparo","Retorno"),"")</f>
        <v>Sem Reparo</v>
      </c>
      <c r="L12" s="49"/>
      <c r="M12" s="92"/>
      <c r="N12" s="93"/>
      <c r="O12" s="94" t="s">
        <v>102</v>
      </c>
      <c r="P12" s="95"/>
      <c r="Q12" s="96"/>
      <c r="R12" s="49" t="s">
        <v>111</v>
      </c>
      <c r="S12" s="49"/>
      <c r="T12" s="49" t="s">
        <v>111</v>
      </c>
      <c r="U12" s="49" t="s">
        <v>112</v>
      </c>
      <c r="V12" s="49" t="s">
        <v>48</v>
      </c>
      <c r="W12" s="49" t="s">
        <v>49</v>
      </c>
      <c r="X12" s="97" t="s">
        <v>113</v>
      </c>
      <c r="Y12" s="98"/>
      <c r="Z12" s="98"/>
      <c r="AA12" s="98"/>
      <c r="AB12" s="99" t="s">
        <v>114</v>
      </c>
      <c r="AC12" s="26"/>
      <c r="AD12" s="26"/>
      <c r="AE12" s="2"/>
      <c r="AF12" s="10" t="s">
        <v>115</v>
      </c>
      <c r="AG12" s="29">
        <v>10250</v>
      </c>
      <c r="AH12" s="4">
        <f t="shared" si="0"/>
        <v>13</v>
      </c>
      <c r="AI12" s="3">
        <f t="shared" si="1"/>
        <v>1</v>
      </c>
      <c r="AJ12" s="3">
        <f t="shared" si="2"/>
        <v>3</v>
      </c>
      <c r="AK12" s="7">
        <f t="shared" si="3"/>
        <v>6</v>
      </c>
      <c r="AL12" s="7">
        <f t="shared" si="4"/>
        <v>1</v>
      </c>
      <c r="AM12" s="7">
        <f t="shared" si="5"/>
        <v>11</v>
      </c>
      <c r="AN12" s="16">
        <f t="shared" si="6"/>
        <v>17</v>
      </c>
      <c r="AO12" s="33">
        <f t="shared" si="12"/>
        <v>174250</v>
      </c>
      <c r="AP12" s="30">
        <f t="shared" si="9"/>
        <v>41000</v>
      </c>
      <c r="AQ12" s="30">
        <f t="shared" si="10"/>
        <v>133250</v>
      </c>
      <c r="AR12" s="30">
        <f t="shared" si="11"/>
        <v>10250</v>
      </c>
      <c r="AS12" s="30">
        <f t="shared" si="7"/>
        <v>123000</v>
      </c>
      <c r="AT12" s="30">
        <f t="shared" si="8"/>
        <v>112750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20.100000000000001" hidden="1" customHeight="1" x14ac:dyDescent="0.25">
      <c r="A13" s="49">
        <v>12</v>
      </c>
      <c r="B13" s="49" t="s">
        <v>102</v>
      </c>
      <c r="C13" s="49" t="s">
        <v>108</v>
      </c>
      <c r="D13" s="49" t="s">
        <v>116</v>
      </c>
      <c r="E13" s="49"/>
      <c r="F13" s="50">
        <v>45656</v>
      </c>
      <c r="G13" s="50">
        <v>45664</v>
      </c>
      <c r="H13" s="91" t="str">
        <f t="shared" ca="1" si="13"/>
        <v/>
      </c>
      <c r="I13" s="49" t="s">
        <v>117</v>
      </c>
      <c r="J13" s="50">
        <v>45664</v>
      </c>
      <c r="K13" s="49" t="str" cm="1">
        <f t="array" ref="K13">IFERROR(CHOOSE(MATCH(TRUE,Tabela2[[#This Row],[REPARADA]:[RETORNO]]&lt;&gt;"",0),"Reparada","Analisando","Sem Reparo","Retorno"),"")</f>
        <v>Reparada</v>
      </c>
      <c r="L13" s="49" t="s">
        <v>46</v>
      </c>
      <c r="M13" s="92" t="s">
        <v>102</v>
      </c>
      <c r="N13" s="93"/>
      <c r="O13" s="94"/>
      <c r="P13" s="95"/>
      <c r="Q13" s="96"/>
      <c r="R13" s="49" t="s">
        <v>47</v>
      </c>
      <c r="S13" s="49"/>
      <c r="T13" s="49" t="s">
        <v>102</v>
      </c>
      <c r="U13" s="49">
        <v>514</v>
      </c>
      <c r="V13" s="49" t="s">
        <v>48</v>
      </c>
      <c r="W13" s="49" t="s">
        <v>49</v>
      </c>
      <c r="X13" s="97" t="s">
        <v>118</v>
      </c>
      <c r="Y13" s="98"/>
      <c r="Z13" s="98"/>
      <c r="AA13" s="98"/>
      <c r="AB13" s="99" t="s">
        <v>76</v>
      </c>
      <c r="AC13" s="26"/>
      <c r="AD13" s="26"/>
      <c r="AE13" s="2"/>
      <c r="AF13" s="10" t="s">
        <v>119</v>
      </c>
      <c r="AG13" s="29">
        <v>1560</v>
      </c>
      <c r="AH13" s="4">
        <f t="shared" si="0"/>
        <v>0</v>
      </c>
      <c r="AI13" s="3">
        <f t="shared" si="1"/>
        <v>0</v>
      </c>
      <c r="AJ13" s="3">
        <f t="shared" si="2"/>
        <v>0</v>
      </c>
      <c r="AK13" s="7">
        <f t="shared" si="3"/>
        <v>0</v>
      </c>
      <c r="AL13" s="7">
        <f t="shared" si="4"/>
        <v>0</v>
      </c>
      <c r="AM13" s="7">
        <f t="shared" si="5"/>
        <v>0</v>
      </c>
      <c r="AN13" s="16">
        <f t="shared" si="6"/>
        <v>0</v>
      </c>
      <c r="AO13" s="33">
        <f t="shared" si="12"/>
        <v>0</v>
      </c>
      <c r="AP13" s="30">
        <f t="shared" si="9"/>
        <v>0</v>
      </c>
      <c r="AQ13" s="30">
        <f t="shared" si="10"/>
        <v>0</v>
      </c>
      <c r="AR13" s="30">
        <f t="shared" si="11"/>
        <v>0</v>
      </c>
      <c r="AS13" s="30">
        <f t="shared" si="7"/>
        <v>0</v>
      </c>
      <c r="AT13" s="30">
        <f t="shared" si="8"/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20.100000000000001" hidden="1" customHeight="1" x14ac:dyDescent="0.25">
      <c r="A14" s="49">
        <v>13</v>
      </c>
      <c r="B14" s="49" t="s">
        <v>42</v>
      </c>
      <c r="C14" s="49" t="s">
        <v>43</v>
      </c>
      <c r="D14" s="49" t="s">
        <v>120</v>
      </c>
      <c r="E14" s="49"/>
      <c r="F14" s="50">
        <v>45656</v>
      </c>
      <c r="G14" s="50">
        <v>45681</v>
      </c>
      <c r="H14" s="91" t="str">
        <f t="shared" ca="1" si="13"/>
        <v/>
      </c>
      <c r="I14" s="49" t="s">
        <v>121</v>
      </c>
      <c r="J14" s="50">
        <v>45681</v>
      </c>
      <c r="K14" s="49" t="str" cm="1">
        <f t="array" ref="K14">IFERROR(CHOOSE(MATCH(TRUE,Tabela2[[#This Row],[REPARADA]:[RETORNO]]&lt;&gt;"",0),"Reparada","Analisando","Sem Reparo","Retorno"),"")</f>
        <v>Reparada</v>
      </c>
      <c r="L14" s="49" t="s">
        <v>46</v>
      </c>
      <c r="M14" s="92" t="s">
        <v>42</v>
      </c>
      <c r="N14" s="93"/>
      <c r="O14" s="94"/>
      <c r="P14" s="95"/>
      <c r="Q14" s="96"/>
      <c r="R14" s="49" t="s">
        <v>47</v>
      </c>
      <c r="S14" s="49"/>
      <c r="T14" s="49" t="s">
        <v>42</v>
      </c>
      <c r="U14" s="49">
        <v>514</v>
      </c>
      <c r="V14" s="49" t="s">
        <v>48</v>
      </c>
      <c r="W14" s="49" t="s">
        <v>49</v>
      </c>
      <c r="X14" s="97" t="s">
        <v>50</v>
      </c>
      <c r="Y14" s="98" t="s">
        <v>122</v>
      </c>
      <c r="Z14" s="98" t="s">
        <v>123</v>
      </c>
      <c r="AA14" s="98"/>
      <c r="AB14" s="99" t="s">
        <v>124</v>
      </c>
      <c r="AC14" s="26"/>
      <c r="AD14" s="26"/>
      <c r="AE14" s="2"/>
      <c r="AF14" s="10" t="s">
        <v>125</v>
      </c>
      <c r="AG14" s="11">
        <v>618</v>
      </c>
      <c r="AH14" s="4">
        <f t="shared" si="0"/>
        <v>0</v>
      </c>
      <c r="AI14" s="3">
        <f t="shared" si="1"/>
        <v>1</v>
      </c>
      <c r="AJ14" s="3">
        <f t="shared" si="2"/>
        <v>0</v>
      </c>
      <c r="AK14" s="7">
        <f t="shared" si="3"/>
        <v>0</v>
      </c>
      <c r="AL14" s="7">
        <f t="shared" si="4"/>
        <v>1</v>
      </c>
      <c r="AM14" s="7">
        <f t="shared" si="5"/>
        <v>0</v>
      </c>
      <c r="AN14" s="16">
        <f t="shared" si="6"/>
        <v>1</v>
      </c>
      <c r="AO14" s="33">
        <f t="shared" si="12"/>
        <v>618</v>
      </c>
      <c r="AP14" s="30">
        <f t="shared" si="9"/>
        <v>618</v>
      </c>
      <c r="AQ14" s="30">
        <f t="shared" si="10"/>
        <v>0</v>
      </c>
      <c r="AR14" s="30">
        <f t="shared" si="11"/>
        <v>618</v>
      </c>
      <c r="AS14" s="30">
        <f t="shared" si="7"/>
        <v>-618</v>
      </c>
      <c r="AT14" s="30">
        <f t="shared" si="8"/>
        <v>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20.100000000000001" hidden="1" customHeight="1" x14ac:dyDescent="0.25">
      <c r="A15" s="49">
        <v>14</v>
      </c>
      <c r="B15" s="49" t="s">
        <v>42</v>
      </c>
      <c r="C15" s="49" t="s">
        <v>43</v>
      </c>
      <c r="D15" s="49" t="s">
        <v>126</v>
      </c>
      <c r="E15" s="49"/>
      <c r="F15" s="50">
        <v>45656</v>
      </c>
      <c r="G15" s="50">
        <v>45687</v>
      </c>
      <c r="H15" s="91" t="str">
        <f t="shared" ca="1" si="13"/>
        <v/>
      </c>
      <c r="I15" s="49" t="s">
        <v>127</v>
      </c>
      <c r="J15" s="50">
        <v>45687</v>
      </c>
      <c r="K15" s="49" t="str" cm="1">
        <f t="array" ref="K15">IFERROR(CHOOSE(MATCH(TRUE,Tabela2[[#This Row],[REPARADA]:[RETORNO]]&lt;&gt;"",0),"Reparada","Analisando","Sem Reparo","Retorno"),"")</f>
        <v>Reparada</v>
      </c>
      <c r="L15" s="49" t="s">
        <v>46</v>
      </c>
      <c r="M15" s="92" t="s">
        <v>42</v>
      </c>
      <c r="N15" s="93"/>
      <c r="O15" s="94"/>
      <c r="P15" s="95"/>
      <c r="Q15" s="96"/>
      <c r="R15" s="49" t="s">
        <v>47</v>
      </c>
      <c r="S15" s="49"/>
      <c r="T15" s="49" t="s">
        <v>42</v>
      </c>
      <c r="U15" s="49">
        <v>514</v>
      </c>
      <c r="V15" s="49" t="s">
        <v>48</v>
      </c>
      <c r="W15" s="49" t="s">
        <v>49</v>
      </c>
      <c r="X15" s="97" t="s">
        <v>50</v>
      </c>
      <c r="Y15" s="98" t="s">
        <v>58</v>
      </c>
      <c r="Z15" s="98" t="s">
        <v>128</v>
      </c>
      <c r="AA15" s="98"/>
      <c r="AB15" s="99" t="s">
        <v>129</v>
      </c>
      <c r="AC15" s="26"/>
      <c r="AD15" s="26"/>
      <c r="AE15" s="2"/>
      <c r="AF15" s="10" t="s">
        <v>130</v>
      </c>
      <c r="AG15" s="29"/>
      <c r="AH15" s="4">
        <f t="shared" si="0"/>
        <v>0</v>
      </c>
      <c r="AI15" s="3">
        <f t="shared" si="1"/>
        <v>2</v>
      </c>
      <c r="AJ15" s="3">
        <f t="shared" si="2"/>
        <v>0</v>
      </c>
      <c r="AK15" s="7">
        <f t="shared" si="3"/>
        <v>0</v>
      </c>
      <c r="AL15" s="7">
        <f t="shared" si="4"/>
        <v>1</v>
      </c>
      <c r="AM15" s="7">
        <f t="shared" si="5"/>
        <v>0</v>
      </c>
      <c r="AN15" s="16">
        <f t="shared" si="6"/>
        <v>2</v>
      </c>
      <c r="AO15" s="33">
        <f t="shared" si="12"/>
        <v>0</v>
      </c>
      <c r="AP15" s="30">
        <f t="shared" si="9"/>
        <v>0</v>
      </c>
      <c r="AQ15" s="30">
        <f t="shared" si="10"/>
        <v>0</v>
      </c>
      <c r="AR15" s="30">
        <f t="shared" si="11"/>
        <v>0</v>
      </c>
      <c r="AS15" s="30">
        <f t="shared" si="7"/>
        <v>0</v>
      </c>
      <c r="AT15" s="30">
        <f t="shared" si="8"/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20.100000000000001" hidden="1" customHeight="1" x14ac:dyDescent="0.25">
      <c r="A16" s="49">
        <v>15</v>
      </c>
      <c r="B16" s="49" t="s">
        <v>84</v>
      </c>
      <c r="C16" s="49" t="s">
        <v>92</v>
      </c>
      <c r="D16" s="49" t="s">
        <v>131</v>
      </c>
      <c r="E16" s="49"/>
      <c r="F16" s="50">
        <v>45656</v>
      </c>
      <c r="G16" s="50">
        <v>45685</v>
      </c>
      <c r="H16" s="91" t="str">
        <f t="shared" ca="1" si="13"/>
        <v/>
      </c>
      <c r="I16" s="49" t="s">
        <v>132</v>
      </c>
      <c r="J16" s="50">
        <v>45685</v>
      </c>
      <c r="K16" s="49" t="str" cm="1">
        <f t="array" ref="K16">IFERROR(CHOOSE(MATCH(TRUE,Tabela2[[#This Row],[REPARADA]:[RETORNO]]&lt;&gt;"",0),"Reparada","Analisando","Sem Reparo","Retorno"),"")</f>
        <v>Reparada</v>
      </c>
      <c r="L16" s="49" t="s">
        <v>46</v>
      </c>
      <c r="M16" s="92" t="s">
        <v>84</v>
      </c>
      <c r="N16" s="93"/>
      <c r="O16" s="94"/>
      <c r="P16" s="95"/>
      <c r="Q16" s="96"/>
      <c r="R16" s="49" t="s">
        <v>47</v>
      </c>
      <c r="S16" s="49"/>
      <c r="T16" s="49" t="s">
        <v>84</v>
      </c>
      <c r="U16" s="49">
        <v>514</v>
      </c>
      <c r="V16" s="49" t="s">
        <v>48</v>
      </c>
      <c r="W16" s="49" t="s">
        <v>49</v>
      </c>
      <c r="X16" s="97" t="s">
        <v>87</v>
      </c>
      <c r="Y16" s="98" t="s">
        <v>133</v>
      </c>
      <c r="Z16" s="98"/>
      <c r="AA16" s="98"/>
      <c r="AB16" s="99" t="s">
        <v>97</v>
      </c>
      <c r="AC16" s="26"/>
      <c r="AD16" s="26"/>
      <c r="AE16" s="2"/>
      <c r="AF16" s="10" t="s">
        <v>134</v>
      </c>
      <c r="AG16" s="29">
        <v>480</v>
      </c>
      <c r="AH16" s="4">
        <f t="shared" si="0"/>
        <v>0</v>
      </c>
      <c r="AI16" s="3">
        <f t="shared" si="1"/>
        <v>0</v>
      </c>
      <c r="AJ16" s="3">
        <f t="shared" si="2"/>
        <v>0</v>
      </c>
      <c r="AK16" s="7">
        <f t="shared" si="3"/>
        <v>0</v>
      </c>
      <c r="AL16" s="7">
        <f t="shared" si="4"/>
        <v>0</v>
      </c>
      <c r="AM16" s="7">
        <f t="shared" si="5"/>
        <v>0</v>
      </c>
      <c r="AN16" s="16">
        <f t="shared" si="6"/>
        <v>0</v>
      </c>
      <c r="AO16" s="33">
        <f t="shared" si="12"/>
        <v>0</v>
      </c>
      <c r="AP16" s="30">
        <f t="shared" si="9"/>
        <v>0</v>
      </c>
      <c r="AQ16" s="30">
        <f t="shared" si="10"/>
        <v>0</v>
      </c>
      <c r="AR16" s="30">
        <f t="shared" si="11"/>
        <v>0</v>
      </c>
      <c r="AS16" s="30">
        <f t="shared" si="7"/>
        <v>0</v>
      </c>
      <c r="AT16" s="30">
        <f t="shared" si="8"/>
        <v>0</v>
      </c>
      <c r="AU16" s="2"/>
      <c r="AV16" s="2"/>
      <c r="AW16" s="2"/>
      <c r="AX16" s="2"/>
      <c r="BC16" s="2"/>
      <c r="BD16" s="2"/>
      <c r="BE16" s="2"/>
      <c r="BF16" s="2"/>
      <c r="BG16" s="2"/>
      <c r="BH16" s="2"/>
    </row>
    <row r="17" spans="1:60" ht="20.100000000000001" hidden="1" customHeight="1" x14ac:dyDescent="0.25">
      <c r="A17" s="49">
        <v>16</v>
      </c>
      <c r="B17" s="49" t="s">
        <v>135</v>
      </c>
      <c r="C17" s="49" t="s">
        <v>136</v>
      </c>
      <c r="D17" s="49" t="s">
        <v>137</v>
      </c>
      <c r="E17" s="49"/>
      <c r="F17" s="50">
        <v>45656</v>
      </c>
      <c r="G17" s="50">
        <v>45686</v>
      </c>
      <c r="H17" s="91"/>
      <c r="I17" s="49" t="s">
        <v>138</v>
      </c>
      <c r="J17" s="50">
        <v>45686</v>
      </c>
      <c r="K17" s="49" t="str" cm="1">
        <f t="array" ref="K17">IFERROR(CHOOSE(MATCH(TRUE,Tabela2[[#This Row],[REPARADA]:[RETORNO]]&lt;&gt;"",0),"Reparada","Analisando","Sem Reparo","Retorno"),"")</f>
        <v>Reparada</v>
      </c>
      <c r="L17" s="49" t="s">
        <v>46</v>
      </c>
      <c r="M17" s="92" t="s">
        <v>135</v>
      </c>
      <c r="N17" s="93"/>
      <c r="O17" s="94"/>
      <c r="P17" s="95"/>
      <c r="Q17" s="96"/>
      <c r="R17" s="49" t="s">
        <v>47</v>
      </c>
      <c r="S17" s="49"/>
      <c r="T17" s="49" t="s">
        <v>135</v>
      </c>
      <c r="U17" s="49">
        <v>514</v>
      </c>
      <c r="V17" s="49" t="s">
        <v>48</v>
      </c>
      <c r="W17" s="49" t="s">
        <v>49</v>
      </c>
      <c r="X17" s="97" t="s">
        <v>139</v>
      </c>
      <c r="Y17" s="98"/>
      <c r="Z17" s="98"/>
      <c r="AA17" s="98"/>
      <c r="AB17" s="99" t="s">
        <v>140</v>
      </c>
      <c r="AC17" s="26"/>
      <c r="AD17" s="26"/>
      <c r="AE17" s="2"/>
      <c r="AF17" s="10" t="s">
        <v>141</v>
      </c>
      <c r="AG17" s="29">
        <v>3527</v>
      </c>
      <c r="AH17" s="4">
        <f t="shared" si="0"/>
        <v>7</v>
      </c>
      <c r="AI17" s="3">
        <f t="shared" si="1"/>
        <v>1</v>
      </c>
      <c r="AJ17" s="3">
        <f t="shared" si="2"/>
        <v>0</v>
      </c>
      <c r="AK17" s="7">
        <f t="shared" si="3"/>
        <v>9</v>
      </c>
      <c r="AL17" s="7">
        <f t="shared" si="4"/>
        <v>0</v>
      </c>
      <c r="AM17" s="7">
        <f t="shared" si="5"/>
        <v>6</v>
      </c>
      <c r="AN17" s="16">
        <f t="shared" si="6"/>
        <v>8</v>
      </c>
      <c r="AO17" s="33">
        <f t="shared" si="12"/>
        <v>28216</v>
      </c>
      <c r="AP17" s="30">
        <f t="shared" si="9"/>
        <v>3527</v>
      </c>
      <c r="AQ17" s="30">
        <f t="shared" si="10"/>
        <v>24689</v>
      </c>
      <c r="AR17" s="30">
        <f t="shared" si="11"/>
        <v>0</v>
      </c>
      <c r="AS17" s="30">
        <f t="shared" si="7"/>
        <v>24689</v>
      </c>
      <c r="AT17" s="30">
        <f t="shared" si="8"/>
        <v>21162</v>
      </c>
      <c r="AU17" s="2"/>
      <c r="AV17" s="2"/>
      <c r="AW17" s="2"/>
      <c r="AX17" s="2"/>
      <c r="BC17" s="2"/>
      <c r="BD17" s="2"/>
      <c r="BE17" s="2"/>
      <c r="BF17" s="2"/>
      <c r="BG17" s="2"/>
      <c r="BH17" s="2"/>
    </row>
    <row r="18" spans="1:60" ht="19.5" hidden="1" customHeight="1" x14ac:dyDescent="0.25">
      <c r="A18" s="49">
        <v>17</v>
      </c>
      <c r="B18" s="49" t="s">
        <v>72</v>
      </c>
      <c r="C18" s="49" t="s">
        <v>142</v>
      </c>
      <c r="D18" s="49" t="s">
        <v>143</v>
      </c>
      <c r="E18" s="49"/>
      <c r="F18" s="50">
        <v>45673</v>
      </c>
      <c r="G18" s="50">
        <v>45673</v>
      </c>
      <c r="H18" s="91"/>
      <c r="I18" s="49" t="s">
        <v>144</v>
      </c>
      <c r="J18" s="50">
        <v>45673</v>
      </c>
      <c r="K18" s="49" t="str" cm="1">
        <f t="array" ref="K18">IFERROR(CHOOSE(MATCH(TRUE,Tabela2[[#This Row],[REPARADA]:[RETORNO]]&lt;&gt;"",0),"Reparada","Analisando","Sem Reparo","Retorno"),"")</f>
        <v>Reparada</v>
      </c>
      <c r="L18" s="49" t="s">
        <v>46</v>
      </c>
      <c r="M18" s="92" t="s">
        <v>72</v>
      </c>
      <c r="N18" s="93"/>
      <c r="O18" s="94"/>
      <c r="P18" s="95"/>
      <c r="Q18" s="96" t="s">
        <v>72</v>
      </c>
      <c r="R18" s="49" t="s">
        <v>16</v>
      </c>
      <c r="S18" s="49"/>
      <c r="T18" s="49" t="s">
        <v>16</v>
      </c>
      <c r="U18" s="49" t="s">
        <v>112</v>
      </c>
      <c r="V18" s="49" t="s">
        <v>145</v>
      </c>
      <c r="W18" s="49" t="s">
        <v>146</v>
      </c>
      <c r="X18" s="97" t="s">
        <v>147</v>
      </c>
      <c r="Y18" s="98" t="s">
        <v>148</v>
      </c>
      <c r="Z18" s="98"/>
      <c r="AA18" s="98"/>
      <c r="AB18" s="99" t="s">
        <v>149</v>
      </c>
      <c r="AC18" s="26"/>
      <c r="AD18" s="26"/>
      <c r="AE18" s="2"/>
      <c r="AF18" s="10" t="s">
        <v>150</v>
      </c>
      <c r="AG18" s="29">
        <v>2210</v>
      </c>
      <c r="AH18" s="4">
        <f t="shared" si="0"/>
        <v>1</v>
      </c>
      <c r="AI18" s="3">
        <f t="shared" si="1"/>
        <v>1</v>
      </c>
      <c r="AJ18" s="3">
        <f t="shared" si="2"/>
        <v>0</v>
      </c>
      <c r="AK18" s="7">
        <f t="shared" si="3"/>
        <v>1</v>
      </c>
      <c r="AL18" s="7">
        <f t="shared" si="4"/>
        <v>0</v>
      </c>
      <c r="AM18" s="7">
        <f t="shared" si="5"/>
        <v>1</v>
      </c>
      <c r="AN18" s="16">
        <f t="shared" si="6"/>
        <v>2</v>
      </c>
      <c r="AO18" s="33">
        <f t="shared" si="12"/>
        <v>4420</v>
      </c>
      <c r="AP18" s="30">
        <f t="shared" si="9"/>
        <v>2210</v>
      </c>
      <c r="AQ18" s="30">
        <f t="shared" si="10"/>
        <v>2210</v>
      </c>
      <c r="AR18" s="30">
        <f t="shared" si="11"/>
        <v>0</v>
      </c>
      <c r="AS18" s="30">
        <f t="shared" si="7"/>
        <v>2210</v>
      </c>
      <c r="AT18" s="30">
        <f t="shared" si="8"/>
        <v>2210</v>
      </c>
      <c r="AU18" s="2"/>
      <c r="AV18" s="2"/>
      <c r="AW18" s="2"/>
      <c r="AX18" s="2"/>
      <c r="BC18" s="2"/>
      <c r="BD18" s="2"/>
      <c r="BE18" s="2"/>
      <c r="BF18" s="2"/>
      <c r="BG18" s="2"/>
      <c r="BH18" s="2"/>
    </row>
    <row r="19" spans="1:60" ht="20.100000000000001" hidden="1" customHeight="1" x14ac:dyDescent="0.25">
      <c r="A19" s="49">
        <v>18</v>
      </c>
      <c r="B19" s="49" t="s">
        <v>151</v>
      </c>
      <c r="C19" s="49" t="s">
        <v>152</v>
      </c>
      <c r="D19" s="49" t="s">
        <v>153</v>
      </c>
      <c r="E19" s="49"/>
      <c r="F19" s="50">
        <v>45673</v>
      </c>
      <c r="G19" s="50">
        <v>45673</v>
      </c>
      <c r="H19" s="91"/>
      <c r="I19" s="49" t="s">
        <v>154</v>
      </c>
      <c r="J19" s="50">
        <v>45673</v>
      </c>
      <c r="K19" s="49" t="str" cm="1">
        <f t="array" ref="K19">IFERROR(CHOOSE(MATCH(TRUE,Tabela2[[#This Row],[REPARADA]:[RETORNO]]&lt;&gt;"",0),"Reparada","Analisando","Sem Reparo","Retorno"),"")</f>
        <v>Reparada</v>
      </c>
      <c r="L19" s="49" t="s">
        <v>46</v>
      </c>
      <c r="M19" s="92" t="s">
        <v>151</v>
      </c>
      <c r="N19" s="93"/>
      <c r="O19" s="94"/>
      <c r="P19" s="95"/>
      <c r="Q19" s="96" t="s">
        <v>151</v>
      </c>
      <c r="R19" s="49" t="s">
        <v>16</v>
      </c>
      <c r="S19" s="49"/>
      <c r="T19" s="49" t="s">
        <v>16</v>
      </c>
      <c r="U19" s="49" t="s">
        <v>112</v>
      </c>
      <c r="V19" s="49" t="s">
        <v>145</v>
      </c>
      <c r="W19" s="49" t="s">
        <v>146</v>
      </c>
      <c r="X19" s="97" t="s">
        <v>155</v>
      </c>
      <c r="Y19" s="98" t="s">
        <v>156</v>
      </c>
      <c r="Z19" s="98" t="s">
        <v>157</v>
      </c>
      <c r="AA19" s="98" t="s">
        <v>158</v>
      </c>
      <c r="AB19" s="99" t="s">
        <v>140</v>
      </c>
      <c r="AC19" s="26"/>
      <c r="AD19" s="26"/>
      <c r="AE19" s="2"/>
      <c r="AF19" s="10" t="s">
        <v>159</v>
      </c>
      <c r="AG19" s="29"/>
      <c r="AH19" s="4">
        <f t="shared" si="0"/>
        <v>0</v>
      </c>
      <c r="AI19" s="3">
        <f t="shared" si="1"/>
        <v>1</v>
      </c>
      <c r="AJ19" s="3">
        <f t="shared" si="2"/>
        <v>0</v>
      </c>
      <c r="AK19" s="7">
        <f t="shared" si="3"/>
        <v>0</v>
      </c>
      <c r="AL19" s="7">
        <f t="shared" si="4"/>
        <v>1</v>
      </c>
      <c r="AM19" s="7">
        <f t="shared" si="5"/>
        <v>0</v>
      </c>
      <c r="AN19" s="16">
        <f t="shared" si="6"/>
        <v>1</v>
      </c>
      <c r="AO19" s="33">
        <f t="shared" si="12"/>
        <v>0</v>
      </c>
      <c r="AP19" s="30">
        <f t="shared" si="9"/>
        <v>0</v>
      </c>
      <c r="AQ19" s="30">
        <f t="shared" si="10"/>
        <v>0</v>
      </c>
      <c r="AR19" s="30">
        <f t="shared" si="11"/>
        <v>0</v>
      </c>
      <c r="AS19" s="30">
        <f t="shared" si="7"/>
        <v>0</v>
      </c>
      <c r="AT19" s="30">
        <f t="shared" si="8"/>
        <v>0</v>
      </c>
      <c r="AU19" s="2"/>
      <c r="AV19" s="2"/>
      <c r="AW19" s="2"/>
      <c r="AX19" s="2"/>
      <c r="BC19" s="2"/>
      <c r="BD19" s="2"/>
      <c r="BE19" s="2"/>
      <c r="BF19" s="2"/>
      <c r="BG19" s="2"/>
      <c r="BH19" s="2"/>
    </row>
    <row r="20" spans="1:60" ht="20.100000000000001" hidden="1" customHeight="1" x14ac:dyDescent="0.25">
      <c r="A20" s="49">
        <v>19</v>
      </c>
      <c r="B20" s="49" t="s">
        <v>83</v>
      </c>
      <c r="C20" s="49" t="s">
        <v>160</v>
      </c>
      <c r="D20" s="49" t="s">
        <v>161</v>
      </c>
      <c r="E20" s="49"/>
      <c r="F20" s="50">
        <v>45673</v>
      </c>
      <c r="G20" s="50">
        <v>45674</v>
      </c>
      <c r="H20" s="91"/>
      <c r="I20" s="49" t="s">
        <v>162</v>
      </c>
      <c r="J20" s="50">
        <v>45674</v>
      </c>
      <c r="K20" s="49" t="str" cm="1">
        <f t="array" ref="K20">IFERROR(CHOOSE(MATCH(TRUE,Tabela2[[#This Row],[REPARADA]:[RETORNO]]&lt;&gt;"",0),"Reparada","Analisando","Sem Reparo","Retorno"),"")</f>
        <v>Reparada</v>
      </c>
      <c r="L20" s="49" t="s">
        <v>46</v>
      </c>
      <c r="M20" s="92" t="s">
        <v>83</v>
      </c>
      <c r="N20" s="93"/>
      <c r="O20" s="94"/>
      <c r="P20" s="95"/>
      <c r="Q20" s="96" t="s">
        <v>83</v>
      </c>
      <c r="R20" s="49" t="s">
        <v>16</v>
      </c>
      <c r="S20" s="49"/>
      <c r="T20" s="49" t="s">
        <v>16</v>
      </c>
      <c r="U20" s="49" t="s">
        <v>112</v>
      </c>
      <c r="V20" s="49" t="s">
        <v>145</v>
      </c>
      <c r="W20" s="49" t="s">
        <v>146</v>
      </c>
      <c r="X20" s="97" t="s">
        <v>163</v>
      </c>
      <c r="Y20" s="98"/>
      <c r="Z20" s="98"/>
      <c r="AA20" s="98"/>
      <c r="AB20" s="99" t="s">
        <v>164</v>
      </c>
      <c r="AC20" s="26"/>
      <c r="AD20" s="26"/>
      <c r="AE20" s="2"/>
      <c r="AF20" s="10" t="s">
        <v>165</v>
      </c>
      <c r="AG20" s="29">
        <v>3000</v>
      </c>
      <c r="AH20" s="4">
        <f t="shared" si="0"/>
        <v>9</v>
      </c>
      <c r="AI20" s="3">
        <f t="shared" si="1"/>
        <v>0</v>
      </c>
      <c r="AJ20" s="3">
        <f t="shared" si="2"/>
        <v>3</v>
      </c>
      <c r="AK20" s="7">
        <f t="shared" si="3"/>
        <v>0</v>
      </c>
      <c r="AL20" s="7">
        <f t="shared" si="4"/>
        <v>0</v>
      </c>
      <c r="AM20" s="7">
        <f t="shared" si="5"/>
        <v>0</v>
      </c>
      <c r="AN20" s="16">
        <f t="shared" si="6"/>
        <v>12</v>
      </c>
      <c r="AO20" s="33">
        <f t="shared" si="12"/>
        <v>36000</v>
      </c>
      <c r="AP20" s="30">
        <f t="shared" si="9"/>
        <v>9000</v>
      </c>
      <c r="AQ20" s="30">
        <f t="shared" si="10"/>
        <v>27000</v>
      </c>
      <c r="AR20" s="30">
        <f t="shared" si="11"/>
        <v>0</v>
      </c>
      <c r="AS20" s="30">
        <f t="shared" si="7"/>
        <v>27000</v>
      </c>
      <c r="AT20" s="30">
        <f t="shared" si="8"/>
        <v>0</v>
      </c>
      <c r="AU20" s="2"/>
      <c r="AV20" s="2"/>
      <c r="AW20" s="2"/>
      <c r="AX20" s="2"/>
      <c r="BC20" s="2"/>
      <c r="BD20" s="2"/>
      <c r="BE20" s="2"/>
      <c r="BF20" s="2"/>
      <c r="BG20" s="2"/>
      <c r="BH20" s="2"/>
    </row>
    <row r="21" spans="1:60" ht="20.100000000000001" hidden="1" customHeight="1" x14ac:dyDescent="0.25">
      <c r="A21" s="49">
        <v>20</v>
      </c>
      <c r="B21" s="49" t="s">
        <v>166</v>
      </c>
      <c r="C21" s="49" t="s">
        <v>167</v>
      </c>
      <c r="D21" s="49" t="s">
        <v>168</v>
      </c>
      <c r="E21" s="49"/>
      <c r="F21" s="50">
        <v>45673</v>
      </c>
      <c r="G21" s="50">
        <v>45674</v>
      </c>
      <c r="H21" s="91"/>
      <c r="I21" s="49" t="s">
        <v>169</v>
      </c>
      <c r="J21" s="50">
        <v>45674</v>
      </c>
      <c r="K21" s="49" t="str" cm="1">
        <f t="array" ref="K21">IFERROR(CHOOSE(MATCH(TRUE,Tabela2[[#This Row],[REPARADA]:[RETORNO]]&lt;&gt;"",0),"Reparada","Analisando","Sem Reparo","Retorno"),"")</f>
        <v>Reparada</v>
      </c>
      <c r="L21" s="49" t="s">
        <v>46</v>
      </c>
      <c r="M21" s="92" t="s">
        <v>166</v>
      </c>
      <c r="N21" s="93"/>
      <c r="O21" s="94"/>
      <c r="P21" s="95"/>
      <c r="Q21" s="96" t="s">
        <v>166</v>
      </c>
      <c r="R21" s="49" t="s">
        <v>16</v>
      </c>
      <c r="S21" s="49"/>
      <c r="T21" s="49" t="s">
        <v>16</v>
      </c>
      <c r="U21" s="49" t="s">
        <v>112</v>
      </c>
      <c r="V21" s="49" t="s">
        <v>145</v>
      </c>
      <c r="W21" s="49" t="s">
        <v>146</v>
      </c>
      <c r="X21" s="97" t="s">
        <v>170</v>
      </c>
      <c r="Y21" s="98"/>
      <c r="Z21" s="98"/>
      <c r="AA21" s="98"/>
      <c r="AB21" s="99" t="s">
        <v>76</v>
      </c>
      <c r="AC21" s="26"/>
      <c r="AD21" s="26"/>
      <c r="AE21" s="2"/>
      <c r="AF21" s="10" t="s">
        <v>171</v>
      </c>
      <c r="AG21" s="29">
        <v>3600</v>
      </c>
      <c r="AH21" s="4">
        <f t="shared" si="0"/>
        <v>0</v>
      </c>
      <c r="AI21" s="3">
        <f t="shared" si="1"/>
        <v>0</v>
      </c>
      <c r="AJ21" s="3">
        <f t="shared" si="2"/>
        <v>0</v>
      </c>
      <c r="AK21" s="7">
        <f t="shared" si="3"/>
        <v>0</v>
      </c>
      <c r="AL21" s="7">
        <f t="shared" si="4"/>
        <v>0</v>
      </c>
      <c r="AM21" s="7">
        <f t="shared" si="5"/>
        <v>0</v>
      </c>
      <c r="AN21" s="16">
        <f t="shared" si="6"/>
        <v>0</v>
      </c>
      <c r="AO21" s="33">
        <f t="shared" si="12"/>
        <v>0</v>
      </c>
      <c r="AP21" s="30">
        <f t="shared" si="9"/>
        <v>0</v>
      </c>
      <c r="AQ21" s="30">
        <f t="shared" si="10"/>
        <v>0</v>
      </c>
      <c r="AR21" s="30">
        <f t="shared" si="11"/>
        <v>0</v>
      </c>
      <c r="AS21" s="30">
        <f t="shared" si="7"/>
        <v>0</v>
      </c>
      <c r="AT21" s="30">
        <f t="shared" si="8"/>
        <v>0</v>
      </c>
      <c r="AU21" s="2"/>
      <c r="AV21" s="2"/>
      <c r="AW21" s="2"/>
      <c r="AX21" s="2"/>
      <c r="BC21" s="2"/>
      <c r="BD21" s="2"/>
      <c r="BE21" s="2"/>
      <c r="BF21" s="2"/>
      <c r="BG21" s="2"/>
      <c r="BH21" s="2"/>
    </row>
    <row r="22" spans="1:60" ht="20.100000000000001" hidden="1" customHeight="1" x14ac:dyDescent="0.25">
      <c r="A22" s="49">
        <v>21</v>
      </c>
      <c r="B22" s="49" t="s">
        <v>91</v>
      </c>
      <c r="C22" s="49" t="s">
        <v>172</v>
      </c>
      <c r="D22" s="49" t="s">
        <v>173</v>
      </c>
      <c r="E22" s="49"/>
      <c r="F22" s="50">
        <v>45673</v>
      </c>
      <c r="G22" s="50">
        <v>45675</v>
      </c>
      <c r="H22" s="91"/>
      <c r="I22" s="49" t="s">
        <v>174</v>
      </c>
      <c r="J22" s="50">
        <v>45675</v>
      </c>
      <c r="K22" s="49" t="str" cm="1">
        <f t="array" ref="K22">IFERROR(CHOOSE(MATCH(TRUE,Tabela2[[#This Row],[REPARADA]:[RETORNO]]&lt;&gt;"",0),"Reparada","Analisando","Sem Reparo","Retorno"),"")</f>
        <v>Reparada</v>
      </c>
      <c r="L22" s="49" t="s">
        <v>46</v>
      </c>
      <c r="M22" s="92" t="s">
        <v>91</v>
      </c>
      <c r="N22" s="93"/>
      <c r="O22" s="94"/>
      <c r="P22" s="95"/>
      <c r="Q22" s="96" t="s">
        <v>91</v>
      </c>
      <c r="R22" s="49" t="s">
        <v>16</v>
      </c>
      <c r="S22" s="49"/>
      <c r="T22" s="49" t="s">
        <v>16</v>
      </c>
      <c r="U22" s="49" t="s">
        <v>112</v>
      </c>
      <c r="V22" s="49" t="s">
        <v>145</v>
      </c>
      <c r="W22" s="49" t="s">
        <v>146</v>
      </c>
      <c r="X22" s="97" t="s">
        <v>175</v>
      </c>
      <c r="Y22" s="98" t="s">
        <v>176</v>
      </c>
      <c r="Z22" s="98"/>
      <c r="AA22" s="98"/>
      <c r="AB22" s="99" t="s">
        <v>177</v>
      </c>
      <c r="AC22" s="26"/>
      <c r="AD22" s="26"/>
      <c r="AE22" s="2"/>
      <c r="AF22" s="10" t="s">
        <v>42</v>
      </c>
      <c r="AG22" s="29">
        <v>3000</v>
      </c>
      <c r="AH22" s="4">
        <f t="shared" si="0"/>
        <v>12</v>
      </c>
      <c r="AI22" s="3">
        <f t="shared" si="1"/>
        <v>0</v>
      </c>
      <c r="AJ22" s="3">
        <f t="shared" si="2"/>
        <v>4</v>
      </c>
      <c r="AK22" s="7">
        <f t="shared" si="3"/>
        <v>0</v>
      </c>
      <c r="AL22" s="7">
        <f t="shared" si="4"/>
        <v>0</v>
      </c>
      <c r="AM22" s="7">
        <f t="shared" si="5"/>
        <v>10</v>
      </c>
      <c r="AN22" s="16">
        <f t="shared" si="6"/>
        <v>16</v>
      </c>
      <c r="AO22" s="33">
        <f t="shared" si="12"/>
        <v>48000</v>
      </c>
      <c r="AP22" s="30">
        <f t="shared" si="9"/>
        <v>12000</v>
      </c>
      <c r="AQ22" s="30">
        <f t="shared" si="10"/>
        <v>36000</v>
      </c>
      <c r="AR22" s="30">
        <f t="shared" si="11"/>
        <v>0</v>
      </c>
      <c r="AS22" s="30">
        <f t="shared" si="7"/>
        <v>36000</v>
      </c>
      <c r="AT22" s="30">
        <f t="shared" si="8"/>
        <v>30000</v>
      </c>
      <c r="AU22" s="2"/>
      <c r="AV22" s="2"/>
      <c r="AW22" s="2"/>
      <c r="AX22" s="2"/>
      <c r="BC22" s="2"/>
      <c r="BD22" s="2"/>
      <c r="BE22" s="2"/>
      <c r="BF22" s="2"/>
      <c r="BG22" s="2"/>
      <c r="BH22" s="2"/>
    </row>
    <row r="23" spans="1:60" ht="20.100000000000001" hidden="1" customHeight="1" x14ac:dyDescent="0.25">
      <c r="A23" s="49">
        <v>22</v>
      </c>
      <c r="B23" s="49" t="s">
        <v>178</v>
      </c>
      <c r="C23" s="49" t="s">
        <v>179</v>
      </c>
      <c r="D23" s="49" t="s">
        <v>180</v>
      </c>
      <c r="E23" s="49"/>
      <c r="F23" s="50">
        <v>45673</v>
      </c>
      <c r="G23" s="50">
        <v>45675</v>
      </c>
      <c r="H23" s="91"/>
      <c r="I23" s="49" t="s">
        <v>181</v>
      </c>
      <c r="J23" s="50">
        <v>45675</v>
      </c>
      <c r="K23" s="49" t="str" cm="1">
        <f t="array" ref="K23">IFERROR(CHOOSE(MATCH(TRUE,Tabela2[[#This Row],[REPARADA]:[RETORNO]]&lt;&gt;"",0),"Reparada","Analisando","Sem Reparo","Retorno"),"")</f>
        <v>Reparada</v>
      </c>
      <c r="L23" s="49" t="s">
        <v>46</v>
      </c>
      <c r="M23" s="92" t="s">
        <v>178</v>
      </c>
      <c r="N23" s="93"/>
      <c r="O23" s="94"/>
      <c r="P23" s="95"/>
      <c r="Q23" s="96" t="s">
        <v>178</v>
      </c>
      <c r="R23" s="49" t="s">
        <v>16</v>
      </c>
      <c r="S23" s="49"/>
      <c r="T23" s="49" t="s">
        <v>16</v>
      </c>
      <c r="U23" s="49" t="s">
        <v>112</v>
      </c>
      <c r="V23" s="49" t="s">
        <v>145</v>
      </c>
      <c r="W23" s="49" t="s">
        <v>146</v>
      </c>
      <c r="X23" s="97" t="s">
        <v>182</v>
      </c>
      <c r="Y23" s="98" t="s">
        <v>183</v>
      </c>
      <c r="Z23" s="98" t="s">
        <v>184</v>
      </c>
      <c r="AA23" s="98" t="s">
        <v>185</v>
      </c>
      <c r="AB23" s="99" t="s">
        <v>90</v>
      </c>
      <c r="AC23" s="26"/>
      <c r="AD23" s="26"/>
      <c r="AE23" s="2"/>
      <c r="AF23" s="10" t="s">
        <v>186</v>
      </c>
      <c r="AG23" s="29">
        <v>2250</v>
      </c>
      <c r="AH23" s="4">
        <f t="shared" si="0"/>
        <v>0</v>
      </c>
      <c r="AI23" s="3">
        <f t="shared" si="1"/>
        <v>0</v>
      </c>
      <c r="AJ23" s="3">
        <f t="shared" si="2"/>
        <v>0</v>
      </c>
      <c r="AK23" s="7">
        <f t="shared" si="3"/>
        <v>0</v>
      </c>
      <c r="AL23" s="7">
        <f t="shared" si="4"/>
        <v>0</v>
      </c>
      <c r="AM23" s="7">
        <f t="shared" si="5"/>
        <v>0</v>
      </c>
      <c r="AN23" s="16">
        <f t="shared" si="6"/>
        <v>0</v>
      </c>
      <c r="AO23" s="33">
        <f t="shared" si="12"/>
        <v>0</v>
      </c>
      <c r="AP23" s="30">
        <f t="shared" si="9"/>
        <v>0</v>
      </c>
      <c r="AQ23" s="30">
        <f t="shared" si="10"/>
        <v>0</v>
      </c>
      <c r="AR23" s="30">
        <f t="shared" si="11"/>
        <v>0</v>
      </c>
      <c r="AS23" s="30">
        <f t="shared" si="7"/>
        <v>0</v>
      </c>
      <c r="AT23" s="30">
        <f t="shared" si="8"/>
        <v>0</v>
      </c>
      <c r="AU23" s="2"/>
      <c r="AV23" s="2"/>
      <c r="AW23" s="2"/>
      <c r="AX23" s="2"/>
      <c r="BC23" s="2"/>
      <c r="BD23" s="2"/>
      <c r="BE23" s="2"/>
      <c r="BF23" s="2"/>
      <c r="BG23" s="2"/>
      <c r="BH23" s="2"/>
    </row>
    <row r="24" spans="1:60" ht="20.100000000000001" hidden="1" customHeight="1" x14ac:dyDescent="0.25">
      <c r="A24" s="49">
        <v>23</v>
      </c>
      <c r="B24" s="49" t="s">
        <v>54</v>
      </c>
      <c r="C24" s="49" t="s">
        <v>187</v>
      </c>
      <c r="D24" s="104" t="s">
        <v>188</v>
      </c>
      <c r="E24" s="49"/>
      <c r="F24" s="50">
        <v>45673</v>
      </c>
      <c r="G24" s="50">
        <v>45677</v>
      </c>
      <c r="H24" s="91"/>
      <c r="I24" s="49" t="s">
        <v>189</v>
      </c>
      <c r="J24" s="50">
        <v>45677</v>
      </c>
      <c r="K24" s="49" t="str" cm="1">
        <f t="array" ref="K24">IFERROR(CHOOSE(MATCH(TRUE,Tabela2[[#This Row],[REPARADA]:[RETORNO]]&lt;&gt;"",0),"Reparada","Analisando","Sem Reparo","Retorno"),"")</f>
        <v>Reparada</v>
      </c>
      <c r="L24" s="49" t="s">
        <v>46</v>
      </c>
      <c r="M24" s="92" t="s">
        <v>54</v>
      </c>
      <c r="N24" s="93"/>
      <c r="O24" s="94"/>
      <c r="P24" s="95"/>
      <c r="Q24" s="96" t="s">
        <v>54</v>
      </c>
      <c r="R24" s="49" t="s">
        <v>16</v>
      </c>
      <c r="S24" s="49"/>
      <c r="T24" s="49" t="s">
        <v>16</v>
      </c>
      <c r="U24" s="49" t="s">
        <v>112</v>
      </c>
      <c r="V24" s="49" t="s">
        <v>145</v>
      </c>
      <c r="W24" s="49" t="s">
        <v>146</v>
      </c>
      <c r="X24" s="97" t="s">
        <v>190</v>
      </c>
      <c r="Y24" s="98" t="s">
        <v>191</v>
      </c>
      <c r="Z24" s="98" t="s">
        <v>192</v>
      </c>
      <c r="AA24" s="98"/>
      <c r="AB24" s="99" t="s">
        <v>193</v>
      </c>
      <c r="AC24" s="26"/>
      <c r="AD24" s="26"/>
      <c r="AE24" s="2"/>
      <c r="AF24" s="10" t="s">
        <v>135</v>
      </c>
      <c r="AG24" s="29">
        <v>1200</v>
      </c>
      <c r="AH24" s="4">
        <f t="shared" si="0"/>
        <v>3</v>
      </c>
      <c r="AI24" s="3">
        <f t="shared" si="1"/>
        <v>0</v>
      </c>
      <c r="AJ24" s="3">
        <f t="shared" si="2"/>
        <v>0</v>
      </c>
      <c r="AK24" s="7">
        <f t="shared" si="3"/>
        <v>0</v>
      </c>
      <c r="AL24" s="7">
        <f t="shared" si="4"/>
        <v>0</v>
      </c>
      <c r="AM24" s="7">
        <f t="shared" si="5"/>
        <v>3</v>
      </c>
      <c r="AN24" s="16">
        <f t="shared" si="6"/>
        <v>3</v>
      </c>
      <c r="AO24" s="33">
        <f t="shared" si="12"/>
        <v>3600</v>
      </c>
      <c r="AP24" s="30">
        <f t="shared" si="9"/>
        <v>0</v>
      </c>
      <c r="AQ24" s="30">
        <f t="shared" si="10"/>
        <v>3600</v>
      </c>
      <c r="AR24" s="30">
        <f t="shared" si="11"/>
        <v>0</v>
      </c>
      <c r="AS24" s="30">
        <f t="shared" si="7"/>
        <v>3600</v>
      </c>
      <c r="AT24" s="30">
        <f t="shared" si="8"/>
        <v>3600</v>
      </c>
      <c r="AU24" s="2"/>
      <c r="AV24" s="2"/>
      <c r="AW24" s="2"/>
      <c r="AX24" s="2"/>
      <c r="BC24" s="2"/>
      <c r="BD24" s="2"/>
      <c r="BE24" s="2"/>
      <c r="BF24" s="2"/>
      <c r="BG24" s="2"/>
      <c r="BH24" s="2"/>
    </row>
    <row r="25" spans="1:60" ht="20.100000000000001" hidden="1" customHeight="1" x14ac:dyDescent="0.25">
      <c r="A25" s="49">
        <v>24</v>
      </c>
      <c r="B25" s="49" t="s">
        <v>194</v>
      </c>
      <c r="C25" s="49" t="s">
        <v>195</v>
      </c>
      <c r="D25" s="49" t="s">
        <v>196</v>
      </c>
      <c r="E25" s="49"/>
      <c r="F25" s="50">
        <v>45673</v>
      </c>
      <c r="G25" s="50">
        <v>45680</v>
      </c>
      <c r="H25" s="91"/>
      <c r="I25" s="49" t="s">
        <v>197</v>
      </c>
      <c r="J25" s="50">
        <v>45680</v>
      </c>
      <c r="K25" s="49" t="str" cm="1">
        <f t="array" ref="K25">IFERROR(CHOOSE(MATCH(TRUE,Tabela2[[#This Row],[REPARADA]:[RETORNO]]&lt;&gt;"",0),"Reparada","Analisando","Sem Reparo","Retorno"),"")</f>
        <v>Reparada</v>
      </c>
      <c r="L25" s="49" t="s">
        <v>46</v>
      </c>
      <c r="M25" s="92" t="s">
        <v>194</v>
      </c>
      <c r="N25" s="93"/>
      <c r="O25" s="94"/>
      <c r="P25" s="95"/>
      <c r="Q25" s="96" t="s">
        <v>194</v>
      </c>
      <c r="R25" s="49" t="s">
        <v>16</v>
      </c>
      <c r="S25" s="49"/>
      <c r="T25" s="49" t="s">
        <v>16</v>
      </c>
      <c r="U25" s="49" t="s">
        <v>112</v>
      </c>
      <c r="V25" s="49" t="s">
        <v>145</v>
      </c>
      <c r="W25" s="49" t="s">
        <v>146</v>
      </c>
      <c r="X25" s="97" t="s">
        <v>133</v>
      </c>
      <c r="Y25" s="98"/>
      <c r="Z25" s="98"/>
      <c r="AA25" s="98"/>
      <c r="AB25" s="99" t="s">
        <v>193</v>
      </c>
      <c r="AC25" s="26"/>
      <c r="AD25" s="26"/>
      <c r="AE25" s="2"/>
      <c r="AF25" s="10" t="s">
        <v>198</v>
      </c>
      <c r="AG25" s="29">
        <v>2440.8000000000002</v>
      </c>
      <c r="AH25" s="4">
        <f t="shared" si="0"/>
        <v>0</v>
      </c>
      <c r="AI25" s="3">
        <f t="shared" si="1"/>
        <v>0</v>
      </c>
      <c r="AJ25" s="3">
        <f t="shared" si="2"/>
        <v>0</v>
      </c>
      <c r="AK25" s="7">
        <f t="shared" si="3"/>
        <v>0</v>
      </c>
      <c r="AL25" s="7">
        <f t="shared" si="4"/>
        <v>0</v>
      </c>
      <c r="AM25" s="7">
        <f t="shared" si="5"/>
        <v>0</v>
      </c>
      <c r="AN25" s="16">
        <f t="shared" si="6"/>
        <v>0</v>
      </c>
      <c r="AO25" s="33">
        <f t="shared" si="12"/>
        <v>0</v>
      </c>
      <c r="AP25" s="30">
        <f t="shared" si="9"/>
        <v>0</v>
      </c>
      <c r="AQ25" s="30">
        <f t="shared" si="10"/>
        <v>0</v>
      </c>
      <c r="AR25" s="30">
        <f t="shared" si="11"/>
        <v>0</v>
      </c>
      <c r="AS25" s="30">
        <f t="shared" si="7"/>
        <v>0</v>
      </c>
      <c r="AT25" s="30">
        <f t="shared" si="8"/>
        <v>0</v>
      </c>
      <c r="AU25" s="2"/>
      <c r="AV25" s="2"/>
      <c r="AW25" s="2"/>
      <c r="AX25" s="2"/>
      <c r="BC25" s="2"/>
      <c r="BD25" s="2"/>
      <c r="BE25" s="2"/>
      <c r="BF25" s="2"/>
      <c r="BG25" s="2"/>
      <c r="BH25" s="2"/>
    </row>
    <row r="26" spans="1:60" ht="20.100000000000001" hidden="1" customHeight="1" x14ac:dyDescent="0.25">
      <c r="A26" s="49">
        <v>25</v>
      </c>
      <c r="B26" s="49" t="s">
        <v>199</v>
      </c>
      <c r="C26" s="49" t="s">
        <v>200</v>
      </c>
      <c r="D26" s="49" t="s">
        <v>201</v>
      </c>
      <c r="E26" s="49"/>
      <c r="F26" s="50">
        <v>45673</v>
      </c>
      <c r="G26" s="50">
        <v>45806</v>
      </c>
      <c r="H26" s="91" t="str">
        <f ca="1">IF(G26,"",TODAY()-F26)</f>
        <v/>
      </c>
      <c r="I26" s="49" t="s">
        <v>202</v>
      </c>
      <c r="J26" s="50">
        <v>45806</v>
      </c>
      <c r="K26" s="49" t="str" cm="1">
        <f t="array" ref="K26">IFERROR(CHOOSE(MATCH(TRUE,Tabela2[[#This Row],[REPARADA]:[RETORNO]]&lt;&gt;"",0),"Reparada","Analisando","Sem Reparo","Retorno"),"")</f>
        <v>Sem Reparo</v>
      </c>
      <c r="L26" s="49"/>
      <c r="M26" s="92"/>
      <c r="N26" s="93"/>
      <c r="O26" s="94" t="s">
        <v>199</v>
      </c>
      <c r="P26" s="95"/>
      <c r="Q26" s="96" t="s">
        <v>199</v>
      </c>
      <c r="R26" s="49" t="s">
        <v>16</v>
      </c>
      <c r="S26" s="49"/>
      <c r="T26" s="49" t="s">
        <v>16</v>
      </c>
      <c r="U26" s="49" t="s">
        <v>112</v>
      </c>
      <c r="V26" s="49" t="s">
        <v>145</v>
      </c>
      <c r="W26" s="49" t="s">
        <v>146</v>
      </c>
      <c r="X26" s="97" t="s">
        <v>203</v>
      </c>
      <c r="Y26" s="98"/>
      <c r="Z26" s="98"/>
      <c r="AA26" s="98"/>
      <c r="AB26" s="99" t="s">
        <v>204</v>
      </c>
      <c r="AC26" s="26"/>
      <c r="AD26" s="26"/>
      <c r="AE26" s="2"/>
      <c r="AF26" s="10" t="s">
        <v>205</v>
      </c>
      <c r="AG26" s="29"/>
      <c r="AH26" s="4">
        <f t="shared" si="0"/>
        <v>0</v>
      </c>
      <c r="AI26" s="3">
        <f t="shared" si="1"/>
        <v>1</v>
      </c>
      <c r="AJ26" s="3">
        <f t="shared" si="2"/>
        <v>0</v>
      </c>
      <c r="AK26" s="7">
        <f t="shared" si="3"/>
        <v>0</v>
      </c>
      <c r="AL26" s="7">
        <f t="shared" si="4"/>
        <v>1</v>
      </c>
      <c r="AM26" s="7">
        <f t="shared" si="5"/>
        <v>0</v>
      </c>
      <c r="AN26" s="16">
        <f t="shared" si="6"/>
        <v>1</v>
      </c>
      <c r="AO26" s="33">
        <f t="shared" si="12"/>
        <v>0</v>
      </c>
      <c r="AP26" s="30">
        <f t="shared" si="9"/>
        <v>0</v>
      </c>
      <c r="AQ26" s="30">
        <f t="shared" si="10"/>
        <v>0</v>
      </c>
      <c r="AR26" s="30">
        <f t="shared" si="11"/>
        <v>0</v>
      </c>
      <c r="AS26" s="30">
        <f t="shared" si="7"/>
        <v>0</v>
      </c>
      <c r="AT26" s="30">
        <f t="shared" si="8"/>
        <v>0</v>
      </c>
      <c r="AU26" s="2"/>
      <c r="AV26" s="2"/>
      <c r="AW26" s="2"/>
      <c r="AX26" s="2"/>
      <c r="BC26" s="2"/>
      <c r="BD26" s="2"/>
      <c r="BE26" s="2"/>
      <c r="BF26" s="2"/>
      <c r="BG26" s="2"/>
      <c r="BH26" s="2"/>
    </row>
    <row r="27" spans="1:60" ht="20.100000000000001" hidden="1" customHeight="1" x14ac:dyDescent="0.25">
      <c r="A27" s="49">
        <v>26</v>
      </c>
      <c r="B27" s="49" t="s">
        <v>206</v>
      </c>
      <c r="C27" s="49" t="s">
        <v>207</v>
      </c>
      <c r="D27" s="49" t="s">
        <v>208</v>
      </c>
      <c r="E27" s="49"/>
      <c r="F27" s="50">
        <v>45673</v>
      </c>
      <c r="G27" s="50">
        <v>45684</v>
      </c>
      <c r="H27" s="91"/>
      <c r="I27" s="49" t="s">
        <v>209</v>
      </c>
      <c r="J27" s="50">
        <v>45684</v>
      </c>
      <c r="K27" s="49" t="str" cm="1">
        <f t="array" ref="K27">IFERROR(CHOOSE(MATCH(TRUE,Tabela2[[#This Row],[REPARADA]:[RETORNO]]&lt;&gt;"",0),"Reparada","Analisando","Sem Reparo","Retorno"),"")</f>
        <v>Reparada</v>
      </c>
      <c r="L27" s="49" t="s">
        <v>46</v>
      </c>
      <c r="M27" s="92" t="s">
        <v>206</v>
      </c>
      <c r="N27" s="93"/>
      <c r="O27" s="94"/>
      <c r="P27" s="95"/>
      <c r="Q27" s="96" t="s">
        <v>206</v>
      </c>
      <c r="R27" s="49" t="s">
        <v>16</v>
      </c>
      <c r="S27" s="49"/>
      <c r="T27" s="49" t="s">
        <v>16</v>
      </c>
      <c r="U27" s="49" t="s">
        <v>112</v>
      </c>
      <c r="V27" s="49" t="s">
        <v>145</v>
      </c>
      <c r="W27" s="49" t="s">
        <v>146</v>
      </c>
      <c r="X27" s="97" t="s">
        <v>210</v>
      </c>
      <c r="Y27" s="98"/>
      <c r="Z27" s="98"/>
      <c r="AA27" s="98"/>
      <c r="AB27" s="99" t="s">
        <v>193</v>
      </c>
      <c r="AC27" s="26"/>
      <c r="AD27" s="26"/>
      <c r="AE27" s="2"/>
      <c r="AF27" s="10" t="s">
        <v>211</v>
      </c>
      <c r="AG27" s="29">
        <v>1992</v>
      </c>
      <c r="AH27" s="4">
        <f t="shared" si="0"/>
        <v>0</v>
      </c>
      <c r="AI27" s="3">
        <f t="shared" si="1"/>
        <v>0</v>
      </c>
      <c r="AJ27" s="3">
        <f t="shared" si="2"/>
        <v>0</v>
      </c>
      <c r="AK27" s="7">
        <f t="shared" si="3"/>
        <v>0</v>
      </c>
      <c r="AL27" s="7">
        <f t="shared" si="4"/>
        <v>0</v>
      </c>
      <c r="AM27" s="7">
        <f t="shared" si="5"/>
        <v>0</v>
      </c>
      <c r="AN27" s="16">
        <f t="shared" si="6"/>
        <v>0</v>
      </c>
      <c r="AO27" s="33">
        <f t="shared" si="12"/>
        <v>0</v>
      </c>
      <c r="AP27" s="30">
        <f t="shared" si="9"/>
        <v>0</v>
      </c>
      <c r="AQ27" s="30">
        <f t="shared" si="10"/>
        <v>0</v>
      </c>
      <c r="AR27" s="30">
        <f t="shared" si="11"/>
        <v>0</v>
      </c>
      <c r="AS27" s="30">
        <f t="shared" si="7"/>
        <v>0</v>
      </c>
      <c r="AT27" s="30">
        <f t="shared" si="8"/>
        <v>0</v>
      </c>
      <c r="AU27" s="2"/>
      <c r="AV27" s="2"/>
      <c r="AW27" s="2"/>
      <c r="AX27" s="2"/>
      <c r="BC27" s="2"/>
      <c r="BD27" s="2"/>
      <c r="BE27" s="2"/>
      <c r="BF27" s="2"/>
      <c r="BG27" s="2"/>
      <c r="BH27" s="2"/>
    </row>
    <row r="28" spans="1:60" ht="20.100000000000001" hidden="1" customHeight="1" x14ac:dyDescent="0.25">
      <c r="A28" s="49">
        <v>27</v>
      </c>
      <c r="B28" s="49" t="s">
        <v>77</v>
      </c>
      <c r="C28" s="49" t="s">
        <v>212</v>
      </c>
      <c r="D28" s="49" t="s">
        <v>213</v>
      </c>
      <c r="E28" s="49"/>
      <c r="F28" s="50">
        <v>45673</v>
      </c>
      <c r="G28" s="50">
        <v>45806</v>
      </c>
      <c r="H28" s="91" t="str">
        <f ca="1">IF(G28,"",TODAY()-F28)</f>
        <v/>
      </c>
      <c r="I28" s="49" t="s">
        <v>214</v>
      </c>
      <c r="J28" s="50">
        <v>45806</v>
      </c>
      <c r="K28" s="49" t="str" cm="1">
        <f t="array" ref="K28">IFERROR(CHOOSE(MATCH(TRUE,Tabela2[[#This Row],[REPARADA]:[RETORNO]]&lt;&gt;"",0),"Reparada","Analisando","Sem Reparo","Retorno"),"")</f>
        <v>Reparada</v>
      </c>
      <c r="L28" s="49" t="s">
        <v>46</v>
      </c>
      <c r="M28" s="92" t="s">
        <v>77</v>
      </c>
      <c r="N28" s="93"/>
      <c r="O28" s="94"/>
      <c r="P28" s="95"/>
      <c r="Q28" s="96"/>
      <c r="R28" s="49" t="s">
        <v>215</v>
      </c>
      <c r="S28" s="49"/>
      <c r="T28" s="49" t="s">
        <v>77</v>
      </c>
      <c r="U28" s="49" t="s">
        <v>216</v>
      </c>
      <c r="V28" s="49" t="s">
        <v>145</v>
      </c>
      <c r="W28" s="49" t="s">
        <v>146</v>
      </c>
      <c r="X28" s="97" t="s">
        <v>217</v>
      </c>
      <c r="Y28" s="98"/>
      <c r="Z28" s="98"/>
      <c r="AA28" s="98"/>
      <c r="AB28" s="99" t="s">
        <v>218</v>
      </c>
      <c r="AC28" s="26"/>
      <c r="AD28" s="26"/>
      <c r="AE28" s="2"/>
      <c r="AF28" s="10" t="s">
        <v>219</v>
      </c>
      <c r="AG28" s="29">
        <v>3720</v>
      </c>
      <c r="AH28" s="4">
        <f t="shared" si="0"/>
        <v>0</v>
      </c>
      <c r="AI28" s="3">
        <f t="shared" si="1"/>
        <v>0</v>
      </c>
      <c r="AJ28" s="3">
        <f t="shared" si="2"/>
        <v>0</v>
      </c>
      <c r="AK28" s="7">
        <f t="shared" si="3"/>
        <v>0</v>
      </c>
      <c r="AL28" s="7">
        <f t="shared" si="4"/>
        <v>0</v>
      </c>
      <c r="AM28" s="7">
        <f t="shared" si="5"/>
        <v>0</v>
      </c>
      <c r="AN28" s="16">
        <f t="shared" si="6"/>
        <v>0</v>
      </c>
      <c r="AO28" s="33">
        <f t="shared" si="12"/>
        <v>0</v>
      </c>
      <c r="AP28" s="30">
        <f t="shared" si="9"/>
        <v>0</v>
      </c>
      <c r="AQ28" s="30">
        <f t="shared" si="10"/>
        <v>0</v>
      </c>
      <c r="AR28" s="30">
        <f t="shared" si="11"/>
        <v>0</v>
      </c>
      <c r="AS28" s="30">
        <f t="shared" si="7"/>
        <v>0</v>
      </c>
      <c r="AT28" s="30">
        <f t="shared" si="8"/>
        <v>0</v>
      </c>
      <c r="AU28" s="2"/>
      <c r="AV28" s="2"/>
      <c r="AW28" s="2"/>
      <c r="AX28" s="2"/>
      <c r="BC28" s="2"/>
      <c r="BD28" s="2"/>
      <c r="BE28" s="2"/>
      <c r="BF28" s="2"/>
      <c r="BG28" s="2"/>
      <c r="BH28" s="2"/>
    </row>
    <row r="29" spans="1:60" ht="20.100000000000001" hidden="1" customHeight="1" x14ac:dyDescent="0.25">
      <c r="A29" s="49">
        <v>28</v>
      </c>
      <c r="B29" s="49" t="s">
        <v>220</v>
      </c>
      <c r="C29" s="49" t="s">
        <v>221</v>
      </c>
      <c r="D29" s="49" t="s">
        <v>222</v>
      </c>
      <c r="E29" s="49"/>
      <c r="F29" s="50">
        <v>45673</v>
      </c>
      <c r="G29" s="50">
        <v>45685</v>
      </c>
      <c r="H29" s="91"/>
      <c r="I29" s="49" t="s">
        <v>223</v>
      </c>
      <c r="J29" s="50">
        <v>45685</v>
      </c>
      <c r="K29" s="49" t="str" cm="1">
        <f t="array" ref="K29">IFERROR(CHOOSE(MATCH(TRUE,Tabela2[[#This Row],[REPARADA]:[RETORNO]]&lt;&gt;"",0),"Reparada","Analisando","Sem Reparo","Retorno"),"")</f>
        <v>Sem Reparo</v>
      </c>
      <c r="L29" s="49"/>
      <c r="M29" s="92"/>
      <c r="N29" s="93"/>
      <c r="O29" s="94" t="s">
        <v>220</v>
      </c>
      <c r="P29" s="95"/>
      <c r="Q29" s="96" t="s">
        <v>220</v>
      </c>
      <c r="R29" s="49" t="s">
        <v>16</v>
      </c>
      <c r="S29" s="49"/>
      <c r="T29" s="49" t="s">
        <v>16</v>
      </c>
      <c r="U29" s="49" t="s">
        <v>112</v>
      </c>
      <c r="V29" s="49" t="s">
        <v>145</v>
      </c>
      <c r="W29" s="49" t="s">
        <v>146</v>
      </c>
      <c r="X29" s="97"/>
      <c r="Y29" s="98"/>
      <c r="Z29" s="98"/>
      <c r="AA29" s="98"/>
      <c r="AB29" s="99" t="s">
        <v>204</v>
      </c>
      <c r="AC29" s="26"/>
      <c r="AD29" s="26"/>
      <c r="AE29" s="2"/>
      <c r="AF29" s="10" t="s">
        <v>224</v>
      </c>
      <c r="AG29" s="29">
        <v>1620</v>
      </c>
      <c r="AH29" s="4">
        <f t="shared" si="0"/>
        <v>2</v>
      </c>
      <c r="AI29" s="3">
        <f t="shared" si="1"/>
        <v>0</v>
      </c>
      <c r="AJ29" s="3">
        <f t="shared" si="2"/>
        <v>0</v>
      </c>
      <c r="AK29" s="7">
        <f t="shared" si="3"/>
        <v>0</v>
      </c>
      <c r="AL29" s="7">
        <f t="shared" si="4"/>
        <v>0</v>
      </c>
      <c r="AM29" s="7">
        <f t="shared" si="5"/>
        <v>0</v>
      </c>
      <c r="AN29" s="16">
        <f t="shared" si="6"/>
        <v>2</v>
      </c>
      <c r="AO29" s="33">
        <f t="shared" si="12"/>
        <v>3240</v>
      </c>
      <c r="AP29" s="30">
        <f t="shared" si="9"/>
        <v>0</v>
      </c>
      <c r="AQ29" s="30">
        <f t="shared" si="10"/>
        <v>3240</v>
      </c>
      <c r="AR29" s="30">
        <f t="shared" si="11"/>
        <v>0</v>
      </c>
      <c r="AS29" s="30">
        <f t="shared" si="7"/>
        <v>3240</v>
      </c>
      <c r="AT29" s="30">
        <f t="shared" si="8"/>
        <v>0</v>
      </c>
      <c r="AU29" s="2"/>
      <c r="AV29" s="2"/>
      <c r="AW29" s="2"/>
      <c r="AX29" s="2"/>
      <c r="BC29" s="2"/>
      <c r="BD29" s="2"/>
      <c r="BE29" s="2"/>
      <c r="BF29" s="2"/>
      <c r="BG29" s="2"/>
      <c r="BH29" s="2"/>
    </row>
    <row r="30" spans="1:60" ht="20.100000000000001" hidden="1" customHeight="1" x14ac:dyDescent="0.25">
      <c r="A30" s="49">
        <v>29</v>
      </c>
      <c r="B30" s="49" t="s">
        <v>77</v>
      </c>
      <c r="C30" s="49" t="s">
        <v>225</v>
      </c>
      <c r="D30" s="49" t="s">
        <v>226</v>
      </c>
      <c r="E30" s="49"/>
      <c r="F30" s="50">
        <v>45673</v>
      </c>
      <c r="G30" s="50">
        <v>45685</v>
      </c>
      <c r="H30" s="91" t="str">
        <f ca="1">IF(G30,"",TODAY()-F30)</f>
        <v/>
      </c>
      <c r="I30" s="49" t="s">
        <v>227</v>
      </c>
      <c r="J30" s="50">
        <v>45685</v>
      </c>
      <c r="K30" s="49" t="str" cm="1">
        <f t="array" ref="K30">IFERROR(CHOOSE(MATCH(TRUE,Tabela2[[#This Row],[REPARADA]:[RETORNO]]&lt;&gt;"",0),"Reparada","Analisando","Sem Reparo","Retorno"),"")</f>
        <v>Sem Reparo</v>
      </c>
      <c r="L30" s="49"/>
      <c r="M30" s="92"/>
      <c r="N30" s="93"/>
      <c r="O30" s="94" t="s">
        <v>77</v>
      </c>
      <c r="P30" s="95"/>
      <c r="Q30" s="96"/>
      <c r="R30" s="49" t="s">
        <v>111</v>
      </c>
      <c r="S30" s="49"/>
      <c r="T30" s="49" t="s">
        <v>111</v>
      </c>
      <c r="U30" s="49" t="s">
        <v>112</v>
      </c>
      <c r="V30" s="49" t="s">
        <v>145</v>
      </c>
      <c r="W30" s="49" t="s">
        <v>146</v>
      </c>
      <c r="X30" s="97"/>
      <c r="Y30" s="98"/>
      <c r="Z30" s="98"/>
      <c r="AA30" s="98"/>
      <c r="AB30" s="99" t="s">
        <v>204</v>
      </c>
      <c r="AC30" s="48"/>
      <c r="AD30" s="26"/>
      <c r="AE30" s="2"/>
      <c r="AF30" s="10" t="s">
        <v>199</v>
      </c>
      <c r="AG30" s="29">
        <v>2940</v>
      </c>
      <c r="AH30" s="4">
        <f t="shared" si="0"/>
        <v>6</v>
      </c>
      <c r="AI30" s="3">
        <f t="shared" si="1"/>
        <v>2</v>
      </c>
      <c r="AJ30" s="3">
        <f t="shared" si="2"/>
        <v>4</v>
      </c>
      <c r="AK30" s="7">
        <f t="shared" si="3"/>
        <v>1</v>
      </c>
      <c r="AL30" s="7">
        <f t="shared" si="4"/>
        <v>2</v>
      </c>
      <c r="AM30" s="7">
        <f t="shared" si="5"/>
        <v>6</v>
      </c>
      <c r="AN30" s="16">
        <f t="shared" si="6"/>
        <v>12</v>
      </c>
      <c r="AO30" s="33">
        <f t="shared" si="12"/>
        <v>35280</v>
      </c>
      <c r="AP30" s="30">
        <f t="shared" si="9"/>
        <v>17640</v>
      </c>
      <c r="AQ30" s="30">
        <f t="shared" si="10"/>
        <v>17640</v>
      </c>
      <c r="AR30" s="30">
        <f t="shared" si="11"/>
        <v>5880</v>
      </c>
      <c r="AS30" s="30">
        <f t="shared" si="7"/>
        <v>11760</v>
      </c>
      <c r="AT30" s="30">
        <f t="shared" si="8"/>
        <v>17640</v>
      </c>
      <c r="AU30" s="2"/>
      <c r="AV30" s="2"/>
      <c r="AW30" s="2"/>
      <c r="AX30" s="2"/>
      <c r="BC30" s="2"/>
      <c r="BD30" s="2"/>
      <c r="BE30" s="2"/>
      <c r="BF30" s="2"/>
      <c r="BG30" s="2"/>
      <c r="BH30" s="2"/>
    </row>
    <row r="31" spans="1:60" ht="20.100000000000001" hidden="1" customHeight="1" x14ac:dyDescent="0.25">
      <c r="A31" s="49">
        <v>30</v>
      </c>
      <c r="B31" s="49" t="s">
        <v>98</v>
      </c>
      <c r="C31" s="49" t="s">
        <v>228</v>
      </c>
      <c r="D31" s="49" t="s">
        <v>229</v>
      </c>
      <c r="E31" s="49"/>
      <c r="F31" s="50">
        <v>45673</v>
      </c>
      <c r="G31" s="50">
        <v>45775</v>
      </c>
      <c r="H31" s="91" t="str">
        <f ca="1">IF(G31,"",TODAY()-F31)</f>
        <v/>
      </c>
      <c r="I31" s="49" t="s">
        <v>230</v>
      </c>
      <c r="J31" s="50">
        <v>45775</v>
      </c>
      <c r="K31" s="49" t="str" cm="1">
        <f t="array" ref="K31">IFERROR(CHOOSE(MATCH(TRUE,Tabela2[[#This Row],[REPARADA]:[RETORNO]]&lt;&gt;"",0),"Reparada","Analisando","Sem Reparo","Retorno"),"")</f>
        <v>Reparada</v>
      </c>
      <c r="L31" s="49" t="s">
        <v>46</v>
      </c>
      <c r="M31" s="92" t="s">
        <v>98</v>
      </c>
      <c r="N31" s="93"/>
      <c r="O31" s="94"/>
      <c r="P31" s="95"/>
      <c r="Q31" s="96"/>
      <c r="R31" s="49" t="s">
        <v>231</v>
      </c>
      <c r="S31" s="49"/>
      <c r="T31" s="49" t="s">
        <v>98</v>
      </c>
      <c r="U31" s="49">
        <v>658</v>
      </c>
      <c r="V31" s="49" t="s">
        <v>145</v>
      </c>
      <c r="W31" s="49" t="s">
        <v>146</v>
      </c>
      <c r="X31" s="97" t="s">
        <v>232</v>
      </c>
      <c r="Y31" s="98" t="s">
        <v>233</v>
      </c>
      <c r="Z31" s="98"/>
      <c r="AA31" s="98"/>
      <c r="AB31" s="99" t="s">
        <v>234</v>
      </c>
      <c r="AC31" s="26"/>
      <c r="AD31" s="26"/>
      <c r="AE31" s="2"/>
      <c r="AF31" s="10" t="s">
        <v>102</v>
      </c>
      <c r="AG31" s="29">
        <v>1800</v>
      </c>
      <c r="AH31" s="4">
        <f t="shared" si="0"/>
        <v>7</v>
      </c>
      <c r="AI31" s="3">
        <f t="shared" si="1"/>
        <v>0</v>
      </c>
      <c r="AJ31" s="3">
        <f t="shared" si="2"/>
        <v>1</v>
      </c>
      <c r="AK31" s="7">
        <f t="shared" si="3"/>
        <v>0</v>
      </c>
      <c r="AL31" s="7">
        <f t="shared" si="4"/>
        <v>0</v>
      </c>
      <c r="AM31" s="7">
        <f t="shared" si="5"/>
        <v>7</v>
      </c>
      <c r="AN31" s="16">
        <f t="shared" si="6"/>
        <v>8</v>
      </c>
      <c r="AO31" s="33">
        <f t="shared" si="12"/>
        <v>14400</v>
      </c>
      <c r="AP31" s="30">
        <f t="shared" si="9"/>
        <v>1800</v>
      </c>
      <c r="AQ31" s="30">
        <f t="shared" si="10"/>
        <v>12600</v>
      </c>
      <c r="AR31" s="30">
        <f t="shared" si="11"/>
        <v>0</v>
      </c>
      <c r="AS31" s="30">
        <f t="shared" si="7"/>
        <v>12600</v>
      </c>
      <c r="AT31" s="30">
        <f t="shared" si="8"/>
        <v>12600</v>
      </c>
      <c r="AU31" s="2"/>
      <c r="AV31" s="2"/>
      <c r="AW31" s="2"/>
      <c r="AX31" s="2"/>
      <c r="BC31" s="2"/>
      <c r="BD31" s="2"/>
      <c r="BE31" s="2"/>
      <c r="BF31" s="2"/>
      <c r="BG31" s="2"/>
      <c r="BH31" s="2"/>
    </row>
    <row r="32" spans="1:60" ht="18.75" hidden="1" x14ac:dyDescent="0.25">
      <c r="A32" s="49">
        <v>31</v>
      </c>
      <c r="B32" s="49" t="s">
        <v>59</v>
      </c>
      <c r="C32" s="49" t="s">
        <v>235</v>
      </c>
      <c r="D32" s="49" t="s">
        <v>236</v>
      </c>
      <c r="E32" s="49"/>
      <c r="F32" s="50">
        <v>45673</v>
      </c>
      <c r="G32" s="50">
        <v>45883</v>
      </c>
      <c r="H32" s="91" t="str">
        <f ca="1">IF(G32,"",TODAY()-F32)</f>
        <v/>
      </c>
      <c r="I32" s="49" t="s">
        <v>237</v>
      </c>
      <c r="J32" s="50">
        <v>45884</v>
      </c>
      <c r="K32" s="49" t="str" cm="1">
        <f t="array" ref="K32">IFERROR(CHOOSE(MATCH(TRUE,Tabela2[[#This Row],[REPARADA]:[RETORNO]]&lt;&gt;"",0),"Reparada","Analisando","Sem Reparo","Retorno"),"")</f>
        <v>Sem Reparo</v>
      </c>
      <c r="L32" s="49"/>
      <c r="M32" s="92"/>
      <c r="N32" s="93"/>
      <c r="O32" s="94" t="s">
        <v>59</v>
      </c>
      <c r="P32" s="95"/>
      <c r="Q32" s="96"/>
      <c r="R32" s="49"/>
      <c r="S32" s="49"/>
      <c r="T32" s="49"/>
      <c r="U32" s="49"/>
      <c r="V32" s="49" t="s">
        <v>145</v>
      </c>
      <c r="W32" s="49" t="s">
        <v>146</v>
      </c>
      <c r="X32" s="97"/>
      <c r="Y32" s="98"/>
      <c r="Z32" s="98"/>
      <c r="AA32" s="98"/>
      <c r="AB32" s="99" t="s">
        <v>218</v>
      </c>
      <c r="AC32" s="26"/>
      <c r="AD32" s="26"/>
      <c r="AE32" s="2"/>
      <c r="AF32" s="10" t="s">
        <v>220</v>
      </c>
      <c r="AG32" s="29">
        <v>2100</v>
      </c>
      <c r="AH32" s="4">
        <f t="shared" si="0"/>
        <v>5</v>
      </c>
      <c r="AI32" s="3">
        <f t="shared" si="1"/>
        <v>0</v>
      </c>
      <c r="AJ32" s="3">
        <f t="shared" si="2"/>
        <v>1</v>
      </c>
      <c r="AK32" s="7">
        <f t="shared" si="3"/>
        <v>1</v>
      </c>
      <c r="AL32" s="7">
        <f t="shared" si="4"/>
        <v>1</v>
      </c>
      <c r="AM32" s="7">
        <f t="shared" si="5"/>
        <v>5</v>
      </c>
      <c r="AN32" s="16">
        <f t="shared" si="6"/>
        <v>6</v>
      </c>
      <c r="AO32" s="33">
        <f t="shared" si="12"/>
        <v>12600</v>
      </c>
      <c r="AP32" s="30">
        <f t="shared" si="9"/>
        <v>2100</v>
      </c>
      <c r="AQ32" s="30">
        <f t="shared" si="10"/>
        <v>10500</v>
      </c>
      <c r="AR32" s="30">
        <f t="shared" si="11"/>
        <v>2100</v>
      </c>
      <c r="AS32" s="30">
        <f t="shared" si="7"/>
        <v>8400</v>
      </c>
      <c r="AT32" s="30">
        <f t="shared" si="8"/>
        <v>10500</v>
      </c>
      <c r="AU32" s="2"/>
    </row>
    <row r="33" spans="1:60" ht="18.75" hidden="1" x14ac:dyDescent="0.25">
      <c r="A33" s="49">
        <v>32</v>
      </c>
      <c r="B33" s="49" t="s">
        <v>115</v>
      </c>
      <c r="C33" s="49" t="s">
        <v>238</v>
      </c>
      <c r="D33" s="49">
        <v>48455001090</v>
      </c>
      <c r="E33" s="49"/>
      <c r="F33" s="50">
        <v>45673</v>
      </c>
      <c r="G33" s="50">
        <v>45728</v>
      </c>
      <c r="H33" s="91" t="str">
        <f ca="1">IF(G33,"",TODAY()-F33)</f>
        <v/>
      </c>
      <c r="I33" s="49" t="s">
        <v>239</v>
      </c>
      <c r="J33" s="50">
        <v>45728</v>
      </c>
      <c r="K33" s="49" t="str" cm="1">
        <f t="array" ref="K33">IFERROR(CHOOSE(MATCH(TRUE,Tabela2[[#This Row],[REPARADA]:[RETORNO]]&lt;&gt;"",0),"Reparada","Analisando","Sem Reparo","Retorno"),"")</f>
        <v>Reparada</v>
      </c>
      <c r="L33" s="49" t="s">
        <v>46</v>
      </c>
      <c r="M33" s="92" t="s">
        <v>115</v>
      </c>
      <c r="N33" s="93"/>
      <c r="O33" s="94"/>
      <c r="P33" s="95"/>
      <c r="Q33" s="96"/>
      <c r="R33" s="49">
        <v>1792500478</v>
      </c>
      <c r="S33" s="49"/>
      <c r="T33" s="49" t="s">
        <v>115</v>
      </c>
      <c r="U33" s="49">
        <v>537</v>
      </c>
      <c r="V33" s="49" t="s">
        <v>240</v>
      </c>
      <c r="W33" s="49" t="s">
        <v>241</v>
      </c>
      <c r="X33" s="97"/>
      <c r="Y33" s="98"/>
      <c r="Z33" s="98"/>
      <c r="AA33" s="98"/>
      <c r="AB33" s="99" t="s">
        <v>140</v>
      </c>
      <c r="AC33" s="26"/>
      <c r="AD33" s="26"/>
      <c r="AE33" s="2"/>
      <c r="AF33" s="8" t="s">
        <v>194</v>
      </c>
      <c r="AG33" s="9">
        <v>576</v>
      </c>
      <c r="AH33" s="4">
        <f t="shared" si="0"/>
        <v>8</v>
      </c>
      <c r="AI33" s="3">
        <f t="shared" si="1"/>
        <v>0</v>
      </c>
      <c r="AJ33" s="3">
        <f t="shared" si="2"/>
        <v>0</v>
      </c>
      <c r="AK33" s="7">
        <f t="shared" si="3"/>
        <v>0</v>
      </c>
      <c r="AL33" s="7">
        <f t="shared" si="4"/>
        <v>1</v>
      </c>
      <c r="AM33" s="7">
        <f t="shared" si="5"/>
        <v>7</v>
      </c>
      <c r="AN33" s="16">
        <f t="shared" si="6"/>
        <v>8</v>
      </c>
      <c r="AO33" s="33">
        <f t="shared" si="12"/>
        <v>4608</v>
      </c>
      <c r="AP33" s="30">
        <f t="shared" si="9"/>
        <v>0</v>
      </c>
      <c r="AQ33" s="30">
        <v>0</v>
      </c>
      <c r="AR33" s="30">
        <f t="shared" si="11"/>
        <v>576</v>
      </c>
      <c r="AS33" s="30">
        <f t="shared" si="7"/>
        <v>-576</v>
      </c>
      <c r="AT33" s="30">
        <f t="shared" si="8"/>
        <v>4032</v>
      </c>
      <c r="AU33" s="2"/>
    </row>
    <row r="34" spans="1:60" ht="20.100000000000001" hidden="1" customHeight="1" x14ac:dyDescent="0.25">
      <c r="A34" s="49">
        <v>33</v>
      </c>
      <c r="B34" s="49" t="s">
        <v>115</v>
      </c>
      <c r="C34" s="49" t="s">
        <v>238</v>
      </c>
      <c r="D34" s="49">
        <v>48455001526</v>
      </c>
      <c r="E34" s="49"/>
      <c r="F34" s="50">
        <v>45673</v>
      </c>
      <c r="G34" s="50">
        <v>45762</v>
      </c>
      <c r="H34" s="91" t="str">
        <f ca="1">IF(G34,"",TODAY()-F34)</f>
        <v/>
      </c>
      <c r="I34" s="49" t="s">
        <v>242</v>
      </c>
      <c r="J34" s="50">
        <v>45762</v>
      </c>
      <c r="K34" s="49" t="str" cm="1">
        <f t="array" ref="K34">IFERROR(CHOOSE(MATCH(TRUE,Tabela2[[#This Row],[REPARADA]:[RETORNO]]&lt;&gt;"",0),"Reparada","Analisando","Sem Reparo","Retorno"),"")</f>
        <v>Reparada</v>
      </c>
      <c r="L34" s="49" t="s">
        <v>46</v>
      </c>
      <c r="M34" s="92" t="s">
        <v>115</v>
      </c>
      <c r="N34" s="93"/>
      <c r="O34" s="94"/>
      <c r="P34" s="95"/>
      <c r="Q34" s="96"/>
      <c r="R34" s="49" t="s">
        <v>243</v>
      </c>
      <c r="S34" s="49"/>
      <c r="T34" s="49" t="s">
        <v>115</v>
      </c>
      <c r="U34" s="49">
        <v>685</v>
      </c>
      <c r="V34" s="49" t="s">
        <v>240</v>
      </c>
      <c r="W34" s="49" t="s">
        <v>241</v>
      </c>
      <c r="X34" s="97"/>
      <c r="Y34" s="98"/>
      <c r="Z34" s="98"/>
      <c r="AA34" s="98"/>
      <c r="AB34" s="99" t="s">
        <v>76</v>
      </c>
      <c r="AC34" s="26"/>
      <c r="AD34" s="26"/>
      <c r="AE34" s="2"/>
      <c r="AF34" s="10" t="s">
        <v>166</v>
      </c>
      <c r="AG34" s="29">
        <v>2340</v>
      </c>
      <c r="AH34" s="4">
        <f t="shared" si="0"/>
        <v>24</v>
      </c>
      <c r="AI34" s="3">
        <f t="shared" si="1"/>
        <v>19</v>
      </c>
      <c r="AJ34" s="3">
        <f t="shared" si="2"/>
        <v>0</v>
      </c>
      <c r="AK34" s="7">
        <f t="shared" si="3"/>
        <v>11</v>
      </c>
      <c r="AL34" s="7">
        <f t="shared" si="4"/>
        <v>1</v>
      </c>
      <c r="AM34" s="7">
        <f t="shared" si="5"/>
        <v>11</v>
      </c>
      <c r="AN34" s="16">
        <f t="shared" si="6"/>
        <v>43</v>
      </c>
      <c r="AO34" s="33">
        <f t="shared" si="12"/>
        <v>100620</v>
      </c>
      <c r="AP34" s="30">
        <f t="shared" si="9"/>
        <v>44460</v>
      </c>
      <c r="AQ34" s="30">
        <f t="shared" ref="AQ34:AQ43" si="14">AH34*AG34</f>
        <v>56160</v>
      </c>
      <c r="AR34" s="30">
        <f t="shared" si="11"/>
        <v>2340</v>
      </c>
      <c r="AS34" s="30">
        <f t="shared" si="7"/>
        <v>53820</v>
      </c>
      <c r="AT34" s="30">
        <f t="shared" si="8"/>
        <v>25740</v>
      </c>
      <c r="AU34" s="2"/>
      <c r="AV34" s="2"/>
      <c r="AW34" s="2"/>
      <c r="AX34" s="2"/>
      <c r="BC34" s="2"/>
      <c r="BD34" s="2"/>
      <c r="BE34" s="2"/>
      <c r="BF34" s="2"/>
      <c r="BG34" s="2"/>
      <c r="BH34" s="2"/>
    </row>
    <row r="35" spans="1:60" ht="20.100000000000001" hidden="1" customHeight="1" x14ac:dyDescent="0.25">
      <c r="A35" s="49">
        <v>34</v>
      </c>
      <c r="B35" s="49" t="s">
        <v>220</v>
      </c>
      <c r="C35" s="49" t="s">
        <v>244</v>
      </c>
      <c r="D35" s="49" t="s">
        <v>245</v>
      </c>
      <c r="E35" s="49"/>
      <c r="F35" s="50">
        <v>45715</v>
      </c>
      <c r="G35" s="50">
        <v>45715</v>
      </c>
      <c r="H35" s="91"/>
      <c r="I35" s="49" t="s">
        <v>246</v>
      </c>
      <c r="J35" s="50">
        <v>45715</v>
      </c>
      <c r="K35" s="49" t="str" cm="1">
        <f t="array" ref="K35">IFERROR(CHOOSE(MATCH(TRUE,Tabela2[[#This Row],[REPARADA]:[RETORNO]]&lt;&gt;"",0),"Reparada","Analisando","Sem Reparo","Retorno"),"")</f>
        <v>Reparada</v>
      </c>
      <c r="L35" s="49" t="s">
        <v>46</v>
      </c>
      <c r="M35" s="92" t="s">
        <v>220</v>
      </c>
      <c r="N35" s="93"/>
      <c r="O35" s="94"/>
      <c r="P35" s="95"/>
      <c r="Q35" s="96"/>
      <c r="R35" s="49" t="s">
        <v>247</v>
      </c>
      <c r="S35" s="49"/>
      <c r="T35" s="49" t="s">
        <v>220</v>
      </c>
      <c r="U35" s="49">
        <v>615</v>
      </c>
      <c r="V35" s="49" t="s">
        <v>145</v>
      </c>
      <c r="W35" s="49" t="s">
        <v>146</v>
      </c>
      <c r="X35" s="97" t="s">
        <v>248</v>
      </c>
      <c r="Y35" s="98" t="s">
        <v>249</v>
      </c>
      <c r="Z35" s="98" t="s">
        <v>250</v>
      </c>
      <c r="AA35" s="98"/>
      <c r="AB35" s="99" t="s">
        <v>251</v>
      </c>
      <c r="AC35" s="26"/>
      <c r="AD35" s="26"/>
      <c r="AE35" s="2"/>
      <c r="AF35" s="10" t="s">
        <v>64</v>
      </c>
      <c r="AG35" s="29">
        <v>1400</v>
      </c>
      <c r="AH35" s="4">
        <f t="shared" si="0"/>
        <v>3</v>
      </c>
      <c r="AI35" s="3">
        <f t="shared" si="1"/>
        <v>0</v>
      </c>
      <c r="AJ35" s="3">
        <f t="shared" si="2"/>
        <v>0</v>
      </c>
      <c r="AK35" s="7">
        <f t="shared" si="3"/>
        <v>0</v>
      </c>
      <c r="AL35" s="7">
        <f t="shared" si="4"/>
        <v>0</v>
      </c>
      <c r="AM35" s="7">
        <f t="shared" si="5"/>
        <v>3</v>
      </c>
      <c r="AN35" s="16">
        <f t="shared" si="6"/>
        <v>3</v>
      </c>
      <c r="AO35" s="33">
        <f t="shared" si="12"/>
        <v>4200</v>
      </c>
      <c r="AP35" s="30">
        <f t="shared" si="9"/>
        <v>0</v>
      </c>
      <c r="AQ35" s="30">
        <f t="shared" si="14"/>
        <v>4200</v>
      </c>
      <c r="AR35" s="30">
        <f t="shared" si="11"/>
        <v>0</v>
      </c>
      <c r="AS35" s="30">
        <f t="shared" si="7"/>
        <v>4200</v>
      </c>
      <c r="AT35" s="30">
        <f t="shared" si="8"/>
        <v>4200</v>
      </c>
      <c r="AU35" s="2"/>
      <c r="AV35" s="2"/>
      <c r="AW35" s="2"/>
      <c r="AX35" s="2"/>
      <c r="BC35" s="2"/>
      <c r="BD35" s="2"/>
      <c r="BE35" s="2"/>
      <c r="BF35" s="2"/>
      <c r="BG35" s="2"/>
      <c r="BH35" s="2"/>
    </row>
    <row r="36" spans="1:60" ht="20.100000000000001" hidden="1" customHeight="1" x14ac:dyDescent="0.25">
      <c r="A36" s="49">
        <v>35</v>
      </c>
      <c r="B36" s="49" t="s">
        <v>220</v>
      </c>
      <c r="C36" s="49" t="s">
        <v>244</v>
      </c>
      <c r="D36" s="49" t="s">
        <v>252</v>
      </c>
      <c r="E36" s="49"/>
      <c r="F36" s="50">
        <v>45715</v>
      </c>
      <c r="G36" s="50">
        <v>45715</v>
      </c>
      <c r="H36" s="91"/>
      <c r="I36" s="49" t="s">
        <v>253</v>
      </c>
      <c r="J36" s="50">
        <v>45715</v>
      </c>
      <c r="K36" s="49" t="str" cm="1">
        <f t="array" ref="K36">IFERROR(CHOOSE(MATCH(TRUE,Tabela2[[#This Row],[REPARADA]:[RETORNO]]&lt;&gt;"",0),"Reparada","Analisando","Sem Reparo","Retorno"),"")</f>
        <v>Reparada</v>
      </c>
      <c r="L36" s="49" t="s">
        <v>46</v>
      </c>
      <c r="M36" s="92" t="s">
        <v>220</v>
      </c>
      <c r="N36" s="93"/>
      <c r="O36" s="94"/>
      <c r="P36" s="95"/>
      <c r="Q36" s="96"/>
      <c r="R36" s="49" t="s">
        <v>247</v>
      </c>
      <c r="S36" s="49"/>
      <c r="T36" s="49" t="s">
        <v>220</v>
      </c>
      <c r="U36" s="49">
        <v>615</v>
      </c>
      <c r="V36" s="49" t="s">
        <v>145</v>
      </c>
      <c r="W36" s="49" t="s">
        <v>146</v>
      </c>
      <c r="X36" s="97" t="s">
        <v>254</v>
      </c>
      <c r="Y36" s="98" t="s">
        <v>255</v>
      </c>
      <c r="Z36" s="98" t="s">
        <v>256</v>
      </c>
      <c r="AA36" s="98"/>
      <c r="AB36" s="99" t="s">
        <v>76</v>
      </c>
      <c r="AC36" s="26"/>
      <c r="AD36" s="26"/>
      <c r="AE36" s="2"/>
      <c r="AF36" s="10" t="s">
        <v>178</v>
      </c>
      <c r="AG36" s="29">
        <v>2208</v>
      </c>
      <c r="AH36" s="4">
        <f t="shared" si="0"/>
        <v>21</v>
      </c>
      <c r="AI36" s="3">
        <f t="shared" si="1"/>
        <v>0</v>
      </c>
      <c r="AJ36" s="3">
        <f t="shared" si="2"/>
        <v>2</v>
      </c>
      <c r="AK36" s="7">
        <f t="shared" si="3"/>
        <v>4</v>
      </c>
      <c r="AL36" s="7">
        <f t="shared" si="4"/>
        <v>1</v>
      </c>
      <c r="AM36" s="7">
        <f t="shared" si="5"/>
        <v>14</v>
      </c>
      <c r="AN36" s="16">
        <f t="shared" si="6"/>
        <v>23</v>
      </c>
      <c r="AO36" s="33">
        <f t="shared" si="12"/>
        <v>50784</v>
      </c>
      <c r="AP36" s="30">
        <f t="shared" si="9"/>
        <v>4416</v>
      </c>
      <c r="AQ36" s="30">
        <f t="shared" si="14"/>
        <v>46368</v>
      </c>
      <c r="AR36" s="30">
        <f t="shared" si="11"/>
        <v>2208</v>
      </c>
      <c r="AS36" s="30">
        <f t="shared" si="7"/>
        <v>44160</v>
      </c>
      <c r="AT36" s="30">
        <f t="shared" si="8"/>
        <v>30912</v>
      </c>
      <c r="AU36" s="2"/>
      <c r="AV36" s="2"/>
      <c r="AW36" s="2"/>
      <c r="AX36" s="2"/>
      <c r="BC36" s="2"/>
      <c r="BD36" s="2"/>
      <c r="BE36" s="2"/>
      <c r="BF36" s="2"/>
      <c r="BG36" s="2"/>
      <c r="BH36" s="2"/>
    </row>
    <row r="37" spans="1:60" ht="20.100000000000001" hidden="1" customHeight="1" x14ac:dyDescent="0.25">
      <c r="A37" s="49">
        <v>36</v>
      </c>
      <c r="B37" s="49" t="s">
        <v>72</v>
      </c>
      <c r="C37" s="49" t="s">
        <v>142</v>
      </c>
      <c r="D37" s="49" t="s">
        <v>257</v>
      </c>
      <c r="E37" s="49"/>
      <c r="F37" s="50">
        <v>45715</v>
      </c>
      <c r="G37" s="50">
        <v>45715</v>
      </c>
      <c r="H37" s="91"/>
      <c r="I37" s="49" t="s">
        <v>258</v>
      </c>
      <c r="J37" s="50">
        <v>45715</v>
      </c>
      <c r="K37" s="49" t="str" cm="1">
        <f t="array" ref="K37">IFERROR(CHOOSE(MATCH(TRUE,Tabela2[[#This Row],[REPARADA]:[RETORNO]]&lt;&gt;"",0),"Reparada","Analisando","Sem Reparo","Retorno"),"")</f>
        <v>Reparada</v>
      </c>
      <c r="L37" s="49" t="s">
        <v>46</v>
      </c>
      <c r="M37" s="92" t="s">
        <v>72</v>
      </c>
      <c r="N37" s="93"/>
      <c r="O37" s="94"/>
      <c r="P37" s="95"/>
      <c r="Q37" s="96"/>
      <c r="R37" s="49" t="s">
        <v>247</v>
      </c>
      <c r="S37" s="49"/>
      <c r="T37" s="49" t="s">
        <v>72</v>
      </c>
      <c r="U37" s="49">
        <v>615</v>
      </c>
      <c r="V37" s="49" t="s">
        <v>145</v>
      </c>
      <c r="W37" s="49" t="s">
        <v>146</v>
      </c>
      <c r="X37" s="97" t="s">
        <v>259</v>
      </c>
      <c r="Y37" s="98"/>
      <c r="Z37" s="98"/>
      <c r="AA37" s="98"/>
      <c r="AB37" s="99" t="s">
        <v>260</v>
      </c>
      <c r="AC37" s="26"/>
      <c r="AD37" s="26"/>
      <c r="AE37" s="2"/>
      <c r="AF37" s="10" t="s">
        <v>84</v>
      </c>
      <c r="AG37" s="29">
        <v>1300</v>
      </c>
      <c r="AH37" s="4">
        <f t="shared" si="0"/>
        <v>3</v>
      </c>
      <c r="AI37" s="3">
        <f t="shared" si="1"/>
        <v>0</v>
      </c>
      <c r="AJ37" s="3">
        <f t="shared" si="2"/>
        <v>0</v>
      </c>
      <c r="AK37" s="7">
        <f t="shared" si="3"/>
        <v>0</v>
      </c>
      <c r="AL37" s="7">
        <f t="shared" si="4"/>
        <v>0</v>
      </c>
      <c r="AM37" s="7">
        <f t="shared" si="5"/>
        <v>3</v>
      </c>
      <c r="AN37" s="16">
        <f t="shared" si="6"/>
        <v>3</v>
      </c>
      <c r="AO37" s="33">
        <f t="shared" si="12"/>
        <v>3900</v>
      </c>
      <c r="AP37" s="30">
        <f t="shared" si="9"/>
        <v>0</v>
      </c>
      <c r="AQ37" s="30">
        <f t="shared" si="14"/>
        <v>3900</v>
      </c>
      <c r="AR37" s="30">
        <f t="shared" si="11"/>
        <v>0</v>
      </c>
      <c r="AS37" s="30">
        <f t="shared" si="7"/>
        <v>3900</v>
      </c>
      <c r="AT37" s="30">
        <f t="shared" si="8"/>
        <v>3900</v>
      </c>
      <c r="AU37" s="2"/>
    </row>
    <row r="38" spans="1:60" ht="20.100000000000001" hidden="1" customHeight="1" x14ac:dyDescent="0.25">
      <c r="A38" s="49">
        <v>37</v>
      </c>
      <c r="B38" s="49" t="s">
        <v>72</v>
      </c>
      <c r="C38" s="49" t="s">
        <v>142</v>
      </c>
      <c r="D38" s="49" t="s">
        <v>261</v>
      </c>
      <c r="E38" s="49"/>
      <c r="F38" s="50">
        <v>45715</v>
      </c>
      <c r="G38" s="50">
        <v>45715</v>
      </c>
      <c r="H38" s="91"/>
      <c r="I38" s="49" t="s">
        <v>262</v>
      </c>
      <c r="J38" s="50">
        <v>45715</v>
      </c>
      <c r="K38" s="49" t="str" cm="1">
        <f t="array" ref="K38">IFERROR(CHOOSE(MATCH(TRUE,Tabela2[[#This Row],[REPARADA]:[RETORNO]]&lt;&gt;"",0),"Reparada","Analisando","Sem Reparo","Retorno"),"")</f>
        <v>Reparada</v>
      </c>
      <c r="L38" s="49" t="s">
        <v>46</v>
      </c>
      <c r="M38" s="92" t="s">
        <v>72</v>
      </c>
      <c r="N38" s="93"/>
      <c r="O38" s="94"/>
      <c r="P38" s="95"/>
      <c r="Q38" s="96"/>
      <c r="R38" s="49" t="s">
        <v>247</v>
      </c>
      <c r="S38" s="49"/>
      <c r="T38" s="49" t="s">
        <v>72</v>
      </c>
      <c r="U38" s="49">
        <v>615</v>
      </c>
      <c r="V38" s="49" t="s">
        <v>145</v>
      </c>
      <c r="W38" s="49" t="s">
        <v>146</v>
      </c>
      <c r="X38" s="97" t="s">
        <v>259</v>
      </c>
      <c r="Y38" s="98"/>
      <c r="Z38" s="98"/>
      <c r="AA38" s="98"/>
      <c r="AB38" s="99" t="s">
        <v>260</v>
      </c>
      <c r="AC38" s="26"/>
      <c r="AD38" s="26"/>
      <c r="AE38" s="2"/>
      <c r="AF38" s="10" t="s">
        <v>151</v>
      </c>
      <c r="AG38" s="29">
        <v>2100</v>
      </c>
      <c r="AH38" s="4">
        <f t="shared" si="0"/>
        <v>11</v>
      </c>
      <c r="AI38" s="3">
        <f t="shared" si="1"/>
        <v>1</v>
      </c>
      <c r="AJ38" s="3">
        <f t="shared" si="2"/>
        <v>0</v>
      </c>
      <c r="AK38" s="7">
        <f t="shared" si="3"/>
        <v>5</v>
      </c>
      <c r="AL38" s="7">
        <f t="shared" si="4"/>
        <v>1</v>
      </c>
      <c r="AM38" s="7">
        <f t="shared" si="5"/>
        <v>9</v>
      </c>
      <c r="AN38" s="16">
        <f t="shared" si="6"/>
        <v>12</v>
      </c>
      <c r="AO38" s="33">
        <f t="shared" si="12"/>
        <v>25200</v>
      </c>
      <c r="AP38" s="30">
        <f t="shared" si="9"/>
        <v>2100</v>
      </c>
      <c r="AQ38" s="30">
        <f t="shared" si="14"/>
        <v>23100</v>
      </c>
      <c r="AR38" s="30">
        <f t="shared" si="11"/>
        <v>2100</v>
      </c>
      <c r="AS38" s="30">
        <f t="shared" si="7"/>
        <v>21000</v>
      </c>
      <c r="AT38" s="30">
        <f t="shared" si="8"/>
        <v>18900</v>
      </c>
      <c r="AU38" s="2"/>
    </row>
    <row r="39" spans="1:60" ht="20.100000000000001" hidden="1" customHeight="1" x14ac:dyDescent="0.25">
      <c r="A39" s="49">
        <v>38</v>
      </c>
      <c r="B39" s="49" t="s">
        <v>72</v>
      </c>
      <c r="C39" s="49" t="s">
        <v>142</v>
      </c>
      <c r="D39" s="49" t="s">
        <v>263</v>
      </c>
      <c r="E39" s="49"/>
      <c r="F39" s="50">
        <v>45715</v>
      </c>
      <c r="G39" s="50">
        <v>45769</v>
      </c>
      <c r="H39" s="91" t="str">
        <f ca="1">IF(G39,"",TODAY()-F39)</f>
        <v/>
      </c>
      <c r="I39" s="49" t="s">
        <v>264</v>
      </c>
      <c r="J39" s="50">
        <v>45769</v>
      </c>
      <c r="K39" s="49" t="str" cm="1">
        <f t="array" ref="K39">IFERROR(CHOOSE(MATCH(TRUE,Tabela2[[#This Row],[REPARADA]:[RETORNO]]&lt;&gt;"",0),"Reparada","Analisando","Sem Reparo","Retorno"),"")</f>
        <v>Reparada</v>
      </c>
      <c r="L39" s="49" t="s">
        <v>46</v>
      </c>
      <c r="M39" s="92" t="s">
        <v>72</v>
      </c>
      <c r="N39" s="93"/>
      <c r="O39" s="94"/>
      <c r="P39" s="95"/>
      <c r="Q39" s="96"/>
      <c r="R39" s="49" t="s">
        <v>231</v>
      </c>
      <c r="S39" s="49"/>
      <c r="T39" s="49" t="s">
        <v>72</v>
      </c>
      <c r="U39" s="49">
        <v>658</v>
      </c>
      <c r="V39" s="49" t="s">
        <v>145</v>
      </c>
      <c r="W39" s="49" t="s">
        <v>146</v>
      </c>
      <c r="X39" s="97" t="s">
        <v>265</v>
      </c>
      <c r="Y39" s="98" t="s">
        <v>266</v>
      </c>
      <c r="Z39" s="98"/>
      <c r="AA39" s="98"/>
      <c r="AB39" s="99" t="s">
        <v>149</v>
      </c>
      <c r="AC39" s="26"/>
      <c r="AD39" s="26"/>
      <c r="AE39" s="2"/>
      <c r="AF39" s="10" t="s">
        <v>206</v>
      </c>
      <c r="AG39" s="29">
        <v>1614</v>
      </c>
      <c r="AH39" s="4">
        <f t="shared" si="0"/>
        <v>2</v>
      </c>
      <c r="AI39" s="3">
        <f t="shared" si="1"/>
        <v>0</v>
      </c>
      <c r="AJ39" s="3">
        <f t="shared" si="2"/>
        <v>0</v>
      </c>
      <c r="AK39" s="7">
        <f t="shared" si="3"/>
        <v>0</v>
      </c>
      <c r="AL39" s="7">
        <f t="shared" si="4"/>
        <v>1</v>
      </c>
      <c r="AM39" s="7">
        <f t="shared" si="5"/>
        <v>1</v>
      </c>
      <c r="AN39" s="16">
        <f t="shared" si="6"/>
        <v>2</v>
      </c>
      <c r="AO39" s="33">
        <f t="shared" si="12"/>
        <v>3228</v>
      </c>
      <c r="AP39" s="30">
        <f t="shared" si="9"/>
        <v>0</v>
      </c>
      <c r="AQ39" s="30">
        <f t="shared" si="14"/>
        <v>3228</v>
      </c>
      <c r="AR39" s="30">
        <f t="shared" si="11"/>
        <v>1614</v>
      </c>
      <c r="AS39" s="30">
        <f t="shared" si="7"/>
        <v>1614</v>
      </c>
      <c r="AT39" s="30">
        <f t="shared" si="8"/>
        <v>1614</v>
      </c>
      <c r="AU39" s="2"/>
    </row>
    <row r="40" spans="1:60" ht="20.100000000000001" hidden="1" customHeight="1" x14ac:dyDescent="0.25">
      <c r="A40" s="49">
        <v>39</v>
      </c>
      <c r="B40" s="49" t="s">
        <v>72</v>
      </c>
      <c r="C40" s="49" t="s">
        <v>142</v>
      </c>
      <c r="D40" s="49" t="s">
        <v>267</v>
      </c>
      <c r="E40" s="49"/>
      <c r="F40" s="50">
        <v>45715</v>
      </c>
      <c r="G40" s="50">
        <v>45762</v>
      </c>
      <c r="H40" s="91" t="str">
        <f ca="1">IF(G40,"",TODAY()-F40)</f>
        <v/>
      </c>
      <c r="I40" s="49" t="s">
        <v>268</v>
      </c>
      <c r="J40" s="50">
        <v>45762</v>
      </c>
      <c r="K40" s="49" t="str" cm="1">
        <f t="array" ref="K40">IFERROR(CHOOSE(MATCH(TRUE,Tabela2[[#This Row],[REPARADA]:[RETORNO]]&lt;&gt;"",0),"Reparada","Analisando","Sem Reparo","Retorno"),"")</f>
        <v>Reparada</v>
      </c>
      <c r="L40" s="49" t="s">
        <v>46</v>
      </c>
      <c r="M40" s="92" t="s">
        <v>72</v>
      </c>
      <c r="N40" s="93"/>
      <c r="O40" s="94"/>
      <c r="P40" s="95"/>
      <c r="Q40" s="96"/>
      <c r="R40" s="49" t="s">
        <v>269</v>
      </c>
      <c r="S40" s="49"/>
      <c r="T40" s="49" t="s">
        <v>72</v>
      </c>
      <c r="U40" s="49">
        <v>613</v>
      </c>
      <c r="V40" s="49" t="s">
        <v>145</v>
      </c>
      <c r="W40" s="49" t="s">
        <v>146</v>
      </c>
      <c r="X40" s="97" t="s">
        <v>259</v>
      </c>
      <c r="Y40" s="98" t="s">
        <v>270</v>
      </c>
      <c r="Z40" s="98"/>
      <c r="AA40" s="98"/>
      <c r="AB40" s="99" t="s">
        <v>260</v>
      </c>
      <c r="AC40" s="26"/>
      <c r="AD40" s="26"/>
      <c r="AE40" s="2"/>
      <c r="AF40" s="10" t="s">
        <v>271</v>
      </c>
      <c r="AG40" s="29"/>
      <c r="AH40" s="4">
        <f t="shared" si="0"/>
        <v>0</v>
      </c>
      <c r="AI40" s="3">
        <f t="shared" si="1"/>
        <v>1</v>
      </c>
      <c r="AJ40" s="3">
        <f t="shared" si="2"/>
        <v>0</v>
      </c>
      <c r="AK40" s="7">
        <f t="shared" si="3"/>
        <v>0</v>
      </c>
      <c r="AL40" s="7">
        <f t="shared" si="4"/>
        <v>1</v>
      </c>
      <c r="AM40" s="7">
        <f t="shared" si="5"/>
        <v>0</v>
      </c>
      <c r="AN40" s="16">
        <f t="shared" si="6"/>
        <v>1</v>
      </c>
      <c r="AO40" s="33">
        <f t="shared" si="12"/>
        <v>0</v>
      </c>
      <c r="AP40" s="30">
        <f t="shared" si="9"/>
        <v>0</v>
      </c>
      <c r="AQ40" s="30">
        <f t="shared" si="14"/>
        <v>0</v>
      </c>
      <c r="AR40" s="30">
        <f t="shared" si="11"/>
        <v>0</v>
      </c>
      <c r="AS40" s="30">
        <f t="shared" si="7"/>
        <v>0</v>
      </c>
      <c r="AT40" s="30">
        <f t="shared" si="8"/>
        <v>0</v>
      </c>
      <c r="AU40" s="2"/>
    </row>
    <row r="41" spans="1:60" ht="20.100000000000001" hidden="1" customHeight="1" x14ac:dyDescent="0.25">
      <c r="A41" s="49">
        <v>40</v>
      </c>
      <c r="B41" s="49" t="s">
        <v>72</v>
      </c>
      <c r="C41" s="49" t="s">
        <v>142</v>
      </c>
      <c r="D41" s="49" t="s">
        <v>272</v>
      </c>
      <c r="E41" s="49"/>
      <c r="F41" s="50">
        <v>45715</v>
      </c>
      <c r="G41" s="50">
        <v>45818</v>
      </c>
      <c r="H41" s="91" t="str">
        <f ca="1">IF(G41,"",TODAY()-F41)</f>
        <v/>
      </c>
      <c r="I41" s="49" t="s">
        <v>273</v>
      </c>
      <c r="J41" s="50">
        <v>45818</v>
      </c>
      <c r="K41" s="49" t="str" cm="1">
        <f t="array" ref="K41">IFERROR(CHOOSE(MATCH(TRUE,Tabela2[[#This Row],[REPARADA]:[RETORNO]]&lt;&gt;"",0),"Reparada","Analisando","Sem Reparo","Retorno"),"")</f>
        <v>Reparada</v>
      </c>
      <c r="L41" s="49" t="s">
        <v>46</v>
      </c>
      <c r="M41" s="92" t="s">
        <v>72</v>
      </c>
      <c r="N41" s="93"/>
      <c r="O41" s="94"/>
      <c r="P41" s="95"/>
      <c r="Q41" s="96"/>
      <c r="R41" s="49" t="s">
        <v>274</v>
      </c>
      <c r="S41" s="49"/>
      <c r="T41" s="49" t="s">
        <v>72</v>
      </c>
      <c r="U41" s="49"/>
      <c r="V41" s="49" t="s">
        <v>145</v>
      </c>
      <c r="W41" s="49" t="s">
        <v>146</v>
      </c>
      <c r="X41" s="97" t="s">
        <v>275</v>
      </c>
      <c r="Y41" s="98" t="s">
        <v>276</v>
      </c>
      <c r="Z41" s="98" t="s">
        <v>266</v>
      </c>
      <c r="AA41" s="98" t="s">
        <v>277</v>
      </c>
      <c r="AB41" s="99" t="s">
        <v>76</v>
      </c>
      <c r="AC41" s="26"/>
      <c r="AD41" s="26"/>
      <c r="AE41" s="2"/>
      <c r="AF41" s="10"/>
      <c r="AG41" s="29"/>
      <c r="AH41" s="4">
        <f t="shared" si="0"/>
        <v>0</v>
      </c>
      <c r="AI41" s="3">
        <f t="shared" si="1"/>
        <v>0</v>
      </c>
      <c r="AJ41" s="3">
        <f t="shared" si="2"/>
        <v>0</v>
      </c>
      <c r="AK41" s="7">
        <f t="shared" si="3"/>
        <v>0</v>
      </c>
      <c r="AL41" s="7">
        <f t="shared" si="4"/>
        <v>0</v>
      </c>
      <c r="AM41" s="7">
        <f t="shared" si="5"/>
        <v>0</v>
      </c>
      <c r="AN41" s="16">
        <f t="shared" si="6"/>
        <v>0</v>
      </c>
      <c r="AO41" s="33">
        <f t="shared" si="12"/>
        <v>0</v>
      </c>
      <c r="AP41" s="30">
        <f t="shared" si="9"/>
        <v>0</v>
      </c>
      <c r="AQ41" s="30">
        <f t="shared" si="14"/>
        <v>0</v>
      </c>
      <c r="AR41" s="30">
        <f t="shared" si="11"/>
        <v>0</v>
      </c>
      <c r="AS41" s="30">
        <f t="shared" si="7"/>
        <v>0</v>
      </c>
      <c r="AT41" s="30">
        <f t="shared" si="8"/>
        <v>0</v>
      </c>
      <c r="AU41" s="2"/>
    </row>
    <row r="42" spans="1:60" ht="20.100000000000001" hidden="1" customHeight="1" x14ac:dyDescent="0.25">
      <c r="A42" s="49">
        <v>41</v>
      </c>
      <c r="B42" s="49" t="s">
        <v>72</v>
      </c>
      <c r="C42" s="49" t="s">
        <v>142</v>
      </c>
      <c r="D42" s="49" t="s">
        <v>278</v>
      </c>
      <c r="E42" s="49"/>
      <c r="F42" s="50">
        <v>45715</v>
      </c>
      <c r="G42" s="50">
        <v>45763</v>
      </c>
      <c r="H42" s="91" t="str">
        <f ca="1">IF(G42,"",TODAY()-F42)</f>
        <v/>
      </c>
      <c r="I42" s="49" t="s">
        <v>279</v>
      </c>
      <c r="J42" s="50">
        <v>45763</v>
      </c>
      <c r="K42" s="49" t="str" cm="1">
        <f t="array" ref="K42">IFERROR(CHOOSE(MATCH(TRUE,Tabela2[[#This Row],[REPARADA]:[RETORNO]]&lt;&gt;"",0),"Reparada","Analisando","Sem Reparo","Retorno"),"")</f>
        <v>Reparada</v>
      </c>
      <c r="L42" s="49" t="s">
        <v>46</v>
      </c>
      <c r="M42" s="92" t="s">
        <v>72</v>
      </c>
      <c r="N42" s="93"/>
      <c r="O42" s="94"/>
      <c r="P42" s="95"/>
      <c r="Q42" s="96"/>
      <c r="R42" s="49" t="s">
        <v>269</v>
      </c>
      <c r="S42" s="49"/>
      <c r="T42" s="49" t="s">
        <v>72</v>
      </c>
      <c r="U42" s="49">
        <v>613</v>
      </c>
      <c r="V42" s="49" t="s">
        <v>145</v>
      </c>
      <c r="W42" s="49" t="s">
        <v>146</v>
      </c>
      <c r="X42" s="97" t="s">
        <v>259</v>
      </c>
      <c r="Y42" s="98" t="s">
        <v>270</v>
      </c>
      <c r="Z42" s="98"/>
      <c r="AA42" s="98"/>
      <c r="AB42" s="99" t="s">
        <v>260</v>
      </c>
      <c r="AC42" s="26"/>
      <c r="AD42" s="26"/>
      <c r="AE42" s="2"/>
      <c r="AF42" s="10"/>
      <c r="AG42" s="29"/>
      <c r="AH42" s="4">
        <f t="shared" si="0"/>
        <v>0</v>
      </c>
      <c r="AI42" s="3">
        <f t="shared" si="1"/>
        <v>0</v>
      </c>
      <c r="AJ42" s="3">
        <f t="shared" si="2"/>
        <v>0</v>
      </c>
      <c r="AK42" s="7">
        <f t="shared" si="3"/>
        <v>0</v>
      </c>
      <c r="AL42" s="7">
        <f t="shared" si="4"/>
        <v>0</v>
      </c>
      <c r="AM42" s="7">
        <f t="shared" si="5"/>
        <v>0</v>
      </c>
      <c r="AN42" s="16">
        <f t="shared" si="6"/>
        <v>0</v>
      </c>
      <c r="AO42" s="33">
        <f t="shared" si="12"/>
        <v>0</v>
      </c>
      <c r="AP42" s="30">
        <f t="shared" si="9"/>
        <v>0</v>
      </c>
      <c r="AQ42" s="30">
        <f t="shared" si="14"/>
        <v>0</v>
      </c>
      <c r="AR42" s="30">
        <f t="shared" si="11"/>
        <v>0</v>
      </c>
      <c r="AS42" s="30">
        <f t="shared" si="7"/>
        <v>0</v>
      </c>
      <c r="AT42" s="30">
        <f t="shared" si="8"/>
        <v>0</v>
      </c>
      <c r="AU42" s="2"/>
    </row>
    <row r="43" spans="1:60" ht="18.75" hidden="1" x14ac:dyDescent="0.25">
      <c r="A43" s="49">
        <v>42</v>
      </c>
      <c r="B43" s="49" t="s">
        <v>165</v>
      </c>
      <c r="C43" s="49" t="s">
        <v>280</v>
      </c>
      <c r="D43" s="49" t="s">
        <v>281</v>
      </c>
      <c r="E43" s="49"/>
      <c r="F43" s="50">
        <v>45716</v>
      </c>
      <c r="G43" s="50">
        <v>45716</v>
      </c>
      <c r="H43" s="91"/>
      <c r="I43" s="49" t="s">
        <v>282</v>
      </c>
      <c r="J43" s="50">
        <v>45716</v>
      </c>
      <c r="K43" s="49" t="str" cm="1">
        <f t="array" ref="K43">IFERROR(CHOOSE(MATCH(TRUE,Tabela2[[#This Row],[REPARADA]:[RETORNO]]&lt;&gt;"",0),"Reparada","Analisando","Sem Reparo","Retorno"),"")</f>
        <v>Sem Reparo</v>
      </c>
      <c r="L43" s="49"/>
      <c r="M43" s="92"/>
      <c r="N43" s="93"/>
      <c r="O43" s="94" t="s">
        <v>165</v>
      </c>
      <c r="P43" s="95"/>
      <c r="Q43" s="96"/>
      <c r="R43" s="49" t="s">
        <v>111</v>
      </c>
      <c r="S43" s="49"/>
      <c r="T43" s="49" t="s">
        <v>111</v>
      </c>
      <c r="U43" s="49" t="s">
        <v>112</v>
      </c>
      <c r="V43" s="49" t="s">
        <v>145</v>
      </c>
      <c r="W43" s="49" t="s">
        <v>146</v>
      </c>
      <c r="X43" s="97"/>
      <c r="Y43" s="98"/>
      <c r="Z43" s="98"/>
      <c r="AA43" s="98"/>
      <c r="AB43" s="99" t="s">
        <v>283</v>
      </c>
      <c r="AC43" s="26"/>
      <c r="AD43" s="26"/>
      <c r="AE43" s="2"/>
      <c r="AF43" s="10"/>
      <c r="AG43" s="29"/>
      <c r="AH43" s="4">
        <f t="shared" si="0"/>
        <v>0</v>
      </c>
      <c r="AI43" s="3">
        <f t="shared" si="1"/>
        <v>0</v>
      </c>
      <c r="AJ43" s="3">
        <f t="shared" si="2"/>
        <v>0</v>
      </c>
      <c r="AK43" s="7">
        <f t="shared" si="3"/>
        <v>0</v>
      </c>
      <c r="AL43" s="7">
        <f t="shared" si="4"/>
        <v>0</v>
      </c>
      <c r="AM43" s="7">
        <f t="shared" si="5"/>
        <v>0</v>
      </c>
      <c r="AN43" s="16">
        <f>AH43+AI43+AJ43</f>
        <v>0</v>
      </c>
      <c r="AO43" s="33">
        <f t="shared" si="12"/>
        <v>0</v>
      </c>
      <c r="AP43" s="30">
        <f t="shared" si="9"/>
        <v>0</v>
      </c>
      <c r="AQ43" s="30">
        <f t="shared" si="14"/>
        <v>0</v>
      </c>
      <c r="AR43" s="30">
        <f t="shared" si="11"/>
        <v>0</v>
      </c>
      <c r="AS43" s="30">
        <f t="shared" si="7"/>
        <v>0</v>
      </c>
      <c r="AT43" s="30">
        <f t="shared" si="8"/>
        <v>0</v>
      </c>
      <c r="AU43" s="2"/>
    </row>
    <row r="44" spans="1:60" ht="19.5" hidden="1" thickBot="1" x14ac:dyDescent="0.3">
      <c r="A44" s="49">
        <v>43</v>
      </c>
      <c r="B44" s="49" t="s">
        <v>115</v>
      </c>
      <c r="C44" s="49" t="s">
        <v>238</v>
      </c>
      <c r="D44" s="49" t="s">
        <v>284</v>
      </c>
      <c r="E44" s="49"/>
      <c r="F44" s="50">
        <v>45729</v>
      </c>
      <c r="G44" s="50">
        <v>45769</v>
      </c>
      <c r="H44" s="91" t="str">
        <f ca="1">IF(G44,"",TODAY()-F44)</f>
        <v/>
      </c>
      <c r="I44" s="49" t="s">
        <v>285</v>
      </c>
      <c r="J44" s="50">
        <v>45769</v>
      </c>
      <c r="K44" s="49" t="str" cm="1">
        <f t="array" ref="K44">IFERROR(CHOOSE(MATCH(TRUE,Tabela2[[#This Row],[REPARADA]:[RETORNO]]&lt;&gt;"",0),"Reparada","Analisando","Sem Reparo","Retorno"),"")</f>
        <v>Reparada</v>
      </c>
      <c r="L44" s="49" t="s">
        <v>46</v>
      </c>
      <c r="M44" s="92" t="s">
        <v>115</v>
      </c>
      <c r="N44" s="93"/>
      <c r="O44" s="94"/>
      <c r="P44" s="95"/>
      <c r="Q44" s="96"/>
      <c r="R44" s="49" t="s">
        <v>286</v>
      </c>
      <c r="S44" s="49"/>
      <c r="T44" s="49" t="s">
        <v>115</v>
      </c>
      <c r="U44" s="49">
        <v>616</v>
      </c>
      <c r="V44" s="49" t="s">
        <v>240</v>
      </c>
      <c r="W44" s="49" t="s">
        <v>241</v>
      </c>
      <c r="X44" s="97"/>
      <c r="Y44" s="98"/>
      <c r="Z44" s="98"/>
      <c r="AA44" s="98"/>
      <c r="AB44" s="99"/>
      <c r="AC44" s="26"/>
      <c r="AD44" s="26"/>
      <c r="AE44" s="2"/>
      <c r="AF44" s="27"/>
      <c r="AG44" s="28"/>
      <c r="AH44" s="17">
        <f t="shared" ref="AH44:AT44" si="15">SUM(AH2:AH43)</f>
        <v>236</v>
      </c>
      <c r="AI44" s="17">
        <f t="shared" si="15"/>
        <v>47</v>
      </c>
      <c r="AJ44" s="17">
        <f t="shared" si="15"/>
        <v>44</v>
      </c>
      <c r="AK44" s="17">
        <f t="shared" si="15"/>
        <v>56</v>
      </c>
      <c r="AL44" s="17">
        <f t="shared" si="15"/>
        <v>21</v>
      </c>
      <c r="AM44" s="17">
        <f t="shared" si="15"/>
        <v>172</v>
      </c>
      <c r="AN44" s="17">
        <f>SUM(AN2:AN43)</f>
        <v>327</v>
      </c>
      <c r="AO44" s="31">
        <f t="shared" si="15"/>
        <v>693984</v>
      </c>
      <c r="AP44" s="31">
        <f t="shared" si="15"/>
        <v>171573</v>
      </c>
      <c r="AQ44" s="32">
        <f t="shared" si="15"/>
        <v>517803</v>
      </c>
      <c r="AR44" s="32">
        <f t="shared" si="15"/>
        <v>37688</v>
      </c>
      <c r="AS44" s="32">
        <f t="shared" si="15"/>
        <v>480115</v>
      </c>
      <c r="AT44" s="32">
        <f t="shared" si="15"/>
        <v>380760</v>
      </c>
      <c r="AU44" s="2"/>
    </row>
    <row r="45" spans="1:60" ht="18.75" hidden="1" x14ac:dyDescent="0.25">
      <c r="A45" s="49">
        <v>44</v>
      </c>
      <c r="B45" s="49" t="s">
        <v>115</v>
      </c>
      <c r="C45" s="49" t="s">
        <v>238</v>
      </c>
      <c r="D45" s="49">
        <v>48455002544</v>
      </c>
      <c r="E45" s="49"/>
      <c r="F45" s="50">
        <v>45729</v>
      </c>
      <c r="G45" s="50">
        <v>45763</v>
      </c>
      <c r="H45" s="91" t="str">
        <f ca="1">IF(G45,"",TODAY()-F45)</f>
        <v/>
      </c>
      <c r="I45" s="51" t="s">
        <v>287</v>
      </c>
      <c r="J45" s="50">
        <v>45763</v>
      </c>
      <c r="K45" s="49" t="str" cm="1">
        <f t="array" ref="K45">IFERROR(CHOOSE(MATCH(TRUE,Tabela2[[#This Row],[REPARADA]:[RETORNO]]&lt;&gt;"",0),"Reparada","Analisando","Sem Reparo","Retorno"),"")</f>
        <v>Reparada</v>
      </c>
      <c r="L45" s="49" t="s">
        <v>46</v>
      </c>
      <c r="M45" s="92" t="s">
        <v>115</v>
      </c>
      <c r="N45" s="93"/>
      <c r="O45" s="94"/>
      <c r="P45" s="95"/>
      <c r="Q45" s="96"/>
      <c r="R45" s="49" t="s">
        <v>243</v>
      </c>
      <c r="S45" s="49"/>
      <c r="T45" s="49" t="s">
        <v>115</v>
      </c>
      <c r="U45" s="49">
        <v>685</v>
      </c>
      <c r="V45" s="49" t="s">
        <v>240</v>
      </c>
      <c r="W45" s="49" t="s">
        <v>241</v>
      </c>
      <c r="X45" s="97"/>
      <c r="Y45" s="98"/>
      <c r="Z45" s="98"/>
      <c r="AA45" s="98"/>
      <c r="AB45" s="99" t="s">
        <v>288</v>
      </c>
      <c r="AC45" s="26"/>
      <c r="AD45" s="26"/>
      <c r="AE45" s="2"/>
      <c r="AF45" s="2"/>
      <c r="AG45" s="2"/>
      <c r="AH45" s="2">
        <f>AH44+AI44+AJ44+AK44</f>
        <v>383</v>
      </c>
      <c r="AI45" s="2"/>
      <c r="AJ45" s="2"/>
      <c r="AK45" s="2"/>
      <c r="AL45" s="2"/>
      <c r="AM45" s="2"/>
      <c r="AN45" s="2"/>
      <c r="AO45" s="2"/>
      <c r="AP45" s="12"/>
      <c r="AQ45" s="12"/>
      <c r="AR45" s="12"/>
      <c r="AS45" s="2"/>
      <c r="AT45" s="78"/>
      <c r="AU45" s="2"/>
    </row>
    <row r="46" spans="1:60" ht="18.75" hidden="1" x14ac:dyDescent="0.25">
      <c r="A46" s="49">
        <v>45</v>
      </c>
      <c r="B46" s="49" t="s">
        <v>130</v>
      </c>
      <c r="C46" s="49" t="s">
        <v>238</v>
      </c>
      <c r="D46" s="49" t="s">
        <v>289</v>
      </c>
      <c r="E46" s="49"/>
      <c r="F46" s="50">
        <v>45729</v>
      </c>
      <c r="G46" s="50"/>
      <c r="H46" s="91">
        <f ca="1">IF(G46,"",TODAY()-F46)</f>
        <v>173</v>
      </c>
      <c r="I46" s="49"/>
      <c r="J46" s="50"/>
      <c r="K46" s="49" t="str" cm="1">
        <f t="array" ref="K46">IFERROR(CHOOSE(MATCH(TRUE,Tabela2[[#This Row],[REPARADA]:[RETORNO]]&lt;&gt;"",0),"Reparada","Analisando","Sem Reparo","Retorno"),"")</f>
        <v>Analisando</v>
      </c>
      <c r="L46" s="49" t="s">
        <v>290</v>
      </c>
      <c r="M46" s="92"/>
      <c r="N46" s="93" t="s">
        <v>130</v>
      </c>
      <c r="O46" s="94"/>
      <c r="P46" s="95"/>
      <c r="Q46" s="96"/>
      <c r="R46" s="49"/>
      <c r="S46" s="49"/>
      <c r="T46" s="49"/>
      <c r="U46" s="49"/>
      <c r="V46" s="49" t="s">
        <v>240</v>
      </c>
      <c r="W46" s="49" t="s">
        <v>241</v>
      </c>
      <c r="X46" s="97"/>
      <c r="Y46" s="98"/>
      <c r="Z46" s="98"/>
      <c r="AA46" s="98"/>
      <c r="AB46" s="99"/>
      <c r="AC46" s="26"/>
      <c r="AD46" s="26"/>
      <c r="AE46" s="14"/>
      <c r="AF46" s="2"/>
      <c r="AG46" s="2"/>
      <c r="AH46" s="2"/>
      <c r="AI46" s="2"/>
      <c r="AJ46" s="2"/>
      <c r="AK46" s="2"/>
      <c r="AL46" s="2"/>
      <c r="AM46" s="2"/>
      <c r="AN46" s="2"/>
      <c r="AO46" s="19"/>
      <c r="AP46" s="12"/>
      <c r="AQ46" s="12"/>
      <c r="AR46" s="12"/>
      <c r="AS46" s="78"/>
      <c r="AT46" s="78"/>
      <c r="AU46" s="2"/>
    </row>
    <row r="47" spans="1:60" ht="18.75" hidden="1" x14ac:dyDescent="0.25">
      <c r="A47" s="49">
        <v>46</v>
      </c>
      <c r="B47" s="49" t="s">
        <v>141</v>
      </c>
      <c r="C47" s="49" t="s">
        <v>291</v>
      </c>
      <c r="D47" s="49">
        <v>513119007</v>
      </c>
      <c r="E47" s="49"/>
      <c r="F47" s="50">
        <v>45734</v>
      </c>
      <c r="G47" s="50">
        <v>45750</v>
      </c>
      <c r="H47" s="91"/>
      <c r="I47" s="49" t="s">
        <v>292</v>
      </c>
      <c r="J47" s="50">
        <v>45750</v>
      </c>
      <c r="K47" s="49" t="str" cm="1">
        <f t="array" ref="K47">IFERROR(CHOOSE(MATCH(TRUE,Tabela2[[#This Row],[REPARADA]:[RETORNO]]&lt;&gt;"",0),"Reparada","Analisando","Sem Reparo","Retorno"),"")</f>
        <v>Reparada</v>
      </c>
      <c r="L47" s="49" t="s">
        <v>46</v>
      </c>
      <c r="M47" s="92" t="s">
        <v>141</v>
      </c>
      <c r="N47" s="93"/>
      <c r="O47" s="94"/>
      <c r="P47" s="95"/>
      <c r="Q47" s="96"/>
      <c r="R47" s="49" t="s">
        <v>293</v>
      </c>
      <c r="S47" s="49"/>
      <c r="T47" s="49" t="s">
        <v>141</v>
      </c>
      <c r="U47" s="49" t="s">
        <v>294</v>
      </c>
      <c r="V47" s="49" t="s">
        <v>145</v>
      </c>
      <c r="W47" s="49" t="s">
        <v>295</v>
      </c>
      <c r="X47" s="97" t="s">
        <v>296</v>
      </c>
      <c r="Y47" s="98"/>
      <c r="Z47" s="98"/>
      <c r="AA47" s="98"/>
      <c r="AB47" s="99" t="s">
        <v>90</v>
      </c>
      <c r="AC47" s="26"/>
      <c r="AD47" s="26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9"/>
      <c r="AP47" s="12"/>
      <c r="AQ47" s="12"/>
      <c r="AR47" s="12"/>
      <c r="AS47" s="13"/>
      <c r="AT47" s="13"/>
      <c r="AU47" s="2"/>
    </row>
    <row r="48" spans="1:60" ht="18.75" hidden="1" x14ac:dyDescent="0.25">
      <c r="A48" s="49">
        <v>47</v>
      </c>
      <c r="B48" s="49" t="s">
        <v>141</v>
      </c>
      <c r="C48" s="49" t="s">
        <v>291</v>
      </c>
      <c r="D48" s="49">
        <v>510948024</v>
      </c>
      <c r="E48" s="49"/>
      <c r="F48" s="50">
        <v>45734</v>
      </c>
      <c r="G48" s="50">
        <v>45742</v>
      </c>
      <c r="H48" s="91"/>
      <c r="I48" s="49" t="s">
        <v>297</v>
      </c>
      <c r="J48" s="50">
        <v>45742</v>
      </c>
      <c r="K48" s="49" t="str" cm="1">
        <f t="array" ref="K48">IFERROR(CHOOSE(MATCH(TRUE,Tabela2[[#This Row],[REPARADA]:[RETORNO]]&lt;&gt;"",0),"Reparada","Analisando","Sem Reparo","Retorno"),"")</f>
        <v>Reparada</v>
      </c>
      <c r="L48" s="49" t="s">
        <v>46</v>
      </c>
      <c r="M48" s="92" t="s">
        <v>141</v>
      </c>
      <c r="N48" s="93"/>
      <c r="O48" s="94"/>
      <c r="P48" s="95"/>
      <c r="Q48" s="96"/>
      <c r="R48" s="49" t="s">
        <v>293</v>
      </c>
      <c r="S48" s="49"/>
      <c r="T48" s="49" t="s">
        <v>141</v>
      </c>
      <c r="U48" s="49" t="s">
        <v>294</v>
      </c>
      <c r="V48" s="49" t="s">
        <v>145</v>
      </c>
      <c r="W48" s="49" t="s">
        <v>295</v>
      </c>
      <c r="X48" s="97" t="s">
        <v>296</v>
      </c>
      <c r="Y48" s="98"/>
      <c r="Z48" s="98"/>
      <c r="AA48" s="98"/>
      <c r="AB48" s="99" t="s">
        <v>90</v>
      </c>
      <c r="AC48" s="26"/>
      <c r="AD48" s="2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2"/>
      <c r="AQ48" s="12"/>
      <c r="AR48" s="12"/>
      <c r="AS48" s="13"/>
      <c r="AT48" s="13"/>
      <c r="AU48" s="2"/>
    </row>
    <row r="49" spans="1:47" ht="20.100000000000001" hidden="1" customHeight="1" x14ac:dyDescent="0.25">
      <c r="A49" s="49">
        <v>48</v>
      </c>
      <c r="B49" s="49" t="s">
        <v>141</v>
      </c>
      <c r="C49" s="49" t="s">
        <v>291</v>
      </c>
      <c r="D49" s="49">
        <v>512697018</v>
      </c>
      <c r="E49" s="49"/>
      <c r="F49" s="50">
        <v>45734</v>
      </c>
      <c r="G49" s="50">
        <v>45751</v>
      </c>
      <c r="H49" s="91"/>
      <c r="I49" s="49" t="s">
        <v>298</v>
      </c>
      <c r="J49" s="50">
        <v>45751</v>
      </c>
      <c r="K49" s="49" t="str" cm="1">
        <f t="array" ref="K49">IFERROR(CHOOSE(MATCH(TRUE,Tabela2[[#This Row],[REPARADA]:[RETORNO]]&lt;&gt;"",0),"Reparada","Analisando","Sem Reparo","Retorno"),"")</f>
        <v>Reparada</v>
      </c>
      <c r="L49" s="49" t="s">
        <v>46</v>
      </c>
      <c r="M49" s="92" t="s">
        <v>141</v>
      </c>
      <c r="N49" s="93"/>
      <c r="O49" s="94"/>
      <c r="P49" s="95"/>
      <c r="Q49" s="96"/>
      <c r="R49" s="49" t="s">
        <v>293</v>
      </c>
      <c r="S49" s="49"/>
      <c r="T49" s="49" t="s">
        <v>141</v>
      </c>
      <c r="U49" s="49" t="s">
        <v>294</v>
      </c>
      <c r="V49" s="49" t="s">
        <v>145</v>
      </c>
      <c r="W49" s="49" t="s">
        <v>295</v>
      </c>
      <c r="X49" s="97" t="s">
        <v>296</v>
      </c>
      <c r="Y49" s="98"/>
      <c r="Z49" s="98"/>
      <c r="AA49" s="98"/>
      <c r="AB49" s="99" t="s">
        <v>90</v>
      </c>
      <c r="AC49" s="26"/>
      <c r="AD49" s="2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2"/>
      <c r="AQ49" s="12"/>
      <c r="AR49" s="12"/>
      <c r="AS49" s="13"/>
      <c r="AT49" s="13"/>
      <c r="AU49" s="2"/>
    </row>
    <row r="50" spans="1:47" ht="18.75" hidden="1" x14ac:dyDescent="0.25">
      <c r="A50" s="49">
        <v>49</v>
      </c>
      <c r="B50" s="49" t="s">
        <v>91</v>
      </c>
      <c r="C50" s="49" t="s">
        <v>172</v>
      </c>
      <c r="D50" s="49" t="s">
        <v>299</v>
      </c>
      <c r="E50" s="49"/>
      <c r="F50" s="50">
        <v>45743</v>
      </c>
      <c r="G50" s="50">
        <v>45744</v>
      </c>
      <c r="H50" s="91"/>
      <c r="I50" s="49" t="s">
        <v>300</v>
      </c>
      <c r="J50" s="50">
        <v>45744</v>
      </c>
      <c r="K50" s="49" t="str" cm="1">
        <f t="array" ref="K50">IFERROR(CHOOSE(MATCH(TRUE,Tabela2[[#This Row],[REPARADA]:[RETORNO]]&lt;&gt;"",0),"Reparada","Analisando","Sem Reparo","Retorno"),"")</f>
        <v>Reparada</v>
      </c>
      <c r="L50" s="49" t="s">
        <v>46</v>
      </c>
      <c r="M50" s="92" t="s">
        <v>91</v>
      </c>
      <c r="N50" s="93"/>
      <c r="O50" s="94"/>
      <c r="P50" s="95"/>
      <c r="Q50" s="96"/>
      <c r="R50" s="49" t="s">
        <v>301</v>
      </c>
      <c r="S50" s="49"/>
      <c r="T50" s="49" t="s">
        <v>91</v>
      </c>
      <c r="U50" s="49">
        <v>563</v>
      </c>
      <c r="V50" s="49" t="s">
        <v>145</v>
      </c>
      <c r="W50" s="49" t="s">
        <v>146</v>
      </c>
      <c r="X50" s="97" t="s">
        <v>176</v>
      </c>
      <c r="Y50" s="98" t="s">
        <v>302</v>
      </c>
      <c r="Z50" s="98"/>
      <c r="AA50" s="98"/>
      <c r="AB50" s="99" t="s">
        <v>177</v>
      </c>
      <c r="AC50" s="26"/>
      <c r="AD50" s="26"/>
      <c r="AE50" s="2"/>
      <c r="AF50" s="2"/>
      <c r="AG50" s="2"/>
      <c r="AH50" s="12"/>
      <c r="AI50" s="12"/>
      <c r="AJ50" s="12"/>
      <c r="AK50" s="12"/>
      <c r="AL50" s="12"/>
      <c r="AM50" s="12"/>
      <c r="AN50" s="12"/>
      <c r="AO50" s="2"/>
      <c r="AP50" s="12"/>
      <c r="AQ50" s="12"/>
      <c r="AR50" s="12"/>
      <c r="AS50" s="13"/>
      <c r="AT50" s="13"/>
      <c r="AU50" s="2"/>
    </row>
    <row r="51" spans="1:47" ht="18.75" hidden="1" x14ac:dyDescent="0.25">
      <c r="A51" s="49">
        <v>50</v>
      </c>
      <c r="B51" s="49" t="s">
        <v>91</v>
      </c>
      <c r="C51" s="49" t="s">
        <v>172</v>
      </c>
      <c r="D51" s="49" t="s">
        <v>303</v>
      </c>
      <c r="E51" s="49"/>
      <c r="F51" s="50">
        <v>45743</v>
      </c>
      <c r="G51" s="50">
        <v>45756</v>
      </c>
      <c r="H51" s="91" t="str">
        <f ca="1">IF(G51,"",TODAY()-F51)</f>
        <v/>
      </c>
      <c r="I51" s="49" t="s">
        <v>304</v>
      </c>
      <c r="J51" s="50">
        <v>45756</v>
      </c>
      <c r="K51" s="49" t="str" cm="1">
        <f t="array" ref="K51">IFERROR(CHOOSE(MATCH(TRUE,Tabela2[[#This Row],[REPARADA]:[RETORNO]]&lt;&gt;"",0),"Reparada","Analisando","Sem Reparo","Retorno"),"")</f>
        <v>Reparada</v>
      </c>
      <c r="L51" s="49" t="s">
        <v>46</v>
      </c>
      <c r="M51" s="92" t="s">
        <v>91</v>
      </c>
      <c r="N51" s="93"/>
      <c r="O51" s="94"/>
      <c r="P51" s="95"/>
      <c r="Q51" s="96"/>
      <c r="R51" s="49" t="s">
        <v>305</v>
      </c>
      <c r="S51" s="49"/>
      <c r="T51" s="49" t="s">
        <v>91</v>
      </c>
      <c r="U51" s="49">
        <v>614</v>
      </c>
      <c r="V51" s="49" t="s">
        <v>145</v>
      </c>
      <c r="W51" s="49" t="s">
        <v>146</v>
      </c>
      <c r="X51" s="97" t="s">
        <v>306</v>
      </c>
      <c r="Y51" s="98" t="s">
        <v>307</v>
      </c>
      <c r="Z51" s="98"/>
      <c r="AA51" s="98"/>
      <c r="AB51" s="99" t="s">
        <v>308</v>
      </c>
      <c r="AC51" s="26"/>
      <c r="AD51" s="2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8.75" hidden="1" x14ac:dyDescent="0.25">
      <c r="A52" s="49">
        <v>51</v>
      </c>
      <c r="B52" s="49" t="s">
        <v>91</v>
      </c>
      <c r="C52" s="49" t="s">
        <v>309</v>
      </c>
      <c r="D52" s="49" t="s">
        <v>310</v>
      </c>
      <c r="E52" s="49"/>
      <c r="F52" s="50">
        <v>45743</v>
      </c>
      <c r="G52" s="50">
        <v>45756</v>
      </c>
      <c r="H52" s="91" t="str">
        <f ca="1">IF(G52,"",TODAY()-F52)</f>
        <v/>
      </c>
      <c r="I52" s="49" t="s">
        <v>311</v>
      </c>
      <c r="J52" s="50">
        <v>45756</v>
      </c>
      <c r="K52" s="49" t="str" cm="1">
        <f t="array" ref="K52">IFERROR(CHOOSE(MATCH(TRUE,Tabela2[[#This Row],[REPARADA]:[RETORNO]]&lt;&gt;"",0),"Reparada","Analisando","Sem Reparo","Retorno"),"")</f>
        <v>Reparada</v>
      </c>
      <c r="L52" s="49" t="s">
        <v>46</v>
      </c>
      <c r="M52" s="92" t="s">
        <v>91</v>
      </c>
      <c r="N52" s="93"/>
      <c r="O52" s="94"/>
      <c r="P52" s="95"/>
      <c r="Q52" s="96"/>
      <c r="R52" s="49" t="s">
        <v>305</v>
      </c>
      <c r="S52" s="49"/>
      <c r="T52" s="49" t="s">
        <v>91</v>
      </c>
      <c r="U52" s="49">
        <v>614</v>
      </c>
      <c r="V52" s="49" t="s">
        <v>145</v>
      </c>
      <c r="W52" s="49" t="s">
        <v>146</v>
      </c>
      <c r="X52" s="97" t="s">
        <v>50</v>
      </c>
      <c r="Y52" s="98"/>
      <c r="Z52" s="98"/>
      <c r="AA52" s="98"/>
      <c r="AB52" s="99" t="s">
        <v>149</v>
      </c>
      <c r="AC52" s="26"/>
      <c r="AD52" s="2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8.75" hidden="1" x14ac:dyDescent="0.25">
      <c r="A53" s="49">
        <v>52</v>
      </c>
      <c r="B53" s="49" t="s">
        <v>91</v>
      </c>
      <c r="C53" s="49" t="s">
        <v>172</v>
      </c>
      <c r="D53" s="49" t="s">
        <v>312</v>
      </c>
      <c r="E53" s="49"/>
      <c r="F53" s="50">
        <v>45743</v>
      </c>
      <c r="G53" s="50">
        <v>45744</v>
      </c>
      <c r="H53" s="91"/>
      <c r="I53" s="49" t="s">
        <v>313</v>
      </c>
      <c r="J53" s="50">
        <v>45744</v>
      </c>
      <c r="K53" s="49" t="str" cm="1">
        <f t="array" ref="K53">IFERROR(CHOOSE(MATCH(TRUE,Tabela2[[#This Row],[REPARADA]:[RETORNO]]&lt;&gt;"",0),"Reparada","Analisando","Sem Reparo","Retorno"),"")</f>
        <v>Reparada</v>
      </c>
      <c r="L53" s="49" t="s">
        <v>46</v>
      </c>
      <c r="M53" s="92" t="s">
        <v>91</v>
      </c>
      <c r="N53" s="93"/>
      <c r="O53" s="94"/>
      <c r="P53" s="95"/>
      <c r="Q53" s="96"/>
      <c r="R53" s="49" t="s">
        <v>301</v>
      </c>
      <c r="S53" s="49"/>
      <c r="T53" s="49" t="s">
        <v>91</v>
      </c>
      <c r="U53" s="49">
        <v>563</v>
      </c>
      <c r="V53" s="49" t="s">
        <v>145</v>
      </c>
      <c r="W53" s="49" t="s">
        <v>146</v>
      </c>
      <c r="X53" s="97" t="s">
        <v>314</v>
      </c>
      <c r="Y53" s="98" t="s">
        <v>306</v>
      </c>
      <c r="Z53" s="98"/>
      <c r="AA53" s="98"/>
      <c r="AB53" s="99" t="s">
        <v>315</v>
      </c>
      <c r="AC53" s="26"/>
      <c r="AD53" s="2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8.75" hidden="1" x14ac:dyDescent="0.25">
      <c r="A54" s="49">
        <v>53</v>
      </c>
      <c r="B54" s="49" t="s">
        <v>91</v>
      </c>
      <c r="C54" s="49" t="s">
        <v>172</v>
      </c>
      <c r="D54" s="49" t="s">
        <v>316</v>
      </c>
      <c r="E54" s="49"/>
      <c r="F54" s="50">
        <v>45743</v>
      </c>
      <c r="G54" s="50">
        <v>45744</v>
      </c>
      <c r="H54" s="91"/>
      <c r="I54" s="49" t="s">
        <v>317</v>
      </c>
      <c r="J54" s="50">
        <v>45744</v>
      </c>
      <c r="K54" s="49" t="str" cm="1">
        <f t="array" ref="K54">IFERROR(CHOOSE(MATCH(TRUE,Tabela2[[#This Row],[REPARADA]:[RETORNO]]&lt;&gt;"",0),"Reparada","Analisando","Sem Reparo","Retorno"),"")</f>
        <v>Reparada</v>
      </c>
      <c r="L54" s="49" t="s">
        <v>46</v>
      </c>
      <c r="M54" s="92" t="s">
        <v>91</v>
      </c>
      <c r="N54" s="93"/>
      <c r="O54" s="94"/>
      <c r="P54" s="95"/>
      <c r="Q54" s="96"/>
      <c r="R54" s="49" t="s">
        <v>301</v>
      </c>
      <c r="S54" s="49"/>
      <c r="T54" s="49" t="s">
        <v>91</v>
      </c>
      <c r="U54" s="49">
        <v>563</v>
      </c>
      <c r="V54" s="49" t="s">
        <v>145</v>
      </c>
      <c r="W54" s="49" t="s">
        <v>146</v>
      </c>
      <c r="X54" s="97" t="s">
        <v>133</v>
      </c>
      <c r="Y54" s="98"/>
      <c r="Z54" s="98"/>
      <c r="AA54" s="98"/>
      <c r="AB54" s="99" t="s">
        <v>318</v>
      </c>
      <c r="AC54" s="26"/>
      <c r="AD54" s="2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8.75" hidden="1" x14ac:dyDescent="0.25">
      <c r="A55" s="49">
        <v>54</v>
      </c>
      <c r="B55" s="49" t="s">
        <v>91</v>
      </c>
      <c r="C55" s="49" t="s">
        <v>172</v>
      </c>
      <c r="D55" s="49" t="s">
        <v>319</v>
      </c>
      <c r="E55" s="49"/>
      <c r="F55" s="50">
        <v>45743</v>
      </c>
      <c r="G55" s="50">
        <v>45744</v>
      </c>
      <c r="H55" s="91"/>
      <c r="I55" s="49" t="s">
        <v>320</v>
      </c>
      <c r="J55" s="50">
        <v>45744</v>
      </c>
      <c r="K55" s="49" t="str" cm="1">
        <f t="array" ref="K55">IFERROR(CHOOSE(MATCH(TRUE,Tabela2[[#This Row],[REPARADA]:[RETORNO]]&lt;&gt;"",0),"Reparada","Analisando","Sem Reparo","Retorno"),"")</f>
        <v>Reparada</v>
      </c>
      <c r="L55" s="49" t="s">
        <v>46</v>
      </c>
      <c r="M55" s="92" t="s">
        <v>91</v>
      </c>
      <c r="N55" s="93"/>
      <c r="O55" s="94"/>
      <c r="P55" s="95"/>
      <c r="Q55" s="96"/>
      <c r="R55" s="49" t="s">
        <v>301</v>
      </c>
      <c r="S55" s="49"/>
      <c r="T55" s="49" t="s">
        <v>91</v>
      </c>
      <c r="U55" s="49">
        <v>563</v>
      </c>
      <c r="V55" s="49" t="s">
        <v>145</v>
      </c>
      <c r="W55" s="49" t="s">
        <v>146</v>
      </c>
      <c r="X55" s="97" t="s">
        <v>50</v>
      </c>
      <c r="Y55" s="98"/>
      <c r="Z55" s="98"/>
      <c r="AA55" s="98"/>
      <c r="AB55" s="99" t="s">
        <v>149</v>
      </c>
      <c r="AC55" s="26"/>
      <c r="AD55" s="2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8.75" hidden="1" x14ac:dyDescent="0.25">
      <c r="A56" s="49">
        <v>55</v>
      </c>
      <c r="B56" s="49" t="s">
        <v>91</v>
      </c>
      <c r="C56" s="49" t="s">
        <v>172</v>
      </c>
      <c r="D56" s="49" t="s">
        <v>321</v>
      </c>
      <c r="E56" s="49"/>
      <c r="F56" s="50">
        <v>45743</v>
      </c>
      <c r="G56" s="50">
        <v>45756</v>
      </c>
      <c r="H56" s="91" t="str">
        <f ca="1">IF(G56,"",TODAY()-F56)</f>
        <v/>
      </c>
      <c r="I56" s="49" t="s">
        <v>322</v>
      </c>
      <c r="J56" s="50">
        <v>45756</v>
      </c>
      <c r="K56" s="49" t="str" cm="1">
        <f t="array" ref="K56">IFERROR(CHOOSE(MATCH(TRUE,Tabela2[[#This Row],[REPARADA]:[RETORNO]]&lt;&gt;"",0),"Reparada","Analisando","Sem Reparo","Retorno"),"")</f>
        <v>Sem Reparo</v>
      </c>
      <c r="L56" s="49"/>
      <c r="M56" s="92"/>
      <c r="N56" s="93"/>
      <c r="O56" s="94" t="s">
        <v>91</v>
      </c>
      <c r="P56" s="95"/>
      <c r="Q56" s="96"/>
      <c r="R56" s="49" t="s">
        <v>111</v>
      </c>
      <c r="S56" s="49"/>
      <c r="T56" s="49" t="s">
        <v>111</v>
      </c>
      <c r="U56" s="49" t="s">
        <v>112</v>
      </c>
      <c r="V56" s="49" t="s">
        <v>145</v>
      </c>
      <c r="W56" s="49" t="s">
        <v>146</v>
      </c>
      <c r="X56" s="97"/>
      <c r="Y56" s="98"/>
      <c r="Z56" s="98"/>
      <c r="AA56" s="98"/>
      <c r="AB56" s="99" t="s">
        <v>323</v>
      </c>
      <c r="AC56" s="26"/>
      <c r="AD56" s="2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8.75" hidden="1" x14ac:dyDescent="0.25">
      <c r="A57" s="49">
        <v>56</v>
      </c>
      <c r="B57" s="49" t="s">
        <v>91</v>
      </c>
      <c r="C57" s="49" t="s">
        <v>309</v>
      </c>
      <c r="D57" s="49" t="s">
        <v>324</v>
      </c>
      <c r="E57" s="49"/>
      <c r="F57" s="50">
        <v>45743</v>
      </c>
      <c r="G57" s="50">
        <v>45756</v>
      </c>
      <c r="H57" s="91" t="str">
        <f ca="1">IF(G57,"",TODAY()-F57)</f>
        <v/>
      </c>
      <c r="I57" s="49" t="s">
        <v>325</v>
      </c>
      <c r="J57" s="50">
        <v>45756</v>
      </c>
      <c r="K57" s="49" t="str" cm="1">
        <f t="array" ref="K57">IFERROR(CHOOSE(MATCH(TRUE,Tabela2[[#This Row],[REPARADA]:[RETORNO]]&lt;&gt;"",0),"Reparada","Analisando","Sem Reparo","Retorno"),"")</f>
        <v>Reparada</v>
      </c>
      <c r="L57" s="49" t="s">
        <v>46</v>
      </c>
      <c r="M57" s="92" t="s">
        <v>91</v>
      </c>
      <c r="N57" s="93"/>
      <c r="O57" s="94"/>
      <c r="P57" s="95"/>
      <c r="Q57" s="96"/>
      <c r="R57" s="49" t="s">
        <v>305</v>
      </c>
      <c r="S57" s="49"/>
      <c r="T57" s="49" t="s">
        <v>91</v>
      </c>
      <c r="U57" s="49">
        <v>614</v>
      </c>
      <c r="V57" s="49" t="s">
        <v>145</v>
      </c>
      <c r="W57" s="49" t="s">
        <v>146</v>
      </c>
      <c r="X57" s="97" t="s">
        <v>50</v>
      </c>
      <c r="Y57" s="98"/>
      <c r="Z57" s="98"/>
      <c r="AA57" s="98"/>
      <c r="AB57" s="99" t="s">
        <v>149</v>
      </c>
      <c r="AC57" s="26"/>
      <c r="AD57" s="2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8.75" hidden="1" x14ac:dyDescent="0.25">
      <c r="A58" s="49">
        <v>57</v>
      </c>
      <c r="B58" s="49" t="s">
        <v>151</v>
      </c>
      <c r="C58" s="49" t="s">
        <v>152</v>
      </c>
      <c r="D58" s="49" t="s">
        <v>326</v>
      </c>
      <c r="E58" s="49"/>
      <c r="F58" s="50">
        <v>45744</v>
      </c>
      <c r="G58" s="50">
        <v>45751</v>
      </c>
      <c r="H58" s="91" t="str">
        <f ca="1">IF(G58,"",TODAY()-F58)</f>
        <v/>
      </c>
      <c r="I58" s="49" t="s">
        <v>327</v>
      </c>
      <c r="J58" s="50">
        <v>45751</v>
      </c>
      <c r="K58" s="49" t="str" cm="1">
        <f t="array" ref="K58">IFERROR(CHOOSE(MATCH(TRUE,Tabela2[[#This Row],[REPARADA]:[RETORNO]]&lt;&gt;"",0),"Reparada","Analisando","Sem Reparo","Retorno"),"")</f>
        <v>Reparada</v>
      </c>
      <c r="L58" s="49" t="s">
        <v>46</v>
      </c>
      <c r="M58" s="92" t="s">
        <v>151</v>
      </c>
      <c r="N58" s="93"/>
      <c r="O58" s="94"/>
      <c r="P58" s="95"/>
      <c r="Q58" s="96"/>
      <c r="R58" s="49" t="s">
        <v>305</v>
      </c>
      <c r="S58" s="49"/>
      <c r="T58" s="49" t="s">
        <v>151</v>
      </c>
      <c r="U58" s="49">
        <v>614</v>
      </c>
      <c r="V58" s="49" t="s">
        <v>145</v>
      </c>
      <c r="W58" s="49" t="s">
        <v>146</v>
      </c>
      <c r="X58" s="97" t="s">
        <v>328</v>
      </c>
      <c r="Y58" s="98" t="s">
        <v>81</v>
      </c>
      <c r="Z58" s="98"/>
      <c r="AA58" s="98"/>
      <c r="AB58" s="99" t="s">
        <v>329</v>
      </c>
      <c r="AC58" s="26"/>
      <c r="AD58" s="26"/>
      <c r="AE58" s="2"/>
      <c r="AF58" s="2"/>
      <c r="AG58" s="2"/>
      <c r="AH58" s="14"/>
      <c r="AI58" s="14"/>
      <c r="AJ58" s="14"/>
      <c r="AK58" s="14"/>
      <c r="AL58" s="14"/>
      <c r="AM58" s="14"/>
      <c r="AN58" s="14"/>
      <c r="AO58" s="2"/>
      <c r="AP58" s="12"/>
      <c r="AQ58" s="12"/>
      <c r="AR58" s="12"/>
      <c r="AS58" s="2"/>
      <c r="AT58" s="2"/>
      <c r="AU58" s="2"/>
    </row>
    <row r="59" spans="1:47" ht="18.75" hidden="1" x14ac:dyDescent="0.25">
      <c r="A59" s="49">
        <v>58</v>
      </c>
      <c r="B59" s="49" t="s">
        <v>151</v>
      </c>
      <c r="C59" s="49" t="s">
        <v>152</v>
      </c>
      <c r="D59" s="49" t="s">
        <v>330</v>
      </c>
      <c r="E59" s="49"/>
      <c r="F59" s="50">
        <v>45744</v>
      </c>
      <c r="G59" s="50">
        <v>45748</v>
      </c>
      <c r="H59" s="91"/>
      <c r="I59" s="49" t="s">
        <v>331</v>
      </c>
      <c r="J59" s="50">
        <v>45748</v>
      </c>
      <c r="K59" s="49" t="str" cm="1">
        <f t="array" ref="K59">IFERROR(CHOOSE(MATCH(TRUE,Tabela2[[#This Row],[REPARADA]:[RETORNO]]&lt;&gt;"",0),"Reparada","Analisando","Sem Reparo","Retorno"),"")</f>
        <v>Reparada</v>
      </c>
      <c r="L59" s="49" t="s">
        <v>46</v>
      </c>
      <c r="M59" s="92" t="s">
        <v>151</v>
      </c>
      <c r="N59" s="93"/>
      <c r="O59" s="94"/>
      <c r="P59" s="95"/>
      <c r="Q59" s="96"/>
      <c r="R59" s="49" t="s">
        <v>305</v>
      </c>
      <c r="S59" s="49"/>
      <c r="T59" s="49" t="s">
        <v>151</v>
      </c>
      <c r="U59" s="49">
        <v>614</v>
      </c>
      <c r="V59" s="49" t="s">
        <v>145</v>
      </c>
      <c r="W59" s="49" t="s">
        <v>146</v>
      </c>
      <c r="X59" s="97" t="s">
        <v>332</v>
      </c>
      <c r="Y59" s="98" t="s">
        <v>333</v>
      </c>
      <c r="Z59" s="98"/>
      <c r="AA59" s="98"/>
      <c r="AB59" s="99" t="s">
        <v>251</v>
      </c>
      <c r="AC59" s="26"/>
      <c r="AD59" s="2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8.75" hidden="1" x14ac:dyDescent="0.25">
      <c r="A60" s="49">
        <v>59</v>
      </c>
      <c r="B60" s="49" t="s">
        <v>151</v>
      </c>
      <c r="C60" s="49" t="s">
        <v>152</v>
      </c>
      <c r="D60" s="49" t="s">
        <v>334</v>
      </c>
      <c r="E60" s="49"/>
      <c r="F60" s="50">
        <v>45744</v>
      </c>
      <c r="G60" s="50">
        <v>45753</v>
      </c>
      <c r="H60" s="91" t="str">
        <f ca="1">IF(G60,"",TODAY()-F60)</f>
        <v/>
      </c>
      <c r="I60" s="49" t="s">
        <v>335</v>
      </c>
      <c r="J60" s="50">
        <v>45753</v>
      </c>
      <c r="K60" s="49" t="str" cm="1">
        <f t="array" ref="K60">IFERROR(CHOOSE(MATCH(TRUE,Tabela2[[#This Row],[REPARADA]:[RETORNO]]&lt;&gt;"",0),"Reparada","Analisando","Sem Reparo","Retorno"),"")</f>
        <v>Reparada</v>
      </c>
      <c r="L60" s="49" t="s">
        <v>46</v>
      </c>
      <c r="M60" s="92" t="s">
        <v>151</v>
      </c>
      <c r="N60" s="93"/>
      <c r="O60" s="94"/>
      <c r="P60" s="95"/>
      <c r="Q60" s="96"/>
      <c r="R60" s="49" t="s">
        <v>305</v>
      </c>
      <c r="S60" s="49"/>
      <c r="T60" s="49" t="s">
        <v>151</v>
      </c>
      <c r="U60" s="49">
        <v>614</v>
      </c>
      <c r="V60" s="49" t="s">
        <v>145</v>
      </c>
      <c r="W60" s="49" t="s">
        <v>146</v>
      </c>
      <c r="X60" s="97" t="s">
        <v>336</v>
      </c>
      <c r="Y60" s="98" t="s">
        <v>156</v>
      </c>
      <c r="Z60" s="98"/>
      <c r="AA60" s="98"/>
      <c r="AB60" s="99" t="s">
        <v>140</v>
      </c>
      <c r="AC60" s="26"/>
      <c r="AD60" s="2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8.75" hidden="1" x14ac:dyDescent="0.25">
      <c r="A61" s="49">
        <v>60</v>
      </c>
      <c r="B61" s="49" t="s">
        <v>151</v>
      </c>
      <c r="C61" s="49" t="s">
        <v>152</v>
      </c>
      <c r="D61" s="49" t="s">
        <v>337</v>
      </c>
      <c r="E61" s="49"/>
      <c r="F61" s="50">
        <v>45744</v>
      </c>
      <c r="G61" s="50">
        <v>45755</v>
      </c>
      <c r="H61" s="91" t="str">
        <f ca="1">IF(G61,"",TODAY()-F61)</f>
        <v/>
      </c>
      <c r="I61" s="49" t="s">
        <v>338</v>
      </c>
      <c r="J61" s="50">
        <v>45755</v>
      </c>
      <c r="K61" s="49" t="str" cm="1">
        <f t="array" ref="K61">IFERROR(CHOOSE(MATCH(TRUE,Tabela2[[#This Row],[REPARADA]:[RETORNO]]&lt;&gt;"",0),"Reparada","Analisando","Sem Reparo","Retorno"),"")</f>
        <v>Reparada</v>
      </c>
      <c r="L61" s="49" t="s">
        <v>46</v>
      </c>
      <c r="M61" s="92" t="s">
        <v>151</v>
      </c>
      <c r="N61" s="93"/>
      <c r="O61" s="94"/>
      <c r="P61" s="95"/>
      <c r="Q61" s="96"/>
      <c r="R61" s="49" t="s">
        <v>305</v>
      </c>
      <c r="S61" s="49"/>
      <c r="T61" s="49" t="s">
        <v>151</v>
      </c>
      <c r="U61" s="49">
        <v>614</v>
      </c>
      <c r="V61" s="49" t="s">
        <v>145</v>
      </c>
      <c r="W61" s="49" t="s">
        <v>146</v>
      </c>
      <c r="X61" s="97" t="s">
        <v>336</v>
      </c>
      <c r="Y61" s="98"/>
      <c r="Z61" s="98"/>
      <c r="AA61" s="98"/>
      <c r="AB61" s="99" t="s">
        <v>140</v>
      </c>
      <c r="AC61" s="26"/>
      <c r="AD61" s="26"/>
      <c r="AE61" s="2"/>
      <c r="AF61" s="2"/>
      <c r="AG61" s="1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8.75" hidden="1" x14ac:dyDescent="0.25">
      <c r="A62" s="49">
        <v>61</v>
      </c>
      <c r="B62" s="49" t="s">
        <v>178</v>
      </c>
      <c r="C62" s="49" t="s">
        <v>92</v>
      </c>
      <c r="D62" s="49" t="s">
        <v>339</v>
      </c>
      <c r="E62" s="49"/>
      <c r="F62" s="50">
        <v>45744</v>
      </c>
      <c r="G62" s="50">
        <v>45782</v>
      </c>
      <c r="H62" s="91" t="str">
        <f ca="1">IF(G62,"",TODAY()-F62)</f>
        <v/>
      </c>
      <c r="I62" s="49" t="s">
        <v>340</v>
      </c>
      <c r="J62" s="50">
        <v>45782</v>
      </c>
      <c r="K62" s="49" t="str" cm="1">
        <f t="array" ref="K62">IFERROR(CHOOSE(MATCH(TRUE,Tabela2[[#This Row],[REPARADA]:[RETORNO]]&lt;&gt;"",0),"Reparada","Analisando","Sem Reparo","Retorno"),"")</f>
        <v>Sem Reparo</v>
      </c>
      <c r="L62" s="49"/>
      <c r="M62" s="92"/>
      <c r="N62" s="93"/>
      <c r="O62" s="94" t="s">
        <v>178</v>
      </c>
      <c r="P62" s="95"/>
      <c r="Q62" s="96"/>
      <c r="R62" s="49" t="s">
        <v>111</v>
      </c>
      <c r="S62" s="49"/>
      <c r="T62" s="49" t="s">
        <v>111</v>
      </c>
      <c r="U62" s="49" t="s">
        <v>112</v>
      </c>
      <c r="V62" s="49" t="s">
        <v>145</v>
      </c>
      <c r="W62" s="49" t="s">
        <v>146</v>
      </c>
      <c r="X62" s="97"/>
      <c r="Y62" s="98"/>
      <c r="Z62" s="98"/>
      <c r="AA62" s="98"/>
      <c r="AB62" s="99" t="s">
        <v>341</v>
      </c>
      <c r="AC62" s="26"/>
      <c r="AD62" s="26"/>
      <c r="AE62" s="2"/>
      <c r="AF62" s="2"/>
      <c r="AG62" s="1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8.75" hidden="1" x14ac:dyDescent="0.25">
      <c r="A63" s="49">
        <v>62</v>
      </c>
      <c r="B63" s="49" t="s">
        <v>178</v>
      </c>
      <c r="C63" s="49" t="s">
        <v>92</v>
      </c>
      <c r="D63" s="49" t="s">
        <v>342</v>
      </c>
      <c r="E63" s="49"/>
      <c r="F63" s="50">
        <v>45744</v>
      </c>
      <c r="G63" s="50">
        <v>45782</v>
      </c>
      <c r="H63" s="91" t="str">
        <f ca="1">IF(G63,"",TODAY()-F63)</f>
        <v/>
      </c>
      <c r="I63" s="49" t="s">
        <v>343</v>
      </c>
      <c r="J63" s="50">
        <v>45782</v>
      </c>
      <c r="K63" s="49" t="str" cm="1">
        <f t="array" ref="K63">IFERROR(CHOOSE(MATCH(TRUE,Tabela2[[#This Row],[REPARADA]:[RETORNO]]&lt;&gt;"",0),"Reparada","Analisando","Sem Reparo","Retorno"),"")</f>
        <v>Reparada</v>
      </c>
      <c r="L63" s="49" t="s">
        <v>46</v>
      </c>
      <c r="M63" s="92" t="s">
        <v>178</v>
      </c>
      <c r="N63" s="93"/>
      <c r="O63" s="94"/>
      <c r="P63" s="95"/>
      <c r="Q63" s="96"/>
      <c r="R63" s="49" t="s">
        <v>344</v>
      </c>
      <c r="S63" s="49"/>
      <c r="T63" s="49" t="s">
        <v>178</v>
      </c>
      <c r="U63" s="49"/>
      <c r="V63" s="49" t="s">
        <v>145</v>
      </c>
      <c r="W63" s="49" t="s">
        <v>146</v>
      </c>
      <c r="X63" s="97" t="s">
        <v>81</v>
      </c>
      <c r="Y63" s="98" t="s">
        <v>182</v>
      </c>
      <c r="Z63" s="98" t="s">
        <v>50</v>
      </c>
      <c r="AA63" s="98" t="s">
        <v>270</v>
      </c>
      <c r="AB63" s="99" t="s">
        <v>345</v>
      </c>
      <c r="AC63" s="26"/>
      <c r="AD63" s="2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8.75" hidden="1" x14ac:dyDescent="0.25">
      <c r="A64" s="49">
        <v>63</v>
      </c>
      <c r="B64" s="49" t="s">
        <v>178</v>
      </c>
      <c r="C64" s="49" t="s">
        <v>179</v>
      </c>
      <c r="D64" s="49" t="s">
        <v>346</v>
      </c>
      <c r="E64" s="49"/>
      <c r="F64" s="50">
        <v>45744</v>
      </c>
      <c r="G64" s="50">
        <v>45747</v>
      </c>
      <c r="H64" s="91"/>
      <c r="I64" s="49" t="s">
        <v>347</v>
      </c>
      <c r="J64" s="50">
        <v>45747</v>
      </c>
      <c r="K64" s="49" t="str" cm="1">
        <f t="array" ref="K64">IFERROR(CHOOSE(MATCH(TRUE,Tabela2[[#This Row],[REPARADA]:[RETORNO]]&lt;&gt;"",0),"Reparada","Analisando","Sem Reparo","Retorno"),"")</f>
        <v>Reparada</v>
      </c>
      <c r="L64" s="49" t="s">
        <v>46</v>
      </c>
      <c r="M64" s="92" t="s">
        <v>178</v>
      </c>
      <c r="N64" s="93"/>
      <c r="O64" s="94"/>
      <c r="P64" s="95"/>
      <c r="Q64" s="96"/>
      <c r="R64" s="49" t="s">
        <v>305</v>
      </c>
      <c r="S64" s="49"/>
      <c r="T64" s="49" t="s">
        <v>178</v>
      </c>
      <c r="U64" s="49">
        <v>614</v>
      </c>
      <c r="V64" s="49" t="s">
        <v>145</v>
      </c>
      <c r="W64" s="49" t="s">
        <v>146</v>
      </c>
      <c r="X64" s="97" t="s">
        <v>81</v>
      </c>
      <c r="Y64" s="98" t="s">
        <v>183</v>
      </c>
      <c r="Z64" s="98" t="s">
        <v>182</v>
      </c>
      <c r="AA64" s="98"/>
      <c r="AB64" s="99" t="s">
        <v>90</v>
      </c>
      <c r="AC64" s="26"/>
      <c r="AD64" s="2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8.75" hidden="1" x14ac:dyDescent="0.25">
      <c r="A65" s="49">
        <v>64</v>
      </c>
      <c r="B65" s="49" t="s">
        <v>220</v>
      </c>
      <c r="C65" s="49" t="s">
        <v>221</v>
      </c>
      <c r="D65" s="49" t="s">
        <v>348</v>
      </c>
      <c r="E65" s="49"/>
      <c r="F65" s="50">
        <v>45744</v>
      </c>
      <c r="G65" s="50">
        <v>45754</v>
      </c>
      <c r="H65" s="91" t="str">
        <f ca="1">IF(G65,"",TODAY()-F65)</f>
        <v/>
      </c>
      <c r="I65" s="49" t="s">
        <v>349</v>
      </c>
      <c r="J65" s="50">
        <v>45754</v>
      </c>
      <c r="K65" s="49" t="str" cm="1">
        <f t="array" ref="K65">IFERROR(CHOOSE(MATCH(TRUE,Tabela2[[#This Row],[REPARADA]:[RETORNO]]&lt;&gt;"",0),"Reparada","Analisando","Sem Reparo","Retorno"),"")</f>
        <v>Reparada</v>
      </c>
      <c r="L65" s="49" t="s">
        <v>46</v>
      </c>
      <c r="M65" s="92" t="s">
        <v>220</v>
      </c>
      <c r="N65" s="93"/>
      <c r="O65" s="94"/>
      <c r="P65" s="95"/>
      <c r="Q65" s="96"/>
      <c r="R65" s="49" t="s">
        <v>350</v>
      </c>
      <c r="S65" s="49"/>
      <c r="T65" s="49" t="s">
        <v>220</v>
      </c>
      <c r="U65" s="49"/>
      <c r="V65" s="49" t="s">
        <v>145</v>
      </c>
      <c r="W65" s="49" t="s">
        <v>146</v>
      </c>
      <c r="X65" s="97" t="s">
        <v>170</v>
      </c>
      <c r="Y65" s="98"/>
      <c r="Z65" s="98"/>
      <c r="AA65" s="98"/>
      <c r="AB65" s="99" t="s">
        <v>76</v>
      </c>
      <c r="AC65" s="26" t="s">
        <v>351</v>
      </c>
      <c r="AD65" s="2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8.75" hidden="1" x14ac:dyDescent="0.25">
      <c r="A66" s="49">
        <v>65</v>
      </c>
      <c r="B66" s="49" t="s">
        <v>220</v>
      </c>
      <c r="C66" s="49" t="s">
        <v>221</v>
      </c>
      <c r="D66" s="49" t="s">
        <v>352</v>
      </c>
      <c r="E66" s="49"/>
      <c r="F66" s="50">
        <v>45744</v>
      </c>
      <c r="G66" s="50">
        <v>45749</v>
      </c>
      <c r="H66" s="91"/>
      <c r="I66" s="49" t="s">
        <v>353</v>
      </c>
      <c r="J66" s="50">
        <v>45749</v>
      </c>
      <c r="K66" s="49" t="str" cm="1">
        <f t="array" ref="K66">IFERROR(CHOOSE(MATCH(TRUE,Tabela2[[#This Row],[REPARADA]:[RETORNO]]&lt;&gt;"",0),"Reparada","Analisando","Sem Reparo","Retorno"),"")</f>
        <v>Reparada</v>
      </c>
      <c r="L66" s="49" t="s">
        <v>46</v>
      </c>
      <c r="M66" s="92" t="s">
        <v>220</v>
      </c>
      <c r="N66" s="93"/>
      <c r="O66" s="94"/>
      <c r="P66" s="95"/>
      <c r="Q66" s="96"/>
      <c r="R66" s="49" t="s">
        <v>305</v>
      </c>
      <c r="S66" s="49"/>
      <c r="T66" s="49" t="s">
        <v>220</v>
      </c>
      <c r="U66" s="49">
        <v>614</v>
      </c>
      <c r="V66" s="49" t="s">
        <v>145</v>
      </c>
      <c r="W66" s="49" t="s">
        <v>146</v>
      </c>
      <c r="X66" s="97" t="s">
        <v>336</v>
      </c>
      <c r="Y66" s="98"/>
      <c r="Z66" s="98"/>
      <c r="AA66" s="98"/>
      <c r="AB66" s="99" t="s">
        <v>140</v>
      </c>
      <c r="AC66" s="26"/>
      <c r="AD66" s="2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8.75" hidden="1" x14ac:dyDescent="0.25">
      <c r="A67" s="49">
        <v>66</v>
      </c>
      <c r="B67" s="49" t="s">
        <v>199</v>
      </c>
      <c r="C67" s="49" t="s">
        <v>200</v>
      </c>
      <c r="D67" s="49" t="s">
        <v>354</v>
      </c>
      <c r="E67" s="49"/>
      <c r="F67" s="50">
        <v>45744</v>
      </c>
      <c r="G67" s="50">
        <v>45771</v>
      </c>
      <c r="H67" s="91" t="str">
        <f t="shared" ref="H67:H74" ca="1" si="16">IF(G67,"",TODAY()-F67)</f>
        <v/>
      </c>
      <c r="I67" s="49" t="s">
        <v>355</v>
      </c>
      <c r="J67" s="50">
        <v>45771</v>
      </c>
      <c r="K67" s="49" t="str" cm="1">
        <f t="array" ref="K67">IFERROR(CHOOSE(MATCH(TRUE,Tabela2[[#This Row],[REPARADA]:[RETORNO]]&lt;&gt;"",0),"Reparada","Analisando","Sem Reparo","Retorno"),"")</f>
        <v>Reparada</v>
      </c>
      <c r="L67" s="49" t="s">
        <v>46</v>
      </c>
      <c r="M67" s="92" t="s">
        <v>199</v>
      </c>
      <c r="N67" s="93"/>
      <c r="O67" s="94"/>
      <c r="P67" s="95"/>
      <c r="Q67" s="96"/>
      <c r="R67" s="49" t="s">
        <v>231</v>
      </c>
      <c r="S67" s="49"/>
      <c r="T67" s="49" t="s">
        <v>199</v>
      </c>
      <c r="U67" s="49">
        <v>658</v>
      </c>
      <c r="V67" s="49" t="s">
        <v>145</v>
      </c>
      <c r="W67" s="49" t="s">
        <v>146</v>
      </c>
      <c r="X67" s="97" t="s">
        <v>203</v>
      </c>
      <c r="Y67" s="98"/>
      <c r="Z67" s="98"/>
      <c r="AA67" s="98"/>
      <c r="AB67" s="99" t="s">
        <v>140</v>
      </c>
      <c r="AC67" s="26"/>
      <c r="AD67" s="2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8.75" hidden="1" x14ac:dyDescent="0.25">
      <c r="A68" s="49">
        <v>67</v>
      </c>
      <c r="B68" s="49" t="s">
        <v>199</v>
      </c>
      <c r="C68" s="49" t="s">
        <v>200</v>
      </c>
      <c r="D68" s="49" t="s">
        <v>356</v>
      </c>
      <c r="E68" s="49"/>
      <c r="F68" s="50">
        <v>45744</v>
      </c>
      <c r="G68" s="50">
        <v>45792</v>
      </c>
      <c r="H68" s="91" t="str">
        <f t="shared" ca="1" si="16"/>
        <v/>
      </c>
      <c r="I68" s="49" t="s">
        <v>357</v>
      </c>
      <c r="J68" s="50">
        <v>45792</v>
      </c>
      <c r="K68" s="49" t="str" cm="1">
        <f t="array" ref="K68">IFERROR(CHOOSE(MATCH(TRUE,Tabela2[[#This Row],[REPARADA]:[RETORNO]]&lt;&gt;"",0),"Reparada","Analisando","Sem Reparo","Retorno"),"")</f>
        <v>Reparada</v>
      </c>
      <c r="L68" s="49" t="s">
        <v>46</v>
      </c>
      <c r="M68" s="92" t="s">
        <v>199</v>
      </c>
      <c r="N68" s="93"/>
      <c r="O68" s="94"/>
      <c r="P68" s="95"/>
      <c r="Q68" s="96"/>
      <c r="R68" s="49" t="s">
        <v>344</v>
      </c>
      <c r="S68" s="49"/>
      <c r="T68" s="49" t="s">
        <v>199</v>
      </c>
      <c r="U68" s="49"/>
      <c r="V68" s="49" t="s">
        <v>145</v>
      </c>
      <c r="W68" s="49" t="s">
        <v>146</v>
      </c>
      <c r="X68" s="97" t="s">
        <v>203</v>
      </c>
      <c r="Y68" s="98"/>
      <c r="Z68" s="98"/>
      <c r="AA68" s="98"/>
      <c r="AB68" s="99" t="s">
        <v>140</v>
      </c>
      <c r="AC68" s="26"/>
      <c r="AD68" s="2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8.75" hidden="1" x14ac:dyDescent="0.25">
      <c r="A69" s="49">
        <v>68</v>
      </c>
      <c r="B69" s="49" t="s">
        <v>54</v>
      </c>
      <c r="C69" s="49" t="s">
        <v>358</v>
      </c>
      <c r="D69" s="49" t="s">
        <v>359</v>
      </c>
      <c r="E69" s="49"/>
      <c r="F69" s="50">
        <v>45744</v>
      </c>
      <c r="G69" s="50">
        <v>45773</v>
      </c>
      <c r="H69" s="91" t="str">
        <f t="shared" ca="1" si="16"/>
        <v/>
      </c>
      <c r="I69" s="49" t="s">
        <v>360</v>
      </c>
      <c r="J69" s="50">
        <v>45773</v>
      </c>
      <c r="K69" s="49" t="str" cm="1">
        <f t="array" ref="K69">IFERROR(CHOOSE(MATCH(TRUE,Tabela2[[#This Row],[REPARADA]:[RETORNO]]&lt;&gt;"",0),"Reparada","Analisando","Sem Reparo","Retorno"),"")</f>
        <v>Reparada</v>
      </c>
      <c r="L69" s="49" t="s">
        <v>46</v>
      </c>
      <c r="M69" s="92" t="s">
        <v>54</v>
      </c>
      <c r="N69" s="93"/>
      <c r="O69" s="94"/>
      <c r="P69" s="95"/>
      <c r="Q69" s="96"/>
      <c r="R69" s="49" t="s">
        <v>231</v>
      </c>
      <c r="S69" s="49"/>
      <c r="T69" s="49" t="s">
        <v>54</v>
      </c>
      <c r="U69" s="49">
        <v>658</v>
      </c>
      <c r="V69" s="49" t="s">
        <v>145</v>
      </c>
      <c r="W69" s="49" t="s">
        <v>146</v>
      </c>
      <c r="X69" s="97" t="s">
        <v>361</v>
      </c>
      <c r="Y69" s="98"/>
      <c r="Z69" s="98"/>
      <c r="AA69" s="98"/>
      <c r="AB69" s="99" t="s">
        <v>345</v>
      </c>
      <c r="AC69" s="26"/>
      <c r="AD69" s="2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8.75" hidden="1" x14ac:dyDescent="0.25">
      <c r="A70" s="49">
        <v>69</v>
      </c>
      <c r="B70" s="49" t="s">
        <v>54</v>
      </c>
      <c r="C70" s="49" t="s">
        <v>362</v>
      </c>
      <c r="D70" s="104" t="s">
        <v>363</v>
      </c>
      <c r="E70" s="49"/>
      <c r="F70" s="50">
        <v>45744</v>
      </c>
      <c r="G70" s="50">
        <v>45775</v>
      </c>
      <c r="H70" s="91" t="str">
        <f t="shared" ca="1" si="16"/>
        <v/>
      </c>
      <c r="I70" s="49" t="s">
        <v>364</v>
      </c>
      <c r="J70" s="50">
        <v>45775</v>
      </c>
      <c r="K70" s="49" t="str" cm="1">
        <f t="array" ref="K70">IFERROR(CHOOSE(MATCH(TRUE,Tabela2[[#This Row],[REPARADA]:[RETORNO]]&lt;&gt;"",0),"Reparada","Analisando","Sem Reparo","Retorno"),"")</f>
        <v>Reparada</v>
      </c>
      <c r="L70" s="49" t="s">
        <v>46</v>
      </c>
      <c r="M70" s="92" t="s">
        <v>54</v>
      </c>
      <c r="N70" s="93"/>
      <c r="O70" s="94"/>
      <c r="P70" s="95"/>
      <c r="Q70" s="96"/>
      <c r="R70" s="49" t="s">
        <v>231</v>
      </c>
      <c r="S70" s="49"/>
      <c r="T70" s="49" t="s">
        <v>54</v>
      </c>
      <c r="U70" s="49">
        <v>658</v>
      </c>
      <c r="V70" s="49" t="s">
        <v>145</v>
      </c>
      <c r="W70" s="49" t="s">
        <v>146</v>
      </c>
      <c r="X70" s="97" t="s">
        <v>365</v>
      </c>
      <c r="Y70" s="98"/>
      <c r="Z70" s="98"/>
      <c r="AA70" s="98"/>
      <c r="AB70" s="99" t="s">
        <v>251</v>
      </c>
      <c r="AC70" s="26"/>
      <c r="AD70" s="26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8.75" hidden="1" x14ac:dyDescent="0.25">
      <c r="A71" s="49">
        <v>70</v>
      </c>
      <c r="B71" s="49" t="s">
        <v>54</v>
      </c>
      <c r="C71" s="49" t="s">
        <v>366</v>
      </c>
      <c r="D71" s="49" t="s">
        <v>367</v>
      </c>
      <c r="E71" s="49"/>
      <c r="F71" s="50">
        <v>45744</v>
      </c>
      <c r="G71" s="50">
        <v>45775</v>
      </c>
      <c r="H71" s="91" t="str">
        <f t="shared" ca="1" si="16"/>
        <v/>
      </c>
      <c r="I71" s="49" t="s">
        <v>368</v>
      </c>
      <c r="J71" s="50">
        <v>45775</v>
      </c>
      <c r="K71" s="49" t="str" cm="1">
        <f t="array" ref="K71">IFERROR(CHOOSE(MATCH(TRUE,Tabela2[[#This Row],[REPARADA]:[RETORNO]]&lt;&gt;"",0),"Reparada","Analisando","Sem Reparo","Retorno"),"")</f>
        <v>Reparada</v>
      </c>
      <c r="L71" s="49" t="s">
        <v>46</v>
      </c>
      <c r="M71" s="92" t="s">
        <v>54</v>
      </c>
      <c r="N71" s="93"/>
      <c r="O71" s="94"/>
      <c r="P71" s="95"/>
      <c r="Q71" s="96"/>
      <c r="R71" s="49" t="s">
        <v>231</v>
      </c>
      <c r="S71" s="49"/>
      <c r="T71" s="49" t="s">
        <v>54</v>
      </c>
      <c r="U71" s="49">
        <v>658</v>
      </c>
      <c r="V71" s="49" t="s">
        <v>145</v>
      </c>
      <c r="W71" s="49" t="s">
        <v>146</v>
      </c>
      <c r="X71" s="97" t="s">
        <v>192</v>
      </c>
      <c r="Y71" s="98"/>
      <c r="Z71" s="98"/>
      <c r="AA71" s="98"/>
      <c r="AB71" s="99" t="s">
        <v>234</v>
      </c>
      <c r="AC71" s="26"/>
      <c r="AD71" s="2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8.75" hidden="1" x14ac:dyDescent="0.25">
      <c r="A72" s="49">
        <v>71</v>
      </c>
      <c r="B72" s="49" t="s">
        <v>59</v>
      </c>
      <c r="C72" s="49" t="s">
        <v>235</v>
      </c>
      <c r="D72" s="49" t="s">
        <v>369</v>
      </c>
      <c r="E72" s="49"/>
      <c r="F72" s="50">
        <v>45744</v>
      </c>
      <c r="G72" s="50">
        <v>45883</v>
      </c>
      <c r="H72" s="91" t="str">
        <f t="shared" ca="1" si="16"/>
        <v/>
      </c>
      <c r="I72" s="49" t="s">
        <v>370</v>
      </c>
      <c r="J72" s="50">
        <v>45884</v>
      </c>
      <c r="K72" s="49" t="str" cm="1">
        <f t="array" ref="K72">IFERROR(CHOOSE(MATCH(TRUE,Tabela2[[#This Row],[REPARADA]:[RETORNO]]&lt;&gt;"",0),"Reparada","Analisando","Sem Reparo","Retorno"),"")</f>
        <v>Sem Reparo</v>
      </c>
      <c r="L72" s="49"/>
      <c r="M72" s="92"/>
      <c r="N72" s="93"/>
      <c r="O72" s="94" t="s">
        <v>59</v>
      </c>
      <c r="P72" s="95"/>
      <c r="Q72" s="96"/>
      <c r="R72" s="49"/>
      <c r="S72" s="49"/>
      <c r="T72" s="49"/>
      <c r="U72" s="49"/>
      <c r="V72" s="49" t="s">
        <v>145</v>
      </c>
      <c r="W72" s="49" t="s">
        <v>146</v>
      </c>
      <c r="X72" s="97"/>
      <c r="Y72" s="98"/>
      <c r="Z72" s="98"/>
      <c r="AA72" s="98"/>
      <c r="AB72" s="99" t="s">
        <v>218</v>
      </c>
      <c r="AC72" s="26"/>
      <c r="AD72" s="2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8.75" hidden="1" x14ac:dyDescent="0.25">
      <c r="A73" s="49">
        <v>72</v>
      </c>
      <c r="B73" s="49" t="s">
        <v>166</v>
      </c>
      <c r="C73" s="49" t="s">
        <v>65</v>
      </c>
      <c r="D73" s="49" t="s">
        <v>371</v>
      </c>
      <c r="E73" s="49"/>
      <c r="F73" s="50">
        <v>45744</v>
      </c>
      <c r="G73" s="50">
        <v>45764</v>
      </c>
      <c r="H73" s="91" t="str">
        <f t="shared" ca="1" si="16"/>
        <v/>
      </c>
      <c r="I73" s="49" t="s">
        <v>372</v>
      </c>
      <c r="J73" s="50">
        <v>45764</v>
      </c>
      <c r="K73" s="49" t="str" cm="1">
        <f t="array" ref="K73">IFERROR(CHOOSE(MATCH(TRUE,Tabela2[[#This Row],[REPARADA]:[RETORNO]]&lt;&gt;"",0),"Reparada","Analisando","Sem Reparo","Retorno"),"")</f>
        <v>Reparada</v>
      </c>
      <c r="L73" s="49" t="s">
        <v>46</v>
      </c>
      <c r="M73" s="92" t="s">
        <v>166</v>
      </c>
      <c r="N73" s="93"/>
      <c r="O73" s="94"/>
      <c r="P73" s="95"/>
      <c r="Q73" s="96"/>
      <c r="R73" s="49" t="s">
        <v>269</v>
      </c>
      <c r="S73" s="49"/>
      <c r="T73" s="49" t="s">
        <v>166</v>
      </c>
      <c r="U73" s="49">
        <v>613</v>
      </c>
      <c r="V73" s="49" t="s">
        <v>145</v>
      </c>
      <c r="W73" s="49" t="s">
        <v>146</v>
      </c>
      <c r="X73" s="97" t="s">
        <v>373</v>
      </c>
      <c r="Y73" s="98" t="s">
        <v>80</v>
      </c>
      <c r="Z73" s="98"/>
      <c r="AA73" s="98"/>
      <c r="AB73" s="99" t="s">
        <v>71</v>
      </c>
      <c r="AC73" s="26"/>
      <c r="AD73" s="2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8.75" hidden="1" x14ac:dyDescent="0.25">
      <c r="A74" s="49">
        <v>73</v>
      </c>
      <c r="B74" s="49" t="s">
        <v>72</v>
      </c>
      <c r="C74" s="49" t="s">
        <v>142</v>
      </c>
      <c r="D74" s="49" t="s">
        <v>374</v>
      </c>
      <c r="E74" s="49"/>
      <c r="F74" s="50">
        <v>45744</v>
      </c>
      <c r="G74" s="50">
        <v>45770</v>
      </c>
      <c r="H74" s="91" t="str">
        <f t="shared" ca="1" si="16"/>
        <v/>
      </c>
      <c r="I74" s="49" t="s">
        <v>375</v>
      </c>
      <c r="J74" s="50">
        <v>45770</v>
      </c>
      <c r="K74" s="49" t="str" cm="1">
        <f t="array" ref="K74">IFERROR(CHOOSE(MATCH(TRUE,Tabela2[[#This Row],[REPARADA]:[RETORNO]]&lt;&gt;"",0),"Reparada","Analisando","Sem Reparo","Retorno"),"")</f>
        <v>Reparada</v>
      </c>
      <c r="L74" s="49" t="s">
        <v>46</v>
      </c>
      <c r="M74" s="92" t="s">
        <v>72</v>
      </c>
      <c r="N74" s="93"/>
      <c r="O74" s="94"/>
      <c r="P74" s="95"/>
      <c r="Q74" s="96"/>
      <c r="R74" s="49" t="s">
        <v>231</v>
      </c>
      <c r="S74" s="49"/>
      <c r="T74" s="49" t="s">
        <v>72</v>
      </c>
      <c r="U74" s="49">
        <v>658</v>
      </c>
      <c r="V74" s="49" t="s">
        <v>145</v>
      </c>
      <c r="W74" s="49" t="s">
        <v>146</v>
      </c>
      <c r="X74" s="97" t="s">
        <v>376</v>
      </c>
      <c r="Y74" s="98" t="s">
        <v>377</v>
      </c>
      <c r="Z74" s="98"/>
      <c r="AA74" s="98"/>
      <c r="AB74" s="99" t="s">
        <v>260</v>
      </c>
      <c r="AC74" s="26"/>
      <c r="AD74" s="2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8.75" hidden="1" x14ac:dyDescent="0.25">
      <c r="A75" s="49">
        <v>74</v>
      </c>
      <c r="B75" s="49" t="s">
        <v>115</v>
      </c>
      <c r="C75" s="49" t="s">
        <v>238</v>
      </c>
      <c r="D75" s="49">
        <v>48455003393</v>
      </c>
      <c r="E75" s="49"/>
      <c r="F75" s="50">
        <v>45744</v>
      </c>
      <c r="G75" s="50">
        <v>45747</v>
      </c>
      <c r="H75" s="91"/>
      <c r="I75" s="49" t="s">
        <v>378</v>
      </c>
      <c r="J75" s="50">
        <v>45747</v>
      </c>
      <c r="K75" s="49" t="str" cm="1">
        <f t="array" ref="K75">IFERROR(CHOOSE(MATCH(TRUE,Tabela2[[#This Row],[REPARADA]:[RETORNO]]&lt;&gt;"",0),"Reparada","Analisando","Sem Reparo","Retorno"),"")</f>
        <v>Reparada</v>
      </c>
      <c r="L75" s="49" t="s">
        <v>46</v>
      </c>
      <c r="M75" s="92" t="s">
        <v>115</v>
      </c>
      <c r="N75" s="93"/>
      <c r="O75" s="94"/>
      <c r="P75" s="95"/>
      <c r="Q75" s="96"/>
      <c r="R75" s="49">
        <v>1792500478</v>
      </c>
      <c r="S75" s="49"/>
      <c r="T75" s="49" t="s">
        <v>115</v>
      </c>
      <c r="U75" s="49">
        <v>567</v>
      </c>
      <c r="V75" s="49" t="s">
        <v>240</v>
      </c>
      <c r="W75" s="49" t="s">
        <v>241</v>
      </c>
      <c r="X75" s="97"/>
      <c r="Y75" s="98"/>
      <c r="Z75" s="98"/>
      <c r="AA75" s="98"/>
      <c r="AB75" s="99" t="s">
        <v>76</v>
      </c>
      <c r="AC75" s="26">
        <v>3</v>
      </c>
      <c r="AD75" s="2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8.75" hidden="1" x14ac:dyDescent="0.25">
      <c r="A76" s="49">
        <v>75</v>
      </c>
      <c r="B76" s="49" t="s">
        <v>115</v>
      </c>
      <c r="C76" s="49" t="s">
        <v>238</v>
      </c>
      <c r="D76" s="49">
        <v>48455001090</v>
      </c>
      <c r="E76" s="49"/>
      <c r="F76" s="50">
        <v>45744</v>
      </c>
      <c r="G76" s="50">
        <v>45748</v>
      </c>
      <c r="H76" s="91"/>
      <c r="I76" s="49" t="s">
        <v>379</v>
      </c>
      <c r="J76" s="50">
        <v>45748</v>
      </c>
      <c r="K76" s="49" t="str" cm="1">
        <f t="array" ref="K76">IFERROR(CHOOSE(MATCH(TRUE,Tabela2[[#This Row],[REPARADA]:[RETORNO]]&lt;&gt;"",0),"Reparada","Analisando","Sem Reparo","Retorno"),"")</f>
        <v>Reparada</v>
      </c>
      <c r="L76" s="49" t="s">
        <v>46</v>
      </c>
      <c r="M76" s="92" t="s">
        <v>115</v>
      </c>
      <c r="N76" s="93"/>
      <c r="O76" s="94"/>
      <c r="P76" s="95"/>
      <c r="Q76" s="96"/>
      <c r="R76" s="49" t="s">
        <v>243</v>
      </c>
      <c r="S76" s="49"/>
      <c r="T76" s="49" t="s">
        <v>115</v>
      </c>
      <c r="U76" s="49">
        <v>685</v>
      </c>
      <c r="V76" s="49" t="s">
        <v>240</v>
      </c>
      <c r="W76" s="49" t="s">
        <v>241</v>
      </c>
      <c r="X76" s="97"/>
      <c r="Y76" s="98"/>
      <c r="Z76" s="98"/>
      <c r="AA76" s="98"/>
      <c r="AB76" s="99" t="s">
        <v>76</v>
      </c>
      <c r="AC76" s="26"/>
      <c r="AD76" s="2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8.75" hidden="1" x14ac:dyDescent="0.25">
      <c r="A77" s="49">
        <v>76</v>
      </c>
      <c r="B77" s="49" t="s">
        <v>115</v>
      </c>
      <c r="C77" s="49" t="s">
        <v>238</v>
      </c>
      <c r="D77" s="49">
        <v>48455002578</v>
      </c>
      <c r="E77" s="49"/>
      <c r="F77" s="50">
        <v>45749</v>
      </c>
      <c r="G77" s="50">
        <v>45762</v>
      </c>
      <c r="H77" s="91"/>
      <c r="I77" s="49" t="s">
        <v>380</v>
      </c>
      <c r="J77" s="50">
        <v>45762</v>
      </c>
      <c r="K77" s="49" t="str" cm="1">
        <f t="array" ref="K77">IFERROR(CHOOSE(MATCH(TRUE,Tabela2[[#This Row],[REPARADA]:[RETORNO]]&lt;&gt;"",0),"Reparada","Analisando","Sem Reparo","Retorno"),"")</f>
        <v>Reparada</v>
      </c>
      <c r="L77" s="49" t="s">
        <v>46</v>
      </c>
      <c r="M77" s="92" t="s">
        <v>115</v>
      </c>
      <c r="N77" s="93"/>
      <c r="O77" s="94"/>
      <c r="P77" s="95"/>
      <c r="Q77" s="96"/>
      <c r="R77" s="49" t="s">
        <v>243</v>
      </c>
      <c r="S77" s="49"/>
      <c r="T77" s="49" t="s">
        <v>115</v>
      </c>
      <c r="U77" s="49">
        <v>685</v>
      </c>
      <c r="V77" s="49" t="s">
        <v>240</v>
      </c>
      <c r="W77" s="49" t="s">
        <v>381</v>
      </c>
      <c r="X77" s="97"/>
      <c r="Y77" s="98"/>
      <c r="Z77" s="98"/>
      <c r="AA77" s="98"/>
      <c r="AB77" s="99" t="s">
        <v>140</v>
      </c>
      <c r="AC77" s="26"/>
      <c r="AD77" s="2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8.75" hidden="1" x14ac:dyDescent="0.25">
      <c r="A78" s="49">
        <v>77</v>
      </c>
      <c r="B78" s="49" t="s">
        <v>115</v>
      </c>
      <c r="C78" s="49" t="s">
        <v>238</v>
      </c>
      <c r="D78" s="49">
        <v>48455002000</v>
      </c>
      <c r="E78" s="49"/>
      <c r="F78" s="50">
        <v>45749</v>
      </c>
      <c r="G78" s="50">
        <v>45763</v>
      </c>
      <c r="H78" s="91"/>
      <c r="I78" s="49" t="s">
        <v>382</v>
      </c>
      <c r="J78" s="50">
        <v>45763</v>
      </c>
      <c r="K78" s="49" t="str" cm="1">
        <f t="array" ref="K78">IFERROR(CHOOSE(MATCH(TRUE,Tabela2[[#This Row],[REPARADA]:[RETORNO]]&lt;&gt;"",0),"Reparada","Analisando","Sem Reparo","Retorno"),"")</f>
        <v>Reparada</v>
      </c>
      <c r="L78" s="49" t="s">
        <v>46</v>
      </c>
      <c r="M78" s="92" t="s">
        <v>115</v>
      </c>
      <c r="N78" s="93"/>
      <c r="O78" s="94"/>
      <c r="P78" s="95"/>
      <c r="Q78" s="96"/>
      <c r="R78" s="49" t="s">
        <v>286</v>
      </c>
      <c r="S78" s="49"/>
      <c r="T78" s="49" t="s">
        <v>115</v>
      </c>
      <c r="U78" s="49">
        <v>616</v>
      </c>
      <c r="V78" s="49" t="s">
        <v>240</v>
      </c>
      <c r="W78" s="49" t="s">
        <v>381</v>
      </c>
      <c r="X78" s="97"/>
      <c r="Y78" s="98"/>
      <c r="Z78" s="98"/>
      <c r="AA78" s="98"/>
      <c r="AB78" s="99" t="s">
        <v>76</v>
      </c>
      <c r="AC78" s="26"/>
      <c r="AD78" s="2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8.75" hidden="1" x14ac:dyDescent="0.25">
      <c r="A79" s="49">
        <v>78</v>
      </c>
      <c r="B79" s="49" t="s">
        <v>115</v>
      </c>
      <c r="C79" s="49" t="s">
        <v>238</v>
      </c>
      <c r="D79" s="49">
        <v>507880291</v>
      </c>
      <c r="E79" s="49"/>
      <c r="F79" s="50">
        <v>45749</v>
      </c>
      <c r="G79" s="50">
        <v>45888</v>
      </c>
      <c r="H79" s="91" t="str">
        <f t="shared" ref="H79:H87" ca="1" si="17">IF(G79,"",TODAY()-F79)</f>
        <v/>
      </c>
      <c r="I79" s="49" t="s">
        <v>383</v>
      </c>
      <c r="J79" s="50"/>
      <c r="K79" s="49" t="str" cm="1">
        <f t="array" ref="K79">IFERROR(CHOOSE(MATCH(TRUE,Tabela2[[#This Row],[REPARADA]:[RETORNO]]&lt;&gt;"",0),"Reparada","Analisando","Sem Reparo","Retorno"),"")</f>
        <v>Sem Reparo</v>
      </c>
      <c r="L79" s="49"/>
      <c r="M79" s="92"/>
      <c r="N79" s="93"/>
      <c r="O79" s="94" t="s">
        <v>115</v>
      </c>
      <c r="P79" s="95"/>
      <c r="Q79" s="96"/>
      <c r="R79" s="49"/>
      <c r="S79" s="49"/>
      <c r="T79" s="49"/>
      <c r="U79" s="49"/>
      <c r="V79" s="49" t="s">
        <v>240</v>
      </c>
      <c r="W79" s="49" t="s">
        <v>381</v>
      </c>
      <c r="X79" s="97"/>
      <c r="Y79" s="98"/>
      <c r="Z79" s="98"/>
      <c r="AA79" s="98"/>
      <c r="AB79" s="99" t="s">
        <v>384</v>
      </c>
      <c r="AC79" s="26"/>
      <c r="AD79" s="2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8.75" hidden="1" x14ac:dyDescent="0.25">
      <c r="A80" s="49">
        <v>79</v>
      </c>
      <c r="B80" s="49" t="s">
        <v>205</v>
      </c>
      <c r="C80" s="49" t="s">
        <v>238</v>
      </c>
      <c r="D80" s="49">
        <v>8140110069</v>
      </c>
      <c r="E80" s="49"/>
      <c r="F80" s="50">
        <v>45761</v>
      </c>
      <c r="G80" s="50"/>
      <c r="H80" s="91">
        <f t="shared" ca="1" si="17"/>
        <v>141</v>
      </c>
      <c r="I80" s="49"/>
      <c r="J80" s="50"/>
      <c r="K80" s="49" t="str" cm="1">
        <f t="array" ref="K80">IFERROR(CHOOSE(MATCH(TRUE,Tabela2[[#This Row],[REPARADA]:[RETORNO]]&lt;&gt;"",0),"Reparada","Analisando","Sem Reparo","Retorno"),"")</f>
        <v>Analisando</v>
      </c>
      <c r="L80" s="49" t="s">
        <v>290</v>
      </c>
      <c r="M80" s="92"/>
      <c r="N80" s="93" t="s">
        <v>205</v>
      </c>
      <c r="O80" s="94"/>
      <c r="P80" s="95"/>
      <c r="Q80" s="96" t="s">
        <v>205</v>
      </c>
      <c r="R80" s="49" t="s">
        <v>16</v>
      </c>
      <c r="S80" s="49"/>
      <c r="T80" s="49" t="s">
        <v>16</v>
      </c>
      <c r="U80" s="49" t="s">
        <v>112</v>
      </c>
      <c r="V80" s="49" t="s">
        <v>385</v>
      </c>
      <c r="W80" s="49"/>
      <c r="X80" s="97"/>
      <c r="Y80" s="98"/>
      <c r="Z80" s="98"/>
      <c r="AA80" s="98"/>
      <c r="AB80" s="99"/>
      <c r="AC80" s="26"/>
      <c r="AD80" s="2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8.75" hidden="1" x14ac:dyDescent="0.25">
      <c r="A81" s="49">
        <v>80</v>
      </c>
      <c r="B81" s="49" t="s">
        <v>271</v>
      </c>
      <c r="C81" s="49" t="s">
        <v>238</v>
      </c>
      <c r="D81" s="49">
        <v>1351612781</v>
      </c>
      <c r="E81" s="49"/>
      <c r="F81" s="50">
        <v>45761</v>
      </c>
      <c r="G81" s="50"/>
      <c r="H81" s="91">
        <f t="shared" ca="1" si="17"/>
        <v>141</v>
      </c>
      <c r="I81" s="49"/>
      <c r="J81" s="50"/>
      <c r="K81" s="49" t="str" cm="1">
        <f t="array" ref="K81">IFERROR(CHOOSE(MATCH(TRUE,Tabela2[[#This Row],[REPARADA]:[RETORNO]]&lt;&gt;"",0),"Reparada","Analisando","Sem Reparo","Retorno"),"")</f>
        <v>Analisando</v>
      </c>
      <c r="L81" s="49" t="s">
        <v>290</v>
      </c>
      <c r="M81" s="92"/>
      <c r="N81" s="93" t="s">
        <v>271</v>
      </c>
      <c r="O81" s="94"/>
      <c r="P81" s="95"/>
      <c r="Q81" s="96" t="s">
        <v>271</v>
      </c>
      <c r="R81" s="49" t="s">
        <v>16</v>
      </c>
      <c r="S81" s="49"/>
      <c r="T81" s="49" t="s">
        <v>16</v>
      </c>
      <c r="U81" s="49" t="s">
        <v>112</v>
      </c>
      <c r="V81" s="49" t="s">
        <v>385</v>
      </c>
      <c r="W81" s="49"/>
      <c r="X81" s="97"/>
      <c r="Y81" s="98"/>
      <c r="Z81" s="98"/>
      <c r="AA81" s="98"/>
      <c r="AB81" s="99"/>
      <c r="AC81" s="26"/>
      <c r="AD81" s="2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8.75" hidden="1" x14ac:dyDescent="0.25">
      <c r="A82" s="49">
        <v>81</v>
      </c>
      <c r="B82" s="49" t="s">
        <v>101</v>
      </c>
      <c r="C82" s="49" t="s">
        <v>238</v>
      </c>
      <c r="D82" s="49">
        <v>1110089640</v>
      </c>
      <c r="E82" s="49"/>
      <c r="F82" s="50">
        <v>45761</v>
      </c>
      <c r="G82" s="50"/>
      <c r="H82" s="91">
        <f t="shared" ca="1" si="17"/>
        <v>141</v>
      </c>
      <c r="I82" s="49"/>
      <c r="J82" s="50"/>
      <c r="K82" s="49" t="str" cm="1">
        <f t="array" ref="K82">IFERROR(CHOOSE(MATCH(TRUE,Tabela2[[#This Row],[REPARADA]:[RETORNO]]&lt;&gt;"",0),"Reparada","Analisando","Sem Reparo","Retorno"),"")</f>
        <v>Analisando</v>
      </c>
      <c r="L82" s="49" t="s">
        <v>290</v>
      </c>
      <c r="M82" s="92"/>
      <c r="N82" s="93" t="s">
        <v>101</v>
      </c>
      <c r="O82" s="94"/>
      <c r="P82" s="95"/>
      <c r="Q82" s="96" t="s">
        <v>101</v>
      </c>
      <c r="R82" s="49" t="s">
        <v>16</v>
      </c>
      <c r="S82" s="49"/>
      <c r="T82" s="49" t="s">
        <v>16</v>
      </c>
      <c r="U82" s="49" t="s">
        <v>112</v>
      </c>
      <c r="V82" s="49" t="s">
        <v>385</v>
      </c>
      <c r="W82" s="49"/>
      <c r="X82" s="97"/>
      <c r="Y82" s="98"/>
      <c r="Z82" s="98"/>
      <c r="AA82" s="98"/>
      <c r="AB82" s="99"/>
      <c r="AC82" s="26"/>
      <c r="AD82" s="2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8.75" hidden="1" x14ac:dyDescent="0.25">
      <c r="A83" s="49">
        <v>82</v>
      </c>
      <c r="B83" s="49" t="s">
        <v>130</v>
      </c>
      <c r="C83" s="49" t="s">
        <v>238</v>
      </c>
      <c r="D83" s="49" t="s">
        <v>386</v>
      </c>
      <c r="E83" s="49"/>
      <c r="F83" s="50">
        <v>45761</v>
      </c>
      <c r="G83" s="50"/>
      <c r="H83" s="91">
        <f t="shared" ca="1" si="17"/>
        <v>141</v>
      </c>
      <c r="I83" s="49"/>
      <c r="J83" s="50"/>
      <c r="K83" s="49" t="str" cm="1">
        <f t="array" ref="K83">IFERROR(CHOOSE(MATCH(TRUE,Tabela2[[#This Row],[REPARADA]:[RETORNO]]&lt;&gt;"",0),"Reparada","Analisando","Sem Reparo","Retorno"),"")</f>
        <v>Analisando</v>
      </c>
      <c r="L83" s="49" t="s">
        <v>290</v>
      </c>
      <c r="M83" s="92"/>
      <c r="N83" s="93" t="s">
        <v>130</v>
      </c>
      <c r="O83" s="94"/>
      <c r="P83" s="95"/>
      <c r="Q83" s="96" t="s">
        <v>130</v>
      </c>
      <c r="R83" s="49" t="s">
        <v>16</v>
      </c>
      <c r="S83" s="49"/>
      <c r="T83" s="49" t="s">
        <v>16</v>
      </c>
      <c r="U83" s="49" t="s">
        <v>112</v>
      </c>
      <c r="V83" s="49" t="s">
        <v>385</v>
      </c>
      <c r="W83" s="49"/>
      <c r="X83" s="97"/>
      <c r="Y83" s="98"/>
      <c r="Z83" s="98"/>
      <c r="AA83" s="98"/>
      <c r="AB83" s="99"/>
      <c r="AC83" s="26"/>
      <c r="AD83" s="2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8.75" hidden="1" x14ac:dyDescent="0.25">
      <c r="A84" s="49">
        <v>83</v>
      </c>
      <c r="B84" s="49" t="s">
        <v>159</v>
      </c>
      <c r="C84" s="49" t="s">
        <v>387</v>
      </c>
      <c r="D84" s="49" t="s">
        <v>388</v>
      </c>
      <c r="E84" s="49"/>
      <c r="F84" s="50">
        <v>45761</v>
      </c>
      <c r="G84" s="50"/>
      <c r="H84" s="91">
        <f t="shared" ca="1" si="17"/>
        <v>141</v>
      </c>
      <c r="I84" s="49"/>
      <c r="J84" s="50"/>
      <c r="K84" s="49" t="str" cm="1">
        <f t="array" ref="K84">IFERROR(CHOOSE(MATCH(TRUE,Tabela2[[#This Row],[REPARADA]:[RETORNO]]&lt;&gt;"",0),"Reparada","Analisando","Sem Reparo","Retorno"),"")</f>
        <v>Analisando</v>
      </c>
      <c r="L84" s="49" t="s">
        <v>290</v>
      </c>
      <c r="M84" s="92"/>
      <c r="N84" s="93" t="s">
        <v>159</v>
      </c>
      <c r="O84" s="94"/>
      <c r="P84" s="95"/>
      <c r="Q84" s="96" t="s">
        <v>159</v>
      </c>
      <c r="R84" s="49" t="s">
        <v>16</v>
      </c>
      <c r="S84" s="49"/>
      <c r="T84" s="49" t="s">
        <v>16</v>
      </c>
      <c r="U84" s="49" t="s">
        <v>112</v>
      </c>
      <c r="V84" s="49" t="s">
        <v>385</v>
      </c>
      <c r="W84" s="49"/>
      <c r="X84" s="97"/>
      <c r="Y84" s="98"/>
      <c r="Z84" s="98"/>
      <c r="AA84" s="98"/>
      <c r="AB84" s="99"/>
      <c r="AC84" s="26"/>
      <c r="AD84" s="2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8.75" hidden="1" x14ac:dyDescent="0.25">
      <c r="A85" s="49">
        <v>84</v>
      </c>
      <c r="B85" s="49" t="s">
        <v>125</v>
      </c>
      <c r="C85" s="49" t="s">
        <v>389</v>
      </c>
      <c r="D85" s="49">
        <v>390218</v>
      </c>
      <c r="E85" s="49"/>
      <c r="F85" s="50">
        <v>45761</v>
      </c>
      <c r="G85" s="50"/>
      <c r="H85" s="91">
        <f t="shared" ca="1" si="17"/>
        <v>141</v>
      </c>
      <c r="I85" s="49"/>
      <c r="J85" s="50"/>
      <c r="K85" s="49" t="str" cm="1">
        <f t="array" ref="K85">IFERROR(CHOOSE(MATCH(TRUE,Tabela2[[#This Row],[REPARADA]:[RETORNO]]&lt;&gt;"",0),"Reparada","Analisando","Sem Reparo","Retorno"),"")</f>
        <v>Analisando</v>
      </c>
      <c r="L85" s="49" t="s">
        <v>290</v>
      </c>
      <c r="M85" s="92"/>
      <c r="N85" s="93" t="s">
        <v>125</v>
      </c>
      <c r="O85" s="94"/>
      <c r="P85" s="95"/>
      <c r="Q85" s="96" t="s">
        <v>125</v>
      </c>
      <c r="R85" s="49" t="s">
        <v>16</v>
      </c>
      <c r="S85" s="49"/>
      <c r="T85" s="49" t="s">
        <v>16</v>
      </c>
      <c r="U85" s="49" t="s">
        <v>112</v>
      </c>
      <c r="V85" s="49" t="s">
        <v>385</v>
      </c>
      <c r="W85" s="49"/>
      <c r="X85" s="97"/>
      <c r="Y85" s="98"/>
      <c r="Z85" s="98"/>
      <c r="AA85" s="98"/>
      <c r="AB85" s="99"/>
      <c r="AC85" s="26"/>
      <c r="AD85" s="2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8.75" hidden="1" x14ac:dyDescent="0.25">
      <c r="A86" s="49">
        <v>85</v>
      </c>
      <c r="B86" s="49" t="s">
        <v>115</v>
      </c>
      <c r="C86" s="49" t="s">
        <v>238</v>
      </c>
      <c r="D86" s="49" t="s">
        <v>390</v>
      </c>
      <c r="E86" s="49"/>
      <c r="F86" s="50">
        <v>45761</v>
      </c>
      <c r="G86" s="50"/>
      <c r="H86" s="91">
        <f t="shared" ca="1" si="17"/>
        <v>141</v>
      </c>
      <c r="I86" s="49"/>
      <c r="J86" s="50"/>
      <c r="K86" s="49" t="str" cm="1">
        <f t="array" ref="K86">IFERROR(CHOOSE(MATCH(TRUE,Tabela2[[#This Row],[REPARADA]:[RETORNO]]&lt;&gt;"",0),"Reparada","Analisando","Sem Reparo","Retorno"),"")</f>
        <v>Analisando</v>
      </c>
      <c r="L86" s="49" t="s">
        <v>290</v>
      </c>
      <c r="M86" s="92"/>
      <c r="N86" s="93" t="s">
        <v>115</v>
      </c>
      <c r="O86" s="94"/>
      <c r="P86" s="95"/>
      <c r="Q86" s="96" t="s">
        <v>115</v>
      </c>
      <c r="R86" s="49" t="s">
        <v>16</v>
      </c>
      <c r="S86" s="49"/>
      <c r="T86" s="49" t="s">
        <v>16</v>
      </c>
      <c r="U86" s="49" t="s">
        <v>112</v>
      </c>
      <c r="V86" s="49" t="s">
        <v>385</v>
      </c>
      <c r="W86" s="49"/>
      <c r="X86" s="97"/>
      <c r="Y86" s="98"/>
      <c r="Z86" s="98"/>
      <c r="AA86" s="98"/>
      <c r="AB86" s="99"/>
      <c r="AC86" s="26"/>
      <c r="AD86" s="2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8.75" hidden="1" x14ac:dyDescent="0.25">
      <c r="A87" s="49">
        <v>86</v>
      </c>
      <c r="B87" s="49" t="s">
        <v>199</v>
      </c>
      <c r="C87" s="49" t="s">
        <v>391</v>
      </c>
      <c r="D87" s="49" t="s">
        <v>392</v>
      </c>
      <c r="E87" s="49"/>
      <c r="F87" s="50">
        <v>45772</v>
      </c>
      <c r="G87" s="50"/>
      <c r="H87" s="91">
        <f t="shared" ca="1" si="17"/>
        <v>130</v>
      </c>
      <c r="I87" s="49"/>
      <c r="J87" s="50"/>
      <c r="K87" s="49" t="str" cm="1">
        <f t="array" ref="K87">IFERROR(CHOOSE(MATCH(TRUE,Tabela2[[#This Row],[REPARADA]:[RETORNO]]&lt;&gt;"",0),"Reparada","Analisando","Sem Reparo","Retorno"),"")</f>
        <v>Analisando</v>
      </c>
      <c r="L87" s="49" t="s">
        <v>290</v>
      </c>
      <c r="M87" s="92"/>
      <c r="N87" s="93" t="s">
        <v>199</v>
      </c>
      <c r="O87" s="94"/>
      <c r="P87" s="95"/>
      <c r="Q87" s="96" t="s">
        <v>199</v>
      </c>
      <c r="R87" s="49" t="s">
        <v>16</v>
      </c>
      <c r="S87" s="49"/>
      <c r="T87" s="49" t="s">
        <v>16</v>
      </c>
      <c r="U87" s="49" t="s">
        <v>112</v>
      </c>
      <c r="V87" s="49" t="s">
        <v>393</v>
      </c>
      <c r="W87" s="49" t="s">
        <v>394</v>
      </c>
      <c r="X87" s="97"/>
      <c r="Y87" s="98"/>
      <c r="Z87" s="98"/>
      <c r="AA87" s="98"/>
      <c r="AB87" s="99"/>
      <c r="AC87" s="26"/>
      <c r="AD87" s="2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8.75" hidden="1" x14ac:dyDescent="0.25">
      <c r="A88" s="49">
        <v>87</v>
      </c>
      <c r="B88" s="49" t="s">
        <v>54</v>
      </c>
      <c r="C88" s="49" t="s">
        <v>395</v>
      </c>
      <c r="D88" s="49" t="s">
        <v>396</v>
      </c>
      <c r="E88" s="49"/>
      <c r="F88" s="50">
        <v>45772</v>
      </c>
      <c r="G88" s="50">
        <v>45792</v>
      </c>
      <c r="H88" s="91"/>
      <c r="I88" s="49" t="s">
        <v>397</v>
      </c>
      <c r="J88" s="50">
        <v>45792</v>
      </c>
      <c r="K88" s="49" t="str" cm="1">
        <f t="array" ref="K88">IFERROR(CHOOSE(MATCH(TRUE,Tabela2[[#This Row],[REPARADA]:[RETORNO]]&lt;&gt;"",0),"Reparada","Analisando","Sem Reparo","Retorno"),"")</f>
        <v>Reparada</v>
      </c>
      <c r="L88" s="49" t="s">
        <v>46</v>
      </c>
      <c r="M88" s="92" t="s">
        <v>54</v>
      </c>
      <c r="N88" s="93"/>
      <c r="O88" s="94"/>
      <c r="P88" s="95"/>
      <c r="Q88" s="96" t="s">
        <v>54</v>
      </c>
      <c r="R88" s="49" t="s">
        <v>16</v>
      </c>
      <c r="S88" s="49"/>
      <c r="T88" s="49" t="s">
        <v>16</v>
      </c>
      <c r="U88" s="49" t="s">
        <v>112</v>
      </c>
      <c r="V88" s="49" t="s">
        <v>393</v>
      </c>
      <c r="W88" s="49" t="s">
        <v>394</v>
      </c>
      <c r="X88" s="97" t="s">
        <v>398</v>
      </c>
      <c r="Y88" s="98"/>
      <c r="Z88" s="98"/>
      <c r="AA88" s="98"/>
      <c r="AB88" s="99" t="s">
        <v>399</v>
      </c>
      <c r="AC88" s="26"/>
      <c r="AD88" s="2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8.75" hidden="1" x14ac:dyDescent="0.25">
      <c r="A89" s="49">
        <v>88</v>
      </c>
      <c r="B89" s="49" t="s">
        <v>72</v>
      </c>
      <c r="C89" s="49" t="s">
        <v>400</v>
      </c>
      <c r="D89" s="49" t="s">
        <v>401</v>
      </c>
      <c r="E89" s="49"/>
      <c r="F89" s="50">
        <v>45772</v>
      </c>
      <c r="G89" s="50">
        <v>45791</v>
      </c>
      <c r="H89" s="91"/>
      <c r="I89" s="49" t="s">
        <v>402</v>
      </c>
      <c r="J89" s="50">
        <v>45791</v>
      </c>
      <c r="K89" s="49" t="str" cm="1">
        <f t="array" ref="K89">IFERROR(CHOOSE(MATCH(TRUE,Tabela2[[#This Row],[REPARADA]:[RETORNO]]&lt;&gt;"",0),"Reparada","Analisando","Sem Reparo","Retorno"),"")</f>
        <v>Reparada</v>
      </c>
      <c r="L89" s="49" t="s">
        <v>46</v>
      </c>
      <c r="M89" s="92" t="s">
        <v>72</v>
      </c>
      <c r="N89" s="93"/>
      <c r="O89" s="94"/>
      <c r="P89" s="95"/>
      <c r="Q89" s="96" t="s">
        <v>72</v>
      </c>
      <c r="R89" s="49" t="s">
        <v>16</v>
      </c>
      <c r="S89" s="49"/>
      <c r="T89" s="49" t="s">
        <v>16</v>
      </c>
      <c r="U89" s="49" t="s">
        <v>112</v>
      </c>
      <c r="V89" s="49" t="s">
        <v>393</v>
      </c>
      <c r="W89" s="49" t="s">
        <v>394</v>
      </c>
      <c r="X89" s="97" t="s">
        <v>403</v>
      </c>
      <c r="Y89" s="98" t="s">
        <v>404</v>
      </c>
      <c r="Z89" s="98"/>
      <c r="AA89" s="98"/>
      <c r="AB89" s="99" t="s">
        <v>140</v>
      </c>
      <c r="AC89" s="26"/>
      <c r="AD89" s="2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8.75" hidden="1" x14ac:dyDescent="0.25">
      <c r="A90" s="49">
        <v>89</v>
      </c>
      <c r="B90" s="49" t="s">
        <v>91</v>
      </c>
      <c r="C90" s="49" t="s">
        <v>405</v>
      </c>
      <c r="D90" s="49" t="s">
        <v>406</v>
      </c>
      <c r="E90" s="49"/>
      <c r="F90" s="50">
        <v>45775</v>
      </c>
      <c r="G90" s="50">
        <v>45792</v>
      </c>
      <c r="H90" s="91" t="str">
        <f ca="1">IF(G90,"",TODAY()-F90)</f>
        <v/>
      </c>
      <c r="I90" s="49" t="s">
        <v>407</v>
      </c>
      <c r="J90" s="50">
        <v>45792</v>
      </c>
      <c r="K90" s="49" t="str" cm="1">
        <f t="array" ref="K90">IFERROR(CHOOSE(MATCH(TRUE,Tabela2[[#This Row],[REPARADA]:[RETORNO]]&lt;&gt;"",0),"Reparada","Analisando","Sem Reparo","Retorno"),"")</f>
        <v>Reparada</v>
      </c>
      <c r="L90" s="49" t="s">
        <v>46</v>
      </c>
      <c r="M90" s="92" t="s">
        <v>91</v>
      </c>
      <c r="N90" s="93"/>
      <c r="O90" s="94"/>
      <c r="P90" s="95"/>
      <c r="Q90" s="96"/>
      <c r="R90" s="49" t="s">
        <v>408</v>
      </c>
      <c r="S90" s="49"/>
      <c r="T90" s="49" t="s">
        <v>91</v>
      </c>
      <c r="U90" s="49"/>
      <c r="V90" s="49" t="s">
        <v>145</v>
      </c>
      <c r="W90" s="49" t="s">
        <v>146</v>
      </c>
      <c r="X90" s="97" t="s">
        <v>409</v>
      </c>
      <c r="Y90" s="98"/>
      <c r="Z90" s="98"/>
      <c r="AA90" s="98"/>
      <c r="AB90" s="99" t="s">
        <v>177</v>
      </c>
      <c r="AC90" s="26"/>
      <c r="AD90" s="2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8.75" hidden="1" x14ac:dyDescent="0.25">
      <c r="A91" s="49">
        <v>90</v>
      </c>
      <c r="B91" s="49" t="s">
        <v>91</v>
      </c>
      <c r="C91" s="49" t="s">
        <v>405</v>
      </c>
      <c r="D91" s="49" t="s">
        <v>410</v>
      </c>
      <c r="E91" s="49"/>
      <c r="F91" s="50">
        <v>45775</v>
      </c>
      <c r="G91" s="50">
        <v>45777</v>
      </c>
      <c r="H91" s="91"/>
      <c r="I91" s="49" t="s">
        <v>411</v>
      </c>
      <c r="J91" s="50">
        <v>45777</v>
      </c>
      <c r="K91" s="49" t="str" cm="1">
        <f t="array" ref="K91">IFERROR(CHOOSE(MATCH(TRUE,Tabela2[[#This Row],[REPARADA]:[RETORNO]]&lt;&gt;"",0),"Reparada","Analisando","Sem Reparo","Retorno"),"")</f>
        <v>Reparada</v>
      </c>
      <c r="L91" s="49" t="s">
        <v>46</v>
      </c>
      <c r="M91" s="92" t="s">
        <v>91</v>
      </c>
      <c r="N91" s="93"/>
      <c r="O91" s="94"/>
      <c r="P91" s="95"/>
      <c r="Q91" s="96"/>
      <c r="R91" s="49" t="s">
        <v>408</v>
      </c>
      <c r="S91" s="49"/>
      <c r="T91" s="49" t="s">
        <v>91</v>
      </c>
      <c r="U91" s="49"/>
      <c r="V91" s="49" t="s">
        <v>145</v>
      </c>
      <c r="W91" s="49" t="s">
        <v>146</v>
      </c>
      <c r="X91" s="97" t="s">
        <v>409</v>
      </c>
      <c r="Y91" s="98"/>
      <c r="Z91" s="98"/>
      <c r="AA91" s="98"/>
      <c r="AB91" s="99" t="s">
        <v>177</v>
      </c>
      <c r="AC91" s="26"/>
      <c r="AD91" s="2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8.75" hidden="1" x14ac:dyDescent="0.25">
      <c r="A92" s="49">
        <v>91</v>
      </c>
      <c r="B92" s="49" t="s">
        <v>91</v>
      </c>
      <c r="C92" s="49" t="s">
        <v>172</v>
      </c>
      <c r="D92" s="49" t="s">
        <v>412</v>
      </c>
      <c r="E92" s="49"/>
      <c r="F92" s="50">
        <v>45775</v>
      </c>
      <c r="G92" s="50">
        <v>45777</v>
      </c>
      <c r="H92" s="91"/>
      <c r="I92" s="49" t="s">
        <v>413</v>
      </c>
      <c r="J92" s="50">
        <v>45777</v>
      </c>
      <c r="K92" s="49" t="str" cm="1">
        <f t="array" ref="K92">IFERROR(CHOOSE(MATCH(TRUE,Tabela2[[#This Row],[REPARADA]:[RETORNO]]&lt;&gt;"",0),"Reparada","Analisando","Sem Reparo","Retorno"),"")</f>
        <v>Reparada</v>
      </c>
      <c r="L92" s="49" t="s">
        <v>46</v>
      </c>
      <c r="M92" s="92" t="s">
        <v>91</v>
      </c>
      <c r="N92" s="93"/>
      <c r="O92" s="94"/>
      <c r="P92" s="95"/>
      <c r="Q92" s="96"/>
      <c r="R92" s="49" t="s">
        <v>408</v>
      </c>
      <c r="S92" s="49"/>
      <c r="T92" s="49" t="s">
        <v>91</v>
      </c>
      <c r="U92" s="49"/>
      <c r="V92" s="49" t="s">
        <v>145</v>
      </c>
      <c r="W92" s="49" t="s">
        <v>146</v>
      </c>
      <c r="X92" s="97" t="s">
        <v>409</v>
      </c>
      <c r="Y92" s="98"/>
      <c r="Z92" s="98"/>
      <c r="AA92" s="98"/>
      <c r="AB92" s="99" t="s">
        <v>177</v>
      </c>
      <c r="AC92" s="26"/>
      <c r="AD92" s="2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8.75" hidden="1" x14ac:dyDescent="0.25">
      <c r="A93" s="49">
        <v>92</v>
      </c>
      <c r="B93" s="49" t="s">
        <v>91</v>
      </c>
      <c r="C93" s="49" t="s">
        <v>414</v>
      </c>
      <c r="D93" s="49" t="s">
        <v>415</v>
      </c>
      <c r="E93" s="49"/>
      <c r="F93" s="50">
        <v>45775</v>
      </c>
      <c r="G93" s="50">
        <v>45776</v>
      </c>
      <c r="H93" s="91"/>
      <c r="I93" s="49" t="s">
        <v>416</v>
      </c>
      <c r="J93" s="50">
        <v>45776</v>
      </c>
      <c r="K93" s="49" t="str" cm="1">
        <f t="array" ref="K93">IFERROR(CHOOSE(MATCH(TRUE,Tabela2[[#This Row],[REPARADA]:[RETORNO]]&lt;&gt;"",0),"Reparada","Analisando","Sem Reparo","Retorno"),"")</f>
        <v>Reparada</v>
      </c>
      <c r="L93" s="49" t="s">
        <v>46</v>
      </c>
      <c r="M93" s="92" t="s">
        <v>91</v>
      </c>
      <c r="N93" s="93"/>
      <c r="O93" s="94"/>
      <c r="P93" s="95"/>
      <c r="Q93" s="96"/>
      <c r="R93" s="49" t="s">
        <v>408</v>
      </c>
      <c r="S93" s="49"/>
      <c r="T93" s="49" t="s">
        <v>91</v>
      </c>
      <c r="U93" s="49"/>
      <c r="V93" s="49" t="s">
        <v>145</v>
      </c>
      <c r="W93" s="49" t="s">
        <v>146</v>
      </c>
      <c r="X93" s="97" t="s">
        <v>409</v>
      </c>
      <c r="Y93" s="98"/>
      <c r="Z93" s="98"/>
      <c r="AA93" s="98"/>
      <c r="AB93" s="99" t="s">
        <v>177</v>
      </c>
      <c r="AC93" s="26"/>
      <c r="AD93" s="26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8.75" hidden="1" x14ac:dyDescent="0.25">
      <c r="A94" s="49">
        <v>93</v>
      </c>
      <c r="B94" s="49" t="s">
        <v>91</v>
      </c>
      <c r="C94" s="49" t="s">
        <v>172</v>
      </c>
      <c r="D94" s="49" t="s">
        <v>417</v>
      </c>
      <c r="E94" s="49"/>
      <c r="F94" s="50">
        <v>45775</v>
      </c>
      <c r="G94" s="50">
        <v>45776</v>
      </c>
      <c r="H94" s="91"/>
      <c r="I94" s="49" t="s">
        <v>418</v>
      </c>
      <c r="J94" s="50">
        <v>45776</v>
      </c>
      <c r="K94" s="49" t="str" cm="1">
        <f t="array" ref="K94">IFERROR(CHOOSE(MATCH(TRUE,Tabela2[[#This Row],[REPARADA]:[RETORNO]]&lt;&gt;"",0),"Reparada","Analisando","Sem Reparo","Retorno"),"")</f>
        <v>Reparada</v>
      </c>
      <c r="L94" s="49" t="s">
        <v>46</v>
      </c>
      <c r="M94" s="92" t="s">
        <v>91</v>
      </c>
      <c r="N94" s="93"/>
      <c r="O94" s="94"/>
      <c r="P94" s="95"/>
      <c r="Q94" s="96"/>
      <c r="R94" s="49" t="s">
        <v>408</v>
      </c>
      <c r="S94" s="49"/>
      <c r="T94" s="49" t="s">
        <v>91</v>
      </c>
      <c r="U94" s="49"/>
      <c r="V94" s="49" t="s">
        <v>145</v>
      </c>
      <c r="W94" s="49" t="s">
        <v>146</v>
      </c>
      <c r="X94" s="97" t="s">
        <v>176</v>
      </c>
      <c r="Y94" s="98" t="s">
        <v>302</v>
      </c>
      <c r="Z94" s="98"/>
      <c r="AA94" s="98"/>
      <c r="AB94" s="99" t="s">
        <v>177</v>
      </c>
      <c r="AC94" s="26"/>
      <c r="AD94" s="2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8.75" hidden="1" x14ac:dyDescent="0.25">
      <c r="A95" s="49">
        <v>94</v>
      </c>
      <c r="B95" s="49" t="s">
        <v>91</v>
      </c>
      <c r="C95" s="49" t="s">
        <v>172</v>
      </c>
      <c r="D95" s="49" t="s">
        <v>419</v>
      </c>
      <c r="E95" s="49"/>
      <c r="F95" s="50">
        <v>45775</v>
      </c>
      <c r="G95" s="50">
        <v>45778</v>
      </c>
      <c r="H95" s="91"/>
      <c r="I95" s="49" t="s">
        <v>420</v>
      </c>
      <c r="J95" s="50">
        <v>45778</v>
      </c>
      <c r="K95" s="49" t="str" cm="1">
        <f t="array" ref="K95">IFERROR(CHOOSE(MATCH(TRUE,Tabela2[[#This Row],[REPARADA]:[RETORNO]]&lt;&gt;"",0),"Reparada","Analisando","Sem Reparo","Retorno"),"")</f>
        <v>Sem Reparo</v>
      </c>
      <c r="L95" s="49"/>
      <c r="M95" s="92"/>
      <c r="N95" s="93"/>
      <c r="O95" s="94" t="s">
        <v>91</v>
      </c>
      <c r="P95" s="95"/>
      <c r="Q95" s="96"/>
      <c r="R95" s="49" t="s">
        <v>111</v>
      </c>
      <c r="S95" s="49"/>
      <c r="T95" s="49" t="s">
        <v>111</v>
      </c>
      <c r="U95" s="49" t="s">
        <v>112</v>
      </c>
      <c r="V95" s="49" t="s">
        <v>145</v>
      </c>
      <c r="W95" s="49" t="s">
        <v>146</v>
      </c>
      <c r="X95" s="97"/>
      <c r="Y95" s="98"/>
      <c r="Z95" s="98"/>
      <c r="AA95" s="98"/>
      <c r="AB95" s="99" t="s">
        <v>323</v>
      </c>
      <c r="AC95" s="26"/>
      <c r="AD95" s="2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8.75" hidden="1" x14ac:dyDescent="0.25">
      <c r="A96" s="49">
        <v>95</v>
      </c>
      <c r="B96" s="49" t="s">
        <v>91</v>
      </c>
      <c r="C96" s="49" t="s">
        <v>172</v>
      </c>
      <c r="D96" s="49" t="s">
        <v>299</v>
      </c>
      <c r="E96" s="49"/>
      <c r="F96" s="50">
        <v>45775</v>
      </c>
      <c r="G96" s="50">
        <v>45812</v>
      </c>
      <c r="H96" s="91" t="str">
        <f ca="1">IF(G96,"",TODAY()-F96)</f>
        <v/>
      </c>
      <c r="I96" s="49" t="s">
        <v>421</v>
      </c>
      <c r="J96" s="50">
        <v>45812</v>
      </c>
      <c r="K96" s="49" t="str" cm="1">
        <f t="array" ref="K96">IFERROR(CHOOSE(MATCH(TRUE,Tabela2[[#This Row],[REPARADA]:[RETORNO]]&lt;&gt;"",0),"Reparada","Analisando","Sem Reparo","Retorno"),"")</f>
        <v>Retorno</v>
      </c>
      <c r="L96" s="49" t="s">
        <v>46</v>
      </c>
      <c r="M96" s="92"/>
      <c r="N96" s="93"/>
      <c r="O96" s="94"/>
      <c r="P96" s="95" t="s">
        <v>91</v>
      </c>
      <c r="Q96" s="96"/>
      <c r="R96" s="49" t="s">
        <v>15</v>
      </c>
      <c r="S96" s="49"/>
      <c r="T96" s="49" t="s">
        <v>15</v>
      </c>
      <c r="U96" s="49" t="s">
        <v>112</v>
      </c>
      <c r="V96" s="49" t="s">
        <v>145</v>
      </c>
      <c r="W96" s="49" t="s">
        <v>146</v>
      </c>
      <c r="X96" s="97" t="s">
        <v>422</v>
      </c>
      <c r="Y96" s="98" t="s">
        <v>409</v>
      </c>
      <c r="Z96" s="98" t="s">
        <v>423</v>
      </c>
      <c r="AA96" s="98"/>
      <c r="AB96" s="99" t="s">
        <v>424</v>
      </c>
      <c r="AC96" s="26"/>
      <c r="AD96" s="2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8.75" hidden="1" x14ac:dyDescent="0.25">
      <c r="A97" s="49">
        <v>96</v>
      </c>
      <c r="B97" s="49" t="s">
        <v>178</v>
      </c>
      <c r="C97" s="49" t="s">
        <v>179</v>
      </c>
      <c r="D97" s="49" t="s">
        <v>425</v>
      </c>
      <c r="E97" s="49"/>
      <c r="F97" s="50">
        <v>45775</v>
      </c>
      <c r="G97" s="50">
        <v>45840</v>
      </c>
      <c r="H97" s="91" t="str">
        <f ca="1">IF(G97,"",TODAY()-F97)</f>
        <v/>
      </c>
      <c r="I97" s="49" t="s">
        <v>426</v>
      </c>
      <c r="J97" s="50">
        <v>45842</v>
      </c>
      <c r="K97" s="49" t="str" cm="1">
        <f t="array" ref="K97">IFERROR(CHOOSE(MATCH(TRUE,Tabela2[[#This Row],[REPARADA]:[RETORNO]]&lt;&gt;"",0),"Reparada","Analisando","Sem Reparo","Retorno"),"")</f>
        <v>Sem Reparo</v>
      </c>
      <c r="L97" s="49"/>
      <c r="M97" s="92"/>
      <c r="N97" s="93"/>
      <c r="O97" s="94" t="s">
        <v>178</v>
      </c>
      <c r="P97" s="95"/>
      <c r="Q97" s="96"/>
      <c r="R97" s="49" t="s">
        <v>111</v>
      </c>
      <c r="S97" s="49"/>
      <c r="T97" s="49" t="s">
        <v>111</v>
      </c>
      <c r="U97" s="49" t="s">
        <v>112</v>
      </c>
      <c r="V97" s="49" t="s">
        <v>145</v>
      </c>
      <c r="W97" s="49" t="s">
        <v>146</v>
      </c>
      <c r="X97" s="97" t="s">
        <v>81</v>
      </c>
      <c r="Y97" s="98" t="s">
        <v>328</v>
      </c>
      <c r="Z97" s="98" t="s">
        <v>183</v>
      </c>
      <c r="AA97" s="98" t="s">
        <v>185</v>
      </c>
      <c r="AB97" s="99" t="s">
        <v>427</v>
      </c>
      <c r="AC97" s="26"/>
      <c r="AD97" s="2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8.75" hidden="1" x14ac:dyDescent="0.25">
      <c r="A98" s="49">
        <v>97</v>
      </c>
      <c r="B98" s="49" t="s">
        <v>72</v>
      </c>
      <c r="C98" s="49" t="s">
        <v>142</v>
      </c>
      <c r="D98" s="49" t="s">
        <v>428</v>
      </c>
      <c r="E98" s="49"/>
      <c r="F98" s="50">
        <v>45775</v>
      </c>
      <c r="G98" s="50">
        <v>45783</v>
      </c>
      <c r="H98" s="91"/>
      <c r="I98" s="49" t="s">
        <v>429</v>
      </c>
      <c r="J98" s="50">
        <v>45783</v>
      </c>
      <c r="K98" s="49" t="str" cm="1">
        <f t="array" ref="K98">IFERROR(CHOOSE(MATCH(TRUE,Tabela2[[#This Row],[REPARADA]:[RETORNO]]&lt;&gt;"",0),"Reparada","Analisando","Sem Reparo","Retorno"),"")</f>
        <v>Reparada</v>
      </c>
      <c r="L98" s="49" t="s">
        <v>46</v>
      </c>
      <c r="M98" s="92" t="s">
        <v>72</v>
      </c>
      <c r="N98" s="93"/>
      <c r="O98" s="94"/>
      <c r="P98" s="95"/>
      <c r="Q98" s="96"/>
      <c r="R98" s="49" t="s">
        <v>408</v>
      </c>
      <c r="S98" s="49"/>
      <c r="T98" s="49" t="s">
        <v>72</v>
      </c>
      <c r="U98" s="49"/>
      <c r="V98" s="49" t="s">
        <v>145</v>
      </c>
      <c r="W98" s="49" t="s">
        <v>146</v>
      </c>
      <c r="X98" s="97" t="s">
        <v>404</v>
      </c>
      <c r="Y98" s="98" t="s">
        <v>403</v>
      </c>
      <c r="Z98" s="98"/>
      <c r="AA98" s="98"/>
      <c r="AB98" s="99" t="s">
        <v>140</v>
      </c>
      <c r="AC98" s="26"/>
      <c r="AD98" s="2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8.75" hidden="1" x14ac:dyDescent="0.25">
      <c r="A99" s="49">
        <v>98</v>
      </c>
      <c r="B99" s="49" t="s">
        <v>72</v>
      </c>
      <c r="C99" s="49" t="s">
        <v>142</v>
      </c>
      <c r="D99" s="49" t="s">
        <v>430</v>
      </c>
      <c r="E99" s="49"/>
      <c r="F99" s="50">
        <v>45775</v>
      </c>
      <c r="G99" s="50">
        <v>45783</v>
      </c>
      <c r="H99" s="91"/>
      <c r="I99" s="49" t="s">
        <v>431</v>
      </c>
      <c r="J99" s="50">
        <v>45783</v>
      </c>
      <c r="K99" s="49" t="str" cm="1">
        <f t="array" ref="K99">IFERROR(CHOOSE(MATCH(TRUE,Tabela2[[#This Row],[REPARADA]:[RETORNO]]&lt;&gt;"",0),"Reparada","Analisando","Sem Reparo","Retorno"),"")</f>
        <v>Reparada</v>
      </c>
      <c r="L99" s="49" t="s">
        <v>46</v>
      </c>
      <c r="M99" s="92" t="s">
        <v>72</v>
      </c>
      <c r="N99" s="93"/>
      <c r="O99" s="94"/>
      <c r="P99" s="95"/>
      <c r="Q99" s="96"/>
      <c r="R99" s="49" t="s">
        <v>432</v>
      </c>
      <c r="S99" s="49"/>
      <c r="T99" s="49" t="s">
        <v>72</v>
      </c>
      <c r="U99" s="49"/>
      <c r="V99" s="49" t="s">
        <v>145</v>
      </c>
      <c r="W99" s="49" t="s">
        <v>146</v>
      </c>
      <c r="X99" s="97" t="s">
        <v>170</v>
      </c>
      <c r="Y99" s="98"/>
      <c r="Z99" s="98"/>
      <c r="AA99" s="98"/>
      <c r="AB99" s="99" t="s">
        <v>76</v>
      </c>
      <c r="AC99" s="26"/>
      <c r="AD99" s="2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8.75" hidden="1" x14ac:dyDescent="0.25">
      <c r="A100" s="49">
        <v>99</v>
      </c>
      <c r="B100" s="49" t="s">
        <v>151</v>
      </c>
      <c r="C100" s="49" t="s">
        <v>152</v>
      </c>
      <c r="D100" s="49" t="s">
        <v>433</v>
      </c>
      <c r="E100" s="49"/>
      <c r="F100" s="50">
        <v>45775</v>
      </c>
      <c r="G100" s="50">
        <v>45778</v>
      </c>
      <c r="H100" s="91"/>
      <c r="I100" s="49" t="s">
        <v>434</v>
      </c>
      <c r="J100" s="50">
        <v>45778</v>
      </c>
      <c r="K100" s="49" t="str" cm="1">
        <f t="array" ref="K100">IFERROR(CHOOSE(MATCH(TRUE,Tabela2[[#This Row],[REPARADA]:[RETORNO]]&lt;&gt;"",0),"Reparada","Analisando","Sem Reparo","Retorno"),"")</f>
        <v>Reparada</v>
      </c>
      <c r="L100" s="49" t="s">
        <v>46</v>
      </c>
      <c r="M100" s="92" t="s">
        <v>151</v>
      </c>
      <c r="N100" s="93"/>
      <c r="O100" s="94"/>
      <c r="P100" s="95"/>
      <c r="Q100" s="96"/>
      <c r="R100" s="49" t="s">
        <v>344</v>
      </c>
      <c r="S100" s="49"/>
      <c r="T100" s="49" t="s">
        <v>151</v>
      </c>
      <c r="U100" s="49"/>
      <c r="V100" s="49" t="s">
        <v>145</v>
      </c>
      <c r="W100" s="49" t="s">
        <v>146</v>
      </c>
      <c r="X100" s="97" t="s">
        <v>336</v>
      </c>
      <c r="Y100" s="98"/>
      <c r="Z100" s="98"/>
      <c r="AA100" s="98"/>
      <c r="AB100" s="99" t="s">
        <v>140</v>
      </c>
      <c r="AC100" s="26"/>
      <c r="AD100" s="2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8.75" hidden="1" x14ac:dyDescent="0.25">
      <c r="A101" s="49">
        <v>100</v>
      </c>
      <c r="B101" s="49" t="s">
        <v>199</v>
      </c>
      <c r="C101" s="49" t="s">
        <v>200</v>
      </c>
      <c r="D101" s="49" t="s">
        <v>435</v>
      </c>
      <c r="E101" s="49"/>
      <c r="F101" s="50">
        <v>45775</v>
      </c>
      <c r="G101" s="50">
        <v>45806</v>
      </c>
      <c r="H101" s="91" t="str">
        <f ca="1">IF(G101,"",TODAY()-F101)</f>
        <v/>
      </c>
      <c r="I101" s="49" t="s">
        <v>436</v>
      </c>
      <c r="J101" s="50">
        <v>45806</v>
      </c>
      <c r="K101" s="49" t="str" cm="1">
        <f t="array" ref="K101">IFERROR(CHOOSE(MATCH(TRUE,Tabela2[[#This Row],[REPARADA]:[RETORNO]]&lt;&gt;"",0),"Reparada","Analisando","Sem Reparo","Retorno"),"")</f>
        <v>Sem Reparo</v>
      </c>
      <c r="L101" s="49"/>
      <c r="M101" s="92"/>
      <c r="N101" s="93"/>
      <c r="O101" s="94" t="s">
        <v>199</v>
      </c>
      <c r="P101" s="95"/>
      <c r="Q101" s="96"/>
      <c r="R101" s="49" t="s">
        <v>111</v>
      </c>
      <c r="S101" s="49"/>
      <c r="T101" s="49" t="s">
        <v>111</v>
      </c>
      <c r="U101" s="49" t="s">
        <v>112</v>
      </c>
      <c r="V101" s="49" t="s">
        <v>145</v>
      </c>
      <c r="W101" s="49" t="s">
        <v>146</v>
      </c>
      <c r="X101" s="97"/>
      <c r="Y101" s="98"/>
      <c r="Z101" s="98"/>
      <c r="AA101" s="98"/>
      <c r="AB101" s="99" t="s">
        <v>204</v>
      </c>
      <c r="AC101" s="26"/>
      <c r="AD101" s="2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8.75" hidden="1" x14ac:dyDescent="0.25">
      <c r="A102" s="49">
        <v>101</v>
      </c>
      <c r="B102" s="49" t="s">
        <v>224</v>
      </c>
      <c r="C102" s="49" t="s">
        <v>238</v>
      </c>
      <c r="D102" s="49" t="s">
        <v>437</v>
      </c>
      <c r="E102" s="49"/>
      <c r="F102" s="50">
        <v>45775</v>
      </c>
      <c r="G102" s="50">
        <v>45890</v>
      </c>
      <c r="H102" s="91" t="str">
        <f ca="1">IF(G102,"",TODAY()-F102)</f>
        <v/>
      </c>
      <c r="I102" s="49"/>
      <c r="J102" s="50">
        <v>45891</v>
      </c>
      <c r="K102" s="49" t="str" cm="1">
        <f t="array" ref="K102">IFERROR(CHOOSE(MATCH(TRUE,Tabela2[[#This Row],[REPARADA]:[RETORNO]]&lt;&gt;"",0),"Reparada","Analisando","Sem Reparo","Retorno"),"")</f>
        <v>Reparada</v>
      </c>
      <c r="L102" s="49" t="s">
        <v>290</v>
      </c>
      <c r="M102" s="92" t="s">
        <v>224</v>
      </c>
      <c r="N102" s="93"/>
      <c r="O102" s="94"/>
      <c r="P102" s="95"/>
      <c r="Q102" s="96"/>
      <c r="R102" s="49"/>
      <c r="S102" s="49"/>
      <c r="T102" s="49"/>
      <c r="U102" s="49"/>
      <c r="V102" s="49" t="s">
        <v>145</v>
      </c>
      <c r="W102" s="49" t="s">
        <v>146</v>
      </c>
      <c r="X102" s="97" t="s">
        <v>438</v>
      </c>
      <c r="Y102" s="97" t="s">
        <v>439</v>
      </c>
      <c r="Z102" s="98"/>
      <c r="AA102" s="98"/>
      <c r="AB102" s="99"/>
      <c r="AC102" s="26"/>
      <c r="AD102" s="2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8.75" hidden="1" x14ac:dyDescent="0.25">
      <c r="A103" s="49">
        <v>102</v>
      </c>
      <c r="B103" s="49" t="s">
        <v>224</v>
      </c>
      <c r="C103" s="49" t="s">
        <v>238</v>
      </c>
      <c r="D103" s="49" t="s">
        <v>440</v>
      </c>
      <c r="E103" s="49"/>
      <c r="F103" s="50">
        <v>45775</v>
      </c>
      <c r="G103" s="50">
        <v>45890</v>
      </c>
      <c r="H103" s="91" t="str">
        <f ca="1">IF(G103,"",TODAY()-F103)</f>
        <v/>
      </c>
      <c r="I103" s="49"/>
      <c r="J103" s="50">
        <v>45891</v>
      </c>
      <c r="K103" s="49" t="str" cm="1">
        <f t="array" ref="K103">IFERROR(CHOOSE(MATCH(TRUE,Tabela2[[#This Row],[REPARADA]:[RETORNO]]&lt;&gt;"",0),"Reparada","Analisando","Sem Reparo","Retorno"),"")</f>
        <v>Reparada</v>
      </c>
      <c r="L103" s="49" t="s">
        <v>290</v>
      </c>
      <c r="M103" s="92" t="s">
        <v>224</v>
      </c>
      <c r="N103" s="93"/>
      <c r="O103" s="94"/>
      <c r="P103" s="95"/>
      <c r="Q103" s="96"/>
      <c r="R103" s="49"/>
      <c r="S103" s="49"/>
      <c r="T103" s="49"/>
      <c r="U103" s="49"/>
      <c r="V103" s="49" t="s">
        <v>145</v>
      </c>
      <c r="W103" s="49" t="s">
        <v>146</v>
      </c>
      <c r="X103" s="97" t="s">
        <v>441</v>
      </c>
      <c r="Y103" s="97" t="s">
        <v>439</v>
      </c>
      <c r="Z103" s="98"/>
      <c r="AA103" s="98"/>
      <c r="AB103" s="99"/>
      <c r="AC103" s="26"/>
      <c r="AD103" s="2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8.75" hidden="1" x14ac:dyDescent="0.25">
      <c r="A104" s="49">
        <v>103</v>
      </c>
      <c r="B104" s="49" t="s">
        <v>115</v>
      </c>
      <c r="C104" s="49" t="s">
        <v>238</v>
      </c>
      <c r="D104" s="49">
        <v>48455001345</v>
      </c>
      <c r="E104" s="49"/>
      <c r="F104" s="50">
        <v>45776</v>
      </c>
      <c r="G104" s="50">
        <v>45888</v>
      </c>
      <c r="H104" s="91" t="str">
        <f ca="1">IF(G104,"",TODAY()-F104)</f>
        <v/>
      </c>
      <c r="I104" s="49" t="s">
        <v>442</v>
      </c>
      <c r="J104" s="50"/>
      <c r="K104" s="49" t="str" cm="1">
        <f t="array" ref="K104">IFERROR(CHOOSE(MATCH(TRUE,Tabela2[[#This Row],[REPARADA]:[RETORNO]]&lt;&gt;"",0),"Reparada","Analisando","Sem Reparo","Retorno"),"")</f>
        <v>Sem Reparo</v>
      </c>
      <c r="L104" s="49"/>
      <c r="M104" s="92"/>
      <c r="N104" s="93"/>
      <c r="O104" s="94" t="s">
        <v>115</v>
      </c>
      <c r="P104" s="95"/>
      <c r="Q104" s="96"/>
      <c r="R104" s="49"/>
      <c r="S104" s="49"/>
      <c r="T104" s="49"/>
      <c r="U104" s="49"/>
      <c r="V104" s="49" t="s">
        <v>240</v>
      </c>
      <c r="W104" s="49" t="s">
        <v>241</v>
      </c>
      <c r="X104" s="97"/>
      <c r="Y104" s="98"/>
      <c r="Z104" s="98"/>
      <c r="AA104" s="98"/>
      <c r="AB104" s="99" t="s">
        <v>384</v>
      </c>
      <c r="AC104" s="26">
        <v>1</v>
      </c>
      <c r="AD104" s="2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8.75" hidden="1" x14ac:dyDescent="0.25">
      <c r="A105" s="49">
        <v>104</v>
      </c>
      <c r="B105" s="49" t="s">
        <v>91</v>
      </c>
      <c r="C105" s="49" t="s">
        <v>172</v>
      </c>
      <c r="D105" s="49" t="s">
        <v>443</v>
      </c>
      <c r="E105" s="49"/>
      <c r="F105" s="50">
        <v>45786</v>
      </c>
      <c r="G105" s="50">
        <v>45792</v>
      </c>
      <c r="H105" s="91"/>
      <c r="I105" s="49" t="s">
        <v>444</v>
      </c>
      <c r="J105" s="50">
        <v>45792</v>
      </c>
      <c r="K105" s="49" t="str" cm="1">
        <f t="array" ref="K105">IFERROR(CHOOSE(MATCH(TRUE,Tabela2[[#This Row],[REPARADA]:[RETORNO]]&lt;&gt;"",0),"Reparada","Analisando","Sem Reparo","Retorno"),"")</f>
        <v>Reparada</v>
      </c>
      <c r="L105" s="49" t="s">
        <v>46</v>
      </c>
      <c r="M105" s="92" t="s">
        <v>91</v>
      </c>
      <c r="N105" s="93"/>
      <c r="O105" s="94"/>
      <c r="P105" s="95"/>
      <c r="Q105" s="96"/>
      <c r="R105" s="49" t="s">
        <v>432</v>
      </c>
      <c r="S105" s="49"/>
      <c r="T105" s="49" t="s">
        <v>91</v>
      </c>
      <c r="U105" s="49"/>
      <c r="V105" s="49" t="s">
        <v>145</v>
      </c>
      <c r="W105" s="49" t="s">
        <v>146</v>
      </c>
      <c r="X105" s="97" t="s">
        <v>176</v>
      </c>
      <c r="Y105" s="98" t="s">
        <v>302</v>
      </c>
      <c r="Z105" s="98"/>
      <c r="AA105" s="98"/>
      <c r="AB105" s="99" t="s">
        <v>177</v>
      </c>
      <c r="AC105" s="26"/>
      <c r="AD105" s="2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8.75" hidden="1" x14ac:dyDescent="0.25">
      <c r="A106" s="49">
        <v>105</v>
      </c>
      <c r="B106" s="49" t="s">
        <v>91</v>
      </c>
      <c r="C106" s="49" t="s">
        <v>172</v>
      </c>
      <c r="D106" s="49" t="s">
        <v>445</v>
      </c>
      <c r="E106" s="49"/>
      <c r="F106" s="50">
        <v>45786</v>
      </c>
      <c r="G106" s="50">
        <v>45789</v>
      </c>
      <c r="H106" s="91"/>
      <c r="I106" s="49" t="s">
        <v>446</v>
      </c>
      <c r="J106" s="50">
        <v>45789</v>
      </c>
      <c r="K106" s="49" t="str" cm="1">
        <f t="array" ref="K106">IFERROR(CHOOSE(MATCH(TRUE,Tabela2[[#This Row],[REPARADA]:[RETORNO]]&lt;&gt;"",0),"Reparada","Analisando","Sem Reparo","Retorno"),"")</f>
        <v>Sem Reparo</v>
      </c>
      <c r="L106" s="49"/>
      <c r="M106" s="92"/>
      <c r="N106" s="93"/>
      <c r="O106" s="94" t="s">
        <v>91</v>
      </c>
      <c r="P106" s="95"/>
      <c r="Q106" s="96"/>
      <c r="R106" s="49" t="s">
        <v>111</v>
      </c>
      <c r="S106" s="49"/>
      <c r="T106" s="49" t="s">
        <v>111</v>
      </c>
      <c r="U106" s="49" t="s">
        <v>112</v>
      </c>
      <c r="V106" s="49" t="s">
        <v>145</v>
      </c>
      <c r="W106" s="49" t="s">
        <v>146</v>
      </c>
      <c r="X106" s="97"/>
      <c r="Y106" s="98"/>
      <c r="Z106" s="98"/>
      <c r="AA106" s="98"/>
      <c r="AB106" s="99" t="s">
        <v>323</v>
      </c>
      <c r="AC106" s="26"/>
      <c r="AD106" s="2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8.75" hidden="1" x14ac:dyDescent="0.25">
      <c r="A107" s="49">
        <v>106</v>
      </c>
      <c r="B107" s="49" t="s">
        <v>91</v>
      </c>
      <c r="C107" s="49" t="s">
        <v>414</v>
      </c>
      <c r="D107" s="49" t="s">
        <v>447</v>
      </c>
      <c r="E107" s="49"/>
      <c r="F107" s="50">
        <v>45786</v>
      </c>
      <c r="G107" s="50">
        <v>45791</v>
      </c>
      <c r="H107" s="91"/>
      <c r="I107" s="49" t="s">
        <v>448</v>
      </c>
      <c r="J107" s="50">
        <v>45791</v>
      </c>
      <c r="K107" s="49" t="str" cm="1">
        <f t="array" ref="K107">IFERROR(CHOOSE(MATCH(TRUE,Tabela2[[#This Row],[REPARADA]:[RETORNO]]&lt;&gt;"",0),"Reparada","Analisando","Sem Reparo","Retorno"),"")</f>
        <v>Reparada</v>
      </c>
      <c r="L107" s="49" t="s">
        <v>46</v>
      </c>
      <c r="M107" s="92" t="s">
        <v>91</v>
      </c>
      <c r="N107" s="93"/>
      <c r="O107" s="94"/>
      <c r="P107" s="95"/>
      <c r="Q107" s="96"/>
      <c r="R107" s="49" t="s">
        <v>432</v>
      </c>
      <c r="S107" s="49"/>
      <c r="T107" s="49" t="s">
        <v>91</v>
      </c>
      <c r="U107" s="49"/>
      <c r="V107" s="49" t="s">
        <v>145</v>
      </c>
      <c r="W107" s="49" t="s">
        <v>146</v>
      </c>
      <c r="X107" s="97" t="s">
        <v>409</v>
      </c>
      <c r="Y107" s="98"/>
      <c r="Z107" s="98"/>
      <c r="AA107" s="98"/>
      <c r="AB107" s="99" t="s">
        <v>177</v>
      </c>
      <c r="AC107" s="26"/>
      <c r="AD107" s="2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8.75" hidden="1" x14ac:dyDescent="0.25">
      <c r="A108" s="49">
        <v>107</v>
      </c>
      <c r="B108" s="49" t="s">
        <v>91</v>
      </c>
      <c r="C108" s="49" t="s">
        <v>172</v>
      </c>
      <c r="D108" s="49" t="s">
        <v>449</v>
      </c>
      <c r="E108" s="100"/>
      <c r="F108" s="50">
        <v>45786</v>
      </c>
      <c r="G108" s="50">
        <v>45831</v>
      </c>
      <c r="H108" s="91" t="str">
        <f ca="1">IF(G108,"",TODAY()-F108)</f>
        <v/>
      </c>
      <c r="I108" s="49" t="s">
        <v>450</v>
      </c>
      <c r="J108" s="50">
        <v>45835</v>
      </c>
      <c r="K108" s="49" t="str" cm="1">
        <f t="array" ref="K108">IFERROR(CHOOSE(MATCH(TRUE,Tabela2[[#This Row],[REPARADA]:[RETORNO]]&lt;&gt;"",0),"Reparada","Analisando","Sem Reparo","Retorno"),"")</f>
        <v>Reparada</v>
      </c>
      <c r="L108" s="49" t="s">
        <v>46</v>
      </c>
      <c r="M108" s="92" t="s">
        <v>91</v>
      </c>
      <c r="N108" s="93"/>
      <c r="O108" s="94"/>
      <c r="P108" s="95"/>
      <c r="Q108" s="96"/>
      <c r="R108" s="49" t="s">
        <v>408</v>
      </c>
      <c r="S108" s="49"/>
      <c r="T108" s="49" t="s">
        <v>91</v>
      </c>
      <c r="U108" s="49"/>
      <c r="V108" s="49" t="s">
        <v>145</v>
      </c>
      <c r="W108" s="49" t="s">
        <v>146</v>
      </c>
      <c r="X108" s="97" t="s">
        <v>409</v>
      </c>
      <c r="Y108" s="98"/>
      <c r="Z108" s="98"/>
      <c r="AA108" s="98"/>
      <c r="AB108" s="99" t="s">
        <v>424</v>
      </c>
      <c r="AC108" s="26"/>
      <c r="AD108" s="2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8.75" hidden="1" x14ac:dyDescent="0.25">
      <c r="A109" s="49">
        <v>108</v>
      </c>
      <c r="B109" s="49" t="s">
        <v>91</v>
      </c>
      <c r="C109" s="49" t="s">
        <v>405</v>
      </c>
      <c r="D109" s="49" t="s">
        <v>451</v>
      </c>
      <c r="E109" s="49"/>
      <c r="F109" s="50">
        <v>45786</v>
      </c>
      <c r="G109" s="50">
        <v>45790</v>
      </c>
      <c r="H109" s="91"/>
      <c r="I109" s="49" t="s">
        <v>452</v>
      </c>
      <c r="J109" s="50">
        <v>45790</v>
      </c>
      <c r="K109" s="49" t="str" cm="1">
        <f t="array" ref="K109">IFERROR(CHOOSE(MATCH(TRUE,Tabela2[[#This Row],[REPARADA]:[RETORNO]]&lt;&gt;"",0),"Reparada","Analisando","Sem Reparo","Retorno"),"")</f>
        <v>Reparada</v>
      </c>
      <c r="L109" s="49" t="s">
        <v>46</v>
      </c>
      <c r="M109" s="92" t="s">
        <v>91</v>
      </c>
      <c r="N109" s="93"/>
      <c r="O109" s="94"/>
      <c r="P109" s="95"/>
      <c r="Q109" s="96"/>
      <c r="R109" s="49" t="s">
        <v>432</v>
      </c>
      <c r="S109" s="49"/>
      <c r="T109" s="49" t="s">
        <v>91</v>
      </c>
      <c r="U109" s="49"/>
      <c r="V109" s="49" t="s">
        <v>145</v>
      </c>
      <c r="W109" s="49" t="s">
        <v>146</v>
      </c>
      <c r="X109" s="97" t="s">
        <v>133</v>
      </c>
      <c r="Y109" s="98"/>
      <c r="Z109" s="98"/>
      <c r="AA109" s="98"/>
      <c r="AB109" s="99" t="s">
        <v>318</v>
      </c>
      <c r="AC109" s="26"/>
      <c r="AD109" s="2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8.75" hidden="1" x14ac:dyDescent="0.25">
      <c r="A110" s="49">
        <v>109</v>
      </c>
      <c r="B110" s="49" t="s">
        <v>91</v>
      </c>
      <c r="C110" s="49" t="s">
        <v>405</v>
      </c>
      <c r="D110" s="49" t="s">
        <v>453</v>
      </c>
      <c r="E110" s="49"/>
      <c r="F110" s="50">
        <v>45786</v>
      </c>
      <c r="G110" s="50">
        <v>45790</v>
      </c>
      <c r="H110" s="91"/>
      <c r="I110" s="49" t="s">
        <v>454</v>
      </c>
      <c r="J110" s="50">
        <v>45790</v>
      </c>
      <c r="K110" s="49" t="str" cm="1">
        <f t="array" ref="K110">IFERROR(CHOOSE(MATCH(TRUE,Tabela2[[#This Row],[REPARADA]:[RETORNO]]&lt;&gt;"",0),"Reparada","Analisando","Sem Reparo","Retorno"),"")</f>
        <v>Reparada</v>
      </c>
      <c r="L110" s="49" t="s">
        <v>46</v>
      </c>
      <c r="M110" s="92" t="s">
        <v>91</v>
      </c>
      <c r="N110" s="93"/>
      <c r="O110" s="94"/>
      <c r="P110" s="95"/>
      <c r="Q110" s="96"/>
      <c r="R110" s="49" t="s">
        <v>432</v>
      </c>
      <c r="S110" s="49"/>
      <c r="T110" s="49" t="s">
        <v>91</v>
      </c>
      <c r="U110" s="49"/>
      <c r="V110" s="49" t="s">
        <v>145</v>
      </c>
      <c r="W110" s="49" t="s">
        <v>146</v>
      </c>
      <c r="X110" s="97" t="s">
        <v>133</v>
      </c>
      <c r="Y110" s="98"/>
      <c r="Z110" s="98"/>
      <c r="AA110" s="98"/>
      <c r="AB110" s="99" t="s">
        <v>318</v>
      </c>
      <c r="AC110" s="26"/>
      <c r="AD110" s="2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8.75" hidden="1" x14ac:dyDescent="0.25">
      <c r="A111" s="49">
        <v>110</v>
      </c>
      <c r="B111" s="49" t="s">
        <v>91</v>
      </c>
      <c r="C111" s="49" t="s">
        <v>414</v>
      </c>
      <c r="D111" s="49" t="s">
        <v>455</v>
      </c>
      <c r="E111" s="49"/>
      <c r="F111" s="50">
        <v>45786</v>
      </c>
      <c r="G111" s="50">
        <v>45789</v>
      </c>
      <c r="H111" s="91"/>
      <c r="I111" s="49" t="s">
        <v>456</v>
      </c>
      <c r="J111" s="50">
        <v>45789</v>
      </c>
      <c r="K111" s="49" t="str" cm="1">
        <f t="array" ref="K111">IFERROR(CHOOSE(MATCH(TRUE,Tabela2[[#This Row],[REPARADA]:[RETORNO]]&lt;&gt;"",0),"Reparada","Analisando","Sem Reparo","Retorno"),"")</f>
        <v>Reparada</v>
      </c>
      <c r="L111" s="49" t="s">
        <v>46</v>
      </c>
      <c r="M111" s="92" t="s">
        <v>91</v>
      </c>
      <c r="N111" s="93"/>
      <c r="O111" s="94"/>
      <c r="P111" s="95"/>
      <c r="Q111" s="96"/>
      <c r="R111" s="49" t="s">
        <v>432</v>
      </c>
      <c r="S111" s="49"/>
      <c r="T111" s="49" t="s">
        <v>91</v>
      </c>
      <c r="U111" s="49"/>
      <c r="V111" s="49" t="s">
        <v>145</v>
      </c>
      <c r="W111" s="49" t="s">
        <v>146</v>
      </c>
      <c r="X111" s="97" t="s">
        <v>409</v>
      </c>
      <c r="Y111" s="98"/>
      <c r="Z111" s="98"/>
      <c r="AA111" s="98"/>
      <c r="AB111" s="99" t="s">
        <v>177</v>
      </c>
      <c r="AC111" s="26"/>
      <c r="AD111" s="2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8.75" hidden="1" x14ac:dyDescent="0.25">
      <c r="A112" s="49">
        <v>111</v>
      </c>
      <c r="B112" s="49" t="s">
        <v>91</v>
      </c>
      <c r="C112" s="49" t="s">
        <v>405</v>
      </c>
      <c r="D112" s="49" t="s">
        <v>457</v>
      </c>
      <c r="E112" s="49"/>
      <c r="F112" s="50">
        <v>45786</v>
      </c>
      <c r="G112" s="50">
        <v>45791</v>
      </c>
      <c r="H112" s="91"/>
      <c r="I112" s="49" t="s">
        <v>458</v>
      </c>
      <c r="J112" s="50">
        <v>45791</v>
      </c>
      <c r="K112" s="49" t="str" cm="1">
        <f t="array" ref="K112">IFERROR(CHOOSE(MATCH(TRUE,Tabela2[[#This Row],[REPARADA]:[RETORNO]]&lt;&gt;"",0),"Reparada","Analisando","Sem Reparo","Retorno"),"")</f>
        <v>Reparada</v>
      </c>
      <c r="L112" s="49" t="s">
        <v>46</v>
      </c>
      <c r="M112" s="92" t="s">
        <v>91</v>
      </c>
      <c r="N112" s="93"/>
      <c r="O112" s="94"/>
      <c r="P112" s="95"/>
      <c r="Q112" s="96"/>
      <c r="R112" s="49" t="s">
        <v>432</v>
      </c>
      <c r="S112" s="49"/>
      <c r="T112" s="49" t="s">
        <v>91</v>
      </c>
      <c r="U112" s="49"/>
      <c r="V112" s="49" t="s">
        <v>145</v>
      </c>
      <c r="W112" s="49" t="s">
        <v>146</v>
      </c>
      <c r="X112" s="97" t="s">
        <v>409</v>
      </c>
      <c r="Y112" s="98"/>
      <c r="Z112" s="98"/>
      <c r="AA112" s="98"/>
      <c r="AB112" s="99" t="s">
        <v>177</v>
      </c>
      <c r="AC112" s="26"/>
      <c r="AD112" s="2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8.75" hidden="1" x14ac:dyDescent="0.25">
      <c r="A113" s="49">
        <v>112</v>
      </c>
      <c r="B113" s="49" t="s">
        <v>72</v>
      </c>
      <c r="C113" s="49" t="s">
        <v>142</v>
      </c>
      <c r="D113" s="49" t="s">
        <v>459</v>
      </c>
      <c r="E113" s="49"/>
      <c r="F113" s="50">
        <v>45786</v>
      </c>
      <c r="G113" s="50">
        <v>45789</v>
      </c>
      <c r="H113" s="91"/>
      <c r="I113" s="49" t="s">
        <v>460</v>
      </c>
      <c r="J113" s="50">
        <v>45789</v>
      </c>
      <c r="K113" s="49" t="str" cm="1">
        <f t="array" ref="K113">IFERROR(CHOOSE(MATCH(TRUE,Tabela2[[#This Row],[REPARADA]:[RETORNO]]&lt;&gt;"",0),"Reparada","Analisando","Sem Reparo","Retorno"),"")</f>
        <v>Reparada</v>
      </c>
      <c r="L113" s="49" t="s">
        <v>46</v>
      </c>
      <c r="M113" s="92" t="s">
        <v>72</v>
      </c>
      <c r="N113" s="93"/>
      <c r="O113" s="94"/>
      <c r="P113" s="95"/>
      <c r="Q113" s="96"/>
      <c r="R113" s="49" t="s">
        <v>432</v>
      </c>
      <c r="S113" s="49"/>
      <c r="T113" s="49" t="s">
        <v>72</v>
      </c>
      <c r="U113" s="49"/>
      <c r="V113" s="49" t="s">
        <v>145</v>
      </c>
      <c r="W113" s="49" t="s">
        <v>146</v>
      </c>
      <c r="X113" s="97" t="s">
        <v>170</v>
      </c>
      <c r="Y113" s="98"/>
      <c r="Z113" s="98"/>
      <c r="AA113" s="98"/>
      <c r="AB113" s="99" t="s">
        <v>76</v>
      </c>
      <c r="AC113" s="26"/>
      <c r="AD113" s="2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8.75" hidden="1" x14ac:dyDescent="0.25">
      <c r="A114" s="49">
        <v>113</v>
      </c>
      <c r="B114" s="49" t="s">
        <v>220</v>
      </c>
      <c r="C114" s="49" t="s">
        <v>221</v>
      </c>
      <c r="D114" s="49" t="s">
        <v>461</v>
      </c>
      <c r="E114" s="49"/>
      <c r="F114" s="50">
        <v>45786</v>
      </c>
      <c r="G114" s="50">
        <v>45791</v>
      </c>
      <c r="H114" s="91"/>
      <c r="I114" s="49" t="s">
        <v>462</v>
      </c>
      <c r="J114" s="50">
        <v>45791</v>
      </c>
      <c r="K114" s="49" t="str" cm="1">
        <f t="array" ref="K114">IFERROR(CHOOSE(MATCH(TRUE,Tabela2[[#This Row],[REPARADA]:[RETORNO]]&lt;&gt;"",0),"Reparada","Analisando","Sem Reparo","Retorno"),"")</f>
        <v>Reparada</v>
      </c>
      <c r="L114" s="49" t="s">
        <v>46</v>
      </c>
      <c r="M114" s="92" t="s">
        <v>220</v>
      </c>
      <c r="N114" s="93"/>
      <c r="O114" s="94"/>
      <c r="P114" s="95"/>
      <c r="Q114" s="96"/>
      <c r="R114" s="49" t="s">
        <v>344</v>
      </c>
      <c r="S114" s="49"/>
      <c r="T114" s="49" t="s">
        <v>220</v>
      </c>
      <c r="U114" s="49"/>
      <c r="V114" s="49" t="s">
        <v>145</v>
      </c>
      <c r="W114" s="49" t="s">
        <v>146</v>
      </c>
      <c r="X114" s="97" t="s">
        <v>255</v>
      </c>
      <c r="Y114" s="98"/>
      <c r="Z114" s="98"/>
      <c r="AA114" s="98"/>
      <c r="AB114" s="99" t="s">
        <v>251</v>
      </c>
      <c r="AC114" s="26"/>
      <c r="AD114" s="2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8.75" hidden="1" x14ac:dyDescent="0.25">
      <c r="A115" s="49">
        <v>114</v>
      </c>
      <c r="B115" s="49" t="s">
        <v>59</v>
      </c>
      <c r="C115" s="49" t="s">
        <v>463</v>
      </c>
      <c r="D115" s="49" t="s">
        <v>464</v>
      </c>
      <c r="E115" s="49"/>
      <c r="F115" s="50">
        <v>45786</v>
      </c>
      <c r="G115" s="50">
        <v>45849</v>
      </c>
      <c r="H115" s="91" t="str">
        <f ca="1">IF(G115,"",TODAY()-F115)</f>
        <v/>
      </c>
      <c r="I115" s="49" t="s">
        <v>465</v>
      </c>
      <c r="J115" s="50">
        <v>45856</v>
      </c>
      <c r="K115" s="49" t="str" cm="1">
        <f t="array" ref="K115">IFERROR(CHOOSE(MATCH(TRUE,Tabela2[[#This Row],[REPARADA]:[RETORNO]]&lt;&gt;"",0),"Reparada","Analisando","Sem Reparo","Retorno"),"")</f>
        <v>Reparada</v>
      </c>
      <c r="L115" s="49" t="s">
        <v>46</v>
      </c>
      <c r="M115" s="92" t="s">
        <v>59</v>
      </c>
      <c r="N115" s="93"/>
      <c r="O115" s="94"/>
      <c r="P115" s="95"/>
      <c r="Q115" s="96"/>
      <c r="R115" s="49" t="s">
        <v>466</v>
      </c>
      <c r="S115" s="49"/>
      <c r="T115" s="49" t="s">
        <v>59</v>
      </c>
      <c r="U115" s="49"/>
      <c r="V115" s="49" t="s">
        <v>145</v>
      </c>
      <c r="W115" s="49" t="s">
        <v>146</v>
      </c>
      <c r="X115" s="97" t="s">
        <v>467</v>
      </c>
      <c r="Y115" s="98" t="s">
        <v>468</v>
      </c>
      <c r="Z115" s="98" t="s">
        <v>469</v>
      </c>
      <c r="AA115" s="98" t="s">
        <v>270</v>
      </c>
      <c r="AB115" s="99" t="s">
        <v>470</v>
      </c>
      <c r="AC115" s="26"/>
      <c r="AD115" s="2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8.75" hidden="1" x14ac:dyDescent="0.25">
      <c r="A116" s="49">
        <v>115</v>
      </c>
      <c r="B116" s="49" t="s">
        <v>59</v>
      </c>
      <c r="C116" s="49" t="s">
        <v>463</v>
      </c>
      <c r="D116" s="49" t="s">
        <v>471</v>
      </c>
      <c r="E116" s="49"/>
      <c r="F116" s="50">
        <v>45786</v>
      </c>
      <c r="G116" s="50">
        <v>45883</v>
      </c>
      <c r="H116" s="91" t="str">
        <f ca="1">IF(G116,"",TODAY()-F116)</f>
        <v/>
      </c>
      <c r="I116" s="49" t="s">
        <v>472</v>
      </c>
      <c r="J116" s="50">
        <v>45884</v>
      </c>
      <c r="K116" s="49" t="str" cm="1">
        <f t="array" ref="K116">IFERROR(CHOOSE(MATCH(TRUE,Tabela2[[#This Row],[REPARADA]:[RETORNO]]&lt;&gt;"",0),"Reparada","Analisando","Sem Reparo","Retorno"),"")</f>
        <v>Sem Reparo</v>
      </c>
      <c r="L116" s="49"/>
      <c r="M116" s="92"/>
      <c r="N116" s="93"/>
      <c r="O116" s="94" t="s">
        <v>59</v>
      </c>
      <c r="P116" s="95"/>
      <c r="Q116" s="96"/>
      <c r="R116" s="49"/>
      <c r="S116" s="49"/>
      <c r="T116" s="49"/>
      <c r="U116" s="49"/>
      <c r="V116" s="49" t="s">
        <v>145</v>
      </c>
      <c r="W116" s="49" t="s">
        <v>146</v>
      </c>
      <c r="X116" s="97"/>
      <c r="Y116" s="98"/>
      <c r="Z116" s="98"/>
      <c r="AA116" s="98"/>
      <c r="AB116" s="99"/>
      <c r="AC116" s="26"/>
      <c r="AD116" s="26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8.75" hidden="1" x14ac:dyDescent="0.25">
      <c r="A117" s="49">
        <v>116</v>
      </c>
      <c r="B117" s="49" t="s">
        <v>59</v>
      </c>
      <c r="C117" s="49" t="s">
        <v>235</v>
      </c>
      <c r="D117" s="49" t="s">
        <v>473</v>
      </c>
      <c r="E117" s="49"/>
      <c r="F117" s="50">
        <v>45786</v>
      </c>
      <c r="G117" s="50">
        <v>45848</v>
      </c>
      <c r="H117" s="91" t="str">
        <f ca="1">IF(G117,"",TODAY()-F117)</f>
        <v/>
      </c>
      <c r="I117" s="49" t="s">
        <v>474</v>
      </c>
      <c r="J117" s="50">
        <v>45856</v>
      </c>
      <c r="K117" s="49" t="str" cm="1">
        <f t="array" ref="K117">IFERROR(CHOOSE(MATCH(TRUE,Tabela2[[#This Row],[REPARADA]:[RETORNO]]&lt;&gt;"",0),"Reparada","Analisando","Sem Reparo","Retorno"),"")</f>
        <v>Reparada</v>
      </c>
      <c r="L117" s="49" t="s">
        <v>46</v>
      </c>
      <c r="M117" s="92" t="s">
        <v>59</v>
      </c>
      <c r="N117" s="93"/>
      <c r="O117" s="94"/>
      <c r="P117" s="95"/>
      <c r="Q117" s="96"/>
      <c r="R117" s="49" t="s">
        <v>466</v>
      </c>
      <c r="S117" s="49"/>
      <c r="T117" s="49" t="s">
        <v>59</v>
      </c>
      <c r="U117" s="49"/>
      <c r="V117" s="49" t="s">
        <v>145</v>
      </c>
      <c r="W117" s="49" t="s">
        <v>146</v>
      </c>
      <c r="X117" s="97" t="s">
        <v>475</v>
      </c>
      <c r="Y117" s="98" t="s">
        <v>376</v>
      </c>
      <c r="Z117" s="98" t="s">
        <v>476</v>
      </c>
      <c r="AA117" s="98" t="s">
        <v>233</v>
      </c>
      <c r="AB117" s="99" t="s">
        <v>477</v>
      </c>
      <c r="AC117" s="26"/>
      <c r="AD117" s="26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8.75" hidden="1" x14ac:dyDescent="0.25">
      <c r="A118" s="49">
        <v>117</v>
      </c>
      <c r="B118" s="49" t="s">
        <v>194</v>
      </c>
      <c r="C118" s="49" t="s">
        <v>478</v>
      </c>
      <c r="D118" s="49" t="s">
        <v>479</v>
      </c>
      <c r="E118" s="49"/>
      <c r="F118" s="50">
        <v>45786</v>
      </c>
      <c r="G118" s="50">
        <v>45800</v>
      </c>
      <c r="H118" s="91"/>
      <c r="I118" s="49" t="s">
        <v>480</v>
      </c>
      <c r="J118" s="50">
        <v>45800</v>
      </c>
      <c r="K118" s="49" t="str" cm="1">
        <f t="array" ref="K118">IFERROR(CHOOSE(MATCH(TRUE,Tabela2[[#This Row],[REPARADA]:[RETORNO]]&lt;&gt;"",0),"Reparada","Analisando","Sem Reparo","Retorno"),"")</f>
        <v>Reparada</v>
      </c>
      <c r="L118" s="49" t="s">
        <v>46</v>
      </c>
      <c r="M118" s="92" t="s">
        <v>194</v>
      </c>
      <c r="N118" s="93"/>
      <c r="O118" s="94"/>
      <c r="P118" s="95"/>
      <c r="Q118" s="96"/>
      <c r="R118" s="49" t="s">
        <v>344</v>
      </c>
      <c r="S118" s="49"/>
      <c r="T118" s="49" t="s">
        <v>194</v>
      </c>
      <c r="U118" s="49"/>
      <c r="V118" s="49" t="s">
        <v>145</v>
      </c>
      <c r="W118" s="49" t="s">
        <v>146</v>
      </c>
      <c r="X118" s="97" t="s">
        <v>163</v>
      </c>
      <c r="Y118" s="98" t="s">
        <v>481</v>
      </c>
      <c r="Z118" s="98" t="s">
        <v>482</v>
      </c>
      <c r="AA118" s="98" t="s">
        <v>332</v>
      </c>
      <c r="AB118" s="99" t="s">
        <v>483</v>
      </c>
      <c r="AC118" s="26"/>
      <c r="AD118" s="26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8.75" hidden="1" x14ac:dyDescent="0.25">
      <c r="A119" s="49">
        <v>118</v>
      </c>
      <c r="B119" s="49" t="s">
        <v>83</v>
      </c>
      <c r="C119" s="49" t="s">
        <v>160</v>
      </c>
      <c r="D119" s="49" t="s">
        <v>484</v>
      </c>
      <c r="E119" s="49" t="s">
        <v>485</v>
      </c>
      <c r="F119" s="50">
        <v>45786</v>
      </c>
      <c r="G119" s="50"/>
      <c r="H119" s="91">
        <f ca="1">IF(G119,"",TODAY()-F119)</f>
        <v>116</v>
      </c>
      <c r="I119" s="49"/>
      <c r="J119" s="50">
        <v>45912</v>
      </c>
      <c r="K119" s="49" t="str" cm="1">
        <f t="array" ref="K119">IFERROR(CHOOSE(MATCH(TRUE,Tabela2[[#This Row],[REPARADA]:[RETORNO]]&lt;&gt;"",0),"Reparada","Analisando","Sem Reparo","Retorno"),"")</f>
        <v>Analisando</v>
      </c>
      <c r="L119" s="49" t="s">
        <v>290</v>
      </c>
      <c r="M119" s="92"/>
      <c r="N119" s="93" t="s">
        <v>83</v>
      </c>
      <c r="O119" s="94"/>
      <c r="P119" s="95"/>
      <c r="Q119" s="96"/>
      <c r="R119" s="49"/>
      <c r="S119" s="49" t="s">
        <v>486</v>
      </c>
      <c r="T119" s="49"/>
      <c r="U119" s="49"/>
      <c r="V119" s="49" t="s">
        <v>145</v>
      </c>
      <c r="W119" s="49" t="s">
        <v>146</v>
      </c>
      <c r="X119" s="97"/>
      <c r="Y119" s="98"/>
      <c r="Z119" s="98"/>
      <c r="AA119" s="98"/>
      <c r="AB119" s="99"/>
      <c r="AC119" s="26"/>
      <c r="AD119" s="26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8.75" hidden="1" x14ac:dyDescent="0.25">
      <c r="A120" s="49">
        <v>119</v>
      </c>
      <c r="B120" s="49" t="s">
        <v>178</v>
      </c>
      <c r="C120" s="49" t="s">
        <v>179</v>
      </c>
      <c r="D120" s="49" t="s">
        <v>487</v>
      </c>
      <c r="E120" s="49"/>
      <c r="F120" s="50">
        <v>45786</v>
      </c>
      <c r="G120" s="50">
        <v>45789</v>
      </c>
      <c r="H120" s="91"/>
      <c r="I120" s="49" t="s">
        <v>488</v>
      </c>
      <c r="J120" s="50">
        <v>45789</v>
      </c>
      <c r="K120" s="49" t="str" cm="1">
        <f t="array" ref="K120">IFERROR(CHOOSE(MATCH(TRUE,Tabela2[[#This Row],[REPARADA]:[RETORNO]]&lt;&gt;"",0),"Reparada","Analisando","Sem Reparo","Retorno"),"")</f>
        <v>Reparada</v>
      </c>
      <c r="L120" s="49" t="s">
        <v>46</v>
      </c>
      <c r="M120" s="92" t="s">
        <v>178</v>
      </c>
      <c r="N120" s="93"/>
      <c r="O120" s="94"/>
      <c r="P120" s="95"/>
      <c r="Q120" s="96"/>
      <c r="R120" s="49" t="s">
        <v>344</v>
      </c>
      <c r="S120" s="49"/>
      <c r="T120" s="49" t="s">
        <v>178</v>
      </c>
      <c r="U120" s="49"/>
      <c r="V120" s="49" t="s">
        <v>145</v>
      </c>
      <c r="W120" s="49" t="s">
        <v>146</v>
      </c>
      <c r="X120" s="97" t="s">
        <v>489</v>
      </c>
      <c r="Y120" s="98"/>
      <c r="Z120" s="98"/>
      <c r="AA120" s="98"/>
      <c r="AB120" s="99" t="s">
        <v>140</v>
      </c>
      <c r="AC120" s="26"/>
      <c r="AD120" s="26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8.75" hidden="1" x14ac:dyDescent="0.25">
      <c r="A121" s="49">
        <v>120</v>
      </c>
      <c r="B121" s="49" t="s">
        <v>178</v>
      </c>
      <c r="C121" s="49" t="s">
        <v>179</v>
      </c>
      <c r="D121" s="49" t="s">
        <v>487</v>
      </c>
      <c r="E121" s="49"/>
      <c r="F121" s="50">
        <v>45817</v>
      </c>
      <c r="G121" s="50">
        <v>45838</v>
      </c>
      <c r="H121" s="91" t="str">
        <f ca="1">IF(G121,"",TODAY()-F121)</f>
        <v/>
      </c>
      <c r="I121" s="49" t="s">
        <v>490</v>
      </c>
      <c r="J121" s="50">
        <v>45842</v>
      </c>
      <c r="K121" s="49" t="str" cm="1">
        <f t="array" ref="K121">IFERROR(CHOOSE(MATCH(TRUE,Tabela2[[#This Row],[REPARADA]:[RETORNO]]&lt;&gt;"",0),"Reparada","Analisando","Sem Reparo","Retorno"),"")</f>
        <v>Retorno</v>
      </c>
      <c r="L121" s="49" t="s">
        <v>46</v>
      </c>
      <c r="M121" s="92"/>
      <c r="N121" s="93"/>
      <c r="O121" s="94"/>
      <c r="P121" s="95" t="s">
        <v>178</v>
      </c>
      <c r="Q121" s="96"/>
      <c r="R121" s="49" t="s">
        <v>15</v>
      </c>
      <c r="S121" s="49"/>
      <c r="T121" s="49" t="s">
        <v>15</v>
      </c>
      <c r="U121" s="49" t="s">
        <v>112</v>
      </c>
      <c r="V121" s="49" t="s">
        <v>145</v>
      </c>
      <c r="W121" s="49" t="s">
        <v>146</v>
      </c>
      <c r="X121" s="97" t="s">
        <v>489</v>
      </c>
      <c r="Y121" s="98" t="s">
        <v>491</v>
      </c>
      <c r="Z121" s="98" t="s">
        <v>184</v>
      </c>
      <c r="AA121" s="98" t="s">
        <v>185</v>
      </c>
      <c r="AB121" s="99" t="s">
        <v>90</v>
      </c>
      <c r="AC121" s="26"/>
      <c r="AD121" s="26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8.75" hidden="1" x14ac:dyDescent="0.25">
      <c r="A122" s="49">
        <v>121</v>
      </c>
      <c r="B122" s="49" t="s">
        <v>72</v>
      </c>
      <c r="C122" s="49" t="s">
        <v>142</v>
      </c>
      <c r="D122" s="49" t="s">
        <v>267</v>
      </c>
      <c r="E122" s="49"/>
      <c r="F122" s="50">
        <v>45786</v>
      </c>
      <c r="G122" s="50">
        <v>45790</v>
      </c>
      <c r="H122" s="91"/>
      <c r="I122" s="49" t="s">
        <v>492</v>
      </c>
      <c r="J122" s="50">
        <v>45790</v>
      </c>
      <c r="K122" s="49" t="str" cm="1">
        <f t="array" ref="K122">IFERROR(CHOOSE(MATCH(TRUE,Tabela2[[#This Row],[REPARADA]:[RETORNO]]&lt;&gt;"",0),"Reparada","Analisando","Sem Reparo","Retorno"),"")</f>
        <v>Retorno</v>
      </c>
      <c r="L122" s="49" t="s">
        <v>46</v>
      </c>
      <c r="M122" s="92"/>
      <c r="N122" s="93"/>
      <c r="O122" s="94"/>
      <c r="P122" s="95" t="s">
        <v>72</v>
      </c>
      <c r="Q122" s="96"/>
      <c r="R122" s="49" t="s">
        <v>15</v>
      </c>
      <c r="S122" s="49"/>
      <c r="T122" s="49" t="s">
        <v>15</v>
      </c>
      <c r="U122" s="49" t="s">
        <v>112</v>
      </c>
      <c r="V122" s="49" t="s">
        <v>145</v>
      </c>
      <c r="W122" s="49" t="s">
        <v>146</v>
      </c>
      <c r="X122" s="97" t="s">
        <v>270</v>
      </c>
      <c r="Y122" s="98"/>
      <c r="Z122" s="98"/>
      <c r="AA122" s="98"/>
      <c r="AB122" s="99" t="s">
        <v>260</v>
      </c>
      <c r="AC122" s="26"/>
      <c r="AD122" s="26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8.75" hidden="1" x14ac:dyDescent="0.25">
      <c r="A123" s="49">
        <v>122</v>
      </c>
      <c r="B123" s="49" t="s">
        <v>166</v>
      </c>
      <c r="C123" s="49" t="s">
        <v>493</v>
      </c>
      <c r="D123" s="49" t="s">
        <v>494</v>
      </c>
      <c r="E123" s="49"/>
      <c r="F123" s="50">
        <v>45792</v>
      </c>
      <c r="G123" s="50">
        <v>45813</v>
      </c>
      <c r="H123" s="91"/>
      <c r="I123" s="49" t="s">
        <v>495</v>
      </c>
      <c r="J123" s="50">
        <v>45813</v>
      </c>
      <c r="K123" s="49" t="str" cm="1">
        <f t="array" ref="K123">IFERROR(CHOOSE(MATCH(TRUE,Tabela2[[#This Row],[REPARADA]:[RETORNO]]&lt;&gt;"",0),"Reparada","Analisando","Sem Reparo","Retorno"),"")</f>
        <v>Reparada</v>
      </c>
      <c r="L123" s="49" t="s">
        <v>46</v>
      </c>
      <c r="M123" s="92" t="s">
        <v>166</v>
      </c>
      <c r="N123" s="93"/>
      <c r="O123" s="94"/>
      <c r="P123" s="95"/>
      <c r="Q123" s="96"/>
      <c r="R123" s="49" t="s">
        <v>215</v>
      </c>
      <c r="S123" s="49"/>
      <c r="T123" s="49" t="s">
        <v>166</v>
      </c>
      <c r="U123" s="49" t="s">
        <v>216</v>
      </c>
      <c r="V123" s="49" t="s">
        <v>145</v>
      </c>
      <c r="W123" s="49" t="s">
        <v>146</v>
      </c>
      <c r="X123" s="97" t="s">
        <v>373</v>
      </c>
      <c r="Y123" s="98" t="s">
        <v>80</v>
      </c>
      <c r="Z123" s="98" t="s">
        <v>70</v>
      </c>
      <c r="AA123" s="98" t="s">
        <v>496</v>
      </c>
      <c r="AB123" s="99" t="s">
        <v>497</v>
      </c>
      <c r="AC123" s="26"/>
      <c r="AD123" s="26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8.75" hidden="1" x14ac:dyDescent="0.25">
      <c r="A124" s="49">
        <v>123</v>
      </c>
      <c r="B124" s="49" t="s">
        <v>72</v>
      </c>
      <c r="C124" s="49" t="s">
        <v>142</v>
      </c>
      <c r="D124" s="49" t="s">
        <v>430</v>
      </c>
      <c r="E124" s="49"/>
      <c r="F124" s="50">
        <v>45792</v>
      </c>
      <c r="G124" s="50">
        <v>45799</v>
      </c>
      <c r="H124" s="91"/>
      <c r="I124" s="49" t="s">
        <v>498</v>
      </c>
      <c r="J124" s="50">
        <v>45799</v>
      </c>
      <c r="K124" s="49" t="str" cm="1">
        <f t="array" ref="K124">IFERROR(CHOOSE(MATCH(TRUE,Tabela2[[#This Row],[REPARADA]:[RETORNO]]&lt;&gt;"",0),"Reparada","Analisando","Sem Reparo","Retorno"),"")</f>
        <v>Retorno</v>
      </c>
      <c r="L124" s="49" t="s">
        <v>46</v>
      </c>
      <c r="M124" s="92"/>
      <c r="N124" s="93"/>
      <c r="O124" s="94"/>
      <c r="P124" s="95" t="s">
        <v>72</v>
      </c>
      <c r="Q124" s="96"/>
      <c r="R124" s="49" t="s">
        <v>15</v>
      </c>
      <c r="S124" s="49"/>
      <c r="T124" s="49" t="s">
        <v>15</v>
      </c>
      <c r="U124" s="49" t="s">
        <v>112</v>
      </c>
      <c r="V124" s="49" t="s">
        <v>145</v>
      </c>
      <c r="W124" s="49" t="s">
        <v>146</v>
      </c>
      <c r="X124" s="97" t="s">
        <v>51</v>
      </c>
      <c r="Y124" s="98" t="s">
        <v>409</v>
      </c>
      <c r="Z124" s="98" t="s">
        <v>499</v>
      </c>
      <c r="AA124" s="98" t="s">
        <v>423</v>
      </c>
      <c r="AB124" s="99" t="s">
        <v>500</v>
      </c>
      <c r="AC124" s="26"/>
      <c r="AD124" s="26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8.75" hidden="1" x14ac:dyDescent="0.2">
      <c r="A125" s="49">
        <v>124</v>
      </c>
      <c r="B125" s="49" t="s">
        <v>72</v>
      </c>
      <c r="C125" s="49" t="s">
        <v>142</v>
      </c>
      <c r="D125" s="49" t="s">
        <v>428</v>
      </c>
      <c r="E125" s="49"/>
      <c r="F125" s="50">
        <v>45792</v>
      </c>
      <c r="G125" s="50">
        <v>45798</v>
      </c>
      <c r="H125" s="91"/>
      <c r="I125" s="49" t="s">
        <v>501</v>
      </c>
      <c r="J125" s="50">
        <v>45798</v>
      </c>
      <c r="K125" s="49" t="str" cm="1">
        <f t="array" ref="K125">IFERROR(CHOOSE(MATCH(TRUE,Tabela2[[#This Row],[REPARADA]:[RETORNO]]&lt;&gt;"",0),"Reparada","Analisando","Sem Reparo","Retorno"),"")</f>
        <v>Retorno</v>
      </c>
      <c r="L125" s="49" t="s">
        <v>46</v>
      </c>
      <c r="M125" s="92"/>
      <c r="N125" s="93"/>
      <c r="O125" s="94"/>
      <c r="P125" s="95" t="s">
        <v>72</v>
      </c>
      <c r="Q125" s="96"/>
      <c r="R125" s="49" t="s">
        <v>15</v>
      </c>
      <c r="S125" s="49"/>
      <c r="T125" s="49" t="s">
        <v>15</v>
      </c>
      <c r="U125" s="49" t="s">
        <v>112</v>
      </c>
      <c r="V125" s="49" t="s">
        <v>145</v>
      </c>
      <c r="W125" s="49" t="s">
        <v>146</v>
      </c>
      <c r="X125" s="97" t="s">
        <v>502</v>
      </c>
      <c r="Y125" s="98" t="s">
        <v>51</v>
      </c>
      <c r="Z125" s="98"/>
      <c r="AA125" s="98"/>
      <c r="AB125" s="99" t="s">
        <v>503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8.75" hidden="1" x14ac:dyDescent="0.2">
      <c r="A126" s="49">
        <v>125</v>
      </c>
      <c r="B126" s="49" t="s">
        <v>220</v>
      </c>
      <c r="C126" s="49" t="s">
        <v>221</v>
      </c>
      <c r="D126" s="49" t="s">
        <v>352</v>
      </c>
      <c r="E126" s="49"/>
      <c r="F126" s="50">
        <v>45792</v>
      </c>
      <c r="G126" s="50">
        <v>45797</v>
      </c>
      <c r="H126" s="91"/>
      <c r="I126" s="49" t="s">
        <v>504</v>
      </c>
      <c r="J126" s="50">
        <v>45797</v>
      </c>
      <c r="K126" s="49" t="str" cm="1">
        <f t="array" ref="K126">IFERROR(CHOOSE(MATCH(TRUE,Tabela2[[#This Row],[REPARADA]:[RETORNO]]&lt;&gt;"",0),"Reparada","Analisando","Sem Reparo","Retorno"),"")</f>
        <v>Retorno</v>
      </c>
      <c r="L126" s="49" t="s">
        <v>46</v>
      </c>
      <c r="M126" s="92"/>
      <c r="N126" s="93"/>
      <c r="O126" s="94"/>
      <c r="P126" s="95" t="s">
        <v>220</v>
      </c>
      <c r="Q126" s="96"/>
      <c r="R126" s="49" t="s">
        <v>15</v>
      </c>
      <c r="S126" s="49"/>
      <c r="T126" s="49" t="s">
        <v>15</v>
      </c>
      <c r="U126" s="49" t="s">
        <v>112</v>
      </c>
      <c r="V126" s="49" t="s">
        <v>145</v>
      </c>
      <c r="W126" s="49" t="s">
        <v>146</v>
      </c>
      <c r="X126" s="97" t="s">
        <v>336</v>
      </c>
      <c r="Y126" s="98"/>
      <c r="Z126" s="98"/>
      <c r="AA126" s="98"/>
      <c r="AB126" s="99" t="s">
        <v>505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8.75" hidden="1" x14ac:dyDescent="0.2">
      <c r="A127" s="49">
        <v>126</v>
      </c>
      <c r="B127" s="49" t="s">
        <v>151</v>
      </c>
      <c r="C127" s="49" t="s">
        <v>506</v>
      </c>
      <c r="D127" s="49" t="s">
        <v>507</v>
      </c>
      <c r="E127" s="49"/>
      <c r="F127" s="50">
        <v>45792</v>
      </c>
      <c r="G127" s="50">
        <v>45793</v>
      </c>
      <c r="H127" s="91"/>
      <c r="I127" s="49" t="s">
        <v>508</v>
      </c>
      <c r="J127" s="50">
        <v>45793</v>
      </c>
      <c r="K127" s="49" t="str" cm="1">
        <f t="array" ref="K127">IFERROR(CHOOSE(MATCH(TRUE,Tabela2[[#This Row],[REPARADA]:[RETORNO]]&lt;&gt;"",0),"Reparada","Analisando","Sem Reparo","Retorno"),"")</f>
        <v>Reparada</v>
      </c>
      <c r="L127" s="49" t="s">
        <v>46</v>
      </c>
      <c r="M127" s="92" t="s">
        <v>151</v>
      </c>
      <c r="N127" s="93"/>
      <c r="O127" s="94"/>
      <c r="P127" s="95"/>
      <c r="Q127" s="96"/>
      <c r="R127" s="49" t="s">
        <v>344</v>
      </c>
      <c r="S127" s="49"/>
      <c r="T127" s="49" t="s">
        <v>151</v>
      </c>
      <c r="U127" s="49"/>
      <c r="V127" s="49" t="s">
        <v>145</v>
      </c>
      <c r="W127" s="49" t="s">
        <v>146</v>
      </c>
      <c r="X127" s="97" t="s">
        <v>509</v>
      </c>
      <c r="Y127" s="98"/>
      <c r="Z127" s="98"/>
      <c r="AA127" s="98"/>
      <c r="AB127" s="99" t="s">
        <v>510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8.75" hidden="1" x14ac:dyDescent="0.2">
      <c r="A128" s="49">
        <v>127</v>
      </c>
      <c r="B128" s="49" t="s">
        <v>199</v>
      </c>
      <c r="C128" s="49" t="s">
        <v>511</v>
      </c>
      <c r="D128" s="49" t="s">
        <v>512</v>
      </c>
      <c r="E128" s="49"/>
      <c r="F128" s="50">
        <v>45792</v>
      </c>
      <c r="G128" s="50">
        <v>45796</v>
      </c>
      <c r="H128" s="91"/>
      <c r="I128" s="49" t="s">
        <v>513</v>
      </c>
      <c r="J128" s="50">
        <v>45796</v>
      </c>
      <c r="K128" s="49" t="str" cm="1">
        <f t="array" ref="K128">IFERROR(CHOOSE(MATCH(TRUE,Tabela2[[#This Row],[REPARADA]:[RETORNO]]&lt;&gt;"",0),"Reparada","Analisando","Sem Reparo","Retorno"),"")</f>
        <v>Reparada</v>
      </c>
      <c r="L128" s="49" t="s">
        <v>46</v>
      </c>
      <c r="M128" s="92" t="s">
        <v>199</v>
      </c>
      <c r="N128" s="93"/>
      <c r="O128" s="94"/>
      <c r="P128" s="95"/>
      <c r="Q128" s="96"/>
      <c r="R128" s="49" t="s">
        <v>344</v>
      </c>
      <c r="S128" s="49"/>
      <c r="T128" s="49" t="s">
        <v>199</v>
      </c>
      <c r="U128" s="49"/>
      <c r="V128" s="49" t="s">
        <v>145</v>
      </c>
      <c r="W128" s="49" t="s">
        <v>146</v>
      </c>
      <c r="X128" s="97" t="s">
        <v>170</v>
      </c>
      <c r="Y128" s="98"/>
      <c r="Z128" s="98"/>
      <c r="AA128" s="98"/>
      <c r="AB128" s="99" t="s">
        <v>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8.75" hidden="1" x14ac:dyDescent="0.2">
      <c r="A129" s="49">
        <v>128</v>
      </c>
      <c r="B129" s="49" t="s">
        <v>91</v>
      </c>
      <c r="C129" s="49" t="s">
        <v>172</v>
      </c>
      <c r="D129" s="49" t="s">
        <v>514</v>
      </c>
      <c r="E129" s="49"/>
      <c r="F129" s="50">
        <v>45792</v>
      </c>
      <c r="G129" s="50">
        <v>45799</v>
      </c>
      <c r="H129" s="91"/>
      <c r="I129" s="49" t="s">
        <v>515</v>
      </c>
      <c r="J129" s="50">
        <v>45799</v>
      </c>
      <c r="K129" s="49" t="str" cm="1">
        <f t="array" ref="K129">IFERROR(CHOOSE(MATCH(TRUE,Tabela2[[#This Row],[REPARADA]:[RETORNO]]&lt;&gt;"",0),"Reparada","Analisando","Sem Reparo","Retorno"),"")</f>
        <v>Reparada</v>
      </c>
      <c r="L129" s="49" t="s">
        <v>46</v>
      </c>
      <c r="M129" s="92" t="s">
        <v>91</v>
      </c>
      <c r="N129" s="93"/>
      <c r="O129" s="94"/>
      <c r="P129" s="95"/>
      <c r="Q129" s="96"/>
      <c r="R129" s="49" t="s">
        <v>432</v>
      </c>
      <c r="S129" s="49"/>
      <c r="T129" s="49" t="s">
        <v>91</v>
      </c>
      <c r="U129" s="49"/>
      <c r="V129" s="49" t="s">
        <v>145</v>
      </c>
      <c r="W129" s="49" t="s">
        <v>146</v>
      </c>
      <c r="X129" s="97" t="s">
        <v>133</v>
      </c>
      <c r="Y129" s="98"/>
      <c r="Z129" s="98"/>
      <c r="AA129" s="98"/>
      <c r="AB129" s="99" t="s">
        <v>516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8.75" hidden="1" x14ac:dyDescent="0.2">
      <c r="A130" s="49">
        <v>129</v>
      </c>
      <c r="B130" s="49" t="s">
        <v>102</v>
      </c>
      <c r="C130" s="49" t="s">
        <v>517</v>
      </c>
      <c r="D130" s="49" t="s">
        <v>518</v>
      </c>
      <c r="E130" s="49"/>
      <c r="F130" s="50">
        <v>45798</v>
      </c>
      <c r="G130" s="50">
        <v>45824</v>
      </c>
      <c r="H130" s="91" t="str">
        <f t="shared" ref="H130:H135" ca="1" si="18">IF(G130,"",TODAY()-F130)</f>
        <v/>
      </c>
      <c r="I130" s="49" t="s">
        <v>519</v>
      </c>
      <c r="J130" s="50">
        <v>45843</v>
      </c>
      <c r="K130" s="49" t="str" cm="1">
        <f t="array" ref="K130">IFERROR(CHOOSE(MATCH(TRUE,Tabela2[[#This Row],[REPARADA]:[RETORNO]]&lt;&gt;"",0),"Reparada","Analisando","Sem Reparo","Retorno"),"")</f>
        <v>Reparada</v>
      </c>
      <c r="L130" s="49" t="s">
        <v>46</v>
      </c>
      <c r="M130" s="92" t="s">
        <v>102</v>
      </c>
      <c r="N130" s="93"/>
      <c r="O130" s="94"/>
      <c r="P130" s="95"/>
      <c r="Q130" s="96"/>
      <c r="R130" s="49" t="s">
        <v>520</v>
      </c>
      <c r="S130" s="49"/>
      <c r="T130" s="49" t="s">
        <v>102</v>
      </c>
      <c r="U130" s="49"/>
      <c r="V130" s="49" t="s">
        <v>48</v>
      </c>
      <c r="W130" s="49" t="s">
        <v>49</v>
      </c>
      <c r="X130" s="97" t="s">
        <v>170</v>
      </c>
      <c r="Y130" s="98"/>
      <c r="Z130" s="98"/>
      <c r="AA130" s="98"/>
      <c r="AB130" s="99" t="s">
        <v>521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8.75" hidden="1" x14ac:dyDescent="0.2">
      <c r="A131" s="49">
        <v>130</v>
      </c>
      <c r="B131" s="49" t="s">
        <v>102</v>
      </c>
      <c r="C131" s="49" t="s">
        <v>108</v>
      </c>
      <c r="D131" s="49" t="s">
        <v>522</v>
      </c>
      <c r="E131" s="49"/>
      <c r="F131" s="50">
        <v>45798</v>
      </c>
      <c r="G131" s="50">
        <v>45840</v>
      </c>
      <c r="H131" s="91" t="str">
        <f t="shared" ca="1" si="18"/>
        <v/>
      </c>
      <c r="I131" s="49" t="s">
        <v>523</v>
      </c>
      <c r="J131" s="50">
        <v>45843</v>
      </c>
      <c r="K131" s="49" t="str" cm="1">
        <f t="array" ref="K131">IFERROR(CHOOSE(MATCH(TRUE,Tabela2[[#This Row],[REPARADA]:[RETORNO]]&lt;&gt;"",0),"Reparada","Analisando","Sem Reparo","Retorno"),"")</f>
        <v>Reparada</v>
      </c>
      <c r="L131" s="49" t="s">
        <v>46</v>
      </c>
      <c r="M131" s="92" t="s">
        <v>102</v>
      </c>
      <c r="N131" s="93"/>
      <c r="O131" s="94"/>
      <c r="P131" s="95"/>
      <c r="Q131" s="96"/>
      <c r="R131" s="49" t="s">
        <v>520</v>
      </c>
      <c r="S131" s="49"/>
      <c r="T131" s="49" t="s">
        <v>102</v>
      </c>
      <c r="U131" s="49"/>
      <c r="V131" s="49" t="s">
        <v>48</v>
      </c>
      <c r="W131" s="49" t="s">
        <v>49</v>
      </c>
      <c r="X131" s="97" t="s">
        <v>170</v>
      </c>
      <c r="Y131" s="98"/>
      <c r="Z131" s="98"/>
      <c r="AA131" s="98"/>
      <c r="AB131" s="99" t="s">
        <v>524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8.75" hidden="1" x14ac:dyDescent="0.2">
      <c r="A132" s="49">
        <v>131</v>
      </c>
      <c r="B132" s="49" t="s">
        <v>102</v>
      </c>
      <c r="C132" s="49" t="s">
        <v>103</v>
      </c>
      <c r="D132" s="49" t="s">
        <v>525</v>
      </c>
      <c r="E132" s="49"/>
      <c r="F132" s="50">
        <v>45798</v>
      </c>
      <c r="G132" s="50">
        <v>45832</v>
      </c>
      <c r="H132" s="91" t="str">
        <f t="shared" ca="1" si="18"/>
        <v/>
      </c>
      <c r="I132" s="49" t="s">
        <v>526</v>
      </c>
      <c r="J132" s="50">
        <v>45843</v>
      </c>
      <c r="K132" s="49" t="str" cm="1">
        <f t="array" ref="K132">IFERROR(CHOOSE(MATCH(TRUE,Tabela2[[#This Row],[REPARADA]:[RETORNO]]&lt;&gt;"",0),"Reparada","Analisando","Sem Reparo","Retorno"),"")</f>
        <v>Reparada</v>
      </c>
      <c r="L132" s="49" t="s">
        <v>46</v>
      </c>
      <c r="M132" s="92" t="s">
        <v>102</v>
      </c>
      <c r="N132" s="93"/>
      <c r="O132" s="94"/>
      <c r="P132" s="95"/>
      <c r="Q132" s="96"/>
      <c r="R132" s="49" t="s">
        <v>520</v>
      </c>
      <c r="S132" s="49"/>
      <c r="T132" s="49" t="s">
        <v>102</v>
      </c>
      <c r="U132" s="49"/>
      <c r="V132" s="49" t="s">
        <v>48</v>
      </c>
      <c r="W132" s="49" t="s">
        <v>49</v>
      </c>
      <c r="X132" s="97" t="s">
        <v>170</v>
      </c>
      <c r="Y132" s="98"/>
      <c r="Z132" s="98"/>
      <c r="AA132" s="98"/>
      <c r="AB132" s="99" t="s">
        <v>521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8.75" hidden="1" x14ac:dyDescent="0.2">
      <c r="A133" s="49">
        <v>132</v>
      </c>
      <c r="B133" s="49" t="s">
        <v>102</v>
      </c>
      <c r="C133" s="49" t="s">
        <v>517</v>
      </c>
      <c r="D133" s="49" t="s">
        <v>527</v>
      </c>
      <c r="E133" s="49"/>
      <c r="F133" s="50">
        <v>45798</v>
      </c>
      <c r="G133" s="50">
        <v>45831</v>
      </c>
      <c r="H133" s="91" t="str">
        <f t="shared" ca="1" si="18"/>
        <v/>
      </c>
      <c r="I133" s="49" t="s">
        <v>528</v>
      </c>
      <c r="J133" s="50">
        <v>45843</v>
      </c>
      <c r="K133" s="49" t="str" cm="1">
        <f t="array" ref="K133">IFERROR(CHOOSE(MATCH(TRUE,Tabela2[[#This Row],[REPARADA]:[RETORNO]]&lt;&gt;"",0),"Reparada","Analisando","Sem Reparo","Retorno"),"")</f>
        <v>Reparada</v>
      </c>
      <c r="L133" s="49" t="s">
        <v>46</v>
      </c>
      <c r="M133" s="92" t="s">
        <v>102</v>
      </c>
      <c r="N133" s="93"/>
      <c r="O133" s="94"/>
      <c r="P133" s="95"/>
      <c r="Q133" s="96"/>
      <c r="R133" s="49" t="s">
        <v>520</v>
      </c>
      <c r="S133" s="49"/>
      <c r="T133" s="49" t="s">
        <v>102</v>
      </c>
      <c r="U133" s="49"/>
      <c r="V133" s="49" t="s">
        <v>48</v>
      </c>
      <c r="W133" s="49" t="s">
        <v>49</v>
      </c>
      <c r="X133" s="97" t="s">
        <v>170</v>
      </c>
      <c r="Y133" s="98"/>
      <c r="Z133" s="98"/>
      <c r="AA133" s="98"/>
      <c r="AB133" s="99" t="s">
        <v>529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8.75" hidden="1" x14ac:dyDescent="0.2">
      <c r="A134" s="49">
        <v>133</v>
      </c>
      <c r="B134" s="49" t="s">
        <v>102</v>
      </c>
      <c r="C134" s="49" t="s">
        <v>108</v>
      </c>
      <c r="D134" s="49" t="s">
        <v>530</v>
      </c>
      <c r="E134" s="49"/>
      <c r="F134" s="50">
        <v>45798</v>
      </c>
      <c r="G134" s="50">
        <v>45832</v>
      </c>
      <c r="H134" s="91" t="str">
        <f t="shared" ca="1" si="18"/>
        <v/>
      </c>
      <c r="I134" s="49" t="s">
        <v>531</v>
      </c>
      <c r="J134" s="50">
        <v>45843</v>
      </c>
      <c r="K134" s="49" t="str" cm="1">
        <f t="array" ref="K134">IFERROR(CHOOSE(MATCH(TRUE,Tabela2[[#This Row],[REPARADA]:[RETORNO]]&lt;&gt;"",0),"Reparada","Analisando","Sem Reparo","Retorno"),"")</f>
        <v>Reparada</v>
      </c>
      <c r="L134" s="49" t="s">
        <v>46</v>
      </c>
      <c r="M134" s="92" t="s">
        <v>102</v>
      </c>
      <c r="N134" s="93"/>
      <c r="O134" s="94"/>
      <c r="P134" s="95"/>
      <c r="Q134" s="96"/>
      <c r="R134" s="49" t="s">
        <v>520</v>
      </c>
      <c r="S134" s="49"/>
      <c r="T134" s="49" t="s">
        <v>102</v>
      </c>
      <c r="U134" s="49"/>
      <c r="V134" s="49" t="s">
        <v>48</v>
      </c>
      <c r="W134" s="49" t="s">
        <v>49</v>
      </c>
      <c r="X134" s="97" t="s">
        <v>170</v>
      </c>
      <c r="Y134" s="98"/>
      <c r="Z134" s="98"/>
      <c r="AA134" s="98"/>
      <c r="AB134" s="99" t="s">
        <v>521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8.75" hidden="1" x14ac:dyDescent="0.2">
      <c r="A135" s="49">
        <v>134</v>
      </c>
      <c r="B135" s="49" t="s">
        <v>194</v>
      </c>
      <c r="C135" s="49" t="s">
        <v>195</v>
      </c>
      <c r="D135" s="49" t="s">
        <v>532</v>
      </c>
      <c r="E135" s="49"/>
      <c r="F135" s="50">
        <v>45798</v>
      </c>
      <c r="G135" s="50">
        <v>45841</v>
      </c>
      <c r="H135" s="91" t="str">
        <f t="shared" ca="1" si="18"/>
        <v/>
      </c>
      <c r="I135" s="49" t="s">
        <v>533</v>
      </c>
      <c r="J135" s="50">
        <v>45843</v>
      </c>
      <c r="K135" s="49" t="str" cm="1">
        <f t="array" ref="K135">IFERROR(CHOOSE(MATCH(TRUE,Tabela2[[#This Row],[REPARADA]:[RETORNO]]&lt;&gt;"",0),"Reparada","Analisando","Sem Reparo","Retorno"),"")</f>
        <v>Reparada</v>
      </c>
      <c r="L135" s="49" t="s">
        <v>46</v>
      </c>
      <c r="M135" s="92" t="s">
        <v>194</v>
      </c>
      <c r="N135" s="93"/>
      <c r="O135" s="94"/>
      <c r="P135" s="95"/>
      <c r="Q135" s="96"/>
      <c r="R135" s="49" t="s">
        <v>520</v>
      </c>
      <c r="S135" s="49"/>
      <c r="T135" s="49" t="s">
        <v>194</v>
      </c>
      <c r="U135" s="49"/>
      <c r="V135" s="49" t="s">
        <v>48</v>
      </c>
      <c r="W135" s="49" t="s">
        <v>49</v>
      </c>
      <c r="X135" s="97" t="s">
        <v>481</v>
      </c>
      <c r="Y135" s="98" t="s">
        <v>482</v>
      </c>
      <c r="Z135" s="98" t="s">
        <v>332</v>
      </c>
      <c r="AA135" s="98" t="s">
        <v>534</v>
      </c>
      <c r="AB135" s="99" t="s">
        <v>535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8.75" hidden="1" x14ac:dyDescent="0.2">
      <c r="A136" s="49">
        <v>135</v>
      </c>
      <c r="B136" s="49" t="s">
        <v>194</v>
      </c>
      <c r="C136" s="49" t="s">
        <v>195</v>
      </c>
      <c r="D136" s="49" t="s">
        <v>536</v>
      </c>
      <c r="E136" s="49"/>
      <c r="F136" s="50">
        <v>45798</v>
      </c>
      <c r="G136" s="50">
        <v>45800</v>
      </c>
      <c r="H136" s="91"/>
      <c r="I136" s="49" t="s">
        <v>537</v>
      </c>
      <c r="J136" s="50">
        <v>45800</v>
      </c>
      <c r="K136" s="49" t="str" cm="1">
        <f t="array" ref="K136">IFERROR(CHOOSE(MATCH(TRUE,Tabela2[[#This Row],[REPARADA]:[RETORNO]]&lt;&gt;"",0),"Reparada","Analisando","Sem Reparo","Retorno"),"")</f>
        <v>Reparada</v>
      </c>
      <c r="L136" s="49" t="s">
        <v>46</v>
      </c>
      <c r="M136" s="92" t="s">
        <v>194</v>
      </c>
      <c r="N136" s="93"/>
      <c r="O136" s="94"/>
      <c r="P136" s="95"/>
      <c r="Q136" s="96"/>
      <c r="R136" s="49" t="s">
        <v>538</v>
      </c>
      <c r="S136" s="49"/>
      <c r="T136" s="49" t="s">
        <v>194</v>
      </c>
      <c r="U136" s="49">
        <v>675</v>
      </c>
      <c r="V136" s="49" t="s">
        <v>48</v>
      </c>
      <c r="W136" s="49" t="s">
        <v>49</v>
      </c>
      <c r="X136" s="97" t="s">
        <v>482</v>
      </c>
      <c r="Y136" s="98"/>
      <c r="Z136" s="98"/>
      <c r="AA136" s="98"/>
      <c r="AB136" s="99" t="s">
        <v>535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8.75" hidden="1" x14ac:dyDescent="0.2">
      <c r="A137" s="49">
        <v>136</v>
      </c>
      <c r="B137" s="49" t="s">
        <v>194</v>
      </c>
      <c r="C137" s="49" t="s">
        <v>195</v>
      </c>
      <c r="D137" s="49" t="s">
        <v>539</v>
      </c>
      <c r="E137" s="49"/>
      <c r="F137" s="50">
        <v>45798</v>
      </c>
      <c r="G137" s="50">
        <v>45799</v>
      </c>
      <c r="H137" s="91"/>
      <c r="I137" s="49" t="s">
        <v>540</v>
      </c>
      <c r="J137" s="50">
        <v>45799</v>
      </c>
      <c r="K137" s="49" t="str" cm="1">
        <f t="array" ref="K137">IFERROR(CHOOSE(MATCH(TRUE,Tabela2[[#This Row],[REPARADA]:[RETORNO]]&lt;&gt;"",0),"Reparada","Analisando","Sem Reparo","Retorno"),"")</f>
        <v>Reparada</v>
      </c>
      <c r="L137" s="49" t="s">
        <v>46</v>
      </c>
      <c r="M137" s="92" t="s">
        <v>194</v>
      </c>
      <c r="N137" s="93"/>
      <c r="O137" s="94"/>
      <c r="P137" s="95"/>
      <c r="Q137" s="96"/>
      <c r="R137" s="49" t="s">
        <v>538</v>
      </c>
      <c r="S137" s="49"/>
      <c r="T137" s="49" t="s">
        <v>194</v>
      </c>
      <c r="U137" s="49">
        <v>675</v>
      </c>
      <c r="V137" s="49" t="s">
        <v>48</v>
      </c>
      <c r="W137" s="49" t="s">
        <v>49</v>
      </c>
      <c r="X137" s="97" t="s">
        <v>332</v>
      </c>
      <c r="Y137" s="98"/>
      <c r="Z137" s="98"/>
      <c r="AA137" s="98"/>
      <c r="AB137" s="99" t="s">
        <v>535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8.75" hidden="1" x14ac:dyDescent="0.2">
      <c r="A138" s="49">
        <v>137</v>
      </c>
      <c r="B138" s="49" t="s">
        <v>194</v>
      </c>
      <c r="C138" s="49" t="s">
        <v>195</v>
      </c>
      <c r="D138" s="49" t="s">
        <v>541</v>
      </c>
      <c r="E138" s="49"/>
      <c r="F138" s="50">
        <v>45798</v>
      </c>
      <c r="G138" s="50">
        <v>45800</v>
      </c>
      <c r="H138" s="91"/>
      <c r="I138" s="49" t="s">
        <v>542</v>
      </c>
      <c r="J138" s="50">
        <v>45800</v>
      </c>
      <c r="K138" s="49" t="str" cm="1">
        <f t="array" ref="K138">IFERROR(CHOOSE(MATCH(TRUE,Tabela2[[#This Row],[REPARADA]:[RETORNO]]&lt;&gt;"",0),"Reparada","Analisando","Sem Reparo","Retorno"),"")</f>
        <v>Reparada</v>
      </c>
      <c r="L138" s="49" t="s">
        <v>46</v>
      </c>
      <c r="M138" s="92" t="s">
        <v>194</v>
      </c>
      <c r="N138" s="93"/>
      <c r="O138" s="94"/>
      <c r="P138" s="95"/>
      <c r="Q138" s="96"/>
      <c r="R138" s="49" t="s">
        <v>538</v>
      </c>
      <c r="S138" s="49"/>
      <c r="T138" s="49" t="s">
        <v>194</v>
      </c>
      <c r="U138" s="49">
        <v>675</v>
      </c>
      <c r="V138" s="49" t="s">
        <v>48</v>
      </c>
      <c r="W138" s="49" t="s">
        <v>49</v>
      </c>
      <c r="X138" s="97" t="s">
        <v>482</v>
      </c>
      <c r="Y138" s="98"/>
      <c r="Z138" s="98"/>
      <c r="AA138" s="98"/>
      <c r="AB138" s="99" t="s">
        <v>535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8.75" hidden="1" x14ac:dyDescent="0.2">
      <c r="A139" s="49">
        <v>138</v>
      </c>
      <c r="B139" s="49" t="s">
        <v>194</v>
      </c>
      <c r="C139" s="49" t="s">
        <v>543</v>
      </c>
      <c r="D139" s="49" t="s">
        <v>544</v>
      </c>
      <c r="E139" s="49"/>
      <c r="F139" s="50">
        <v>45798</v>
      </c>
      <c r="G139" s="50">
        <v>45799</v>
      </c>
      <c r="H139" s="91"/>
      <c r="I139" s="49" t="s">
        <v>545</v>
      </c>
      <c r="J139" s="50">
        <v>45799</v>
      </c>
      <c r="K139" s="49" t="str" cm="1">
        <f t="array" ref="K139">IFERROR(CHOOSE(MATCH(TRUE,Tabela2[[#This Row],[REPARADA]:[RETORNO]]&lt;&gt;"",0),"Reparada","Analisando","Sem Reparo","Retorno"),"")</f>
        <v>Reparada</v>
      </c>
      <c r="L139" s="49" t="s">
        <v>46</v>
      </c>
      <c r="M139" s="92" t="s">
        <v>194</v>
      </c>
      <c r="N139" s="93"/>
      <c r="O139" s="94"/>
      <c r="P139" s="95"/>
      <c r="Q139" s="96"/>
      <c r="R139" s="49" t="s">
        <v>538</v>
      </c>
      <c r="S139" s="49"/>
      <c r="T139" s="49" t="s">
        <v>194</v>
      </c>
      <c r="U139" s="49">
        <v>675</v>
      </c>
      <c r="V139" s="49" t="s">
        <v>48</v>
      </c>
      <c r="W139" s="49" t="s">
        <v>49</v>
      </c>
      <c r="X139" s="97" t="s">
        <v>546</v>
      </c>
      <c r="Y139" s="98"/>
      <c r="Z139" s="98"/>
      <c r="AA139" s="98"/>
      <c r="AB139" s="99" t="s">
        <v>535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8.75" hidden="1" x14ac:dyDescent="0.2">
      <c r="A140" s="49">
        <v>139</v>
      </c>
      <c r="B140" s="49" t="s">
        <v>135</v>
      </c>
      <c r="C140" s="49" t="s">
        <v>547</v>
      </c>
      <c r="D140" s="49" t="s">
        <v>548</v>
      </c>
      <c r="E140" s="49"/>
      <c r="F140" s="50">
        <v>45798</v>
      </c>
      <c r="G140" s="50">
        <v>45834</v>
      </c>
      <c r="H140" s="91" t="str">
        <f ca="1">IF(G140,"",TODAY()-F140)</f>
        <v/>
      </c>
      <c r="I140" s="49" t="s">
        <v>549</v>
      </c>
      <c r="J140" s="50">
        <v>45843</v>
      </c>
      <c r="K140" s="49" t="str" cm="1">
        <f t="array" ref="K140">IFERROR(CHOOSE(MATCH(TRUE,Tabela2[[#This Row],[REPARADA]:[RETORNO]]&lt;&gt;"",0),"Reparada","Analisando","Sem Reparo","Retorno"),"")</f>
        <v>Reparada</v>
      </c>
      <c r="L140" s="49" t="s">
        <v>46</v>
      </c>
      <c r="M140" s="92" t="s">
        <v>135</v>
      </c>
      <c r="N140" s="93"/>
      <c r="O140" s="94"/>
      <c r="P140" s="95"/>
      <c r="Q140" s="96"/>
      <c r="R140" s="49" t="s">
        <v>520</v>
      </c>
      <c r="S140" s="49"/>
      <c r="T140" s="49" t="s">
        <v>135</v>
      </c>
      <c r="U140" s="49"/>
      <c r="V140" s="49" t="s">
        <v>48</v>
      </c>
      <c r="W140" s="49" t="s">
        <v>49</v>
      </c>
      <c r="X140" s="97" t="s">
        <v>546</v>
      </c>
      <c r="Y140" s="98"/>
      <c r="Z140" s="98"/>
      <c r="AA140" s="98"/>
      <c r="AB140" s="99" t="s">
        <v>524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8.75" hidden="1" x14ac:dyDescent="0.2">
      <c r="A141" s="49">
        <v>140</v>
      </c>
      <c r="B141" s="49" t="s">
        <v>135</v>
      </c>
      <c r="C141" s="49" t="s">
        <v>547</v>
      </c>
      <c r="D141" s="49" t="s">
        <v>550</v>
      </c>
      <c r="E141" s="49"/>
      <c r="F141" s="50">
        <v>45798</v>
      </c>
      <c r="G141" s="50">
        <v>45833</v>
      </c>
      <c r="H141" s="91" t="str">
        <f ca="1">IF(G141,"",TODAY()-F141)</f>
        <v/>
      </c>
      <c r="I141" s="49" t="s">
        <v>551</v>
      </c>
      <c r="J141" s="50">
        <v>45843</v>
      </c>
      <c r="K141" s="49" t="str" cm="1">
        <f t="array" ref="K141">IFERROR(CHOOSE(MATCH(TRUE,Tabela2[[#This Row],[REPARADA]:[RETORNO]]&lt;&gt;"",0),"Reparada","Analisando","Sem Reparo","Retorno"),"")</f>
        <v>Reparada</v>
      </c>
      <c r="L141" s="49" t="s">
        <v>46</v>
      </c>
      <c r="M141" s="92" t="s">
        <v>135</v>
      </c>
      <c r="N141" s="93"/>
      <c r="O141" s="94"/>
      <c r="P141" s="95"/>
      <c r="Q141" s="96"/>
      <c r="R141" s="49" t="s">
        <v>520</v>
      </c>
      <c r="S141" s="49"/>
      <c r="T141" s="49" t="s">
        <v>135</v>
      </c>
      <c r="U141" s="49"/>
      <c r="V141" s="49" t="s">
        <v>48</v>
      </c>
      <c r="W141" s="49" t="s">
        <v>49</v>
      </c>
      <c r="X141" s="97" t="s">
        <v>256</v>
      </c>
      <c r="Y141" s="98"/>
      <c r="Z141" s="98"/>
      <c r="AA141" s="98"/>
      <c r="AB141" s="99" t="s">
        <v>552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8.75" hidden="1" x14ac:dyDescent="0.2">
      <c r="A142" s="49">
        <v>141</v>
      </c>
      <c r="B142" s="49" t="s">
        <v>54</v>
      </c>
      <c r="C142" s="49" t="s">
        <v>362</v>
      </c>
      <c r="D142" s="49" t="s">
        <v>553</v>
      </c>
      <c r="E142" s="49"/>
      <c r="F142" s="50">
        <v>45798</v>
      </c>
      <c r="G142" s="50">
        <v>45821</v>
      </c>
      <c r="H142" s="91" t="str">
        <f ca="1">IF(G142,"",TODAY()-F142)</f>
        <v/>
      </c>
      <c r="I142" s="49" t="s">
        <v>554</v>
      </c>
      <c r="J142" s="50">
        <v>45843</v>
      </c>
      <c r="K142" s="49" t="str" cm="1">
        <f t="array" ref="K142">IFERROR(CHOOSE(MATCH(TRUE,Tabela2[[#This Row],[REPARADA]:[RETORNO]]&lt;&gt;"",0),"Reparada","Analisando","Sem Reparo","Retorno"),"")</f>
        <v>Reparada</v>
      </c>
      <c r="L142" s="49" t="s">
        <v>46</v>
      </c>
      <c r="M142" s="92" t="s">
        <v>54</v>
      </c>
      <c r="N142" s="93"/>
      <c r="O142" s="94"/>
      <c r="P142" s="95"/>
      <c r="Q142" s="96"/>
      <c r="R142" s="49" t="s">
        <v>520</v>
      </c>
      <c r="S142" s="49"/>
      <c r="T142" s="49" t="s">
        <v>54</v>
      </c>
      <c r="U142" s="49"/>
      <c r="V142" s="49" t="s">
        <v>48</v>
      </c>
      <c r="W142" s="49" t="s">
        <v>49</v>
      </c>
      <c r="X142" s="97" t="s">
        <v>555</v>
      </c>
      <c r="Y142" s="98"/>
      <c r="Z142" s="98"/>
      <c r="AA142" s="98"/>
      <c r="AB142" s="99" t="s">
        <v>556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8.75" hidden="1" x14ac:dyDescent="0.2">
      <c r="A143" s="49">
        <v>142</v>
      </c>
      <c r="B143" s="49" t="s">
        <v>54</v>
      </c>
      <c r="C143" s="49" t="s">
        <v>362</v>
      </c>
      <c r="D143" s="49" t="s">
        <v>557</v>
      </c>
      <c r="E143" s="49"/>
      <c r="F143" s="50">
        <v>45798</v>
      </c>
      <c r="G143" s="50">
        <v>45805</v>
      </c>
      <c r="H143" s="91"/>
      <c r="I143" s="49" t="s">
        <v>558</v>
      </c>
      <c r="J143" s="50">
        <v>45805</v>
      </c>
      <c r="K143" s="49" t="str" cm="1">
        <f t="array" ref="K143">IFERROR(CHOOSE(MATCH(TRUE,Tabela2[[#This Row],[REPARADA]:[RETORNO]]&lt;&gt;"",0),"Reparada","Analisando","Sem Reparo","Retorno"),"")</f>
        <v>Reparada</v>
      </c>
      <c r="L143" s="49" t="s">
        <v>46</v>
      </c>
      <c r="M143" s="92" t="s">
        <v>54</v>
      </c>
      <c r="N143" s="93"/>
      <c r="O143" s="94"/>
      <c r="P143" s="95"/>
      <c r="Q143" s="96"/>
      <c r="R143" s="49" t="s">
        <v>538</v>
      </c>
      <c r="S143" s="49"/>
      <c r="T143" s="49" t="s">
        <v>54</v>
      </c>
      <c r="U143" s="49">
        <v>675</v>
      </c>
      <c r="V143" s="49" t="s">
        <v>48</v>
      </c>
      <c r="W143" s="49" t="s">
        <v>49</v>
      </c>
      <c r="X143" s="97" t="s">
        <v>398</v>
      </c>
      <c r="Y143" s="98"/>
      <c r="Z143" s="98"/>
      <c r="AA143" s="98"/>
      <c r="AB143" s="99" t="s">
        <v>559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8.75" hidden="1" x14ac:dyDescent="0.2">
      <c r="A144" s="49">
        <v>143</v>
      </c>
      <c r="B144" s="49" t="s">
        <v>54</v>
      </c>
      <c r="C144" s="49" t="s">
        <v>362</v>
      </c>
      <c r="D144" s="49" t="s">
        <v>560</v>
      </c>
      <c r="E144" s="49"/>
      <c r="F144" s="50">
        <v>45798</v>
      </c>
      <c r="G144" s="50"/>
      <c r="H144" s="91">
        <f ca="1">IF(G144,"",TODAY()-F144)</f>
        <v>104</v>
      </c>
      <c r="I144" s="49"/>
      <c r="J144" s="50"/>
      <c r="K144" s="49" t="str" cm="1">
        <f t="array" ref="K144">IFERROR(CHOOSE(MATCH(TRUE,Tabela2[[#This Row],[REPARADA]:[RETORNO]]&lt;&gt;"",0),"Reparada","Analisando","Sem Reparo","Retorno"),"")</f>
        <v>Analisando</v>
      </c>
      <c r="L144" s="49" t="s">
        <v>290</v>
      </c>
      <c r="M144" s="92"/>
      <c r="N144" s="93" t="s">
        <v>54</v>
      </c>
      <c r="O144" s="94"/>
      <c r="P144" s="95"/>
      <c r="Q144" s="96"/>
      <c r="R144" s="49"/>
      <c r="S144" s="49"/>
      <c r="T144" s="49"/>
      <c r="U144" s="49"/>
      <c r="V144" s="49" t="s">
        <v>48</v>
      </c>
      <c r="W144" s="49" t="s">
        <v>49</v>
      </c>
      <c r="X144" s="97"/>
      <c r="Y144" s="98"/>
      <c r="Z144" s="98"/>
      <c r="AA144" s="98"/>
      <c r="AB144" s="99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8.75" hidden="1" x14ac:dyDescent="0.2">
      <c r="A145" s="49">
        <v>144</v>
      </c>
      <c r="B145" s="49" t="s">
        <v>54</v>
      </c>
      <c r="C145" s="49" t="s">
        <v>362</v>
      </c>
      <c r="D145" s="49" t="s">
        <v>561</v>
      </c>
      <c r="E145" s="49"/>
      <c r="F145" s="50">
        <v>45798</v>
      </c>
      <c r="G145" s="50"/>
      <c r="H145" s="91">
        <f ca="1">IF(G145,"",TODAY()-F145)</f>
        <v>104</v>
      </c>
      <c r="I145" s="49"/>
      <c r="J145" s="50"/>
      <c r="K145" s="49" t="str" cm="1">
        <f t="array" ref="K145">IFERROR(CHOOSE(MATCH(TRUE,Tabela2[[#This Row],[REPARADA]:[RETORNO]]&lt;&gt;"",0),"Reparada","Analisando","Sem Reparo","Retorno"),"")</f>
        <v>Analisando</v>
      </c>
      <c r="L145" s="49" t="s">
        <v>290</v>
      </c>
      <c r="M145" s="92"/>
      <c r="N145" s="93" t="s">
        <v>54</v>
      </c>
      <c r="O145" s="94"/>
      <c r="P145" s="95"/>
      <c r="Q145" s="96"/>
      <c r="R145" s="49"/>
      <c r="S145" s="49"/>
      <c r="T145" s="49"/>
      <c r="U145" s="49"/>
      <c r="V145" s="49" t="s">
        <v>48</v>
      </c>
      <c r="W145" s="49" t="s">
        <v>49</v>
      </c>
      <c r="X145" s="97"/>
      <c r="Y145" s="98"/>
      <c r="Z145" s="98"/>
      <c r="AA145" s="98"/>
      <c r="AB145" s="99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8.75" hidden="1" x14ac:dyDescent="0.2">
      <c r="A146" s="49">
        <v>145</v>
      </c>
      <c r="B146" s="49" t="s">
        <v>54</v>
      </c>
      <c r="C146" s="49" t="s">
        <v>362</v>
      </c>
      <c r="D146" s="49" t="s">
        <v>562</v>
      </c>
      <c r="E146" s="49"/>
      <c r="F146" s="50">
        <v>45798</v>
      </c>
      <c r="G146" s="50">
        <v>45804</v>
      </c>
      <c r="H146" s="91"/>
      <c r="I146" s="49" t="s">
        <v>563</v>
      </c>
      <c r="J146" s="50">
        <v>45804</v>
      </c>
      <c r="K146" s="49" t="str" cm="1">
        <f t="array" ref="K146">IFERROR(CHOOSE(MATCH(TRUE,Tabela2[[#This Row],[REPARADA]:[RETORNO]]&lt;&gt;"",0),"Reparada","Analisando","Sem Reparo","Retorno"),"")</f>
        <v>Reparada</v>
      </c>
      <c r="L146" s="49" t="s">
        <v>46</v>
      </c>
      <c r="M146" s="92" t="s">
        <v>54</v>
      </c>
      <c r="N146" s="93"/>
      <c r="O146" s="94"/>
      <c r="P146" s="95"/>
      <c r="Q146" s="96"/>
      <c r="R146" s="49" t="s">
        <v>538</v>
      </c>
      <c r="S146" s="49"/>
      <c r="T146" s="49" t="s">
        <v>54</v>
      </c>
      <c r="U146" s="49">
        <v>675</v>
      </c>
      <c r="V146" s="49" t="s">
        <v>48</v>
      </c>
      <c r="W146" s="49" t="s">
        <v>49</v>
      </c>
      <c r="X146" s="97" t="s">
        <v>398</v>
      </c>
      <c r="Y146" s="98"/>
      <c r="Z146" s="98"/>
      <c r="AA146" s="98"/>
      <c r="AB146" s="99" t="s">
        <v>559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8.75" hidden="1" x14ac:dyDescent="0.2">
      <c r="A147" s="49">
        <v>146</v>
      </c>
      <c r="B147" s="49" t="s">
        <v>42</v>
      </c>
      <c r="C147" s="49" t="s">
        <v>43</v>
      </c>
      <c r="D147" s="49" t="s">
        <v>564</v>
      </c>
      <c r="E147" s="49"/>
      <c r="F147" s="50">
        <v>45798</v>
      </c>
      <c r="G147" s="50">
        <v>45803</v>
      </c>
      <c r="H147" s="91"/>
      <c r="I147" s="49" t="s">
        <v>565</v>
      </c>
      <c r="J147" s="50">
        <v>45803</v>
      </c>
      <c r="K147" s="49" t="str" cm="1">
        <f t="array" ref="K147">IFERROR(CHOOSE(MATCH(TRUE,Tabela2[[#This Row],[REPARADA]:[RETORNO]]&lt;&gt;"",0),"Reparada","Analisando","Sem Reparo","Retorno"),"")</f>
        <v>Reparada</v>
      </c>
      <c r="L147" s="49" t="s">
        <v>46</v>
      </c>
      <c r="M147" s="92" t="s">
        <v>42</v>
      </c>
      <c r="N147" s="93"/>
      <c r="O147" s="94"/>
      <c r="P147" s="95"/>
      <c r="Q147" s="96"/>
      <c r="R147" s="49" t="s">
        <v>538</v>
      </c>
      <c r="S147" s="49"/>
      <c r="T147" s="49" t="s">
        <v>42</v>
      </c>
      <c r="U147" s="49">
        <v>675</v>
      </c>
      <c r="V147" s="49" t="s">
        <v>48</v>
      </c>
      <c r="W147" s="49" t="s">
        <v>49</v>
      </c>
      <c r="X147" s="97" t="s">
        <v>50</v>
      </c>
      <c r="Y147" s="98"/>
      <c r="Z147" s="98" t="s">
        <v>566</v>
      </c>
      <c r="AA147" s="98"/>
      <c r="AB147" s="99" t="s">
        <v>567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8.75" hidden="1" x14ac:dyDescent="0.2">
      <c r="A148" s="49">
        <v>147</v>
      </c>
      <c r="B148" s="49" t="s">
        <v>42</v>
      </c>
      <c r="C148" s="49" t="s">
        <v>43</v>
      </c>
      <c r="D148" s="49" t="s">
        <v>55</v>
      </c>
      <c r="E148" s="49"/>
      <c r="F148" s="50">
        <v>45798</v>
      </c>
      <c r="G148" s="50">
        <v>45821</v>
      </c>
      <c r="H148" s="91"/>
      <c r="I148" s="49" t="s">
        <v>568</v>
      </c>
      <c r="J148" s="50">
        <v>45843</v>
      </c>
      <c r="K148" s="49" t="str" cm="1">
        <f t="array" ref="K148">IFERROR(CHOOSE(MATCH(TRUE,Tabela2[[#This Row],[REPARADA]:[RETORNO]]&lt;&gt;"",0),"Reparada","Analisando","Sem Reparo","Retorno"),"")</f>
        <v>Sem Reparo</v>
      </c>
      <c r="L148" s="49"/>
      <c r="M148" s="92"/>
      <c r="N148" s="93"/>
      <c r="O148" s="94" t="s">
        <v>42</v>
      </c>
      <c r="P148" s="95"/>
      <c r="Q148" s="96"/>
      <c r="R148" s="49" t="s">
        <v>111</v>
      </c>
      <c r="S148" s="49"/>
      <c r="T148" s="49" t="s">
        <v>111</v>
      </c>
      <c r="U148" s="49" t="s">
        <v>112</v>
      </c>
      <c r="V148" s="49" t="s">
        <v>48</v>
      </c>
      <c r="W148" s="49" t="s">
        <v>49</v>
      </c>
      <c r="X148" s="97"/>
      <c r="Y148" s="98"/>
      <c r="Z148" s="98"/>
      <c r="AA148" s="98"/>
      <c r="AB148" s="99" t="s">
        <v>193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8.75" hidden="1" x14ac:dyDescent="0.2">
      <c r="A149" s="49">
        <v>148</v>
      </c>
      <c r="B149" s="49" t="s">
        <v>42</v>
      </c>
      <c r="C149" s="49" t="s">
        <v>43</v>
      </c>
      <c r="D149" s="49" t="s">
        <v>569</v>
      </c>
      <c r="E149" s="49"/>
      <c r="F149" s="50">
        <v>45798</v>
      </c>
      <c r="G149" s="50">
        <v>45804</v>
      </c>
      <c r="H149" s="91"/>
      <c r="I149" s="49" t="s">
        <v>570</v>
      </c>
      <c r="J149" s="50">
        <v>45804</v>
      </c>
      <c r="K149" s="49" t="str" cm="1">
        <f t="array" ref="K149">IFERROR(CHOOSE(MATCH(TRUE,Tabela2[[#This Row],[REPARADA]:[RETORNO]]&lt;&gt;"",0),"Reparada","Analisando","Sem Reparo","Retorno"),"")</f>
        <v>Reparada</v>
      </c>
      <c r="L149" s="49" t="s">
        <v>46</v>
      </c>
      <c r="M149" s="92" t="s">
        <v>42</v>
      </c>
      <c r="N149" s="93"/>
      <c r="O149" s="94"/>
      <c r="P149" s="95"/>
      <c r="Q149" s="96"/>
      <c r="R149" s="49" t="s">
        <v>538</v>
      </c>
      <c r="S149" s="49"/>
      <c r="T149" s="49" t="s">
        <v>42</v>
      </c>
      <c r="U149" s="49">
        <v>675</v>
      </c>
      <c r="V149" s="49" t="s">
        <v>48</v>
      </c>
      <c r="W149" s="49" t="s">
        <v>49</v>
      </c>
      <c r="X149" s="97" t="s">
        <v>50</v>
      </c>
      <c r="Y149" s="98" t="s">
        <v>571</v>
      </c>
      <c r="Z149" s="98" t="s">
        <v>566</v>
      </c>
      <c r="AA149" s="98"/>
      <c r="AB149" s="99" t="s">
        <v>129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8.75" hidden="1" x14ac:dyDescent="0.2">
      <c r="A150" s="49">
        <v>149</v>
      </c>
      <c r="B150" s="49" t="s">
        <v>42</v>
      </c>
      <c r="C150" s="49" t="s">
        <v>43</v>
      </c>
      <c r="D150" s="49" t="s">
        <v>572</v>
      </c>
      <c r="E150" s="49"/>
      <c r="F150" s="50">
        <v>45798</v>
      </c>
      <c r="G150" s="50">
        <v>45840</v>
      </c>
      <c r="H150" s="91" t="str">
        <f ca="1">IF(G150,"",TODAY()-F150)</f>
        <v/>
      </c>
      <c r="I150" s="49" t="s">
        <v>573</v>
      </c>
      <c r="J150" s="50">
        <v>45843</v>
      </c>
      <c r="K150" s="49" t="str" cm="1">
        <f t="array" ref="K150">IFERROR(CHOOSE(MATCH(TRUE,Tabela2[[#This Row],[REPARADA]:[RETORNO]]&lt;&gt;"",0),"Reparada","Analisando","Sem Reparo","Retorno"),"")</f>
        <v>Sem Reparo</v>
      </c>
      <c r="L150" s="49"/>
      <c r="M150" s="92"/>
      <c r="N150" s="93"/>
      <c r="O150" s="94" t="s">
        <v>42</v>
      </c>
      <c r="P150" s="95"/>
      <c r="Q150" s="96"/>
      <c r="R150" s="49" t="s">
        <v>111</v>
      </c>
      <c r="S150" s="49"/>
      <c r="T150" s="49" t="s">
        <v>111</v>
      </c>
      <c r="U150" s="49" t="s">
        <v>112</v>
      </c>
      <c r="V150" s="49" t="s">
        <v>48</v>
      </c>
      <c r="W150" s="49" t="s">
        <v>49</v>
      </c>
      <c r="X150" s="97"/>
      <c r="Y150" s="98"/>
      <c r="Z150" s="98"/>
      <c r="AA150" s="98"/>
      <c r="AB150" s="99" t="s">
        <v>193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8.75" hidden="1" x14ac:dyDescent="0.2">
      <c r="A151" s="49">
        <v>150</v>
      </c>
      <c r="B151" s="49" t="s">
        <v>42</v>
      </c>
      <c r="C151" s="49" t="s">
        <v>43</v>
      </c>
      <c r="D151" s="49" t="s">
        <v>574</v>
      </c>
      <c r="E151" s="49"/>
      <c r="F151" s="50">
        <v>45798</v>
      </c>
      <c r="G151" s="50">
        <v>45800</v>
      </c>
      <c r="H151" s="91"/>
      <c r="I151" s="49" t="s">
        <v>575</v>
      </c>
      <c r="J151" s="50">
        <v>45800</v>
      </c>
      <c r="K151" s="49" t="str" cm="1">
        <f t="array" ref="K151">IFERROR(CHOOSE(MATCH(TRUE,Tabela2[[#This Row],[REPARADA]:[RETORNO]]&lt;&gt;"",0),"Reparada","Analisando","Sem Reparo","Retorno"),"")</f>
        <v>Reparada</v>
      </c>
      <c r="L151" s="49" t="s">
        <v>46</v>
      </c>
      <c r="M151" s="92" t="s">
        <v>42</v>
      </c>
      <c r="N151" s="93"/>
      <c r="O151" s="94"/>
      <c r="P151" s="95"/>
      <c r="Q151" s="96"/>
      <c r="R151" s="49" t="s">
        <v>538</v>
      </c>
      <c r="S151" s="49"/>
      <c r="T151" s="49" t="s">
        <v>42</v>
      </c>
      <c r="U151" s="49">
        <v>675</v>
      </c>
      <c r="V151" s="49" t="s">
        <v>48</v>
      </c>
      <c r="W151" s="49" t="s">
        <v>49</v>
      </c>
      <c r="X151" s="97" t="s">
        <v>50</v>
      </c>
      <c r="Y151" s="98"/>
      <c r="Z151" s="98" t="s">
        <v>566</v>
      </c>
      <c r="AA151" s="98"/>
      <c r="AB151" s="99" t="s">
        <v>567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8.75" hidden="1" x14ac:dyDescent="0.2">
      <c r="A152" s="49">
        <v>151</v>
      </c>
      <c r="B152" s="49" t="s">
        <v>42</v>
      </c>
      <c r="C152" s="49" t="s">
        <v>43</v>
      </c>
      <c r="D152" s="49" t="s">
        <v>576</v>
      </c>
      <c r="E152" s="49"/>
      <c r="F152" s="50">
        <v>45798</v>
      </c>
      <c r="G152" s="50">
        <v>45799</v>
      </c>
      <c r="H152" s="91"/>
      <c r="I152" s="49" t="s">
        <v>577</v>
      </c>
      <c r="J152" s="50">
        <v>45799</v>
      </c>
      <c r="K152" s="49" t="str" cm="1">
        <f t="array" ref="K152">IFERROR(CHOOSE(MATCH(TRUE,Tabela2[[#This Row],[REPARADA]:[RETORNO]]&lt;&gt;"",0),"Reparada","Analisando","Sem Reparo","Retorno"),"")</f>
        <v>Reparada</v>
      </c>
      <c r="L152" s="49" t="s">
        <v>46</v>
      </c>
      <c r="M152" s="92" t="s">
        <v>42</v>
      </c>
      <c r="N152" s="93"/>
      <c r="O152" s="94"/>
      <c r="P152" s="95"/>
      <c r="Q152" s="96"/>
      <c r="R152" s="49" t="s">
        <v>538</v>
      </c>
      <c r="S152" s="49"/>
      <c r="T152" s="49" t="s">
        <v>42</v>
      </c>
      <c r="U152" s="49">
        <v>675</v>
      </c>
      <c r="V152" s="49" t="s">
        <v>48</v>
      </c>
      <c r="W152" s="49" t="s">
        <v>49</v>
      </c>
      <c r="X152" s="97" t="s">
        <v>50</v>
      </c>
      <c r="Y152" s="98"/>
      <c r="Z152" s="98" t="s">
        <v>566</v>
      </c>
      <c r="AA152" s="98"/>
      <c r="AB152" s="99" t="s">
        <v>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8.75" hidden="1" x14ac:dyDescent="0.2">
      <c r="A153" s="49">
        <v>152</v>
      </c>
      <c r="B153" s="49" t="s">
        <v>166</v>
      </c>
      <c r="C153" s="49" t="s">
        <v>167</v>
      </c>
      <c r="D153" s="49" t="s">
        <v>578</v>
      </c>
      <c r="E153" s="49"/>
      <c r="F153" s="50">
        <v>45799</v>
      </c>
      <c r="G153" s="50">
        <v>45814</v>
      </c>
      <c r="H153" s="91"/>
      <c r="I153" s="49" t="s">
        <v>579</v>
      </c>
      <c r="J153" s="50">
        <v>45814</v>
      </c>
      <c r="K153" s="49" t="str" cm="1">
        <f t="array" ref="K153">IFERROR(CHOOSE(MATCH(TRUE,Tabela2[[#This Row],[REPARADA]:[RETORNO]]&lt;&gt;"",0),"Reparada","Analisando","Sem Reparo","Retorno"),"")</f>
        <v>Reparada</v>
      </c>
      <c r="L153" s="49" t="s">
        <v>46</v>
      </c>
      <c r="M153" s="92" t="s">
        <v>166</v>
      </c>
      <c r="N153" s="93"/>
      <c r="O153" s="94"/>
      <c r="P153" s="95"/>
      <c r="Q153" s="96"/>
      <c r="R153" s="49" t="s">
        <v>274</v>
      </c>
      <c r="S153" s="49"/>
      <c r="T153" s="49" t="s">
        <v>166</v>
      </c>
      <c r="U153" s="49" t="s">
        <v>216</v>
      </c>
      <c r="V153" s="49" t="s">
        <v>145</v>
      </c>
      <c r="W153" s="49" t="s">
        <v>146</v>
      </c>
      <c r="X153" s="97" t="s">
        <v>580</v>
      </c>
      <c r="Y153" s="98" t="s">
        <v>176</v>
      </c>
      <c r="Z153" s="98" t="s">
        <v>581</v>
      </c>
      <c r="AA153" s="98" t="s">
        <v>69</v>
      </c>
      <c r="AB153" s="99" t="s">
        <v>582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8.75" hidden="1" x14ac:dyDescent="0.2">
      <c r="A154" s="49">
        <v>153</v>
      </c>
      <c r="B154" s="49" t="s">
        <v>59</v>
      </c>
      <c r="C154" s="49" t="s">
        <v>463</v>
      </c>
      <c r="D154" s="49" t="s">
        <v>583</v>
      </c>
      <c r="E154" s="49"/>
      <c r="F154" s="50">
        <v>45799</v>
      </c>
      <c r="G154" s="50">
        <v>45807</v>
      </c>
      <c r="H154" s="91"/>
      <c r="I154" s="49" t="s">
        <v>584</v>
      </c>
      <c r="J154" s="50">
        <v>45807</v>
      </c>
      <c r="K154" s="49" t="str" cm="1">
        <f t="array" ref="K154">IFERROR(CHOOSE(MATCH(TRUE,Tabela2[[#This Row],[REPARADA]:[RETORNO]]&lt;&gt;"",0),"Reparada","Analisando","Sem Reparo","Retorno"),"")</f>
        <v>Reparada</v>
      </c>
      <c r="L154" s="49" t="s">
        <v>46</v>
      </c>
      <c r="M154" s="92" t="s">
        <v>59</v>
      </c>
      <c r="N154" s="93"/>
      <c r="O154" s="94"/>
      <c r="P154" s="95"/>
      <c r="Q154" s="96"/>
      <c r="R154" s="49" t="s">
        <v>215</v>
      </c>
      <c r="S154" s="49"/>
      <c r="T154" s="49" t="s">
        <v>59</v>
      </c>
      <c r="U154" s="49" t="s">
        <v>216</v>
      </c>
      <c r="V154" s="49" t="s">
        <v>145</v>
      </c>
      <c r="W154" s="49" t="s">
        <v>146</v>
      </c>
      <c r="X154" s="97" t="s">
        <v>468</v>
      </c>
      <c r="Y154" s="98"/>
      <c r="Z154" s="98"/>
      <c r="AA154" s="98"/>
      <c r="AB154" s="99" t="s">
        <v>585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8.75" hidden="1" x14ac:dyDescent="0.2">
      <c r="A155" s="49">
        <v>154</v>
      </c>
      <c r="B155" s="49" t="s">
        <v>72</v>
      </c>
      <c r="C155" s="49" t="s">
        <v>142</v>
      </c>
      <c r="D155" s="49" t="s">
        <v>586</v>
      </c>
      <c r="E155" s="49"/>
      <c r="F155" s="50">
        <v>45799</v>
      </c>
      <c r="G155" s="50">
        <v>45817</v>
      </c>
      <c r="H155" s="91"/>
      <c r="I155" s="49" t="s">
        <v>587</v>
      </c>
      <c r="J155" s="50">
        <v>45817</v>
      </c>
      <c r="K155" s="49" t="str" cm="1">
        <f t="array" ref="K155">IFERROR(CHOOSE(MATCH(TRUE,Tabela2[[#This Row],[REPARADA]:[RETORNO]]&lt;&gt;"",0),"Reparada","Analisando","Sem Reparo","Retorno"),"")</f>
        <v>Reparada</v>
      </c>
      <c r="L155" s="49" t="s">
        <v>46</v>
      </c>
      <c r="M155" s="92" t="s">
        <v>72</v>
      </c>
      <c r="N155" s="93"/>
      <c r="O155" s="94"/>
      <c r="P155" s="95"/>
      <c r="Q155" s="96"/>
      <c r="R155" s="49" t="s">
        <v>274</v>
      </c>
      <c r="S155" s="49"/>
      <c r="T155" s="49" t="s">
        <v>72</v>
      </c>
      <c r="U155" s="49"/>
      <c r="V155" s="49" t="s">
        <v>145</v>
      </c>
      <c r="W155" s="49" t="s">
        <v>146</v>
      </c>
      <c r="X155" s="97" t="s">
        <v>404</v>
      </c>
      <c r="Y155" s="98" t="s">
        <v>588</v>
      </c>
      <c r="Z155" s="98" t="s">
        <v>170</v>
      </c>
      <c r="AA155" s="98"/>
      <c r="AB155" s="99" t="s">
        <v>76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8.75" hidden="1" x14ac:dyDescent="0.2">
      <c r="A156" s="49">
        <v>155</v>
      </c>
      <c r="B156" s="49" t="s">
        <v>206</v>
      </c>
      <c r="C156" s="49" t="s">
        <v>207</v>
      </c>
      <c r="D156" s="49" t="s">
        <v>589</v>
      </c>
      <c r="E156" s="49"/>
      <c r="F156" s="50">
        <v>45799</v>
      </c>
      <c r="G156" s="50">
        <v>45817</v>
      </c>
      <c r="H156" s="91"/>
      <c r="I156" s="49" t="s">
        <v>590</v>
      </c>
      <c r="J156" s="50">
        <v>45817</v>
      </c>
      <c r="K156" s="49" t="str" cm="1">
        <f t="array" ref="K156">IFERROR(CHOOSE(MATCH(TRUE,Tabela2[[#This Row],[REPARADA]:[RETORNO]]&lt;&gt;"",0),"Reparada","Analisando","Sem Reparo","Retorno"),"")</f>
        <v>Reparada</v>
      </c>
      <c r="L156" s="49" t="s">
        <v>46</v>
      </c>
      <c r="M156" s="92" t="s">
        <v>206</v>
      </c>
      <c r="N156" s="93"/>
      <c r="O156" s="94"/>
      <c r="P156" s="95"/>
      <c r="Q156" s="96"/>
      <c r="R156" s="49" t="s">
        <v>215</v>
      </c>
      <c r="S156" s="49"/>
      <c r="T156" s="49" t="s">
        <v>206</v>
      </c>
      <c r="U156" s="49" t="s">
        <v>216</v>
      </c>
      <c r="V156" s="49" t="s">
        <v>145</v>
      </c>
      <c r="W156" s="49" t="s">
        <v>146</v>
      </c>
      <c r="X156" s="97" t="s">
        <v>591</v>
      </c>
      <c r="Y156" s="98"/>
      <c r="Z156" s="98"/>
      <c r="AA156" s="98"/>
      <c r="AB156" s="99" t="s">
        <v>592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8.75" hidden="1" x14ac:dyDescent="0.2">
      <c r="A157" s="49">
        <v>156</v>
      </c>
      <c r="B157" s="49" t="s">
        <v>141</v>
      </c>
      <c r="C157" s="49" t="s">
        <v>291</v>
      </c>
      <c r="D157" s="49">
        <v>513113028</v>
      </c>
      <c r="E157" s="49"/>
      <c r="F157" s="50">
        <v>45799</v>
      </c>
      <c r="G157" s="50">
        <v>45803</v>
      </c>
      <c r="H157" s="91"/>
      <c r="I157" s="49" t="s">
        <v>593</v>
      </c>
      <c r="J157" s="50">
        <v>45803</v>
      </c>
      <c r="K157" s="49" t="str" cm="1">
        <f t="array" ref="K157">IFERROR(CHOOSE(MATCH(TRUE,Tabela2[[#This Row],[REPARADA]:[RETORNO]]&lt;&gt;"",0),"Reparada","Analisando","Sem Reparo","Retorno"),"")</f>
        <v>Reparada</v>
      </c>
      <c r="L157" s="49" t="s">
        <v>46</v>
      </c>
      <c r="M157" s="92" t="s">
        <v>141</v>
      </c>
      <c r="N157" s="93"/>
      <c r="O157" s="94"/>
      <c r="P157" s="95"/>
      <c r="Q157" s="96"/>
      <c r="R157" s="49" t="s">
        <v>293</v>
      </c>
      <c r="S157" s="49"/>
      <c r="T157" s="49" t="s">
        <v>141</v>
      </c>
      <c r="U157" s="49" t="s">
        <v>294</v>
      </c>
      <c r="V157" s="49" t="s">
        <v>145</v>
      </c>
      <c r="W157" s="49" t="s">
        <v>295</v>
      </c>
      <c r="X157" s="97" t="s">
        <v>296</v>
      </c>
      <c r="Y157" s="98" t="s">
        <v>296</v>
      </c>
      <c r="Z157" s="98" t="s">
        <v>594</v>
      </c>
      <c r="AA157" s="98"/>
      <c r="AB157" s="99" t="s">
        <v>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8.75" hidden="1" x14ac:dyDescent="0.2">
      <c r="A158" s="49">
        <v>157</v>
      </c>
      <c r="B158" s="49" t="s">
        <v>141</v>
      </c>
      <c r="C158" s="49" t="s">
        <v>291</v>
      </c>
      <c r="D158" s="49">
        <v>512685034</v>
      </c>
      <c r="E158" s="49"/>
      <c r="F158" s="50">
        <v>45799</v>
      </c>
      <c r="G158" s="50">
        <v>45800</v>
      </c>
      <c r="H158" s="91"/>
      <c r="I158" s="49" t="s">
        <v>595</v>
      </c>
      <c r="J158" s="50">
        <v>45800</v>
      </c>
      <c r="K158" s="49" t="str" cm="1">
        <f t="array" ref="K158">IFERROR(CHOOSE(MATCH(TRUE,Tabela2[[#This Row],[REPARADA]:[RETORNO]]&lt;&gt;"",0),"Reparada","Analisando","Sem Reparo","Retorno"),"")</f>
        <v>Reparada</v>
      </c>
      <c r="L158" s="49" t="s">
        <v>46</v>
      </c>
      <c r="M158" s="92" t="s">
        <v>141</v>
      </c>
      <c r="N158" s="93"/>
      <c r="O158" s="94"/>
      <c r="P158" s="95"/>
      <c r="Q158" s="96"/>
      <c r="R158" s="49" t="s">
        <v>293</v>
      </c>
      <c r="S158" s="49"/>
      <c r="T158" s="49" t="s">
        <v>141</v>
      </c>
      <c r="U158" s="49" t="s">
        <v>294</v>
      </c>
      <c r="V158" s="49" t="s">
        <v>145</v>
      </c>
      <c r="W158" s="49" t="s">
        <v>295</v>
      </c>
      <c r="X158" s="97" t="s">
        <v>296</v>
      </c>
      <c r="Y158" s="98" t="s">
        <v>296</v>
      </c>
      <c r="Z158" s="98"/>
      <c r="AA158" s="98"/>
      <c r="AB158" s="99" t="s">
        <v>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8.75" hidden="1" x14ac:dyDescent="0.2">
      <c r="A159" s="49">
        <v>158</v>
      </c>
      <c r="B159" s="49" t="s">
        <v>141</v>
      </c>
      <c r="C159" s="49" t="s">
        <v>291</v>
      </c>
      <c r="D159" s="49">
        <v>510799033</v>
      </c>
      <c r="E159" s="49"/>
      <c r="F159" s="50">
        <v>45799</v>
      </c>
      <c r="G159" s="50">
        <v>45804</v>
      </c>
      <c r="H159" s="91"/>
      <c r="I159" s="49" t="s">
        <v>596</v>
      </c>
      <c r="J159" s="50">
        <v>45804</v>
      </c>
      <c r="K159" s="49" t="str" cm="1">
        <f t="array" ref="K159">IFERROR(CHOOSE(MATCH(TRUE,Tabela2[[#This Row],[REPARADA]:[RETORNO]]&lt;&gt;"",0),"Reparada","Analisando","Sem Reparo","Retorno"),"")</f>
        <v>Reparada</v>
      </c>
      <c r="L159" s="49" t="s">
        <v>46</v>
      </c>
      <c r="M159" s="92" t="s">
        <v>141</v>
      </c>
      <c r="N159" s="93"/>
      <c r="O159" s="94"/>
      <c r="P159" s="95"/>
      <c r="Q159" s="96"/>
      <c r="R159" s="49" t="s">
        <v>293</v>
      </c>
      <c r="S159" s="49"/>
      <c r="T159" s="49" t="s">
        <v>141</v>
      </c>
      <c r="U159" s="49" t="s">
        <v>294</v>
      </c>
      <c r="V159" s="49" t="s">
        <v>145</v>
      </c>
      <c r="W159" s="49" t="s">
        <v>295</v>
      </c>
      <c r="X159" s="97" t="s">
        <v>296</v>
      </c>
      <c r="Y159" s="98" t="s">
        <v>296</v>
      </c>
      <c r="Z159" s="98"/>
      <c r="AA159" s="98"/>
      <c r="AB159" s="99" t="s">
        <v>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8.75" hidden="1" x14ac:dyDescent="0.2">
      <c r="A160" s="49">
        <v>159</v>
      </c>
      <c r="B160" s="49" t="s">
        <v>141</v>
      </c>
      <c r="C160" s="49" t="s">
        <v>291</v>
      </c>
      <c r="D160" s="49">
        <v>513176012</v>
      </c>
      <c r="E160" s="49"/>
      <c r="F160" s="50">
        <v>45799</v>
      </c>
      <c r="G160" s="50">
        <v>45889</v>
      </c>
      <c r="H160" s="91" t="str">
        <f ca="1">IF(G160,"",TODAY()-F160)</f>
        <v/>
      </c>
      <c r="I160" s="49"/>
      <c r="J160" s="50">
        <v>45896</v>
      </c>
      <c r="K160" s="49" t="str" cm="1">
        <f t="array" ref="K160">IFERROR(CHOOSE(MATCH(TRUE,Tabela2[[#This Row],[REPARADA]:[RETORNO]]&lt;&gt;"",0),"Reparada","Analisando","Sem Reparo","Retorno"),"")</f>
        <v>Reparada</v>
      </c>
      <c r="L160" s="49" t="s">
        <v>46</v>
      </c>
      <c r="M160" s="92" t="s">
        <v>141</v>
      </c>
      <c r="N160" s="93"/>
      <c r="O160" s="94"/>
      <c r="P160" s="95"/>
      <c r="Q160" s="96"/>
      <c r="R160" s="49" t="s">
        <v>293</v>
      </c>
      <c r="S160" s="49"/>
      <c r="T160" s="49"/>
      <c r="U160" s="49"/>
      <c r="V160" s="49" t="s">
        <v>145</v>
      </c>
      <c r="W160" s="49" t="s">
        <v>295</v>
      </c>
      <c r="X160" s="97" t="s">
        <v>296</v>
      </c>
      <c r="Y160" s="98" t="s">
        <v>296</v>
      </c>
      <c r="Z160" s="108" t="s">
        <v>597</v>
      </c>
      <c r="AA160" s="98"/>
      <c r="AB160" s="99" t="s">
        <v>90</v>
      </c>
      <c r="AC160" s="10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8.75" hidden="1" x14ac:dyDescent="0.2">
      <c r="A161" s="49">
        <v>160</v>
      </c>
      <c r="B161" s="49" t="s">
        <v>141</v>
      </c>
      <c r="C161" s="49" t="s">
        <v>598</v>
      </c>
      <c r="D161" s="49">
        <v>531356001</v>
      </c>
      <c r="E161" s="49" t="s">
        <v>485</v>
      </c>
      <c r="F161" s="50">
        <v>45799</v>
      </c>
      <c r="G161" s="50"/>
      <c r="H161" s="91">
        <f ca="1">IF(G161,"",TODAY()-F161)</f>
        <v>103</v>
      </c>
      <c r="I161" s="49"/>
      <c r="J161" s="50">
        <v>45905</v>
      </c>
      <c r="K161" s="49" t="str" cm="1">
        <f t="array" ref="K161">IFERROR(CHOOSE(MATCH(TRUE,Tabela2[[#This Row],[REPARADA]:[RETORNO]]&lt;&gt;"",0),"Reparada","Analisando","Sem Reparo","Retorno"),"")</f>
        <v>Analisando</v>
      </c>
      <c r="L161" s="49" t="s">
        <v>290</v>
      </c>
      <c r="M161" s="92"/>
      <c r="N161" s="93" t="s">
        <v>141</v>
      </c>
      <c r="O161" s="94"/>
      <c r="P161" s="95"/>
      <c r="Q161" s="96"/>
      <c r="R161" s="49" t="s">
        <v>293</v>
      </c>
      <c r="S161" s="49" t="s">
        <v>486</v>
      </c>
      <c r="T161" s="49"/>
      <c r="U161" s="49"/>
      <c r="V161" s="49" t="s">
        <v>145</v>
      </c>
      <c r="W161" s="49" t="s">
        <v>295</v>
      </c>
      <c r="X161" s="97"/>
      <c r="Y161" s="98"/>
      <c r="Z161" s="98"/>
      <c r="AA161" s="98"/>
      <c r="AB161" s="99" t="s">
        <v>599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8.75" hidden="1" x14ac:dyDescent="0.2">
      <c r="A162" s="49">
        <v>161</v>
      </c>
      <c r="B162" s="49" t="s">
        <v>165</v>
      </c>
      <c r="C162" s="49" t="s">
        <v>600</v>
      </c>
      <c r="D162" s="49" t="s">
        <v>601</v>
      </c>
      <c r="E162" s="49"/>
      <c r="F162" s="50">
        <v>45807</v>
      </c>
      <c r="G162" s="50">
        <v>45866</v>
      </c>
      <c r="H162" s="91" t="str">
        <f ca="1">IF(G162,"",TODAY()-F162)</f>
        <v/>
      </c>
      <c r="I162" s="49" t="s">
        <v>602</v>
      </c>
      <c r="J162" s="50">
        <v>45870</v>
      </c>
      <c r="K162" s="49" t="str" cm="1">
        <f t="array" ref="K162">IFERROR(CHOOSE(MATCH(TRUE,Tabela2[[#This Row],[REPARADA]:[RETORNO]]&lt;&gt;"",0),"Reparada","Analisando","Sem Reparo","Retorno"),"")</f>
        <v>Reparada</v>
      </c>
      <c r="L162" s="49" t="s">
        <v>46</v>
      </c>
      <c r="M162" s="92" t="s">
        <v>165</v>
      </c>
      <c r="N162" s="93"/>
      <c r="O162" s="94"/>
      <c r="P162" s="95"/>
      <c r="Q162" s="96"/>
      <c r="R162" s="49" t="s">
        <v>603</v>
      </c>
      <c r="S162" s="49"/>
      <c r="T162" s="49"/>
      <c r="U162" s="49"/>
      <c r="V162" s="49" t="s">
        <v>145</v>
      </c>
      <c r="W162" s="49" t="s">
        <v>146</v>
      </c>
      <c r="X162" s="97"/>
      <c r="Y162" s="98"/>
      <c r="Z162" s="98"/>
      <c r="AA162" s="98"/>
      <c r="AB162" s="99" t="s">
        <v>604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8.75" hidden="1" x14ac:dyDescent="0.2">
      <c r="A163" s="49">
        <v>162</v>
      </c>
      <c r="B163" s="49" t="s">
        <v>178</v>
      </c>
      <c r="C163" s="49" t="s">
        <v>179</v>
      </c>
      <c r="D163" s="49" t="s">
        <v>605</v>
      </c>
      <c r="E163" s="49"/>
      <c r="F163" s="50">
        <v>45807</v>
      </c>
      <c r="G163" s="50">
        <v>45812</v>
      </c>
      <c r="H163" s="91"/>
      <c r="I163" s="49" t="s">
        <v>606</v>
      </c>
      <c r="J163" s="50">
        <v>45812</v>
      </c>
      <c r="K163" s="49" t="str" cm="1">
        <f t="array" ref="K163">IFERROR(CHOOSE(MATCH(TRUE,Tabela2[[#This Row],[REPARADA]:[RETORNO]]&lt;&gt;"",0),"Reparada","Analisando","Sem Reparo","Retorno"),"")</f>
        <v>Reparada</v>
      </c>
      <c r="L163" s="49" t="s">
        <v>46</v>
      </c>
      <c r="M163" s="92" t="s">
        <v>178</v>
      </c>
      <c r="N163" s="93"/>
      <c r="O163" s="94"/>
      <c r="P163" s="95"/>
      <c r="Q163" s="96"/>
      <c r="R163" s="49" t="s">
        <v>215</v>
      </c>
      <c r="S163" s="49"/>
      <c r="T163" s="49" t="s">
        <v>178</v>
      </c>
      <c r="U163" s="49" t="s">
        <v>216</v>
      </c>
      <c r="V163" s="49" t="s">
        <v>145</v>
      </c>
      <c r="W163" s="49" t="s">
        <v>146</v>
      </c>
      <c r="X163" s="97" t="s">
        <v>182</v>
      </c>
      <c r="Y163" s="98"/>
      <c r="Z163" s="98"/>
      <c r="AA163" s="98"/>
      <c r="AB163" s="99" t="s">
        <v>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8.75" hidden="1" x14ac:dyDescent="0.2">
      <c r="A164" s="49">
        <v>163</v>
      </c>
      <c r="B164" s="49" t="s">
        <v>178</v>
      </c>
      <c r="C164" s="49" t="s">
        <v>179</v>
      </c>
      <c r="D164" s="49" t="s">
        <v>607</v>
      </c>
      <c r="E164" s="49"/>
      <c r="F164" s="50">
        <v>45807</v>
      </c>
      <c r="G164" s="50">
        <v>45812</v>
      </c>
      <c r="H164" s="91"/>
      <c r="I164" s="49" t="s">
        <v>608</v>
      </c>
      <c r="J164" s="50">
        <v>45812</v>
      </c>
      <c r="K164" s="49" t="str" cm="1">
        <f t="array" ref="K164">IFERROR(CHOOSE(MATCH(TRUE,Tabela2[[#This Row],[REPARADA]:[RETORNO]]&lt;&gt;"",0),"Reparada","Analisando","Sem Reparo","Retorno"),"")</f>
        <v>Reparada</v>
      </c>
      <c r="L164" s="49" t="s">
        <v>46</v>
      </c>
      <c r="M164" s="92" t="s">
        <v>178</v>
      </c>
      <c r="N164" s="93"/>
      <c r="O164" s="94"/>
      <c r="P164" s="95"/>
      <c r="Q164" s="96"/>
      <c r="R164" s="49" t="s">
        <v>215</v>
      </c>
      <c r="S164" s="49"/>
      <c r="T164" s="49" t="s">
        <v>178</v>
      </c>
      <c r="U164" s="49" t="s">
        <v>216</v>
      </c>
      <c r="V164" s="49" t="s">
        <v>145</v>
      </c>
      <c r="W164" s="49" t="s">
        <v>146</v>
      </c>
      <c r="X164" s="97" t="s">
        <v>182</v>
      </c>
      <c r="Y164" s="98"/>
      <c r="Z164" s="98"/>
      <c r="AA164" s="98"/>
      <c r="AB164" s="99" t="s">
        <v>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8.75" hidden="1" x14ac:dyDescent="0.2">
      <c r="A165" s="49">
        <v>164</v>
      </c>
      <c r="B165" s="49" t="s">
        <v>178</v>
      </c>
      <c r="C165" s="49" t="s">
        <v>179</v>
      </c>
      <c r="D165" s="49" t="s">
        <v>346</v>
      </c>
      <c r="E165" s="49"/>
      <c r="F165" s="50">
        <v>45807</v>
      </c>
      <c r="G165" s="50">
        <v>45811</v>
      </c>
      <c r="H165" s="91"/>
      <c r="I165" s="49" t="s">
        <v>609</v>
      </c>
      <c r="J165" s="50">
        <v>45811</v>
      </c>
      <c r="K165" s="49" t="str" cm="1">
        <f t="array" ref="K165">IFERROR(CHOOSE(MATCH(TRUE,Tabela2[[#This Row],[REPARADA]:[RETORNO]]&lt;&gt;"",0),"Reparada","Analisando","Sem Reparo","Retorno"),"")</f>
        <v>Retorno</v>
      </c>
      <c r="L165" s="49" t="s">
        <v>46</v>
      </c>
      <c r="M165" s="92"/>
      <c r="N165" s="93"/>
      <c r="O165" s="94"/>
      <c r="P165" s="95" t="s">
        <v>178</v>
      </c>
      <c r="Q165" s="96"/>
      <c r="R165" s="49" t="s">
        <v>15</v>
      </c>
      <c r="S165" s="49"/>
      <c r="T165" s="49" t="s">
        <v>15</v>
      </c>
      <c r="U165" s="49" t="s">
        <v>112</v>
      </c>
      <c r="V165" s="49" t="s">
        <v>145</v>
      </c>
      <c r="W165" s="49" t="s">
        <v>146</v>
      </c>
      <c r="X165" s="97" t="s">
        <v>183</v>
      </c>
      <c r="Y165" s="98"/>
      <c r="Z165" s="98"/>
      <c r="AA165" s="98"/>
      <c r="AB165" s="99" t="s">
        <v>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8.75" hidden="1" x14ac:dyDescent="0.2">
      <c r="A166" s="49">
        <v>165</v>
      </c>
      <c r="B166" s="49" t="s">
        <v>178</v>
      </c>
      <c r="C166" s="49" t="s">
        <v>92</v>
      </c>
      <c r="D166" s="49" t="s">
        <v>610</v>
      </c>
      <c r="E166" s="49"/>
      <c r="F166" s="50">
        <v>45807</v>
      </c>
      <c r="G166" s="50">
        <v>45838</v>
      </c>
      <c r="H166" s="91" t="str">
        <f ca="1">IF(G166,"",TODAY()-F166)</f>
        <v/>
      </c>
      <c r="I166" s="49" t="s">
        <v>611</v>
      </c>
      <c r="J166" s="50">
        <v>45842</v>
      </c>
      <c r="K166" s="49" t="str" cm="1">
        <f t="array" ref="K166">IFERROR(CHOOSE(MATCH(TRUE,Tabela2[[#This Row],[REPARADA]:[RETORNO]]&lt;&gt;"",0),"Reparada","Analisando","Sem Reparo","Retorno"),"")</f>
        <v>Reparada</v>
      </c>
      <c r="L166" s="49" t="s">
        <v>46</v>
      </c>
      <c r="M166" s="92" t="s">
        <v>178</v>
      </c>
      <c r="N166" s="93"/>
      <c r="O166" s="94"/>
      <c r="P166" s="95"/>
      <c r="Q166" s="96"/>
      <c r="R166" s="49" t="s">
        <v>466</v>
      </c>
      <c r="S166" s="49"/>
      <c r="T166" s="49" t="s">
        <v>178</v>
      </c>
      <c r="U166" s="49"/>
      <c r="V166" s="49" t="s">
        <v>145</v>
      </c>
      <c r="W166" s="49" t="s">
        <v>146</v>
      </c>
      <c r="X166" s="97" t="s">
        <v>270</v>
      </c>
      <c r="Y166" s="98" t="s">
        <v>612</v>
      </c>
      <c r="Z166" s="98" t="s">
        <v>613</v>
      </c>
      <c r="AA166" s="98" t="s">
        <v>81</v>
      </c>
      <c r="AB166" s="99" t="s">
        <v>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8.75" hidden="1" x14ac:dyDescent="0.2">
      <c r="A167" s="49">
        <v>166</v>
      </c>
      <c r="B167" s="49" t="s">
        <v>166</v>
      </c>
      <c r="C167" s="49" t="s">
        <v>65</v>
      </c>
      <c r="D167" s="49" t="s">
        <v>371</v>
      </c>
      <c r="E167" s="49"/>
      <c r="F167" s="50">
        <v>45807</v>
      </c>
      <c r="G167" s="50">
        <v>45818</v>
      </c>
      <c r="H167" s="91"/>
      <c r="I167" s="49" t="s">
        <v>614</v>
      </c>
      <c r="J167" s="50">
        <v>45818</v>
      </c>
      <c r="K167" s="49" t="str" cm="1">
        <f t="array" ref="K167">IFERROR(CHOOSE(MATCH(TRUE,Tabela2[[#This Row],[REPARADA]:[RETORNO]]&lt;&gt;"",0),"Reparada","Analisando","Sem Reparo","Retorno"),"")</f>
        <v>Retorno</v>
      </c>
      <c r="L167" s="49" t="s">
        <v>46</v>
      </c>
      <c r="M167" s="92"/>
      <c r="N167" s="93"/>
      <c r="O167" s="94"/>
      <c r="P167" s="95" t="s">
        <v>166</v>
      </c>
      <c r="Q167" s="96"/>
      <c r="R167" s="49" t="s">
        <v>15</v>
      </c>
      <c r="S167" s="49"/>
      <c r="T167" s="49" t="s">
        <v>15</v>
      </c>
      <c r="U167" s="49" t="s">
        <v>112</v>
      </c>
      <c r="V167" s="49" t="s">
        <v>145</v>
      </c>
      <c r="W167" s="49" t="s">
        <v>146</v>
      </c>
      <c r="X167" s="97" t="s">
        <v>373</v>
      </c>
      <c r="Y167" s="98" t="s">
        <v>80</v>
      </c>
      <c r="Z167" s="98" t="s">
        <v>81</v>
      </c>
      <c r="AA167" s="98"/>
      <c r="AB167" s="99" t="s">
        <v>615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8.75" hidden="1" x14ac:dyDescent="0.2">
      <c r="A168" s="49">
        <v>167</v>
      </c>
      <c r="B168" s="49" t="s">
        <v>166</v>
      </c>
      <c r="C168" s="49" t="s">
        <v>493</v>
      </c>
      <c r="D168" s="49" t="s">
        <v>616</v>
      </c>
      <c r="E168" s="49"/>
      <c r="F168" s="50">
        <v>45807</v>
      </c>
      <c r="G168" s="50">
        <v>45813</v>
      </c>
      <c r="H168" s="91"/>
      <c r="I168" s="49" t="s">
        <v>617</v>
      </c>
      <c r="J168" s="50">
        <v>45813</v>
      </c>
      <c r="K168" s="49" t="str" cm="1">
        <f t="array" ref="K168">IFERROR(CHOOSE(MATCH(TRUE,Tabela2[[#This Row],[REPARADA]:[RETORNO]]&lt;&gt;"",0),"Reparada","Analisando","Sem Reparo","Retorno"),"")</f>
        <v>Reparada</v>
      </c>
      <c r="L168" s="49" t="s">
        <v>46</v>
      </c>
      <c r="M168" s="92" t="s">
        <v>166</v>
      </c>
      <c r="N168" s="93"/>
      <c r="O168" s="94"/>
      <c r="P168" s="95"/>
      <c r="Q168" s="96"/>
      <c r="R168" s="49" t="s">
        <v>215</v>
      </c>
      <c r="S168" s="49"/>
      <c r="T168" s="49" t="s">
        <v>166</v>
      </c>
      <c r="U168" s="49" t="s">
        <v>216</v>
      </c>
      <c r="V168" s="49" t="s">
        <v>145</v>
      </c>
      <c r="W168" s="49" t="s">
        <v>146</v>
      </c>
      <c r="X168" s="97" t="s">
        <v>373</v>
      </c>
      <c r="Y168" s="98" t="s">
        <v>80</v>
      </c>
      <c r="Z168" s="98"/>
      <c r="AA168" s="98"/>
      <c r="AB168" s="99" t="s">
        <v>582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7" ht="18.75" hidden="1" x14ac:dyDescent="0.2">
      <c r="A169" s="49">
        <v>168</v>
      </c>
      <c r="B169" s="49" t="s">
        <v>166</v>
      </c>
      <c r="C169" s="49" t="s">
        <v>167</v>
      </c>
      <c r="D169" s="49" t="s">
        <v>618</v>
      </c>
      <c r="E169" s="49"/>
      <c r="F169" s="50">
        <v>45807</v>
      </c>
      <c r="G169" s="50">
        <v>45814</v>
      </c>
      <c r="H169" s="91"/>
      <c r="I169" s="49" t="s">
        <v>619</v>
      </c>
      <c r="J169" s="50">
        <v>45814</v>
      </c>
      <c r="K169" s="49" t="str" cm="1">
        <f t="array" ref="K169">IFERROR(CHOOSE(MATCH(TRUE,Tabela2[[#This Row],[REPARADA]:[RETORNO]]&lt;&gt;"",0),"Reparada","Analisando","Sem Reparo","Retorno"),"")</f>
        <v>Reparada</v>
      </c>
      <c r="L169" s="49" t="s">
        <v>46</v>
      </c>
      <c r="M169" s="92" t="s">
        <v>166</v>
      </c>
      <c r="N169" s="93"/>
      <c r="O169" s="94"/>
      <c r="P169" s="95"/>
      <c r="Q169" s="96"/>
      <c r="R169" s="49" t="s">
        <v>215</v>
      </c>
      <c r="S169" s="49"/>
      <c r="T169" s="49" t="s">
        <v>166</v>
      </c>
      <c r="U169" s="49" t="s">
        <v>216</v>
      </c>
      <c r="V169" s="49" t="s">
        <v>145</v>
      </c>
      <c r="W169" s="49" t="s">
        <v>146</v>
      </c>
      <c r="X169" s="97" t="s">
        <v>620</v>
      </c>
      <c r="Y169" s="98" t="s">
        <v>373</v>
      </c>
      <c r="Z169" s="98" t="s">
        <v>80</v>
      </c>
      <c r="AA169" s="98" t="s">
        <v>81</v>
      </c>
      <c r="AB169" s="99" t="s">
        <v>615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7" ht="18.75" hidden="1" x14ac:dyDescent="0.2">
      <c r="A170" s="49">
        <v>169</v>
      </c>
      <c r="B170" s="49" t="s">
        <v>166</v>
      </c>
      <c r="C170" s="49" t="s">
        <v>621</v>
      </c>
      <c r="D170" s="49" t="s">
        <v>622</v>
      </c>
      <c r="E170" s="49"/>
      <c r="F170" s="50">
        <v>45807</v>
      </c>
      <c r="G170" s="50">
        <v>45832</v>
      </c>
      <c r="H170" s="91" t="str">
        <f ca="1">IF(G170,"",TODAY()-F170)</f>
        <v/>
      </c>
      <c r="I170" s="49" t="s">
        <v>623</v>
      </c>
      <c r="J170" s="50">
        <v>45835</v>
      </c>
      <c r="K170" s="49" t="str" cm="1">
        <f t="array" ref="K170">IFERROR(CHOOSE(MATCH(TRUE,Tabela2[[#This Row],[REPARADA]:[RETORNO]]&lt;&gt;"",0),"Reparada","Analisando","Sem Reparo","Retorno"),"")</f>
        <v>Reparada</v>
      </c>
      <c r="L170" s="49" t="s">
        <v>46</v>
      </c>
      <c r="M170" s="92" t="s">
        <v>166</v>
      </c>
      <c r="N170" s="93"/>
      <c r="O170" s="94"/>
      <c r="P170" s="95"/>
      <c r="Q170" s="96"/>
      <c r="R170" s="49" t="s">
        <v>408</v>
      </c>
      <c r="S170" s="49"/>
      <c r="T170" s="49" t="s">
        <v>166</v>
      </c>
      <c r="U170" s="49"/>
      <c r="V170" s="49" t="s">
        <v>145</v>
      </c>
      <c r="W170" s="49" t="s">
        <v>146</v>
      </c>
      <c r="X170" s="97" t="s">
        <v>170</v>
      </c>
      <c r="Y170" s="98"/>
      <c r="Z170" s="98"/>
      <c r="AA170" s="98"/>
      <c r="AB170" s="99" t="s">
        <v>624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7" ht="18.75" hidden="1" x14ac:dyDescent="0.2">
      <c r="A171" s="49">
        <v>170</v>
      </c>
      <c r="B171" s="49" t="s">
        <v>166</v>
      </c>
      <c r="C171" s="49" t="s">
        <v>625</v>
      </c>
      <c r="D171" s="49" t="s">
        <v>626</v>
      </c>
      <c r="E171" s="49"/>
      <c r="F171" s="50">
        <v>45807</v>
      </c>
      <c r="G171" s="50">
        <v>45812</v>
      </c>
      <c r="H171" s="91"/>
      <c r="I171" s="49" t="s">
        <v>627</v>
      </c>
      <c r="J171" s="50">
        <v>45812</v>
      </c>
      <c r="K171" s="49" t="str" cm="1">
        <f t="array" ref="K171">IFERROR(CHOOSE(MATCH(TRUE,Tabela2[[#This Row],[REPARADA]:[RETORNO]]&lt;&gt;"",0),"Reparada","Analisando","Sem Reparo","Retorno"),"")</f>
        <v>Reparada</v>
      </c>
      <c r="L171" s="49" t="s">
        <v>46</v>
      </c>
      <c r="M171" s="92" t="s">
        <v>166</v>
      </c>
      <c r="N171" s="93"/>
      <c r="O171" s="94"/>
      <c r="P171" s="95"/>
      <c r="Q171" s="96"/>
      <c r="R171" s="49" t="s">
        <v>215</v>
      </c>
      <c r="S171" s="49"/>
      <c r="T171" s="49" t="s">
        <v>166</v>
      </c>
      <c r="U171" s="49" t="s">
        <v>216</v>
      </c>
      <c r="V171" s="49" t="s">
        <v>145</v>
      </c>
      <c r="W171" s="49" t="s">
        <v>146</v>
      </c>
      <c r="X171" s="97" t="s">
        <v>373</v>
      </c>
      <c r="Y171" s="98" t="s">
        <v>80</v>
      </c>
      <c r="Z171" s="98" t="s">
        <v>70</v>
      </c>
      <c r="AA171" s="98"/>
      <c r="AB171" s="99" t="s">
        <v>628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8.75" hidden="1" x14ac:dyDescent="0.2">
      <c r="A172" s="49">
        <v>171</v>
      </c>
      <c r="B172" s="49" t="s">
        <v>72</v>
      </c>
      <c r="C172" s="49" t="s">
        <v>142</v>
      </c>
      <c r="D172" s="49" t="s">
        <v>629</v>
      </c>
      <c r="E172" s="49"/>
      <c r="F172" s="50">
        <v>45807</v>
      </c>
      <c r="G172" s="50">
        <v>45819</v>
      </c>
      <c r="H172" s="91"/>
      <c r="I172" s="49" t="s">
        <v>630</v>
      </c>
      <c r="J172" s="50">
        <v>45819</v>
      </c>
      <c r="K172" s="49" t="str" cm="1">
        <f t="array" ref="K172">IFERROR(CHOOSE(MATCH(TRUE,Tabela2[[#This Row],[REPARADA]:[RETORNO]]&lt;&gt;"",0),"Reparada","Analisando","Sem Reparo","Retorno"),"")</f>
        <v>Reparada</v>
      </c>
      <c r="L172" s="49" t="s">
        <v>46</v>
      </c>
      <c r="M172" s="92" t="s">
        <v>72</v>
      </c>
      <c r="N172" s="93"/>
      <c r="O172" s="94"/>
      <c r="P172" s="95"/>
      <c r="Q172" s="96"/>
      <c r="R172" s="49" t="s">
        <v>274</v>
      </c>
      <c r="S172" s="49"/>
      <c r="T172" s="49" t="s">
        <v>72</v>
      </c>
      <c r="U172" s="49"/>
      <c r="V172" s="49" t="s">
        <v>145</v>
      </c>
      <c r="W172" s="49" t="s">
        <v>146</v>
      </c>
      <c r="X172" s="97" t="s">
        <v>403</v>
      </c>
      <c r="Y172" s="98" t="s">
        <v>404</v>
      </c>
      <c r="Z172" s="98"/>
      <c r="AA172" s="98"/>
      <c r="AB172" s="99" t="s">
        <v>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8.75" hidden="1" x14ac:dyDescent="0.2">
      <c r="A173" s="49">
        <v>172</v>
      </c>
      <c r="B173" s="49" t="s">
        <v>98</v>
      </c>
      <c r="C173" s="49" t="s">
        <v>228</v>
      </c>
      <c r="D173" s="49" t="s">
        <v>631</v>
      </c>
      <c r="E173" s="49"/>
      <c r="F173" s="50">
        <v>45807</v>
      </c>
      <c r="G173" s="50">
        <v>45856</v>
      </c>
      <c r="H173" s="91" t="str">
        <f ca="1">IF(G173,"",TODAY()-F173)</f>
        <v/>
      </c>
      <c r="I173" s="49" t="s">
        <v>632</v>
      </c>
      <c r="J173" s="50">
        <v>45862</v>
      </c>
      <c r="K173" s="49" t="str" cm="1">
        <f t="array" ref="K173">IFERROR(CHOOSE(MATCH(TRUE,Tabela2[[#This Row],[REPARADA]:[RETORNO]]&lt;&gt;"",0),"Reparada","Analisando","Sem Reparo","Retorno"),"")</f>
        <v>Reparada</v>
      </c>
      <c r="L173" s="49" t="s">
        <v>46</v>
      </c>
      <c r="M173" s="92" t="s">
        <v>98</v>
      </c>
      <c r="N173" s="93"/>
      <c r="O173" s="94"/>
      <c r="P173" s="95"/>
      <c r="Q173" s="96"/>
      <c r="R173" s="49" t="s">
        <v>466</v>
      </c>
      <c r="S173" s="49"/>
      <c r="T173" s="49" t="s">
        <v>98</v>
      </c>
      <c r="U173" s="49"/>
      <c r="V173" s="49" t="s">
        <v>145</v>
      </c>
      <c r="W173" s="49" t="s">
        <v>146</v>
      </c>
      <c r="X173" s="97" t="s">
        <v>232</v>
      </c>
      <c r="Y173" s="98"/>
      <c r="Z173" s="98"/>
      <c r="AA173" s="98"/>
      <c r="AB173" s="99" t="s">
        <v>234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8.75" hidden="1" x14ac:dyDescent="0.2">
      <c r="A174" s="49">
        <v>173</v>
      </c>
      <c r="B174" s="49" t="s">
        <v>199</v>
      </c>
      <c r="C174" s="49" t="s">
        <v>108</v>
      </c>
      <c r="D174" s="49" t="s">
        <v>633</v>
      </c>
      <c r="E174" s="49"/>
      <c r="F174" s="50">
        <v>45807</v>
      </c>
      <c r="G174" s="50">
        <v>45819</v>
      </c>
      <c r="H174" s="91"/>
      <c r="I174" s="49" t="s">
        <v>634</v>
      </c>
      <c r="J174" s="50">
        <v>45819</v>
      </c>
      <c r="K174" s="49" t="str" cm="1">
        <f t="array" ref="K174">IFERROR(CHOOSE(MATCH(TRUE,Tabela2[[#This Row],[REPARADA]:[RETORNO]]&lt;&gt;"",0),"Reparada","Analisando","Sem Reparo","Retorno"),"")</f>
        <v>Reparada</v>
      </c>
      <c r="L174" s="49" t="s">
        <v>46</v>
      </c>
      <c r="M174" s="92" t="s">
        <v>199</v>
      </c>
      <c r="N174" s="93"/>
      <c r="O174" s="94"/>
      <c r="P174" s="95"/>
      <c r="Q174" s="96"/>
      <c r="R174" s="49" t="s">
        <v>274</v>
      </c>
      <c r="S174" s="49"/>
      <c r="T174" s="49" t="s">
        <v>199</v>
      </c>
      <c r="U174" s="49"/>
      <c r="V174" s="49" t="s">
        <v>145</v>
      </c>
      <c r="W174" s="49" t="s">
        <v>146</v>
      </c>
      <c r="X174" s="97" t="s">
        <v>170</v>
      </c>
      <c r="Y174" s="98"/>
      <c r="Z174" s="98"/>
      <c r="AA174" s="98"/>
      <c r="AB174" s="99" t="s">
        <v>76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7" ht="18.75" hidden="1" x14ac:dyDescent="0.2">
      <c r="A175" s="49">
        <v>174</v>
      </c>
      <c r="B175" s="49" t="s">
        <v>91</v>
      </c>
      <c r="C175" s="49" t="s">
        <v>172</v>
      </c>
      <c r="D175" s="49" t="s">
        <v>635</v>
      </c>
      <c r="E175" s="49"/>
      <c r="F175" s="50">
        <v>45807</v>
      </c>
      <c r="G175" s="50">
        <v>45810</v>
      </c>
      <c r="H175" s="91"/>
      <c r="I175" s="49" t="s">
        <v>636</v>
      </c>
      <c r="J175" s="50">
        <v>45810</v>
      </c>
      <c r="K175" s="49" t="str" cm="1">
        <f t="array" ref="K175">IFERROR(CHOOSE(MATCH(TRUE,Tabela2[[#This Row],[REPARADA]:[RETORNO]]&lt;&gt;"",0),"Reparada","Analisando","Sem Reparo","Retorno"),"")</f>
        <v>Reparada</v>
      </c>
      <c r="L175" s="49" t="s">
        <v>46</v>
      </c>
      <c r="M175" s="92" t="s">
        <v>91</v>
      </c>
      <c r="N175" s="93"/>
      <c r="O175" s="94"/>
      <c r="P175" s="95"/>
      <c r="Q175" s="96"/>
      <c r="R175" s="49" t="s">
        <v>215</v>
      </c>
      <c r="S175" s="49"/>
      <c r="T175" s="49" t="s">
        <v>91</v>
      </c>
      <c r="U175" s="49" t="s">
        <v>216</v>
      </c>
      <c r="V175" s="49" t="s">
        <v>145</v>
      </c>
      <c r="W175" s="49" t="s">
        <v>146</v>
      </c>
      <c r="X175" s="97" t="s">
        <v>546</v>
      </c>
      <c r="Y175" s="98" t="s">
        <v>256</v>
      </c>
      <c r="Z175" s="98" t="s">
        <v>637</v>
      </c>
      <c r="AA175" s="98" t="s">
        <v>638</v>
      </c>
      <c r="AB175" s="99" t="s">
        <v>639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7" hidden="1" x14ac:dyDescent="0.2">
      <c r="A176" s="49">
        <v>175</v>
      </c>
      <c r="B176" s="49" t="s">
        <v>91</v>
      </c>
      <c r="C176" s="49" t="s">
        <v>172</v>
      </c>
      <c r="D176" s="49" t="s">
        <v>640</v>
      </c>
      <c r="E176" s="49"/>
      <c r="F176" s="50">
        <v>45807</v>
      </c>
      <c r="G176" s="50">
        <v>45811</v>
      </c>
      <c r="H176" s="91"/>
      <c r="I176" s="49" t="s">
        <v>641</v>
      </c>
      <c r="J176" s="50">
        <v>45811</v>
      </c>
      <c r="K176" s="49" t="str" cm="1">
        <f t="array" ref="K176">IFERROR(CHOOSE(MATCH(TRUE,Tabela2[[#This Row],[REPARADA]:[RETORNO]]&lt;&gt;"",0),"Reparada","Analisando","Sem Reparo","Retorno"),"")</f>
        <v>Reparada</v>
      </c>
      <c r="L176" s="49" t="s">
        <v>46</v>
      </c>
      <c r="M176" s="92" t="s">
        <v>91</v>
      </c>
      <c r="N176" s="93"/>
      <c r="O176" s="94"/>
      <c r="P176" s="95"/>
      <c r="Q176" s="96"/>
      <c r="R176" s="49" t="s">
        <v>274</v>
      </c>
      <c r="S176" s="49"/>
      <c r="T176" s="49" t="s">
        <v>91</v>
      </c>
      <c r="U176" s="49" t="s">
        <v>216</v>
      </c>
      <c r="V176" s="49" t="s">
        <v>145</v>
      </c>
      <c r="W176" s="49" t="s">
        <v>146</v>
      </c>
      <c r="X176" s="97" t="s">
        <v>133</v>
      </c>
      <c r="Y176" s="98"/>
      <c r="Z176" s="98"/>
      <c r="AA176" s="98"/>
      <c r="AB176" s="99" t="s">
        <v>642</v>
      </c>
    </row>
    <row r="177" spans="1:46" hidden="1" x14ac:dyDescent="0.2">
      <c r="A177" s="49">
        <v>176</v>
      </c>
      <c r="B177" s="49" t="s">
        <v>91</v>
      </c>
      <c r="C177" s="49" t="s">
        <v>172</v>
      </c>
      <c r="D177" s="49" t="s">
        <v>643</v>
      </c>
      <c r="E177" s="49"/>
      <c r="F177" s="50">
        <v>45807</v>
      </c>
      <c r="G177" s="50">
        <v>45810</v>
      </c>
      <c r="H177" s="91"/>
      <c r="I177" s="49" t="s">
        <v>644</v>
      </c>
      <c r="J177" s="50">
        <v>45810</v>
      </c>
      <c r="K177" s="49" t="str" cm="1">
        <f t="array" ref="K177">IFERROR(CHOOSE(MATCH(TRUE,Tabela2[[#This Row],[REPARADA]:[RETORNO]]&lt;&gt;"",0),"Reparada","Analisando","Sem Reparo","Retorno"),"")</f>
        <v>Reparada</v>
      </c>
      <c r="L177" s="49" t="s">
        <v>46</v>
      </c>
      <c r="M177" s="92" t="s">
        <v>91</v>
      </c>
      <c r="N177" s="93"/>
      <c r="O177" s="94"/>
      <c r="P177" s="95"/>
      <c r="Q177" s="96"/>
      <c r="R177" s="49" t="s">
        <v>274</v>
      </c>
      <c r="S177" s="49"/>
      <c r="T177" s="49" t="s">
        <v>91</v>
      </c>
      <c r="U177" s="49" t="s">
        <v>216</v>
      </c>
      <c r="V177" s="49" t="s">
        <v>145</v>
      </c>
      <c r="W177" s="49" t="s">
        <v>146</v>
      </c>
      <c r="X177" s="97" t="s">
        <v>133</v>
      </c>
      <c r="Y177" s="98"/>
      <c r="Z177" s="98"/>
      <c r="AA177" s="98"/>
      <c r="AB177" s="99" t="s">
        <v>642</v>
      </c>
    </row>
    <row r="178" spans="1:46" hidden="1" x14ac:dyDescent="0.2">
      <c r="A178" s="49">
        <v>177</v>
      </c>
      <c r="B178" s="49" t="s">
        <v>91</v>
      </c>
      <c r="C178" s="49" t="s">
        <v>172</v>
      </c>
      <c r="D178" s="49" t="s">
        <v>645</v>
      </c>
      <c r="E178" s="49"/>
      <c r="F178" s="50">
        <v>45807</v>
      </c>
      <c r="G178" s="50">
        <v>45810</v>
      </c>
      <c r="H178" s="91"/>
      <c r="I178" s="49" t="s">
        <v>646</v>
      </c>
      <c r="J178" s="50">
        <v>45810</v>
      </c>
      <c r="K178" s="49" t="str" cm="1">
        <f t="array" ref="K178">IFERROR(CHOOSE(MATCH(TRUE,Tabela2[[#This Row],[REPARADA]:[RETORNO]]&lt;&gt;"",0),"Reparada","Analisando","Sem Reparo","Retorno"),"")</f>
        <v>Reparada</v>
      </c>
      <c r="L178" s="49" t="s">
        <v>46</v>
      </c>
      <c r="M178" s="92" t="s">
        <v>91</v>
      </c>
      <c r="N178" s="93"/>
      <c r="O178" s="94"/>
      <c r="P178" s="95"/>
      <c r="Q178" s="96"/>
      <c r="R178" s="49" t="s">
        <v>274</v>
      </c>
      <c r="S178" s="49"/>
      <c r="T178" s="49" t="s">
        <v>91</v>
      </c>
      <c r="U178" s="49" t="s">
        <v>216</v>
      </c>
      <c r="V178" s="49" t="s">
        <v>145</v>
      </c>
      <c r="W178" s="49" t="s">
        <v>146</v>
      </c>
      <c r="X178" s="97" t="s">
        <v>50</v>
      </c>
      <c r="Y178" s="98"/>
      <c r="Z178" s="98"/>
      <c r="AA178" s="98"/>
      <c r="AB178" s="99" t="s">
        <v>647</v>
      </c>
    </row>
    <row r="179" spans="1:46" ht="18.75" hidden="1" x14ac:dyDescent="0.2">
      <c r="A179" s="49">
        <v>178</v>
      </c>
      <c r="B179" s="49" t="s">
        <v>91</v>
      </c>
      <c r="C179" s="49" t="s">
        <v>309</v>
      </c>
      <c r="D179" s="49" t="s">
        <v>648</v>
      </c>
      <c r="E179" s="49"/>
      <c r="F179" s="50">
        <v>45807</v>
      </c>
      <c r="G179" s="50">
        <v>45811</v>
      </c>
      <c r="H179" s="91"/>
      <c r="I179" s="49" t="s">
        <v>649</v>
      </c>
      <c r="J179" s="50">
        <v>45811</v>
      </c>
      <c r="K179" s="49" t="str" cm="1">
        <f t="array" ref="K179">IFERROR(CHOOSE(MATCH(TRUE,Tabela2[[#This Row],[REPARADA]:[RETORNO]]&lt;&gt;"",0),"Reparada","Analisando","Sem Reparo","Retorno"),"")</f>
        <v>Reparada</v>
      </c>
      <c r="L179" s="49" t="s">
        <v>46</v>
      </c>
      <c r="M179" s="92" t="s">
        <v>91</v>
      </c>
      <c r="N179" s="93"/>
      <c r="O179" s="94"/>
      <c r="P179" s="95"/>
      <c r="Q179" s="96"/>
      <c r="R179" s="49" t="s">
        <v>274</v>
      </c>
      <c r="S179" s="49"/>
      <c r="T179" s="49" t="s">
        <v>91</v>
      </c>
      <c r="U179" s="49" t="s">
        <v>216</v>
      </c>
      <c r="V179" s="49" t="s">
        <v>145</v>
      </c>
      <c r="W179" s="49" t="s">
        <v>146</v>
      </c>
      <c r="X179" s="97" t="s">
        <v>423</v>
      </c>
      <c r="Y179" s="98" t="s">
        <v>650</v>
      </c>
      <c r="Z179" s="98" t="s">
        <v>651</v>
      </c>
      <c r="AA179" s="98" t="s">
        <v>422</v>
      </c>
      <c r="AB179" s="99" t="s">
        <v>652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8.75" hidden="1" x14ac:dyDescent="0.2">
      <c r="A180" s="49">
        <v>179</v>
      </c>
      <c r="B180" s="49" t="s">
        <v>91</v>
      </c>
      <c r="C180" s="49" t="s">
        <v>653</v>
      </c>
      <c r="D180" s="49" t="s">
        <v>654</v>
      </c>
      <c r="E180" s="49"/>
      <c r="F180" s="50">
        <v>45807</v>
      </c>
      <c r="G180" s="50">
        <v>45811</v>
      </c>
      <c r="H180" s="91"/>
      <c r="I180" s="49" t="s">
        <v>655</v>
      </c>
      <c r="J180" s="50">
        <v>45811</v>
      </c>
      <c r="K180" s="49" t="str" cm="1">
        <f t="array" ref="K180">IFERROR(CHOOSE(MATCH(TRUE,Tabela2[[#This Row],[REPARADA]:[RETORNO]]&lt;&gt;"",0),"Reparada","Analisando","Sem Reparo","Retorno"),"")</f>
        <v>Reparada</v>
      </c>
      <c r="L180" s="49" t="s">
        <v>46</v>
      </c>
      <c r="M180" s="92" t="s">
        <v>91</v>
      </c>
      <c r="N180" s="93"/>
      <c r="O180" s="94"/>
      <c r="P180" s="95"/>
      <c r="Q180" s="96"/>
      <c r="R180" s="49" t="s">
        <v>274</v>
      </c>
      <c r="S180" s="49"/>
      <c r="T180" s="49" t="s">
        <v>91</v>
      </c>
      <c r="U180" s="49" t="s">
        <v>216</v>
      </c>
      <c r="V180" s="49" t="s">
        <v>145</v>
      </c>
      <c r="W180" s="49" t="s">
        <v>146</v>
      </c>
      <c r="X180" s="97" t="s">
        <v>409</v>
      </c>
      <c r="Y180" s="98"/>
      <c r="Z180" s="98"/>
      <c r="AA180" s="98"/>
      <c r="AB180" s="99" t="s">
        <v>652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8.75" hidden="1" x14ac:dyDescent="0.2">
      <c r="A181" s="49">
        <v>180</v>
      </c>
      <c r="B181" s="49" t="s">
        <v>91</v>
      </c>
      <c r="C181" s="49" t="s">
        <v>309</v>
      </c>
      <c r="D181" s="49" t="s">
        <v>656</v>
      </c>
      <c r="E181" s="49"/>
      <c r="F181" s="50">
        <v>45807</v>
      </c>
      <c r="G181" s="50">
        <v>45812</v>
      </c>
      <c r="H181" s="91"/>
      <c r="I181" s="49" t="s">
        <v>657</v>
      </c>
      <c r="J181" s="50">
        <v>45812</v>
      </c>
      <c r="K181" s="49" t="str" cm="1">
        <f t="array" ref="K181">IFERROR(CHOOSE(MATCH(TRUE,Tabela2[[#This Row],[REPARADA]:[RETORNO]]&lt;&gt;"",0),"Reparada","Analisando","Sem Reparo","Retorno"),"")</f>
        <v>Reparada</v>
      </c>
      <c r="L181" s="49" t="s">
        <v>46</v>
      </c>
      <c r="M181" s="92" t="s">
        <v>91</v>
      </c>
      <c r="N181" s="93"/>
      <c r="O181" s="94"/>
      <c r="P181" s="95"/>
      <c r="Q181" s="96"/>
      <c r="R181" s="49" t="s">
        <v>215</v>
      </c>
      <c r="S181" s="49"/>
      <c r="T181" s="49" t="s">
        <v>91</v>
      </c>
      <c r="U181" s="49" t="s">
        <v>216</v>
      </c>
      <c r="V181" s="49" t="s">
        <v>145</v>
      </c>
      <c r="W181" s="49" t="s">
        <v>146</v>
      </c>
      <c r="X181" s="97" t="s">
        <v>409</v>
      </c>
      <c r="Y181" s="98"/>
      <c r="Z181" s="98"/>
      <c r="AA181" s="98"/>
      <c r="AB181" s="99" t="s">
        <v>652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idden="1" x14ac:dyDescent="0.2">
      <c r="A182" s="49">
        <v>181</v>
      </c>
      <c r="B182" s="49" t="s">
        <v>141</v>
      </c>
      <c r="C182" s="49" t="s">
        <v>291</v>
      </c>
      <c r="D182" s="49">
        <v>510948024</v>
      </c>
      <c r="E182" s="49"/>
      <c r="F182" s="50">
        <v>45807</v>
      </c>
      <c r="G182" s="50">
        <v>45890</v>
      </c>
      <c r="H182" s="91" t="str">
        <f ca="1">IF(G182,"",TODAY()-F182)</f>
        <v/>
      </c>
      <c r="I182" s="49"/>
      <c r="J182" s="50">
        <v>45896</v>
      </c>
      <c r="K182" s="49" t="str" cm="1">
        <f t="array" ref="K182">IFERROR(CHOOSE(MATCH(TRUE,Tabela2[[#This Row],[REPARADA]:[RETORNO]]&lt;&gt;"",0),"Reparada","Analisando","Sem Reparo","Retorno"),"")</f>
        <v>Retorno</v>
      </c>
      <c r="L182" s="49" t="s">
        <v>46</v>
      </c>
      <c r="M182" s="92"/>
      <c r="N182" s="93"/>
      <c r="O182" s="94"/>
      <c r="P182" s="95" t="s">
        <v>141</v>
      </c>
      <c r="Q182" s="96"/>
      <c r="R182" s="49" t="s">
        <v>293</v>
      </c>
      <c r="S182" s="49"/>
      <c r="T182" s="49" t="s">
        <v>15</v>
      </c>
      <c r="U182" s="49" t="s">
        <v>112</v>
      </c>
      <c r="V182" s="49" t="s">
        <v>145</v>
      </c>
      <c r="W182" s="49" t="s">
        <v>295</v>
      </c>
      <c r="X182" s="97" t="s">
        <v>296</v>
      </c>
      <c r="Y182" s="98" t="s">
        <v>296</v>
      </c>
      <c r="Z182" s="98"/>
      <c r="AA182" s="98"/>
      <c r="AB182" s="109" t="s">
        <v>658</v>
      </c>
      <c r="AC182" s="103"/>
    </row>
    <row r="183" spans="1:46" hidden="1" x14ac:dyDescent="0.2">
      <c r="A183" s="49">
        <v>182</v>
      </c>
      <c r="B183" s="49" t="s">
        <v>141</v>
      </c>
      <c r="C183" s="49" t="s">
        <v>291</v>
      </c>
      <c r="D183" s="49">
        <v>513119007</v>
      </c>
      <c r="E183" s="49"/>
      <c r="F183" s="50">
        <v>45807</v>
      </c>
      <c r="G183" s="50">
        <v>45891</v>
      </c>
      <c r="H183" s="91" t="str">
        <f ca="1">IF(G183,"",TODAY()-F183)</f>
        <v/>
      </c>
      <c r="I183" s="49"/>
      <c r="J183" s="50">
        <v>45896</v>
      </c>
      <c r="K183" s="49" t="str" cm="1">
        <f t="array" ref="K183">IFERROR(CHOOSE(MATCH(TRUE,Tabela2[[#This Row],[REPARADA]:[RETORNO]]&lt;&gt;"",0),"Reparada","Analisando","Sem Reparo","Retorno"),"")</f>
        <v>Retorno</v>
      </c>
      <c r="L183" s="49" t="s">
        <v>46</v>
      </c>
      <c r="M183" s="92"/>
      <c r="N183" s="93"/>
      <c r="O183" s="94"/>
      <c r="P183" s="95" t="s">
        <v>141</v>
      </c>
      <c r="Q183" s="96"/>
      <c r="R183" s="49" t="s">
        <v>293</v>
      </c>
      <c r="S183" s="49"/>
      <c r="T183" s="49" t="s">
        <v>15</v>
      </c>
      <c r="U183" s="49" t="s">
        <v>112</v>
      </c>
      <c r="V183" s="49" t="s">
        <v>145</v>
      </c>
      <c r="W183" s="49" t="s">
        <v>295</v>
      </c>
      <c r="X183" s="97" t="s">
        <v>296</v>
      </c>
      <c r="Y183" s="98" t="s">
        <v>296</v>
      </c>
      <c r="Z183" s="108" t="s">
        <v>597</v>
      </c>
      <c r="AA183" s="98"/>
      <c r="AB183" s="99" t="s">
        <v>90</v>
      </c>
      <c r="AC183" s="103"/>
    </row>
    <row r="184" spans="1:46" hidden="1" x14ac:dyDescent="0.2">
      <c r="A184" s="49">
        <v>183</v>
      </c>
      <c r="B184" s="49" t="s">
        <v>91</v>
      </c>
      <c r="C184" s="49" t="s">
        <v>172</v>
      </c>
      <c r="D184" s="49" t="s">
        <v>659</v>
      </c>
      <c r="E184" s="49"/>
      <c r="F184" s="50">
        <v>45817</v>
      </c>
      <c r="G184" s="50">
        <v>45840</v>
      </c>
      <c r="H184" s="91"/>
      <c r="I184" s="49" t="s">
        <v>660</v>
      </c>
      <c r="J184" s="50">
        <v>45842</v>
      </c>
      <c r="K184" s="49" t="str" cm="1">
        <f t="array" ref="K184">IFERROR(CHOOSE(MATCH(TRUE,Tabela2[[#This Row],[REPARADA]:[RETORNO]]&lt;&gt;"",0),"Reparada","Analisando","Sem Reparo","Retorno"),"")</f>
        <v>Sem Reparo</v>
      </c>
      <c r="L184" s="49"/>
      <c r="M184" s="92"/>
      <c r="N184" s="93"/>
      <c r="O184" s="94" t="s">
        <v>91</v>
      </c>
      <c r="P184" s="95"/>
      <c r="Q184" s="96"/>
      <c r="R184" s="49" t="s">
        <v>111</v>
      </c>
      <c r="S184" s="49"/>
      <c r="T184" s="49" t="s">
        <v>111</v>
      </c>
      <c r="U184" s="49" t="s">
        <v>112</v>
      </c>
      <c r="V184" s="49" t="s">
        <v>145</v>
      </c>
      <c r="W184" s="49" t="s">
        <v>146</v>
      </c>
      <c r="X184" s="97"/>
      <c r="Y184" s="98"/>
      <c r="Z184" s="98"/>
      <c r="AA184" s="98"/>
      <c r="AB184" s="99" t="s">
        <v>661</v>
      </c>
    </row>
    <row r="185" spans="1:46" hidden="1" x14ac:dyDescent="0.2">
      <c r="A185" s="49">
        <v>184</v>
      </c>
      <c r="B185" s="49" t="s">
        <v>91</v>
      </c>
      <c r="C185" s="49" t="s">
        <v>172</v>
      </c>
      <c r="D185" s="49" t="s">
        <v>662</v>
      </c>
      <c r="E185" s="49"/>
      <c r="F185" s="50">
        <v>45817</v>
      </c>
      <c r="G185" s="50">
        <v>45820</v>
      </c>
      <c r="H185" s="91"/>
      <c r="I185" s="49" t="s">
        <v>663</v>
      </c>
      <c r="J185" s="50">
        <v>45820</v>
      </c>
      <c r="K185" s="49" t="str" cm="1">
        <f t="array" ref="K185">IFERROR(CHOOSE(MATCH(TRUE,Tabela2[[#This Row],[REPARADA]:[RETORNO]]&lt;&gt;"",0),"Reparada","Analisando","Sem Reparo","Retorno"),"")</f>
        <v>Reparada</v>
      </c>
      <c r="L185" s="49" t="s">
        <v>46</v>
      </c>
      <c r="M185" s="92" t="s">
        <v>91</v>
      </c>
      <c r="N185" s="93"/>
      <c r="O185" s="94"/>
      <c r="P185" s="95"/>
      <c r="Q185" s="96"/>
      <c r="R185" s="49" t="s">
        <v>215</v>
      </c>
      <c r="S185" s="49"/>
      <c r="T185" s="49" t="s">
        <v>91</v>
      </c>
      <c r="U185" s="49"/>
      <c r="V185" s="49" t="s">
        <v>145</v>
      </c>
      <c r="W185" s="49" t="s">
        <v>146</v>
      </c>
      <c r="X185" s="97" t="s">
        <v>176</v>
      </c>
      <c r="Y185" s="98" t="s">
        <v>302</v>
      </c>
      <c r="Z185" s="98" t="s">
        <v>546</v>
      </c>
      <c r="AA185" s="98" t="s">
        <v>256</v>
      </c>
      <c r="AB185" s="99" t="s">
        <v>664</v>
      </c>
    </row>
    <row r="186" spans="1:46" hidden="1" x14ac:dyDescent="0.2">
      <c r="A186" s="49">
        <v>185</v>
      </c>
      <c r="B186" s="49" t="s">
        <v>91</v>
      </c>
      <c r="C186" s="49" t="s">
        <v>172</v>
      </c>
      <c r="D186" s="49" t="s">
        <v>665</v>
      </c>
      <c r="E186" s="49"/>
      <c r="F186" s="50">
        <v>45817</v>
      </c>
      <c r="G186" s="50">
        <v>45820</v>
      </c>
      <c r="H186" s="91"/>
      <c r="I186" s="49" t="s">
        <v>666</v>
      </c>
      <c r="J186" s="50">
        <v>45820</v>
      </c>
      <c r="K186" s="49" t="str" cm="1">
        <f t="array" ref="K186">IFERROR(CHOOSE(MATCH(TRUE,Tabela2[[#This Row],[REPARADA]:[RETORNO]]&lt;&gt;"",0),"Reparada","Analisando","Sem Reparo","Retorno"),"")</f>
        <v>Reparada</v>
      </c>
      <c r="L186" s="49" t="s">
        <v>46</v>
      </c>
      <c r="M186" s="92" t="s">
        <v>91</v>
      </c>
      <c r="N186" s="93"/>
      <c r="O186" s="94"/>
      <c r="P186" s="95"/>
      <c r="Q186" s="96"/>
      <c r="R186" s="49" t="s">
        <v>215</v>
      </c>
      <c r="S186" s="49"/>
      <c r="T186" s="49" t="s">
        <v>91</v>
      </c>
      <c r="U186" s="49"/>
      <c r="V186" s="49" t="s">
        <v>145</v>
      </c>
      <c r="W186" s="49" t="s">
        <v>146</v>
      </c>
      <c r="X186" s="97" t="s">
        <v>176</v>
      </c>
      <c r="Y186" s="98" t="s">
        <v>302</v>
      </c>
      <c r="Z186" s="98" t="s">
        <v>637</v>
      </c>
      <c r="AA186" s="98"/>
      <c r="AB186" s="99" t="s">
        <v>667</v>
      </c>
    </row>
    <row r="187" spans="1:46" hidden="1" x14ac:dyDescent="0.2">
      <c r="A187" s="49">
        <v>186</v>
      </c>
      <c r="B187" s="49" t="s">
        <v>72</v>
      </c>
      <c r="C187" s="49" t="s">
        <v>400</v>
      </c>
      <c r="D187" s="49" t="s">
        <v>668</v>
      </c>
      <c r="E187" s="49"/>
      <c r="F187" s="50">
        <v>45817</v>
      </c>
      <c r="G187" s="50">
        <v>45825</v>
      </c>
      <c r="H187" s="91" t="str">
        <f ca="1">IF(G187,"",TODAY()-F187)</f>
        <v/>
      </c>
      <c r="I187" s="49" t="s">
        <v>669</v>
      </c>
      <c r="J187" s="50">
        <v>45835</v>
      </c>
      <c r="K187" s="49" t="str" cm="1">
        <f t="array" ref="K187">IFERROR(CHOOSE(MATCH(TRUE,Tabela2[[#This Row],[REPARADA]:[RETORNO]]&lt;&gt;"",0),"Reparada","Analisando","Sem Reparo","Retorno"),"")</f>
        <v>Reparada</v>
      </c>
      <c r="L187" s="49" t="s">
        <v>46</v>
      </c>
      <c r="M187" s="92" t="s">
        <v>72</v>
      </c>
      <c r="N187" s="93"/>
      <c r="O187" s="94"/>
      <c r="P187" s="95"/>
      <c r="Q187" s="96"/>
      <c r="R187" s="49" t="s">
        <v>670</v>
      </c>
      <c r="S187" s="49"/>
      <c r="T187" s="49" t="s">
        <v>72</v>
      </c>
      <c r="U187" s="49"/>
      <c r="V187" s="49" t="s">
        <v>145</v>
      </c>
      <c r="W187" s="49" t="s">
        <v>146</v>
      </c>
      <c r="X187" s="97" t="s">
        <v>671</v>
      </c>
      <c r="Y187" s="98"/>
      <c r="Z187" s="98"/>
      <c r="AA187" s="98"/>
      <c r="AB187" s="99" t="s">
        <v>76</v>
      </c>
    </row>
    <row r="188" spans="1:46" hidden="1" x14ac:dyDescent="0.2">
      <c r="A188" s="49">
        <v>187</v>
      </c>
      <c r="B188" s="49" t="s">
        <v>178</v>
      </c>
      <c r="C188" s="49" t="s">
        <v>179</v>
      </c>
      <c r="D188" s="49" t="s">
        <v>672</v>
      </c>
      <c r="E188" s="49"/>
      <c r="F188" s="50">
        <v>45817</v>
      </c>
      <c r="G188" s="50">
        <v>45821</v>
      </c>
      <c r="H188" s="91"/>
      <c r="I188" s="49" t="s">
        <v>673</v>
      </c>
      <c r="J188" s="50">
        <v>45821</v>
      </c>
      <c r="K188" s="49" t="str" cm="1">
        <f t="array" ref="K188">IFERROR(CHOOSE(MATCH(TRUE,Tabela2[[#This Row],[REPARADA]:[RETORNO]]&lt;&gt;"",0),"Reparada","Analisando","Sem Reparo","Retorno"),"")</f>
        <v>Reparada</v>
      </c>
      <c r="L188" s="49" t="s">
        <v>46</v>
      </c>
      <c r="M188" s="92" t="s">
        <v>178</v>
      </c>
      <c r="N188" s="93"/>
      <c r="O188" s="94"/>
      <c r="P188" s="95"/>
      <c r="Q188" s="96"/>
      <c r="R188" s="49" t="s">
        <v>274</v>
      </c>
      <c r="S188" s="49"/>
      <c r="T188" s="49" t="s">
        <v>178</v>
      </c>
      <c r="U188" s="49"/>
      <c r="V188" s="49" t="s">
        <v>145</v>
      </c>
      <c r="W188" s="49" t="s">
        <v>146</v>
      </c>
      <c r="X188" s="97" t="s">
        <v>182</v>
      </c>
      <c r="Y188" s="98" t="s">
        <v>184</v>
      </c>
      <c r="Z188" s="98" t="s">
        <v>183</v>
      </c>
      <c r="AA188" s="98" t="s">
        <v>468</v>
      </c>
      <c r="AB188" s="99" t="s">
        <v>674</v>
      </c>
    </row>
    <row r="189" spans="1:46" hidden="1" x14ac:dyDescent="0.2">
      <c r="A189" s="49">
        <v>188</v>
      </c>
      <c r="B189" s="49" t="s">
        <v>178</v>
      </c>
      <c r="C189" s="49" t="s">
        <v>92</v>
      </c>
      <c r="D189" s="49" t="s">
        <v>342</v>
      </c>
      <c r="E189" s="49"/>
      <c r="F189" s="50">
        <v>45817</v>
      </c>
      <c r="G189" s="50">
        <v>45839</v>
      </c>
      <c r="H189" s="91" t="str">
        <f ca="1">IF(G189,"",TODAY()-F189)</f>
        <v/>
      </c>
      <c r="I189" s="49" t="s">
        <v>675</v>
      </c>
      <c r="J189" s="50">
        <v>45842</v>
      </c>
      <c r="K189" s="49" t="str" cm="1">
        <f t="array" ref="K189">IFERROR(CHOOSE(MATCH(TRUE,Tabela2[[#This Row],[REPARADA]:[RETORNO]]&lt;&gt;"",0),"Reparada","Analisando","Sem Reparo","Retorno"),"")</f>
        <v>Retorno</v>
      </c>
      <c r="L189" s="49" t="s">
        <v>46</v>
      </c>
      <c r="M189" s="92"/>
      <c r="N189" s="93"/>
      <c r="O189" s="94"/>
      <c r="P189" s="95" t="s">
        <v>178</v>
      </c>
      <c r="Q189" s="96"/>
      <c r="R189" s="49" t="s">
        <v>15</v>
      </c>
      <c r="S189" s="49"/>
      <c r="T189" s="49" t="s">
        <v>15</v>
      </c>
      <c r="U189" s="49" t="s">
        <v>112</v>
      </c>
      <c r="V189" s="49" t="s">
        <v>145</v>
      </c>
      <c r="W189" s="49" t="s">
        <v>146</v>
      </c>
      <c r="X189" s="97" t="s">
        <v>81</v>
      </c>
      <c r="Y189" s="98" t="s">
        <v>182</v>
      </c>
      <c r="Z189" s="98" t="s">
        <v>50</v>
      </c>
      <c r="AA189" s="98" t="s">
        <v>270</v>
      </c>
      <c r="AB189" s="99" t="s">
        <v>345</v>
      </c>
    </row>
    <row r="190" spans="1:46" hidden="1" x14ac:dyDescent="0.2">
      <c r="A190" s="49">
        <v>189</v>
      </c>
      <c r="B190" s="49" t="s">
        <v>151</v>
      </c>
      <c r="C190" s="49" t="s">
        <v>152</v>
      </c>
      <c r="D190" s="49" t="s">
        <v>153</v>
      </c>
      <c r="E190" s="49"/>
      <c r="F190" s="50">
        <v>45817</v>
      </c>
      <c r="G190" s="50">
        <v>45866</v>
      </c>
      <c r="H190" s="91" t="str">
        <f ca="1">IF(G190,"",TODAY()-F190)</f>
        <v/>
      </c>
      <c r="I190" s="49" t="s">
        <v>676</v>
      </c>
      <c r="J190" s="50">
        <v>45870</v>
      </c>
      <c r="K190" s="49" t="str" cm="1">
        <f t="array" ref="K190">IFERROR(CHOOSE(MATCH(TRUE,Tabela2[[#This Row],[REPARADA]:[RETORNO]]&lt;&gt;"",0),"Reparada","Analisando","Sem Reparo","Retorno"),"")</f>
        <v>Retorno</v>
      </c>
      <c r="L190" s="49" t="s">
        <v>46</v>
      </c>
      <c r="M190" s="92"/>
      <c r="N190" s="93"/>
      <c r="O190" s="94"/>
      <c r="P190" s="95" t="s">
        <v>151</v>
      </c>
      <c r="Q190" s="96"/>
      <c r="R190" s="49" t="s">
        <v>15</v>
      </c>
      <c r="S190" s="49"/>
      <c r="T190" s="49" t="s">
        <v>15</v>
      </c>
      <c r="U190" s="49" t="s">
        <v>112</v>
      </c>
      <c r="V190" s="49" t="s">
        <v>145</v>
      </c>
      <c r="W190" s="49" t="s">
        <v>146</v>
      </c>
      <c r="X190" s="97" t="s">
        <v>677</v>
      </c>
      <c r="Y190" s="98" t="s">
        <v>678</v>
      </c>
      <c r="Z190" s="98" t="s">
        <v>259</v>
      </c>
      <c r="AA190" s="98" t="s">
        <v>275</v>
      </c>
      <c r="AB190" s="99" t="s">
        <v>140</v>
      </c>
    </row>
    <row r="191" spans="1:46" hidden="1" x14ac:dyDescent="0.2">
      <c r="A191" s="49">
        <v>190</v>
      </c>
      <c r="B191" s="49" t="s">
        <v>72</v>
      </c>
      <c r="C191" s="49" t="s">
        <v>142</v>
      </c>
      <c r="D191" s="49" t="s">
        <v>679</v>
      </c>
      <c r="E191" s="49"/>
      <c r="F191" s="50">
        <v>45817</v>
      </c>
      <c r="G191" s="50">
        <v>45821</v>
      </c>
      <c r="H191" s="91"/>
      <c r="I191" s="49" t="s">
        <v>680</v>
      </c>
      <c r="J191" s="50">
        <v>45821</v>
      </c>
      <c r="K191" s="49" t="str" cm="1">
        <f t="array" ref="K191">IFERROR(CHOOSE(MATCH(TRUE,Tabela2[[#This Row],[REPARADA]:[RETORNO]]&lt;&gt;"",0),"Reparada","Analisando","Sem Reparo","Retorno"),"")</f>
        <v>Reparada</v>
      </c>
      <c r="L191" s="49" t="s">
        <v>46</v>
      </c>
      <c r="M191" s="92" t="s">
        <v>72</v>
      </c>
      <c r="N191" s="93"/>
      <c r="O191" s="94"/>
      <c r="P191" s="95"/>
      <c r="Q191" s="96"/>
      <c r="R191" s="49" t="s">
        <v>274</v>
      </c>
      <c r="S191" s="49"/>
      <c r="T191" s="49" t="s">
        <v>72</v>
      </c>
      <c r="U191" s="49"/>
      <c r="V191" s="49" t="s">
        <v>145</v>
      </c>
      <c r="W191" s="49" t="s">
        <v>146</v>
      </c>
      <c r="X191" s="97" t="s">
        <v>403</v>
      </c>
      <c r="Y191" s="98" t="s">
        <v>404</v>
      </c>
      <c r="Z191" s="98" t="s">
        <v>671</v>
      </c>
      <c r="AA191" s="98"/>
      <c r="AB191" s="99" t="s">
        <v>76</v>
      </c>
    </row>
    <row r="192" spans="1:46" hidden="1" x14ac:dyDescent="0.2">
      <c r="A192" s="49">
        <v>191</v>
      </c>
      <c r="B192" s="49" t="s">
        <v>165</v>
      </c>
      <c r="C192" s="49" t="s">
        <v>600</v>
      </c>
      <c r="D192" s="49" t="s">
        <v>681</v>
      </c>
      <c r="E192" s="49"/>
      <c r="F192" s="50">
        <v>45817</v>
      </c>
      <c r="G192" s="50">
        <v>45862</v>
      </c>
      <c r="H192" s="91" t="str">
        <f t="shared" ref="H192:H197" ca="1" si="19">IF(G192,"",TODAY()-F192)</f>
        <v/>
      </c>
      <c r="I192" s="49" t="s">
        <v>682</v>
      </c>
      <c r="J192" s="50">
        <v>45870</v>
      </c>
      <c r="K192" s="49" t="str" cm="1">
        <f t="array" ref="K192">IFERROR(CHOOSE(MATCH(TRUE,Tabela2[[#This Row],[REPARADA]:[RETORNO]]&lt;&gt;"",0),"Reparada","Analisando","Sem Reparo","Retorno"),"")</f>
        <v>Reparada</v>
      </c>
      <c r="L192" s="49" t="s">
        <v>46</v>
      </c>
      <c r="M192" s="92" t="s">
        <v>165</v>
      </c>
      <c r="N192" s="93"/>
      <c r="O192" s="94"/>
      <c r="P192" s="95"/>
      <c r="Q192" s="96"/>
      <c r="R192" s="49" t="s">
        <v>603</v>
      </c>
      <c r="S192" s="49"/>
      <c r="T192" s="49"/>
      <c r="U192" s="49"/>
      <c r="V192" s="49" t="s">
        <v>145</v>
      </c>
      <c r="W192" s="49" t="s">
        <v>146</v>
      </c>
      <c r="X192" s="97"/>
      <c r="Y192" s="98"/>
      <c r="Z192" s="98"/>
      <c r="AA192" s="98"/>
      <c r="AB192" s="99" t="s">
        <v>683</v>
      </c>
    </row>
    <row r="193" spans="1:29" hidden="1" x14ac:dyDescent="0.2">
      <c r="A193" s="49">
        <v>192</v>
      </c>
      <c r="B193" s="49" t="s">
        <v>165</v>
      </c>
      <c r="C193" s="49" t="s">
        <v>600</v>
      </c>
      <c r="D193" s="49" t="s">
        <v>684</v>
      </c>
      <c r="E193" s="49"/>
      <c r="F193" s="50">
        <v>45817</v>
      </c>
      <c r="G193" s="50">
        <v>45862</v>
      </c>
      <c r="H193" s="91" t="str">
        <f t="shared" ca="1" si="19"/>
        <v/>
      </c>
      <c r="I193" s="49" t="s">
        <v>685</v>
      </c>
      <c r="J193" s="50">
        <v>45870</v>
      </c>
      <c r="K193" s="49" t="str" cm="1">
        <f t="array" ref="K193">IFERROR(CHOOSE(MATCH(TRUE,Tabela2[[#This Row],[REPARADA]:[RETORNO]]&lt;&gt;"",0),"Reparada","Analisando","Sem Reparo","Retorno"),"")</f>
        <v>Reparada</v>
      </c>
      <c r="L193" s="49" t="s">
        <v>46</v>
      </c>
      <c r="M193" s="92" t="s">
        <v>165</v>
      </c>
      <c r="N193" s="93"/>
      <c r="O193" s="94"/>
      <c r="P193" s="95"/>
      <c r="Q193" s="96"/>
      <c r="R193" s="49" t="s">
        <v>603</v>
      </c>
      <c r="S193" s="49"/>
      <c r="T193" s="49"/>
      <c r="U193" s="49"/>
      <c r="V193" s="49" t="s">
        <v>145</v>
      </c>
      <c r="W193" s="49" t="s">
        <v>146</v>
      </c>
      <c r="X193" s="97"/>
      <c r="Y193" s="98"/>
      <c r="Z193" s="98"/>
      <c r="AA193" s="98"/>
      <c r="AB193" s="99" t="s">
        <v>686</v>
      </c>
    </row>
    <row r="194" spans="1:29" hidden="1" x14ac:dyDescent="0.2">
      <c r="A194" s="49">
        <v>193</v>
      </c>
      <c r="B194" s="49" t="s">
        <v>141</v>
      </c>
      <c r="C194" s="49" t="s">
        <v>291</v>
      </c>
      <c r="D194" s="49">
        <v>513113028</v>
      </c>
      <c r="E194" s="49"/>
      <c r="F194" s="50">
        <v>45820</v>
      </c>
      <c r="G194" s="50">
        <v>45894</v>
      </c>
      <c r="H194" s="91" t="str">
        <f t="shared" ca="1" si="19"/>
        <v/>
      </c>
      <c r="I194" s="49"/>
      <c r="J194" s="50">
        <v>45896</v>
      </c>
      <c r="K194" s="49" t="str" cm="1">
        <f t="array" ref="K194">IFERROR(CHOOSE(MATCH(TRUE,Tabela2[[#This Row],[REPARADA]:[RETORNO]]&lt;&gt;"",0),"Reparada","Analisando","Sem Reparo","Retorno"),"")</f>
        <v>Retorno</v>
      </c>
      <c r="L194" s="49" t="s">
        <v>46</v>
      </c>
      <c r="M194" s="92"/>
      <c r="N194" s="93"/>
      <c r="O194" s="94"/>
      <c r="P194" s="95" t="s">
        <v>141</v>
      </c>
      <c r="Q194" s="96"/>
      <c r="R194" s="49" t="s">
        <v>293</v>
      </c>
      <c r="S194" s="49"/>
      <c r="T194" s="49" t="s">
        <v>15</v>
      </c>
      <c r="U194" s="49" t="s">
        <v>112</v>
      </c>
      <c r="V194" s="49" t="s">
        <v>145</v>
      </c>
      <c r="W194" s="49" t="s">
        <v>295</v>
      </c>
      <c r="X194" s="97" t="s">
        <v>296</v>
      </c>
      <c r="Y194" s="98" t="s">
        <v>296</v>
      </c>
      <c r="Z194" s="98" t="s">
        <v>594</v>
      </c>
      <c r="AA194" s="108" t="s">
        <v>597</v>
      </c>
      <c r="AB194" s="99" t="s">
        <v>90</v>
      </c>
      <c r="AC194" s="103"/>
    </row>
    <row r="195" spans="1:29" hidden="1" x14ac:dyDescent="0.2">
      <c r="A195" s="49">
        <v>194</v>
      </c>
      <c r="B195" s="49" t="s">
        <v>115</v>
      </c>
      <c r="C195" s="49" t="s">
        <v>238</v>
      </c>
      <c r="D195" s="49">
        <v>48455002578</v>
      </c>
      <c r="E195" s="49"/>
      <c r="F195" s="50">
        <v>45819</v>
      </c>
      <c r="G195" s="50"/>
      <c r="H195" s="91">
        <f t="shared" ca="1" si="19"/>
        <v>83</v>
      </c>
      <c r="I195" s="49"/>
      <c r="J195" s="50"/>
      <c r="K195" s="49" t="str" cm="1">
        <f t="array" ref="K195">IFERROR(CHOOSE(MATCH(TRUE,Tabela2[[#This Row],[REPARADA]:[RETORNO]]&lt;&gt;"",0),"Reparada","Analisando","Sem Reparo","Retorno"),"")</f>
        <v>Retorno</v>
      </c>
      <c r="L195" s="49" t="s">
        <v>290</v>
      </c>
      <c r="M195" s="92"/>
      <c r="N195" s="93"/>
      <c r="O195" s="94"/>
      <c r="P195" s="95" t="s">
        <v>115</v>
      </c>
      <c r="Q195" s="96"/>
      <c r="R195" s="49" t="s">
        <v>15</v>
      </c>
      <c r="S195" s="49"/>
      <c r="T195" s="49" t="s">
        <v>15</v>
      </c>
      <c r="U195" s="49" t="s">
        <v>112</v>
      </c>
      <c r="V195" s="49" t="s">
        <v>240</v>
      </c>
      <c r="W195" s="49" t="s">
        <v>241</v>
      </c>
      <c r="X195" s="97"/>
      <c r="Y195" s="98"/>
      <c r="Z195" s="98"/>
      <c r="AA195" s="98"/>
      <c r="AB195" s="99" t="s">
        <v>140</v>
      </c>
    </row>
    <row r="196" spans="1:29" hidden="1" x14ac:dyDescent="0.2">
      <c r="A196" s="49">
        <v>195</v>
      </c>
      <c r="B196" s="49" t="s">
        <v>115</v>
      </c>
      <c r="C196" s="49" t="s">
        <v>238</v>
      </c>
      <c r="D196" s="49">
        <v>48455001499</v>
      </c>
      <c r="E196" s="49"/>
      <c r="F196" s="50">
        <v>45819</v>
      </c>
      <c r="G196" s="50">
        <v>45821</v>
      </c>
      <c r="H196" s="91" t="str">
        <f t="shared" ca="1" si="19"/>
        <v/>
      </c>
      <c r="I196" s="49" t="s">
        <v>687</v>
      </c>
      <c r="J196" s="50">
        <v>45821</v>
      </c>
      <c r="K196" s="49" t="str" cm="1">
        <f t="array" ref="K196">IFERROR(CHOOSE(MATCH(TRUE,Tabela2[[#This Row],[REPARADA]:[RETORNO]]&lt;&gt;"",0),"Reparada","Analisando","Sem Reparo","Retorno"),"")</f>
        <v>Reparada</v>
      </c>
      <c r="L196" s="49" t="s">
        <v>46</v>
      </c>
      <c r="M196" s="92" t="s">
        <v>115</v>
      </c>
      <c r="N196" s="93"/>
      <c r="O196" s="94"/>
      <c r="P196" s="95"/>
      <c r="Q196" s="96"/>
      <c r="R196" s="49" t="s">
        <v>688</v>
      </c>
      <c r="S196" s="49"/>
      <c r="T196" s="49" t="s">
        <v>115</v>
      </c>
      <c r="U196" s="49"/>
      <c r="V196" s="49" t="s">
        <v>240</v>
      </c>
      <c r="W196" s="49" t="s">
        <v>241</v>
      </c>
      <c r="X196" s="97"/>
      <c r="Y196" s="98"/>
      <c r="Z196" s="98"/>
      <c r="AA196" s="98"/>
      <c r="AB196" s="99" t="s">
        <v>140</v>
      </c>
    </row>
    <row r="197" spans="1:29" hidden="1" x14ac:dyDescent="0.2">
      <c r="A197" s="49">
        <v>196</v>
      </c>
      <c r="B197" s="49" t="s">
        <v>115</v>
      </c>
      <c r="C197" s="49" t="s">
        <v>238</v>
      </c>
      <c r="D197" s="51">
        <v>48455002544</v>
      </c>
      <c r="E197" s="49"/>
      <c r="F197" s="50">
        <v>45819</v>
      </c>
      <c r="G197" s="50">
        <v>45821</v>
      </c>
      <c r="H197" s="91" t="str">
        <f t="shared" ca="1" si="19"/>
        <v/>
      </c>
      <c r="I197" s="51" t="s">
        <v>689</v>
      </c>
      <c r="J197" s="50">
        <v>45821</v>
      </c>
      <c r="K197" s="49" t="str" cm="1">
        <f t="array" ref="K197">IFERROR(CHOOSE(MATCH(TRUE,Tabela2[[#This Row],[REPARADA]:[RETORNO]]&lt;&gt;"",0),"Reparada","Analisando","Sem Reparo","Retorno"),"")</f>
        <v>Retorno</v>
      </c>
      <c r="L197" s="49" t="s">
        <v>46</v>
      </c>
      <c r="M197" s="92"/>
      <c r="N197" s="93"/>
      <c r="O197" s="94"/>
      <c r="P197" s="95" t="s">
        <v>115</v>
      </c>
      <c r="Q197" s="96"/>
      <c r="R197" s="49" t="s">
        <v>15</v>
      </c>
      <c r="S197" s="49"/>
      <c r="T197" s="49" t="s">
        <v>15</v>
      </c>
      <c r="U197" s="49" t="s">
        <v>112</v>
      </c>
      <c r="V197" s="49" t="s">
        <v>240</v>
      </c>
      <c r="W197" s="49" t="s">
        <v>241</v>
      </c>
      <c r="X197" s="97"/>
      <c r="Y197" s="98"/>
      <c r="Z197" s="98"/>
      <c r="AA197" s="98"/>
      <c r="AB197" s="99" t="s">
        <v>288</v>
      </c>
    </row>
    <row r="198" spans="1:29" hidden="1" x14ac:dyDescent="0.2">
      <c r="A198" s="49">
        <v>198</v>
      </c>
      <c r="B198" s="49" t="s">
        <v>115</v>
      </c>
      <c r="C198" s="49" t="s">
        <v>238</v>
      </c>
      <c r="D198" s="49">
        <v>60373002499</v>
      </c>
      <c r="E198" s="49"/>
      <c r="F198" s="50">
        <v>45821</v>
      </c>
      <c r="G198" s="50">
        <v>45859</v>
      </c>
      <c r="H198" s="91" t="str">
        <f ca="1">IF(G198,"",TODAY()-F198)</f>
        <v/>
      </c>
      <c r="I198" s="49" t="s">
        <v>690</v>
      </c>
      <c r="J198" s="50">
        <v>45862</v>
      </c>
      <c r="K198" s="49" t="str" cm="1">
        <f t="array" ref="K198">IFERROR(CHOOSE(MATCH(TRUE,Tabela2[[#This Row],[REPARADA]:[RETORNO]]&lt;&gt;"",0),"Reparada","Analisando","Sem Reparo","Retorno"),"")</f>
        <v>Reparada</v>
      </c>
      <c r="L198" s="49" t="s">
        <v>46</v>
      </c>
      <c r="M198" s="92" t="s">
        <v>115</v>
      </c>
      <c r="N198" s="93"/>
      <c r="O198" s="94"/>
      <c r="P198" s="95"/>
      <c r="Q198" s="96"/>
      <c r="R198" s="49" t="s">
        <v>691</v>
      </c>
      <c r="S198" s="49"/>
      <c r="T198" s="49" t="s">
        <v>115</v>
      </c>
      <c r="U198" s="49"/>
      <c r="V198" s="49" t="s">
        <v>692</v>
      </c>
      <c r="W198" s="49"/>
      <c r="X198" s="97"/>
      <c r="Y198" s="98"/>
      <c r="Z198" s="98"/>
      <c r="AA198" s="98"/>
      <c r="AB198" s="99" t="s">
        <v>693</v>
      </c>
    </row>
    <row r="199" spans="1:29" hidden="1" x14ac:dyDescent="0.2">
      <c r="A199" s="49">
        <v>299</v>
      </c>
      <c r="B199" s="49" t="s">
        <v>115</v>
      </c>
      <c r="C199" s="49" t="s">
        <v>238</v>
      </c>
      <c r="D199" s="49">
        <v>60373002499</v>
      </c>
      <c r="E199" s="49"/>
      <c r="F199" s="50">
        <v>45880</v>
      </c>
      <c r="G199" s="50"/>
      <c r="H199" s="91">
        <f ca="1">IF(G199,"",TODAY()-F199)</f>
        <v>22</v>
      </c>
      <c r="I199" s="49"/>
      <c r="J199" s="50"/>
      <c r="K199" s="49" t="str" cm="1">
        <f t="array" ref="K199">IFERROR(CHOOSE(MATCH(TRUE,Tabela2[[#This Row],[REPARADA]:[RETORNO]]&lt;&gt;"",0),"Reparada","Analisando","Sem Reparo","Retorno"),"")</f>
        <v>Retorno</v>
      </c>
      <c r="L199" s="49" t="s">
        <v>290</v>
      </c>
      <c r="M199" s="92"/>
      <c r="N199" s="93"/>
      <c r="O199" s="94"/>
      <c r="P199" s="95" t="s">
        <v>115</v>
      </c>
      <c r="Q199" s="96"/>
      <c r="R199" s="49"/>
      <c r="S199" s="49"/>
      <c r="T199" s="49"/>
      <c r="U199" s="49"/>
      <c r="V199" s="49" t="s">
        <v>692</v>
      </c>
      <c r="W199" s="49"/>
      <c r="X199" s="97"/>
      <c r="Y199" s="98"/>
      <c r="Z199" s="98"/>
      <c r="AA199" s="98"/>
      <c r="AB199" s="99" t="s">
        <v>693</v>
      </c>
    </row>
    <row r="200" spans="1:29" hidden="1" x14ac:dyDescent="0.2">
      <c r="A200" s="49">
        <v>300</v>
      </c>
      <c r="B200" s="49" t="s">
        <v>115</v>
      </c>
      <c r="C200" s="49" t="s">
        <v>238</v>
      </c>
      <c r="D200" s="49">
        <v>61416002800</v>
      </c>
      <c r="E200" s="49"/>
      <c r="F200" s="50">
        <v>45880</v>
      </c>
      <c r="G200" s="50">
        <v>45887</v>
      </c>
      <c r="H200" s="91" t="str">
        <f ca="1">IF(G200,"",TODAY()-F200)</f>
        <v/>
      </c>
      <c r="I200" s="49" t="s">
        <v>694</v>
      </c>
      <c r="J200" s="50"/>
      <c r="K200" s="49" t="str" cm="1">
        <f t="array" ref="K200">IFERROR(CHOOSE(MATCH(TRUE,Tabela2[[#This Row],[REPARADA]:[RETORNO]]&lt;&gt;"",0),"Reparada","Analisando","Sem Reparo","Retorno"),"")</f>
        <v>Sem Reparo</v>
      </c>
      <c r="L200" s="49" t="s">
        <v>290</v>
      </c>
      <c r="M200" s="92"/>
      <c r="N200" s="93"/>
      <c r="O200" s="94" t="s">
        <v>115</v>
      </c>
      <c r="P200" s="95"/>
      <c r="Q200" s="96"/>
      <c r="R200" s="49"/>
      <c r="S200" s="49"/>
      <c r="T200" s="49"/>
      <c r="U200" s="49"/>
      <c r="V200" s="49" t="s">
        <v>692</v>
      </c>
      <c r="W200" s="49"/>
      <c r="X200" s="97"/>
      <c r="Y200" s="98"/>
      <c r="Z200" s="98"/>
      <c r="AA200" s="98"/>
      <c r="AB200" s="99" t="s">
        <v>695</v>
      </c>
    </row>
    <row r="201" spans="1:29" hidden="1" x14ac:dyDescent="0.2">
      <c r="A201" s="49">
        <v>200</v>
      </c>
      <c r="B201" s="49" t="s">
        <v>194</v>
      </c>
      <c r="C201" s="49" t="s">
        <v>195</v>
      </c>
      <c r="D201" s="49" t="s">
        <v>696</v>
      </c>
      <c r="E201" s="49"/>
      <c r="F201" s="50">
        <v>45825</v>
      </c>
      <c r="G201" s="50">
        <v>45841</v>
      </c>
      <c r="H201" s="91"/>
      <c r="I201" s="49" t="s">
        <v>697</v>
      </c>
      <c r="J201" s="50">
        <v>45842</v>
      </c>
      <c r="K201" s="49" t="str" cm="1">
        <f t="array" ref="K201">IFERROR(CHOOSE(MATCH(TRUE,Tabela2[[#This Row],[REPARADA]:[RETORNO]]&lt;&gt;"",0),"Reparada","Analisando","Sem Reparo","Retorno"),"")</f>
        <v>Reparada</v>
      </c>
      <c r="L201" s="49" t="s">
        <v>46</v>
      </c>
      <c r="M201" s="92" t="s">
        <v>194</v>
      </c>
      <c r="N201" s="93"/>
      <c r="O201" s="94"/>
      <c r="P201" s="95"/>
      <c r="Q201" s="96"/>
      <c r="R201" s="49" t="s">
        <v>466</v>
      </c>
      <c r="S201" s="49"/>
      <c r="T201" s="49" t="s">
        <v>194</v>
      </c>
      <c r="U201" s="49"/>
      <c r="V201" s="49" t="s">
        <v>145</v>
      </c>
      <c r="W201" s="49" t="s">
        <v>146</v>
      </c>
      <c r="X201" s="97" t="s">
        <v>332</v>
      </c>
      <c r="Y201" s="98" t="s">
        <v>87</v>
      </c>
      <c r="Z201" s="98" t="s">
        <v>163</v>
      </c>
      <c r="AA201" s="98" t="s">
        <v>133</v>
      </c>
      <c r="AB201" s="99" t="s">
        <v>698</v>
      </c>
    </row>
    <row r="202" spans="1:29" hidden="1" x14ac:dyDescent="0.2">
      <c r="A202" s="49">
        <v>201</v>
      </c>
      <c r="B202" s="49" t="s">
        <v>91</v>
      </c>
      <c r="C202" s="49" t="s">
        <v>172</v>
      </c>
      <c r="D202" s="49" t="s">
        <v>699</v>
      </c>
      <c r="E202" s="49"/>
      <c r="F202" s="50">
        <v>45825</v>
      </c>
      <c r="G202" s="50">
        <v>45826</v>
      </c>
      <c r="H202" s="91"/>
      <c r="I202" s="49" t="s">
        <v>700</v>
      </c>
      <c r="J202" s="50">
        <v>45830</v>
      </c>
      <c r="K202" s="49" t="str" cm="1">
        <f t="array" ref="K202">IFERROR(CHOOSE(MATCH(TRUE,Tabela2[[#This Row],[REPARADA]:[RETORNO]]&lt;&gt;"",0),"Reparada","Analisando","Sem Reparo","Retorno"),"")</f>
        <v>Reparada</v>
      </c>
      <c r="L202" s="49" t="s">
        <v>46</v>
      </c>
      <c r="M202" s="92" t="s">
        <v>91</v>
      </c>
      <c r="N202" s="93"/>
      <c r="O202" s="94"/>
      <c r="P202" s="95"/>
      <c r="Q202" s="96"/>
      <c r="R202" s="49" t="s">
        <v>408</v>
      </c>
      <c r="S202" s="49"/>
      <c r="T202" s="49" t="s">
        <v>91</v>
      </c>
      <c r="U202" s="49"/>
      <c r="V202" s="49" t="s">
        <v>145</v>
      </c>
      <c r="W202" s="49" t="s">
        <v>146</v>
      </c>
      <c r="X202" s="97" t="s">
        <v>409</v>
      </c>
      <c r="Y202" s="98"/>
      <c r="Z202" s="98"/>
      <c r="AA202" s="98"/>
      <c r="AB202" s="99" t="s">
        <v>639</v>
      </c>
    </row>
    <row r="203" spans="1:29" hidden="1" x14ac:dyDescent="0.2">
      <c r="A203" s="49">
        <v>202</v>
      </c>
      <c r="B203" s="49" t="s">
        <v>91</v>
      </c>
      <c r="C203" s="49" t="s">
        <v>309</v>
      </c>
      <c r="D203" s="49" t="s">
        <v>701</v>
      </c>
      <c r="E203" s="49"/>
      <c r="F203" s="50">
        <v>45825</v>
      </c>
      <c r="G203" s="50">
        <v>45869</v>
      </c>
      <c r="H203" s="91" t="str">
        <f ca="1">IF(G203,"",TODAY()-F203)</f>
        <v/>
      </c>
      <c r="I203" s="49" t="s">
        <v>702</v>
      </c>
      <c r="J203" s="50">
        <v>45870</v>
      </c>
      <c r="K203" s="49" t="str" cm="1">
        <f t="array" ref="K203">IFERROR(CHOOSE(MATCH(TRUE,Tabela2[[#This Row],[REPARADA]:[RETORNO]]&lt;&gt;"",0),"Reparada","Analisando","Sem Reparo","Retorno"),"")</f>
        <v>Sem Reparo</v>
      </c>
      <c r="L203" s="49"/>
      <c r="M203" s="92"/>
      <c r="N203" s="93"/>
      <c r="O203" s="94" t="s">
        <v>91</v>
      </c>
      <c r="P203" s="95"/>
      <c r="Q203" s="96"/>
      <c r="R203" s="49"/>
      <c r="S203" s="49"/>
      <c r="T203" s="49"/>
      <c r="U203" s="49"/>
      <c r="V203" s="49" t="s">
        <v>145</v>
      </c>
      <c r="W203" s="49" t="s">
        <v>146</v>
      </c>
      <c r="X203" s="97" t="s">
        <v>50</v>
      </c>
      <c r="Y203" s="98" t="s">
        <v>703</v>
      </c>
      <c r="Z203" s="98"/>
      <c r="AA203" s="98"/>
      <c r="AB203" s="99" t="s">
        <v>704</v>
      </c>
    </row>
    <row r="204" spans="1:29" hidden="1" x14ac:dyDescent="0.2">
      <c r="A204" s="49">
        <v>203</v>
      </c>
      <c r="B204" s="49" t="s">
        <v>91</v>
      </c>
      <c r="C204" s="49" t="s">
        <v>172</v>
      </c>
      <c r="D204" s="49" t="s">
        <v>635</v>
      </c>
      <c r="E204" s="49"/>
      <c r="F204" s="50">
        <v>45825</v>
      </c>
      <c r="G204" s="50">
        <v>45831</v>
      </c>
      <c r="H204" s="91"/>
      <c r="I204" s="49" t="s">
        <v>705</v>
      </c>
      <c r="J204" s="50">
        <v>45835</v>
      </c>
      <c r="K204" s="49" t="str" cm="1">
        <f t="array" ref="K204">IFERROR(CHOOSE(MATCH(TRUE,Tabela2[[#This Row],[REPARADA]:[RETORNO]]&lt;&gt;"",0),"Reparada","Analisando","Sem Reparo","Retorno"),"")</f>
        <v>Retorno</v>
      </c>
      <c r="L204" s="49" t="s">
        <v>46</v>
      </c>
      <c r="M204" s="92"/>
      <c r="N204" s="93"/>
      <c r="O204" s="94"/>
      <c r="P204" s="95" t="s">
        <v>91</v>
      </c>
      <c r="Q204" s="96"/>
      <c r="R204" s="49" t="s">
        <v>15</v>
      </c>
      <c r="S204" s="49"/>
      <c r="T204" s="49" t="s">
        <v>15</v>
      </c>
      <c r="U204" s="49" t="s">
        <v>112</v>
      </c>
      <c r="V204" s="49" t="s">
        <v>145</v>
      </c>
      <c r="W204" s="49" t="s">
        <v>146</v>
      </c>
      <c r="X204" s="97" t="s">
        <v>409</v>
      </c>
      <c r="Y204" s="98"/>
      <c r="Z204" s="98"/>
      <c r="AA204" s="98"/>
      <c r="AB204" s="99" t="s">
        <v>424</v>
      </c>
    </row>
    <row r="205" spans="1:29" hidden="1" x14ac:dyDescent="0.2">
      <c r="A205" s="49">
        <v>204</v>
      </c>
      <c r="B205" s="49" t="s">
        <v>91</v>
      </c>
      <c r="C205" s="49" t="s">
        <v>309</v>
      </c>
      <c r="D205" s="49" t="s">
        <v>706</v>
      </c>
      <c r="E205" s="49"/>
      <c r="F205" s="50">
        <v>45825</v>
      </c>
      <c r="G205" s="50">
        <v>45826</v>
      </c>
      <c r="H205" s="91"/>
      <c r="I205" s="49" t="s">
        <v>707</v>
      </c>
      <c r="J205" s="50">
        <v>45830</v>
      </c>
      <c r="K205" s="49" t="str" cm="1">
        <f t="array" ref="K205">IFERROR(CHOOSE(MATCH(TRUE,Tabela2[[#This Row],[REPARADA]:[RETORNO]]&lt;&gt;"",0),"Reparada","Analisando","Sem Reparo","Retorno"),"")</f>
        <v>Reparada</v>
      </c>
      <c r="L205" s="49" t="s">
        <v>46</v>
      </c>
      <c r="M205" s="92" t="s">
        <v>91</v>
      </c>
      <c r="N205" s="93"/>
      <c r="O205" s="94"/>
      <c r="P205" s="95"/>
      <c r="Q205" s="96"/>
      <c r="R205" s="49" t="s">
        <v>408</v>
      </c>
      <c r="S205" s="49"/>
      <c r="T205" s="49" t="s">
        <v>91</v>
      </c>
      <c r="U205" s="49"/>
      <c r="V205" s="49" t="s">
        <v>145</v>
      </c>
      <c r="W205" s="49" t="s">
        <v>146</v>
      </c>
      <c r="X205" s="97" t="s">
        <v>409</v>
      </c>
      <c r="Y205" s="98"/>
      <c r="Z205" s="98"/>
      <c r="AA205" s="98"/>
      <c r="AB205" s="99" t="s">
        <v>639</v>
      </c>
    </row>
    <row r="206" spans="1:29" hidden="1" x14ac:dyDescent="0.2">
      <c r="A206" s="49">
        <v>205</v>
      </c>
      <c r="B206" s="49" t="s">
        <v>91</v>
      </c>
      <c r="C206" s="49" t="s">
        <v>172</v>
      </c>
      <c r="D206" s="49" t="s">
        <v>708</v>
      </c>
      <c r="E206" s="49"/>
      <c r="F206" s="50">
        <v>45825</v>
      </c>
      <c r="G206" s="50">
        <v>45826</v>
      </c>
      <c r="H206" s="91"/>
      <c r="I206" s="49" t="s">
        <v>709</v>
      </c>
      <c r="J206" s="50">
        <v>45830</v>
      </c>
      <c r="K206" s="49" t="str" cm="1">
        <f t="array" ref="K206">IFERROR(CHOOSE(MATCH(TRUE,Tabela2[[#This Row],[REPARADA]:[RETORNO]]&lt;&gt;"",0),"Reparada","Analisando","Sem Reparo","Retorno"),"")</f>
        <v>Reparada</v>
      </c>
      <c r="L206" s="49" t="s">
        <v>46</v>
      </c>
      <c r="M206" s="92" t="s">
        <v>91</v>
      </c>
      <c r="N206" s="93"/>
      <c r="O206" s="94"/>
      <c r="P206" s="95"/>
      <c r="Q206" s="96"/>
      <c r="R206" s="49" t="s">
        <v>408</v>
      </c>
      <c r="S206" s="49"/>
      <c r="T206" s="49" t="s">
        <v>91</v>
      </c>
      <c r="U206" s="49"/>
      <c r="V206" s="49" t="s">
        <v>145</v>
      </c>
      <c r="W206" s="49" t="s">
        <v>146</v>
      </c>
      <c r="X206" s="97" t="s">
        <v>409</v>
      </c>
      <c r="Y206" s="98"/>
      <c r="Z206" s="98"/>
      <c r="AA206" s="98"/>
      <c r="AB206" s="99" t="s">
        <v>424</v>
      </c>
    </row>
    <row r="207" spans="1:29" hidden="1" x14ac:dyDescent="0.2">
      <c r="A207" s="49">
        <v>206</v>
      </c>
      <c r="B207" s="49" t="s">
        <v>72</v>
      </c>
      <c r="C207" s="49" t="s">
        <v>142</v>
      </c>
      <c r="D207" s="49" t="s">
        <v>710</v>
      </c>
      <c r="E207" s="49"/>
      <c r="F207" s="50">
        <v>45825</v>
      </c>
      <c r="G207" s="50">
        <v>45827</v>
      </c>
      <c r="H207" s="91"/>
      <c r="I207" s="49" t="s">
        <v>711</v>
      </c>
      <c r="J207" s="50">
        <v>45835</v>
      </c>
      <c r="K207" s="49" t="str" cm="1">
        <f t="array" ref="K207">IFERROR(CHOOSE(MATCH(TRUE,Tabela2[[#This Row],[REPARADA]:[RETORNO]]&lt;&gt;"",0),"Reparada","Analisando","Sem Reparo","Retorno"),"")</f>
        <v>Reparada</v>
      </c>
      <c r="L207" s="49" t="s">
        <v>46</v>
      </c>
      <c r="M207" s="92" t="s">
        <v>72</v>
      </c>
      <c r="N207" s="93"/>
      <c r="O207" s="94"/>
      <c r="P207" s="95"/>
      <c r="Q207" s="96"/>
      <c r="R207" s="49" t="s">
        <v>670</v>
      </c>
      <c r="S207" s="49"/>
      <c r="T207" s="49" t="s">
        <v>72</v>
      </c>
      <c r="U207" s="49"/>
      <c r="V207" s="49" t="s">
        <v>145</v>
      </c>
      <c r="W207" s="49" t="s">
        <v>146</v>
      </c>
      <c r="X207" s="97" t="s">
        <v>170</v>
      </c>
      <c r="Y207" s="98"/>
      <c r="Z207" s="98"/>
      <c r="AA207" s="98"/>
      <c r="AB207" s="99" t="s">
        <v>76</v>
      </c>
    </row>
    <row r="208" spans="1:29" hidden="1" x14ac:dyDescent="0.2">
      <c r="A208" s="49">
        <v>207</v>
      </c>
      <c r="B208" s="49" t="s">
        <v>72</v>
      </c>
      <c r="C208" s="49" t="s">
        <v>142</v>
      </c>
      <c r="D208" s="49" t="s">
        <v>712</v>
      </c>
      <c r="E208" s="49"/>
      <c r="F208" s="50">
        <v>45825</v>
      </c>
      <c r="G208" s="50">
        <v>45827</v>
      </c>
      <c r="H208" s="91"/>
      <c r="I208" s="49" t="s">
        <v>713</v>
      </c>
      <c r="J208" s="50">
        <v>45835</v>
      </c>
      <c r="K208" s="49" t="str" cm="1">
        <f t="array" ref="K208">IFERROR(CHOOSE(MATCH(TRUE,Tabela2[[#This Row],[REPARADA]:[RETORNO]]&lt;&gt;"",0),"Reparada","Analisando","Sem Reparo","Retorno"),"")</f>
        <v>Reparada</v>
      </c>
      <c r="L208" s="49" t="s">
        <v>46</v>
      </c>
      <c r="M208" s="92" t="s">
        <v>72</v>
      </c>
      <c r="N208" s="93"/>
      <c r="O208" s="94"/>
      <c r="P208" s="95"/>
      <c r="Q208" s="96"/>
      <c r="R208" s="49" t="s">
        <v>670</v>
      </c>
      <c r="S208" s="49"/>
      <c r="T208" s="49" t="s">
        <v>72</v>
      </c>
      <c r="U208" s="49"/>
      <c r="V208" s="49" t="s">
        <v>145</v>
      </c>
      <c r="W208" s="49" t="s">
        <v>146</v>
      </c>
      <c r="X208" s="97" t="s">
        <v>170</v>
      </c>
      <c r="Y208" s="98"/>
      <c r="Z208" s="98"/>
      <c r="AA208" s="98"/>
      <c r="AB208" s="99" t="s">
        <v>76</v>
      </c>
    </row>
    <row r="209" spans="1:29" hidden="1" x14ac:dyDescent="0.2">
      <c r="A209" s="49">
        <v>208</v>
      </c>
      <c r="B209" s="49" t="s">
        <v>72</v>
      </c>
      <c r="C209" s="49" t="s">
        <v>142</v>
      </c>
      <c r="D209" s="49" t="s">
        <v>714</v>
      </c>
      <c r="E209" s="49"/>
      <c r="F209" s="50">
        <v>45825</v>
      </c>
      <c r="G209" s="50">
        <v>45831</v>
      </c>
      <c r="H209" s="91"/>
      <c r="I209" s="49" t="s">
        <v>715</v>
      </c>
      <c r="J209" s="50">
        <v>45835</v>
      </c>
      <c r="K209" s="49" t="str" cm="1">
        <f t="array" ref="K209">IFERROR(CHOOSE(MATCH(TRUE,Tabela2[[#This Row],[REPARADA]:[RETORNO]]&lt;&gt;"",0),"Reparada","Analisando","Sem Reparo","Retorno"),"")</f>
        <v>Reparada</v>
      </c>
      <c r="L209" s="49" t="s">
        <v>46</v>
      </c>
      <c r="M209" s="92" t="s">
        <v>72</v>
      </c>
      <c r="N209" s="93"/>
      <c r="O209" s="94"/>
      <c r="P209" s="95"/>
      <c r="Q209" s="96"/>
      <c r="R209" s="49" t="s">
        <v>670</v>
      </c>
      <c r="S209" s="49"/>
      <c r="T209" s="49" t="s">
        <v>72</v>
      </c>
      <c r="U209" s="49"/>
      <c r="V209" s="49" t="s">
        <v>145</v>
      </c>
      <c r="W209" s="49" t="s">
        <v>146</v>
      </c>
      <c r="X209" s="97" t="s">
        <v>170</v>
      </c>
      <c r="Y209" s="98"/>
      <c r="Z209" s="98"/>
      <c r="AA209" s="98"/>
      <c r="AB209" s="99" t="s">
        <v>76</v>
      </c>
    </row>
    <row r="210" spans="1:29" hidden="1" x14ac:dyDescent="0.2">
      <c r="A210" s="49">
        <v>209</v>
      </c>
      <c r="B210" s="49" t="s">
        <v>178</v>
      </c>
      <c r="C210" s="49" t="s">
        <v>716</v>
      </c>
      <c r="D210" s="49" t="s">
        <v>717</v>
      </c>
      <c r="E210" s="49"/>
      <c r="F210" s="50">
        <v>45825</v>
      </c>
      <c r="G210" s="50">
        <v>45839</v>
      </c>
      <c r="H210" s="91"/>
      <c r="I210" s="49" t="s">
        <v>718</v>
      </c>
      <c r="J210" s="50">
        <v>45842</v>
      </c>
      <c r="K210" s="49" t="str" cm="1">
        <f t="array" ref="K210">IFERROR(CHOOSE(MATCH(TRUE,Tabela2[[#This Row],[REPARADA]:[RETORNO]]&lt;&gt;"",0),"Reparada","Analisando","Sem Reparo","Retorno"),"")</f>
        <v>Reparada</v>
      </c>
      <c r="L210" s="49" t="s">
        <v>46</v>
      </c>
      <c r="M210" s="92" t="s">
        <v>178</v>
      </c>
      <c r="N210" s="93"/>
      <c r="O210" s="94"/>
      <c r="P210" s="95"/>
      <c r="Q210" s="96"/>
      <c r="R210" s="49" t="s">
        <v>466</v>
      </c>
      <c r="S210" s="49"/>
      <c r="T210" s="49" t="s">
        <v>178</v>
      </c>
      <c r="U210" s="49"/>
      <c r="V210" s="49" t="s">
        <v>145</v>
      </c>
      <c r="W210" s="49" t="s">
        <v>146</v>
      </c>
      <c r="X210" s="97" t="s">
        <v>270</v>
      </c>
      <c r="Y210" s="98" t="s">
        <v>612</v>
      </c>
      <c r="Z210" s="98" t="s">
        <v>613</v>
      </c>
      <c r="AA210" s="98" t="s">
        <v>719</v>
      </c>
      <c r="AB210" s="99" t="s">
        <v>345</v>
      </c>
    </row>
    <row r="211" spans="1:29" hidden="1" x14ac:dyDescent="0.2">
      <c r="A211" s="49">
        <v>210</v>
      </c>
      <c r="B211" s="49" t="s">
        <v>151</v>
      </c>
      <c r="C211" s="49" t="s">
        <v>152</v>
      </c>
      <c r="D211" s="49" t="s">
        <v>720</v>
      </c>
      <c r="E211" s="49"/>
      <c r="F211" s="50">
        <v>45825</v>
      </c>
      <c r="G211" s="50">
        <v>45468</v>
      </c>
      <c r="H211" s="91"/>
      <c r="I211" s="49" t="s">
        <v>721</v>
      </c>
      <c r="J211" s="50">
        <v>45835</v>
      </c>
      <c r="K211" s="49" t="str" cm="1">
        <f t="array" ref="K211">IFERROR(CHOOSE(MATCH(TRUE,Tabela2[[#This Row],[REPARADA]:[RETORNO]]&lt;&gt;"",0),"Reparada","Analisando","Sem Reparo","Retorno"),"")</f>
        <v>Reparada</v>
      </c>
      <c r="L211" s="49" t="s">
        <v>46</v>
      </c>
      <c r="M211" s="92" t="s">
        <v>151</v>
      </c>
      <c r="N211" s="93"/>
      <c r="O211" s="94"/>
      <c r="P211" s="95"/>
      <c r="Q211" s="96"/>
      <c r="R211" s="49" t="s">
        <v>670</v>
      </c>
      <c r="S211" s="49"/>
      <c r="T211" s="49" t="s">
        <v>151</v>
      </c>
      <c r="U211" s="49"/>
      <c r="V211" s="49" t="s">
        <v>145</v>
      </c>
      <c r="W211" s="49" t="s">
        <v>146</v>
      </c>
      <c r="X211" s="97" t="s">
        <v>156</v>
      </c>
      <c r="Y211" s="98"/>
      <c r="Z211" s="98"/>
      <c r="AA211" s="98"/>
      <c r="AB211" s="99" t="s">
        <v>722</v>
      </c>
    </row>
    <row r="212" spans="1:29" hidden="1" x14ac:dyDescent="0.2">
      <c r="A212" s="49">
        <v>211</v>
      </c>
      <c r="B212" s="49" t="s">
        <v>166</v>
      </c>
      <c r="C212" s="49" t="s">
        <v>723</v>
      </c>
      <c r="D212" s="49" t="s">
        <v>724</v>
      </c>
      <c r="E212" s="49"/>
      <c r="F212" s="50">
        <v>45825</v>
      </c>
      <c r="G212" s="50">
        <v>45833</v>
      </c>
      <c r="H212" s="91"/>
      <c r="I212" s="49" t="s">
        <v>725</v>
      </c>
      <c r="J212" s="50">
        <v>45835</v>
      </c>
      <c r="K212" s="49" t="str" cm="1">
        <f t="array" ref="K212">IFERROR(CHOOSE(MATCH(TRUE,Tabela2[[#This Row],[REPARADA]:[RETORNO]]&lt;&gt;"",0),"Reparada","Analisando","Sem Reparo","Retorno"),"")</f>
        <v>Reparada</v>
      </c>
      <c r="L212" s="49" t="s">
        <v>46</v>
      </c>
      <c r="M212" s="92" t="s">
        <v>166</v>
      </c>
      <c r="N212" s="93"/>
      <c r="O212" s="94"/>
      <c r="P212" s="95"/>
      <c r="Q212" s="96"/>
      <c r="R212" s="49" t="s">
        <v>670</v>
      </c>
      <c r="S212" s="49"/>
      <c r="T212" s="49" t="s">
        <v>166</v>
      </c>
      <c r="U212" s="49"/>
      <c r="V212" s="49" t="s">
        <v>145</v>
      </c>
      <c r="W212" s="49" t="s">
        <v>146</v>
      </c>
      <c r="X212" s="97" t="s">
        <v>373</v>
      </c>
      <c r="Y212" s="98" t="s">
        <v>80</v>
      </c>
      <c r="Z212" s="98"/>
      <c r="AA212" s="98"/>
      <c r="AB212" s="99" t="s">
        <v>71</v>
      </c>
    </row>
    <row r="213" spans="1:29" hidden="1" x14ac:dyDescent="0.2">
      <c r="A213" s="49">
        <v>212</v>
      </c>
      <c r="B213" s="49" t="s">
        <v>141</v>
      </c>
      <c r="C213" s="49" t="s">
        <v>291</v>
      </c>
      <c r="D213" s="49">
        <v>510799033</v>
      </c>
      <c r="E213" s="49"/>
      <c r="F213" s="50">
        <v>45831</v>
      </c>
      <c r="G213" s="50">
        <v>45895</v>
      </c>
      <c r="H213" s="91" t="str">
        <f ca="1">IF(G213,"",TODAY()-F213)</f>
        <v/>
      </c>
      <c r="I213" s="49"/>
      <c r="J213" s="50">
        <v>45896</v>
      </c>
      <c r="K213" s="49" t="str" cm="1">
        <f t="array" ref="K213">IFERROR(CHOOSE(MATCH(TRUE,Tabela2[[#This Row],[REPARADA]:[RETORNO]]&lt;&gt;"",0),"Reparada","Analisando","Sem Reparo","Retorno"),"")</f>
        <v>Retorno</v>
      </c>
      <c r="L213" s="49" t="s">
        <v>46</v>
      </c>
      <c r="M213" s="92"/>
      <c r="N213" s="93"/>
      <c r="O213" s="94"/>
      <c r="P213" s="95" t="s">
        <v>141</v>
      </c>
      <c r="Q213" s="96"/>
      <c r="R213" s="49" t="s">
        <v>293</v>
      </c>
      <c r="S213" s="49"/>
      <c r="T213" s="49" t="s">
        <v>15</v>
      </c>
      <c r="U213" s="49" t="s">
        <v>112</v>
      </c>
      <c r="V213" s="49" t="s">
        <v>145</v>
      </c>
      <c r="W213" s="49" t="s">
        <v>295</v>
      </c>
      <c r="X213" s="97" t="s">
        <v>296</v>
      </c>
      <c r="Y213" s="98" t="s">
        <v>296</v>
      </c>
      <c r="Z213" s="108" t="s">
        <v>597</v>
      </c>
      <c r="AA213" s="98"/>
      <c r="AB213" s="99" t="s">
        <v>90</v>
      </c>
      <c r="AC213" s="103"/>
    </row>
    <row r="214" spans="1:29" hidden="1" x14ac:dyDescent="0.2">
      <c r="A214" s="49">
        <v>213</v>
      </c>
      <c r="B214" s="49" t="s">
        <v>141</v>
      </c>
      <c r="C214" s="49" t="s">
        <v>291</v>
      </c>
      <c r="D214" s="49">
        <v>512697018</v>
      </c>
      <c r="E214" s="49"/>
      <c r="F214" s="50">
        <v>45831</v>
      </c>
      <c r="G214" s="50">
        <v>45896</v>
      </c>
      <c r="H214" s="91" t="str">
        <f ca="1">IF(G214,"",TODAY()-F214)</f>
        <v/>
      </c>
      <c r="I214" s="49"/>
      <c r="J214" s="50">
        <v>45896</v>
      </c>
      <c r="K214" s="49" t="str" cm="1">
        <f t="array" ref="K214">IFERROR(CHOOSE(MATCH(TRUE,Tabela2[[#This Row],[REPARADA]:[RETORNO]]&lt;&gt;"",0),"Reparada","Analisando","Sem Reparo","Retorno"),"")</f>
        <v>Retorno</v>
      </c>
      <c r="L214" s="49" t="s">
        <v>46</v>
      </c>
      <c r="M214" s="92"/>
      <c r="N214" s="93"/>
      <c r="O214" s="94"/>
      <c r="P214" s="95" t="s">
        <v>141</v>
      </c>
      <c r="Q214" s="96"/>
      <c r="R214" s="49" t="s">
        <v>293</v>
      </c>
      <c r="S214" s="49"/>
      <c r="T214" s="49" t="s">
        <v>15</v>
      </c>
      <c r="U214" s="49" t="s">
        <v>112</v>
      </c>
      <c r="V214" s="49" t="s">
        <v>145</v>
      </c>
      <c r="W214" s="49" t="s">
        <v>295</v>
      </c>
      <c r="X214" s="97" t="s">
        <v>296</v>
      </c>
      <c r="Y214" s="98" t="s">
        <v>296</v>
      </c>
      <c r="Z214" s="108" t="s">
        <v>597</v>
      </c>
      <c r="AA214" s="98"/>
      <c r="AB214" s="99" t="s">
        <v>90</v>
      </c>
      <c r="AC214" s="103"/>
    </row>
    <row r="215" spans="1:29" hidden="1" x14ac:dyDescent="0.2">
      <c r="A215" s="49">
        <v>214</v>
      </c>
      <c r="B215" s="49" t="s">
        <v>150</v>
      </c>
      <c r="C215" s="49" t="s">
        <v>726</v>
      </c>
      <c r="D215" s="49">
        <v>2022273411</v>
      </c>
      <c r="E215" s="49"/>
      <c r="F215" s="50">
        <v>45832</v>
      </c>
      <c r="G215" s="50">
        <v>45835</v>
      </c>
      <c r="H215" s="91"/>
      <c r="I215" s="49" t="s">
        <v>727</v>
      </c>
      <c r="J215" s="50">
        <v>45835</v>
      </c>
      <c r="K215" s="49" t="str" cm="1">
        <f t="array" ref="K215">IFERROR(CHOOSE(MATCH(TRUE,Tabela2[[#This Row],[REPARADA]:[RETORNO]]&lt;&gt;"",0),"Reparada","Analisando","Sem Reparo","Retorno"),"")</f>
        <v>Reparada</v>
      </c>
      <c r="L215" s="49" t="s">
        <v>46</v>
      </c>
      <c r="M215" s="92" t="s">
        <v>150</v>
      </c>
      <c r="N215" s="93"/>
      <c r="O215" s="94"/>
      <c r="P215" s="95"/>
      <c r="Q215" s="96"/>
      <c r="R215" s="49" t="s">
        <v>670</v>
      </c>
      <c r="S215" s="49"/>
      <c r="T215" s="49" t="s">
        <v>150</v>
      </c>
      <c r="U215" s="49"/>
      <c r="V215" s="49" t="s">
        <v>145</v>
      </c>
      <c r="W215" s="49" t="s">
        <v>146</v>
      </c>
      <c r="X215" s="97"/>
      <c r="Y215" s="98"/>
      <c r="Z215" s="98"/>
      <c r="AA215" s="98"/>
      <c r="AB215" s="99" t="s">
        <v>552</v>
      </c>
    </row>
    <row r="216" spans="1:29" hidden="1" x14ac:dyDescent="0.2">
      <c r="A216" s="49">
        <v>215</v>
      </c>
      <c r="B216" s="49" t="s">
        <v>91</v>
      </c>
      <c r="C216" s="49" t="s">
        <v>172</v>
      </c>
      <c r="D216" s="49" t="s">
        <v>728</v>
      </c>
      <c r="E216" s="49"/>
      <c r="F216" s="50">
        <v>45838</v>
      </c>
      <c r="G216" s="50">
        <v>45870</v>
      </c>
      <c r="H216" s="91" t="str">
        <f ca="1">IF(G216,"",TODAY()-F216)</f>
        <v/>
      </c>
      <c r="I216" s="49" t="s">
        <v>729</v>
      </c>
      <c r="J216" s="50">
        <v>45877</v>
      </c>
      <c r="K216" s="49" t="str" cm="1">
        <f t="array" ref="K216">IFERROR(CHOOSE(MATCH(TRUE,Tabela2[[#This Row],[REPARADA]:[RETORNO]]&lt;&gt;"",0),"Reparada","Analisando","Sem Reparo","Retorno"),"")</f>
        <v>Reparada</v>
      </c>
      <c r="L216" s="49" t="s">
        <v>46</v>
      </c>
      <c r="M216" s="92" t="s">
        <v>91</v>
      </c>
      <c r="N216" s="93"/>
      <c r="O216" s="94"/>
      <c r="P216" s="95"/>
      <c r="Q216" s="96"/>
      <c r="R216" s="49"/>
      <c r="S216" s="49"/>
      <c r="T216" s="49"/>
      <c r="U216" s="49"/>
      <c r="V216" s="49" t="s">
        <v>145</v>
      </c>
      <c r="W216" s="49" t="s">
        <v>146</v>
      </c>
      <c r="X216" s="97" t="s">
        <v>499</v>
      </c>
      <c r="Y216" s="98" t="s">
        <v>730</v>
      </c>
      <c r="Z216" s="98" t="s">
        <v>546</v>
      </c>
      <c r="AA216" s="98" t="s">
        <v>256</v>
      </c>
      <c r="AB216" s="99" t="s">
        <v>424</v>
      </c>
    </row>
    <row r="217" spans="1:29" hidden="1" x14ac:dyDescent="0.2">
      <c r="A217" s="49">
        <v>216</v>
      </c>
      <c r="B217" s="49" t="s">
        <v>91</v>
      </c>
      <c r="C217" s="49" t="s">
        <v>172</v>
      </c>
      <c r="D217" s="49" t="s">
        <v>731</v>
      </c>
      <c r="E217" s="49"/>
      <c r="F217" s="50">
        <v>45838</v>
      </c>
      <c r="G217" s="50">
        <v>45841</v>
      </c>
      <c r="H217" s="91"/>
      <c r="I217" s="49" t="s">
        <v>732</v>
      </c>
      <c r="J217" s="50">
        <v>45842</v>
      </c>
      <c r="K217" s="49" t="str" cm="1">
        <f t="array" ref="K217">IFERROR(CHOOSE(MATCH(TRUE,Tabela2[[#This Row],[REPARADA]:[RETORNO]]&lt;&gt;"",0),"Reparada","Analisando","Sem Reparo","Retorno"),"")</f>
        <v>Reparada</v>
      </c>
      <c r="L217" s="49" t="s">
        <v>46</v>
      </c>
      <c r="M217" s="92" t="s">
        <v>91</v>
      </c>
      <c r="N217" s="93"/>
      <c r="O217" s="94"/>
      <c r="P217" s="95"/>
      <c r="Q217" s="96"/>
      <c r="R217" s="49" t="s">
        <v>466</v>
      </c>
      <c r="S217" s="49"/>
      <c r="T217" s="49" t="s">
        <v>91</v>
      </c>
      <c r="U217" s="49"/>
      <c r="V217" s="49" t="s">
        <v>145</v>
      </c>
      <c r="W217" s="49" t="s">
        <v>146</v>
      </c>
      <c r="X217" s="97" t="s">
        <v>176</v>
      </c>
      <c r="Y217" s="98" t="s">
        <v>302</v>
      </c>
      <c r="Z217" s="98" t="s">
        <v>546</v>
      </c>
      <c r="AA217" s="98" t="s">
        <v>256</v>
      </c>
      <c r="AB217" s="99" t="s">
        <v>424</v>
      </c>
    </row>
    <row r="218" spans="1:29" hidden="1" x14ac:dyDescent="0.2">
      <c r="A218" s="49">
        <v>217</v>
      </c>
      <c r="B218" s="49" t="s">
        <v>91</v>
      </c>
      <c r="C218" s="49" t="s">
        <v>172</v>
      </c>
      <c r="D218" s="49" t="s">
        <v>733</v>
      </c>
      <c r="E218" s="49"/>
      <c r="F218" s="50">
        <v>45838</v>
      </c>
      <c r="G218" s="50">
        <v>45870</v>
      </c>
      <c r="H218" s="91" t="str">
        <f ca="1">IF(G218,"",TODAY()-F218)</f>
        <v/>
      </c>
      <c r="I218" s="49" t="s">
        <v>734</v>
      </c>
      <c r="J218" s="50">
        <v>45877</v>
      </c>
      <c r="K218" s="49" t="str" cm="1">
        <f t="array" ref="K218">IFERROR(CHOOSE(MATCH(TRUE,Tabela2[[#This Row],[REPARADA]:[RETORNO]]&lt;&gt;"",0),"Reparada","Analisando","Sem Reparo","Retorno"),"")</f>
        <v>Reparada</v>
      </c>
      <c r="L218" s="49" t="s">
        <v>46</v>
      </c>
      <c r="M218" s="92" t="s">
        <v>91</v>
      </c>
      <c r="N218" s="93"/>
      <c r="O218" s="94"/>
      <c r="P218" s="95"/>
      <c r="Q218" s="96"/>
      <c r="R218" s="49"/>
      <c r="S218" s="49"/>
      <c r="T218" s="49"/>
      <c r="U218" s="49"/>
      <c r="V218" s="49" t="s">
        <v>145</v>
      </c>
      <c r="W218" s="49" t="s">
        <v>146</v>
      </c>
      <c r="X218" s="97" t="s">
        <v>409</v>
      </c>
      <c r="Y218" s="98" t="s">
        <v>735</v>
      </c>
      <c r="Z218" s="98" t="s">
        <v>736</v>
      </c>
      <c r="AA218" s="98"/>
      <c r="AB218" s="99" t="s">
        <v>424</v>
      </c>
    </row>
    <row r="219" spans="1:29" hidden="1" x14ac:dyDescent="0.2">
      <c r="A219" s="49">
        <v>218</v>
      </c>
      <c r="B219" s="49" t="s">
        <v>91</v>
      </c>
      <c r="C219" s="49" t="s">
        <v>172</v>
      </c>
      <c r="D219" s="49" t="s">
        <v>737</v>
      </c>
      <c r="E219" s="49"/>
      <c r="F219" s="50">
        <v>45838</v>
      </c>
      <c r="G219" s="50">
        <v>45841</v>
      </c>
      <c r="H219" s="91"/>
      <c r="I219" s="49" t="s">
        <v>738</v>
      </c>
      <c r="J219" s="50">
        <v>45842</v>
      </c>
      <c r="K219" s="49" t="str" cm="1">
        <f t="array" ref="K219">IFERROR(CHOOSE(MATCH(TRUE,Tabela2[[#This Row],[REPARADA]:[RETORNO]]&lt;&gt;"",0),"Reparada","Analisando","Sem Reparo","Retorno"),"")</f>
        <v>Reparada</v>
      </c>
      <c r="L219" s="49" t="s">
        <v>46</v>
      </c>
      <c r="M219" s="92" t="s">
        <v>91</v>
      </c>
      <c r="N219" s="93"/>
      <c r="O219" s="94"/>
      <c r="P219" s="95"/>
      <c r="Q219" s="96"/>
      <c r="R219" s="49" t="s">
        <v>466</v>
      </c>
      <c r="S219" s="49"/>
      <c r="T219" s="49" t="s">
        <v>91</v>
      </c>
      <c r="U219" s="49"/>
      <c r="V219" s="49" t="s">
        <v>145</v>
      </c>
      <c r="W219" s="49" t="s">
        <v>146</v>
      </c>
      <c r="X219" s="97" t="s">
        <v>739</v>
      </c>
      <c r="Y219" s="98"/>
      <c r="Z219" s="98"/>
      <c r="AA219" s="98"/>
      <c r="AB219" s="99" t="s">
        <v>424</v>
      </c>
    </row>
    <row r="220" spans="1:29" hidden="1" x14ac:dyDescent="0.2">
      <c r="A220" s="49">
        <v>219</v>
      </c>
      <c r="B220" s="49" t="s">
        <v>91</v>
      </c>
      <c r="C220" s="49" t="s">
        <v>172</v>
      </c>
      <c r="D220" s="49" t="s">
        <v>740</v>
      </c>
      <c r="E220" s="49"/>
      <c r="F220" s="50">
        <v>45838</v>
      </c>
      <c r="G220" s="50">
        <v>45869</v>
      </c>
      <c r="H220" s="91" t="str">
        <f ca="1">IF(G220,"",TODAY()-F220)</f>
        <v/>
      </c>
      <c r="I220" s="49" t="s">
        <v>741</v>
      </c>
      <c r="J220" s="50">
        <v>45870</v>
      </c>
      <c r="K220" s="49" t="str" cm="1">
        <f t="array" ref="K220">IFERROR(CHOOSE(MATCH(TRUE,Tabela2[[#This Row],[REPARADA]:[RETORNO]]&lt;&gt;"",0),"Reparada","Analisando","Sem Reparo","Retorno"),"")</f>
        <v>Sem Reparo</v>
      </c>
      <c r="L220" s="49"/>
      <c r="M220" s="92"/>
      <c r="N220" s="93"/>
      <c r="O220" s="94" t="s">
        <v>91</v>
      </c>
      <c r="P220" s="95"/>
      <c r="Q220" s="96"/>
      <c r="R220" s="49"/>
      <c r="S220" s="49"/>
      <c r="T220" s="49"/>
      <c r="U220" s="49"/>
      <c r="V220" s="49" t="s">
        <v>145</v>
      </c>
      <c r="W220" s="49" t="s">
        <v>146</v>
      </c>
      <c r="X220" s="97"/>
      <c r="Y220" s="98"/>
      <c r="Z220" s="98"/>
      <c r="AA220" s="98"/>
      <c r="AB220" s="99" t="s">
        <v>742</v>
      </c>
    </row>
    <row r="221" spans="1:29" hidden="1" x14ac:dyDescent="0.2">
      <c r="A221" s="49">
        <v>220</v>
      </c>
      <c r="B221" s="49" t="s">
        <v>91</v>
      </c>
      <c r="C221" s="49" t="s">
        <v>309</v>
      </c>
      <c r="D221" s="49" t="s">
        <v>743</v>
      </c>
      <c r="E221" s="49"/>
      <c r="F221" s="50">
        <v>45838</v>
      </c>
      <c r="G221" s="50">
        <v>45842</v>
      </c>
      <c r="H221" s="91"/>
      <c r="I221" s="49" t="s">
        <v>744</v>
      </c>
      <c r="J221" s="50">
        <v>45842</v>
      </c>
      <c r="K221" s="49" t="str" cm="1">
        <f t="array" ref="K221">IFERROR(CHOOSE(MATCH(TRUE,Tabela2[[#This Row],[REPARADA]:[RETORNO]]&lt;&gt;"",0),"Reparada","Analisando","Sem Reparo","Retorno"),"")</f>
        <v>Reparada</v>
      </c>
      <c r="L221" s="49" t="s">
        <v>46</v>
      </c>
      <c r="M221" s="92" t="s">
        <v>91</v>
      </c>
      <c r="N221" s="93"/>
      <c r="O221" s="94"/>
      <c r="P221" s="95"/>
      <c r="Q221" s="96"/>
      <c r="R221" s="49" t="s">
        <v>466</v>
      </c>
      <c r="S221" s="49"/>
      <c r="T221" s="49" t="s">
        <v>91</v>
      </c>
      <c r="U221" s="49"/>
      <c r="V221" s="49" t="s">
        <v>145</v>
      </c>
      <c r="W221" s="49" t="s">
        <v>146</v>
      </c>
      <c r="X221" s="97" t="s">
        <v>307</v>
      </c>
      <c r="Y221" s="98"/>
      <c r="Z221" s="98"/>
      <c r="AA221" s="98"/>
      <c r="AB221" s="99" t="s">
        <v>424</v>
      </c>
    </row>
    <row r="222" spans="1:29" hidden="1" x14ac:dyDescent="0.2">
      <c r="A222" s="49">
        <v>221</v>
      </c>
      <c r="B222" s="49" t="s">
        <v>91</v>
      </c>
      <c r="C222" s="49" t="s">
        <v>309</v>
      </c>
      <c r="D222" s="49" t="s">
        <v>745</v>
      </c>
      <c r="E222" s="49"/>
      <c r="F222" s="50">
        <v>45838</v>
      </c>
      <c r="G222" s="50">
        <v>45846</v>
      </c>
      <c r="H222" s="91" t="str">
        <f ca="1">IF(G222,"",TODAY()-F222)</f>
        <v/>
      </c>
      <c r="I222" s="49" t="s">
        <v>746</v>
      </c>
      <c r="J222" s="50">
        <v>45847</v>
      </c>
      <c r="K222" s="49" t="str" cm="1">
        <f t="array" ref="K222">IFERROR(CHOOSE(MATCH(TRUE,Tabela2[[#This Row],[REPARADA]:[RETORNO]]&lt;&gt;"",0),"Reparada","Analisando","Sem Reparo","Retorno"),"")</f>
        <v>Reparada</v>
      </c>
      <c r="L222" s="49" t="s">
        <v>46</v>
      </c>
      <c r="M222" s="92" t="s">
        <v>91</v>
      </c>
      <c r="N222" s="93"/>
      <c r="O222" s="94"/>
      <c r="P222" s="95"/>
      <c r="Q222" s="96"/>
      <c r="R222" s="49" t="s">
        <v>466</v>
      </c>
      <c r="S222" s="49"/>
      <c r="T222" s="49" t="s">
        <v>91</v>
      </c>
      <c r="U222" s="49"/>
      <c r="V222" s="49" t="s">
        <v>145</v>
      </c>
      <c r="W222" s="49" t="s">
        <v>146</v>
      </c>
      <c r="X222" s="97" t="s">
        <v>307</v>
      </c>
      <c r="Y222" s="98" t="s">
        <v>747</v>
      </c>
      <c r="Z222" s="98"/>
      <c r="AA222" s="98"/>
      <c r="AB222" s="99" t="s">
        <v>424</v>
      </c>
    </row>
    <row r="223" spans="1:29" hidden="1" x14ac:dyDescent="0.2">
      <c r="A223" s="49">
        <v>222</v>
      </c>
      <c r="B223" s="49" t="s">
        <v>91</v>
      </c>
      <c r="C223" s="49" t="s">
        <v>172</v>
      </c>
      <c r="D223" s="49" t="s">
        <v>748</v>
      </c>
      <c r="E223" s="49"/>
      <c r="F223" s="50">
        <v>45838</v>
      </c>
      <c r="G223" s="50">
        <v>45842</v>
      </c>
      <c r="H223" s="91"/>
      <c r="I223" s="49" t="s">
        <v>749</v>
      </c>
      <c r="J223" s="50">
        <v>45842</v>
      </c>
      <c r="K223" s="49" t="str" cm="1">
        <f t="array" ref="K223">IFERROR(CHOOSE(MATCH(TRUE,Tabela2[[#This Row],[REPARADA]:[RETORNO]]&lt;&gt;"",0),"Reparada","Analisando","Sem Reparo","Retorno"),"")</f>
        <v>Reparada</v>
      </c>
      <c r="L223" s="49" t="s">
        <v>46</v>
      </c>
      <c r="M223" s="92" t="s">
        <v>91</v>
      </c>
      <c r="N223" s="93"/>
      <c r="O223" s="94"/>
      <c r="P223" s="95"/>
      <c r="Q223" s="96"/>
      <c r="R223" s="49" t="s">
        <v>466</v>
      </c>
      <c r="S223" s="49"/>
      <c r="T223" s="49" t="s">
        <v>91</v>
      </c>
      <c r="U223" s="49"/>
      <c r="V223" s="49" t="s">
        <v>145</v>
      </c>
      <c r="W223" s="49" t="s">
        <v>146</v>
      </c>
      <c r="X223" s="97" t="s">
        <v>409</v>
      </c>
      <c r="Y223" s="98" t="s">
        <v>739</v>
      </c>
      <c r="Z223" s="98"/>
      <c r="AA223" s="98"/>
      <c r="AB223" s="99" t="s">
        <v>424</v>
      </c>
    </row>
    <row r="224" spans="1:29" hidden="1" x14ac:dyDescent="0.2">
      <c r="A224" s="49">
        <v>223</v>
      </c>
      <c r="B224" s="49" t="s">
        <v>91</v>
      </c>
      <c r="C224" s="49" t="s">
        <v>309</v>
      </c>
      <c r="D224" s="49" t="s">
        <v>750</v>
      </c>
      <c r="E224" s="49"/>
      <c r="F224" s="50">
        <v>45838</v>
      </c>
      <c r="G224" s="50">
        <v>45853</v>
      </c>
      <c r="H224" s="91" t="str">
        <f ca="1">IF(G224,"",TODAY()-F224)</f>
        <v/>
      </c>
      <c r="I224" s="49" t="s">
        <v>751</v>
      </c>
      <c r="J224" s="50">
        <v>45856</v>
      </c>
      <c r="K224" s="49" t="str" cm="1">
        <f t="array" ref="K224">IFERROR(CHOOSE(MATCH(TRUE,Tabela2[[#This Row],[REPARADA]:[RETORNO]]&lt;&gt;"",0),"Reparada","Analisando","Sem Reparo","Retorno"),"")</f>
        <v>Reparada</v>
      </c>
      <c r="L224" s="49" t="s">
        <v>46</v>
      </c>
      <c r="M224" s="92" t="s">
        <v>91</v>
      </c>
      <c r="N224" s="93"/>
      <c r="O224" s="94"/>
      <c r="P224" s="95"/>
      <c r="Q224" s="96"/>
      <c r="R224" s="49" t="s">
        <v>466</v>
      </c>
      <c r="S224" s="49"/>
      <c r="T224" s="49" t="s">
        <v>91</v>
      </c>
      <c r="U224" s="49"/>
      <c r="V224" s="49" t="s">
        <v>145</v>
      </c>
      <c r="W224" s="49" t="s">
        <v>146</v>
      </c>
      <c r="X224" s="97" t="s">
        <v>409</v>
      </c>
      <c r="Y224" s="98" t="s">
        <v>499</v>
      </c>
      <c r="Z224" s="98" t="s">
        <v>373</v>
      </c>
      <c r="AA224" s="98" t="s">
        <v>650</v>
      </c>
      <c r="AB224" s="99" t="s">
        <v>424</v>
      </c>
    </row>
    <row r="225" spans="1:28" hidden="1" x14ac:dyDescent="0.2">
      <c r="A225" s="49">
        <v>224</v>
      </c>
      <c r="B225" s="49" t="s">
        <v>91</v>
      </c>
      <c r="C225" s="49" t="s">
        <v>653</v>
      </c>
      <c r="D225" s="49" t="s">
        <v>752</v>
      </c>
      <c r="E225" s="49"/>
      <c r="F225" s="50">
        <v>45838</v>
      </c>
      <c r="G225" s="50">
        <v>45846</v>
      </c>
      <c r="H225" s="91" t="str">
        <f ca="1">IF(G225,"",TODAY()-F225)</f>
        <v/>
      </c>
      <c r="I225" s="49" t="s">
        <v>753</v>
      </c>
      <c r="J225" s="50">
        <v>45847</v>
      </c>
      <c r="K225" s="49" t="str" cm="1">
        <f t="array" ref="K225">IFERROR(CHOOSE(MATCH(TRUE,Tabela2[[#This Row],[REPARADA]:[RETORNO]]&lt;&gt;"",0),"Reparada","Analisando","Sem Reparo","Retorno"),"")</f>
        <v>Reparada</v>
      </c>
      <c r="L225" s="49" t="s">
        <v>46</v>
      </c>
      <c r="M225" s="92" t="s">
        <v>91</v>
      </c>
      <c r="N225" s="93"/>
      <c r="O225" s="94"/>
      <c r="P225" s="95"/>
      <c r="Q225" s="96"/>
      <c r="R225" s="49" t="s">
        <v>466</v>
      </c>
      <c r="S225" s="49"/>
      <c r="T225" s="49" t="s">
        <v>91</v>
      </c>
      <c r="U225" s="49"/>
      <c r="V225" s="49" t="s">
        <v>145</v>
      </c>
      <c r="W225" s="49" t="s">
        <v>146</v>
      </c>
      <c r="X225" s="97" t="s">
        <v>307</v>
      </c>
      <c r="Y225" s="98" t="s">
        <v>591</v>
      </c>
      <c r="Z225" s="98" t="s">
        <v>754</v>
      </c>
      <c r="AA225" s="98"/>
      <c r="AB225" s="99" t="s">
        <v>424</v>
      </c>
    </row>
    <row r="226" spans="1:28" hidden="1" x14ac:dyDescent="0.2">
      <c r="A226" s="49">
        <v>225</v>
      </c>
      <c r="B226" s="49" t="s">
        <v>91</v>
      </c>
      <c r="C226" s="49" t="s">
        <v>309</v>
      </c>
      <c r="D226" s="49" t="s">
        <v>706</v>
      </c>
      <c r="E226" s="49"/>
      <c r="F226" s="50">
        <v>45838</v>
      </c>
      <c r="G226" s="50">
        <v>45842</v>
      </c>
      <c r="H226" s="91"/>
      <c r="I226" s="49" t="s">
        <v>755</v>
      </c>
      <c r="J226" s="50">
        <v>45842</v>
      </c>
      <c r="K226" s="49" t="str" cm="1">
        <f t="array" ref="K226">IFERROR(CHOOSE(MATCH(TRUE,Tabela2[[#This Row],[REPARADA]:[RETORNO]]&lt;&gt;"",0),"Reparada","Analisando","Sem Reparo","Retorno"),"")</f>
        <v>Reparada</v>
      </c>
      <c r="L226" s="49" t="s">
        <v>46</v>
      </c>
      <c r="M226" s="92" t="s">
        <v>91</v>
      </c>
      <c r="N226" s="93"/>
      <c r="O226" s="94"/>
      <c r="P226" s="95"/>
      <c r="Q226" s="96"/>
      <c r="R226" s="49" t="s">
        <v>466</v>
      </c>
      <c r="S226" s="49"/>
      <c r="T226" s="49" t="s">
        <v>91</v>
      </c>
      <c r="U226" s="49"/>
      <c r="V226" s="49" t="s">
        <v>145</v>
      </c>
      <c r="W226" s="49" t="s">
        <v>146</v>
      </c>
      <c r="X226" s="97" t="s">
        <v>756</v>
      </c>
      <c r="Y226" s="98"/>
      <c r="Z226" s="98"/>
      <c r="AA226" s="98"/>
      <c r="AB226" s="99" t="s">
        <v>424</v>
      </c>
    </row>
    <row r="227" spans="1:28" hidden="1" x14ac:dyDescent="0.2">
      <c r="A227" s="49">
        <v>226</v>
      </c>
      <c r="B227" s="49" t="s">
        <v>91</v>
      </c>
      <c r="C227" s="49" t="s">
        <v>309</v>
      </c>
      <c r="D227" s="49" t="s">
        <v>757</v>
      </c>
      <c r="E227" s="49"/>
      <c r="F227" s="50">
        <v>45838</v>
      </c>
      <c r="G227" s="50">
        <v>45869</v>
      </c>
      <c r="H227" s="91" t="str">
        <f ca="1">IF(G227,"",TODAY()-F227)</f>
        <v/>
      </c>
      <c r="I227" s="49" t="s">
        <v>758</v>
      </c>
      <c r="J227" s="50">
        <v>45870</v>
      </c>
      <c r="K227" s="49" t="str" cm="1">
        <f t="array" ref="K227">IFERROR(CHOOSE(MATCH(TRUE,Tabela2[[#This Row],[REPARADA]:[RETORNO]]&lt;&gt;"",0),"Reparada","Analisando","Sem Reparo","Retorno"),"")</f>
        <v>Sem Reparo</v>
      </c>
      <c r="L227" s="49"/>
      <c r="M227" s="92"/>
      <c r="N227" s="93"/>
      <c r="O227" s="94" t="s">
        <v>91</v>
      </c>
      <c r="P227" s="95"/>
      <c r="Q227" s="96"/>
      <c r="R227" s="49"/>
      <c r="S227" s="49"/>
      <c r="T227" s="49"/>
      <c r="U227" s="49"/>
      <c r="V227" s="49" t="s">
        <v>145</v>
      </c>
      <c r="W227" s="49" t="s">
        <v>146</v>
      </c>
      <c r="X227" s="97" t="s">
        <v>50</v>
      </c>
      <c r="Y227" s="98"/>
      <c r="Z227" s="98"/>
      <c r="AA227" s="98"/>
      <c r="AB227" s="99" t="s">
        <v>704</v>
      </c>
    </row>
    <row r="228" spans="1:28" hidden="1" x14ac:dyDescent="0.2">
      <c r="A228" s="49">
        <v>227</v>
      </c>
      <c r="B228" s="49" t="s">
        <v>166</v>
      </c>
      <c r="C228" s="49" t="s">
        <v>625</v>
      </c>
      <c r="D228" s="49" t="s">
        <v>626</v>
      </c>
      <c r="E228" s="49"/>
      <c r="F228" s="50">
        <v>45838</v>
      </c>
      <c r="G228" s="50">
        <v>45841</v>
      </c>
      <c r="H228" s="91"/>
      <c r="I228" s="49" t="s">
        <v>759</v>
      </c>
      <c r="J228" s="50">
        <v>45847</v>
      </c>
      <c r="K228" s="49" t="str" cm="1">
        <f t="array" ref="K228">IFERROR(CHOOSE(MATCH(TRUE,Tabela2[[#This Row],[REPARADA]:[RETORNO]]&lt;&gt;"",0),"Reparada","Analisando","Sem Reparo","Retorno"),"")</f>
        <v>Retorno</v>
      </c>
      <c r="L228" s="49" t="s">
        <v>46</v>
      </c>
      <c r="M228" s="92"/>
      <c r="N228" s="93"/>
      <c r="O228" s="94"/>
      <c r="P228" s="95" t="s">
        <v>166</v>
      </c>
      <c r="Q228" s="96"/>
      <c r="R228" s="49" t="s">
        <v>15</v>
      </c>
      <c r="S228" s="49"/>
      <c r="T228" s="49" t="s">
        <v>15</v>
      </c>
      <c r="U228" s="49" t="s">
        <v>112</v>
      </c>
      <c r="V228" s="49" t="s">
        <v>145</v>
      </c>
      <c r="W228" s="49" t="s">
        <v>146</v>
      </c>
      <c r="X228" s="97" t="s">
        <v>671</v>
      </c>
      <c r="Y228" s="98"/>
      <c r="Z228" s="98"/>
      <c r="AA228" s="98"/>
      <c r="AB228" s="99" t="s">
        <v>760</v>
      </c>
    </row>
    <row r="229" spans="1:28" hidden="1" x14ac:dyDescent="0.2">
      <c r="A229" s="49">
        <v>228</v>
      </c>
      <c r="B229" s="49" t="s">
        <v>72</v>
      </c>
      <c r="C229" s="49" t="s">
        <v>142</v>
      </c>
      <c r="D229" s="49" t="s">
        <v>761</v>
      </c>
      <c r="E229" s="49"/>
      <c r="F229" s="50">
        <v>45838</v>
      </c>
      <c r="G229" s="50">
        <v>45847</v>
      </c>
      <c r="H229" s="91" t="str">
        <f ca="1">IF(G229,"",TODAY()-F229)</f>
        <v/>
      </c>
      <c r="I229" s="49" t="s">
        <v>762</v>
      </c>
      <c r="J229" s="50">
        <v>45847</v>
      </c>
      <c r="K229" s="49" t="str" cm="1">
        <f t="array" ref="K229">IFERROR(CHOOSE(MATCH(TRUE,Tabela2[[#This Row],[REPARADA]:[RETORNO]]&lt;&gt;"",0),"Reparada","Analisando","Sem Reparo","Retorno"),"")</f>
        <v>Reparada</v>
      </c>
      <c r="L229" s="49" t="s">
        <v>46</v>
      </c>
      <c r="M229" s="92" t="s">
        <v>72</v>
      </c>
      <c r="N229" s="93"/>
      <c r="O229" s="94"/>
      <c r="P229" s="95"/>
      <c r="Q229" s="96"/>
      <c r="R229" s="49" t="s">
        <v>763</v>
      </c>
      <c r="S229" s="49"/>
      <c r="T229" s="49" t="s">
        <v>72</v>
      </c>
      <c r="U229" s="49"/>
      <c r="V229" s="49" t="s">
        <v>145</v>
      </c>
      <c r="W229" s="49" t="s">
        <v>146</v>
      </c>
      <c r="X229" s="97" t="s">
        <v>170</v>
      </c>
      <c r="Y229" s="98" t="s">
        <v>764</v>
      </c>
      <c r="Z229" s="98"/>
      <c r="AA229" s="98"/>
      <c r="AB229" s="99" t="s">
        <v>760</v>
      </c>
    </row>
    <row r="230" spans="1:28" hidden="1" x14ac:dyDescent="0.2">
      <c r="A230" s="49">
        <v>229</v>
      </c>
      <c r="B230" s="49" t="s">
        <v>151</v>
      </c>
      <c r="C230" s="49" t="s">
        <v>152</v>
      </c>
      <c r="D230" s="51" t="s">
        <v>337</v>
      </c>
      <c r="E230" s="49"/>
      <c r="F230" s="50">
        <v>45838</v>
      </c>
      <c r="G230" s="50">
        <v>45869</v>
      </c>
      <c r="H230" s="91" t="str">
        <f ca="1">IF(G230,"",TODAY()-F230)</f>
        <v/>
      </c>
      <c r="I230" s="51" t="s">
        <v>765</v>
      </c>
      <c r="J230" s="50">
        <v>45870</v>
      </c>
      <c r="K230" s="49" t="str" cm="1">
        <f t="array" ref="K230">IFERROR(CHOOSE(MATCH(TRUE,Tabela2[[#This Row],[REPARADA]:[RETORNO]]&lt;&gt;"",0),"Reparada","Analisando","Sem Reparo","Retorno"),"")</f>
        <v>Retorno</v>
      </c>
      <c r="L230" s="49" t="s">
        <v>46</v>
      </c>
      <c r="M230" s="92"/>
      <c r="N230" s="93"/>
      <c r="O230" s="94"/>
      <c r="P230" s="95" t="s">
        <v>151</v>
      </c>
      <c r="Q230" s="96"/>
      <c r="R230" s="49" t="s">
        <v>15</v>
      </c>
      <c r="S230" s="49"/>
      <c r="T230" s="49" t="s">
        <v>15</v>
      </c>
      <c r="U230" s="49" t="s">
        <v>112</v>
      </c>
      <c r="V230" s="49" t="s">
        <v>145</v>
      </c>
      <c r="W230" s="49" t="s">
        <v>146</v>
      </c>
      <c r="X230" s="97" t="s">
        <v>766</v>
      </c>
      <c r="Y230" s="98"/>
      <c r="Z230" s="98"/>
      <c r="AA230" s="98"/>
      <c r="AB230" s="99" t="s">
        <v>140</v>
      </c>
    </row>
    <row r="231" spans="1:28" hidden="1" x14ac:dyDescent="0.2">
      <c r="A231" s="49">
        <v>230</v>
      </c>
      <c r="B231" s="49" t="s">
        <v>151</v>
      </c>
      <c r="C231" s="49" t="s">
        <v>152</v>
      </c>
      <c r="D231" s="49" t="s">
        <v>767</v>
      </c>
      <c r="E231" s="49"/>
      <c r="F231" s="50">
        <v>45838</v>
      </c>
      <c r="G231" s="50">
        <v>45842</v>
      </c>
      <c r="H231" s="91" t="str">
        <f ca="1">IF(G231,"",TODAY()-F231)</f>
        <v/>
      </c>
      <c r="I231" s="49" t="s">
        <v>768</v>
      </c>
      <c r="J231" s="50">
        <v>45847</v>
      </c>
      <c r="K231" s="49" t="str" cm="1">
        <f t="array" ref="K231">IFERROR(CHOOSE(MATCH(TRUE,Tabela2[[#This Row],[REPARADA]:[RETORNO]]&lt;&gt;"",0),"Reparada","Analisando","Sem Reparo","Retorno"),"")</f>
        <v>Reparada</v>
      </c>
      <c r="L231" s="49" t="s">
        <v>46</v>
      </c>
      <c r="M231" s="92" t="s">
        <v>151</v>
      </c>
      <c r="N231" s="93"/>
      <c r="O231" s="94"/>
      <c r="P231" s="95"/>
      <c r="Q231" s="96"/>
      <c r="R231" s="49" t="s">
        <v>603</v>
      </c>
      <c r="S231" s="49"/>
      <c r="T231" s="49" t="s">
        <v>151</v>
      </c>
      <c r="U231" s="49"/>
      <c r="V231" s="49" t="s">
        <v>145</v>
      </c>
      <c r="W231" s="49" t="s">
        <v>146</v>
      </c>
      <c r="X231" s="97" t="s">
        <v>620</v>
      </c>
      <c r="Y231" s="98" t="s">
        <v>769</v>
      </c>
      <c r="Z231" s="98" t="s">
        <v>770</v>
      </c>
      <c r="AA231" s="98" t="s">
        <v>771</v>
      </c>
      <c r="AB231" s="99" t="s">
        <v>772</v>
      </c>
    </row>
    <row r="232" spans="1:28" hidden="1" x14ac:dyDescent="0.2">
      <c r="A232" s="49">
        <v>231</v>
      </c>
      <c r="B232" s="49" t="s">
        <v>166</v>
      </c>
      <c r="C232" s="49" t="s">
        <v>65</v>
      </c>
      <c r="D232" s="49" t="s">
        <v>371</v>
      </c>
      <c r="E232" s="49"/>
      <c r="F232" s="50">
        <v>45838</v>
      </c>
      <c r="G232" s="50">
        <v>45845</v>
      </c>
      <c r="H232" s="91"/>
      <c r="I232" s="49" t="s">
        <v>773</v>
      </c>
      <c r="J232" s="50">
        <v>45847</v>
      </c>
      <c r="K232" s="49" t="str" cm="1">
        <f t="array" ref="K232">IFERROR(CHOOSE(MATCH(TRUE,Tabela2[[#This Row],[REPARADA]:[RETORNO]]&lt;&gt;"",0),"Reparada","Analisando","Sem Reparo","Retorno"),"")</f>
        <v>Retorno</v>
      </c>
      <c r="L232" s="49" t="s">
        <v>46</v>
      </c>
      <c r="M232" s="92"/>
      <c r="N232" s="93"/>
      <c r="O232" s="94"/>
      <c r="P232" s="95" t="s">
        <v>166</v>
      </c>
      <c r="Q232" s="96"/>
      <c r="R232" s="49" t="s">
        <v>15</v>
      </c>
      <c r="S232" s="49"/>
      <c r="T232" s="49" t="s">
        <v>15</v>
      </c>
      <c r="U232" s="49" t="s">
        <v>112</v>
      </c>
      <c r="V232" s="49" t="s">
        <v>145</v>
      </c>
      <c r="W232" s="49" t="s">
        <v>146</v>
      </c>
      <c r="X232" s="97"/>
      <c r="Y232" s="98"/>
      <c r="Z232" s="98"/>
      <c r="AA232" s="98"/>
      <c r="AB232" s="99" t="s">
        <v>667</v>
      </c>
    </row>
    <row r="233" spans="1:28" hidden="1" x14ac:dyDescent="0.2">
      <c r="A233" s="49">
        <v>232</v>
      </c>
      <c r="B233" s="49" t="s">
        <v>72</v>
      </c>
      <c r="C233" s="49" t="s">
        <v>142</v>
      </c>
      <c r="D233" s="49" t="s">
        <v>774</v>
      </c>
      <c r="E233" s="49"/>
      <c r="F233" s="50">
        <v>45838</v>
      </c>
      <c r="G233" s="50">
        <v>45846</v>
      </c>
      <c r="H233" s="91" t="str">
        <f ca="1">IF(G233,"",TODAY()-F233)</f>
        <v/>
      </c>
      <c r="I233" s="49" t="s">
        <v>775</v>
      </c>
      <c r="J233" s="50">
        <v>45847</v>
      </c>
      <c r="K233" s="49" t="str" cm="1">
        <f t="array" ref="K233">IFERROR(CHOOSE(MATCH(TRUE,Tabela2[[#This Row],[REPARADA]:[RETORNO]]&lt;&gt;"",0),"Reparada","Analisando","Sem Reparo","Retorno"),"")</f>
        <v>Reparada</v>
      </c>
      <c r="L233" s="49" t="s">
        <v>46</v>
      </c>
      <c r="M233" s="92" t="s">
        <v>72</v>
      </c>
      <c r="N233" s="93"/>
      <c r="O233" s="94"/>
      <c r="P233" s="95"/>
      <c r="Q233" s="96"/>
      <c r="R233" s="49" t="s">
        <v>763</v>
      </c>
      <c r="S233" s="49"/>
      <c r="T233" s="49" t="s">
        <v>72</v>
      </c>
      <c r="U233" s="49"/>
      <c r="V233" s="49" t="s">
        <v>145</v>
      </c>
      <c r="W233" s="49" t="s">
        <v>146</v>
      </c>
      <c r="X233" s="97" t="s">
        <v>776</v>
      </c>
      <c r="Y233" s="98" t="s">
        <v>777</v>
      </c>
      <c r="Z233" s="98" t="s">
        <v>778</v>
      </c>
      <c r="AA233" s="98" t="s">
        <v>779</v>
      </c>
      <c r="AB233" s="99" t="s">
        <v>780</v>
      </c>
    </row>
    <row r="234" spans="1:28" hidden="1" x14ac:dyDescent="0.2">
      <c r="A234" s="49">
        <v>233</v>
      </c>
      <c r="B234" s="49" t="s">
        <v>178</v>
      </c>
      <c r="C234" s="49" t="s">
        <v>179</v>
      </c>
      <c r="D234" s="49" t="s">
        <v>781</v>
      </c>
      <c r="E234" s="49"/>
      <c r="F234" s="50">
        <v>45842</v>
      </c>
      <c r="G234" s="50">
        <v>45847</v>
      </c>
      <c r="H234" s="91" t="str">
        <f ca="1">IF(G234,"",TODAY()-F234)</f>
        <v/>
      </c>
      <c r="I234" s="49" t="s">
        <v>782</v>
      </c>
      <c r="J234" s="50">
        <v>45847</v>
      </c>
      <c r="K234" s="49" t="str" cm="1">
        <f t="array" ref="K234">IFERROR(CHOOSE(MATCH(TRUE,Tabela2[[#This Row],[REPARADA]:[RETORNO]]&lt;&gt;"",0),"Reparada","Analisando","Sem Reparo","Retorno"),"")</f>
        <v>Reparada</v>
      </c>
      <c r="L234" s="49" t="s">
        <v>46</v>
      </c>
      <c r="M234" s="92" t="s">
        <v>178</v>
      </c>
      <c r="N234" s="93"/>
      <c r="O234" s="94"/>
      <c r="P234" s="95"/>
      <c r="Q234" s="96"/>
      <c r="R234" s="49" t="s">
        <v>783</v>
      </c>
      <c r="S234" s="49"/>
      <c r="T234" s="49" t="s">
        <v>178</v>
      </c>
      <c r="U234" s="49"/>
      <c r="V234" s="49" t="s">
        <v>145</v>
      </c>
      <c r="W234" s="49" t="s">
        <v>146</v>
      </c>
      <c r="X234" s="97" t="s">
        <v>87</v>
      </c>
      <c r="Y234" s="98"/>
      <c r="Z234" s="98"/>
      <c r="AA234" s="98"/>
      <c r="AB234" s="99" t="s">
        <v>784</v>
      </c>
    </row>
    <row r="235" spans="1:28" hidden="1" x14ac:dyDescent="0.2">
      <c r="A235" s="49">
        <v>234</v>
      </c>
      <c r="B235" s="49" t="s">
        <v>151</v>
      </c>
      <c r="C235" s="49" t="s">
        <v>152</v>
      </c>
      <c r="D235" s="49" t="s">
        <v>785</v>
      </c>
      <c r="E235" s="49"/>
      <c r="F235" s="50">
        <v>45842</v>
      </c>
      <c r="G235" s="50">
        <v>45869</v>
      </c>
      <c r="H235" s="91" t="str">
        <f ca="1">IF(G235,"",TODAY()-F235)</f>
        <v/>
      </c>
      <c r="I235" s="49" t="s">
        <v>786</v>
      </c>
      <c r="J235" s="50">
        <v>45870</v>
      </c>
      <c r="K235" s="49" t="str" cm="1">
        <f t="array" ref="K235">IFERROR(CHOOSE(MATCH(TRUE,Tabela2[[#This Row],[REPARADA]:[RETORNO]]&lt;&gt;"",0),"Reparada","Analisando","Sem Reparo","Retorno"),"")</f>
        <v>Reparada</v>
      </c>
      <c r="L235" s="49" t="s">
        <v>46</v>
      </c>
      <c r="M235" s="92" t="s">
        <v>151</v>
      </c>
      <c r="N235" s="93"/>
      <c r="O235" s="94"/>
      <c r="P235" s="95"/>
      <c r="Q235" s="96"/>
      <c r="R235" s="49" t="s">
        <v>603</v>
      </c>
      <c r="S235" s="49"/>
      <c r="T235" s="49"/>
      <c r="U235" s="49"/>
      <c r="V235" s="49" t="s">
        <v>145</v>
      </c>
      <c r="W235" s="49" t="s">
        <v>146</v>
      </c>
      <c r="X235" s="97" t="s">
        <v>502</v>
      </c>
      <c r="Y235" s="98" t="s">
        <v>787</v>
      </c>
      <c r="Z235" s="98" t="s">
        <v>788</v>
      </c>
      <c r="AA235" s="98" t="s">
        <v>789</v>
      </c>
      <c r="AB235" s="99" t="s">
        <v>790</v>
      </c>
    </row>
    <row r="236" spans="1:28" hidden="1" x14ac:dyDescent="0.2">
      <c r="A236" s="49">
        <v>235</v>
      </c>
      <c r="B236" s="49" t="s">
        <v>72</v>
      </c>
      <c r="C236" s="49" t="s">
        <v>142</v>
      </c>
      <c r="D236" s="49" t="s">
        <v>586</v>
      </c>
      <c r="E236" s="49"/>
      <c r="F236" s="50">
        <v>45842</v>
      </c>
      <c r="G236" s="50">
        <v>45845</v>
      </c>
      <c r="H236" s="91"/>
      <c r="I236" s="49" t="s">
        <v>791</v>
      </c>
      <c r="J236" s="50">
        <v>45847</v>
      </c>
      <c r="K236" s="49" t="str" cm="1">
        <f t="array" ref="K236">IFERROR(CHOOSE(MATCH(TRUE,Tabela2[[#This Row],[REPARADA]:[RETORNO]]&lt;&gt;"",0),"Reparada","Analisando","Sem Reparo","Retorno"),"")</f>
        <v>Retorno</v>
      </c>
      <c r="L236" s="49" t="s">
        <v>46</v>
      </c>
      <c r="M236" s="92"/>
      <c r="N236" s="93"/>
      <c r="O236" s="94"/>
      <c r="P236" s="95" t="s">
        <v>72</v>
      </c>
      <c r="Q236" s="96"/>
      <c r="R236" s="49" t="s">
        <v>15</v>
      </c>
      <c r="S236" s="49"/>
      <c r="T236" s="49" t="s">
        <v>15</v>
      </c>
      <c r="U236" s="49" t="s">
        <v>112</v>
      </c>
      <c r="V236" s="49" t="s">
        <v>145</v>
      </c>
      <c r="W236" s="49" t="s">
        <v>146</v>
      </c>
      <c r="X236" s="97" t="s">
        <v>170</v>
      </c>
      <c r="Y236" s="98"/>
      <c r="Z236" s="98"/>
      <c r="AA236" s="98"/>
      <c r="AB236" s="99" t="s">
        <v>76</v>
      </c>
    </row>
    <row r="237" spans="1:28" hidden="1" x14ac:dyDescent="0.2">
      <c r="A237" s="49">
        <v>236</v>
      </c>
      <c r="B237" s="49" t="s">
        <v>91</v>
      </c>
      <c r="C237" s="49" t="s">
        <v>172</v>
      </c>
      <c r="D237" s="49" t="s">
        <v>792</v>
      </c>
      <c r="E237" s="49"/>
      <c r="F237" s="50">
        <v>45842</v>
      </c>
      <c r="G237" s="50">
        <v>45855</v>
      </c>
      <c r="H237" s="91" t="str">
        <f t="shared" ref="H237:H268" ca="1" si="20">IF(G237,"",TODAY()-F237)</f>
        <v/>
      </c>
      <c r="I237" s="49" t="s">
        <v>793</v>
      </c>
      <c r="J237" s="50">
        <v>45856</v>
      </c>
      <c r="K237" s="49" t="str" cm="1">
        <f t="array" ref="K237">IFERROR(CHOOSE(MATCH(TRUE,Tabela2[[#This Row],[REPARADA]:[RETORNO]]&lt;&gt;"",0),"Reparada","Analisando","Sem Reparo","Retorno"),"")</f>
        <v>Sem Reparo</v>
      </c>
      <c r="L237" s="49"/>
      <c r="M237" s="92"/>
      <c r="N237" s="93"/>
      <c r="O237" s="94" t="s">
        <v>91</v>
      </c>
      <c r="P237" s="95"/>
      <c r="Q237" s="96"/>
      <c r="R237" s="49" t="s">
        <v>111</v>
      </c>
      <c r="S237" s="49"/>
      <c r="T237" s="49" t="s">
        <v>111</v>
      </c>
      <c r="U237" s="49" t="s">
        <v>112</v>
      </c>
      <c r="V237" s="49" t="s">
        <v>145</v>
      </c>
      <c r="W237" s="49" t="s">
        <v>146</v>
      </c>
      <c r="X237" s="97"/>
      <c r="Y237" s="98"/>
      <c r="Z237" s="98"/>
      <c r="AA237" s="98"/>
      <c r="AB237" s="99" t="s">
        <v>424</v>
      </c>
    </row>
    <row r="238" spans="1:28" hidden="1" x14ac:dyDescent="0.2">
      <c r="A238" s="49">
        <v>237</v>
      </c>
      <c r="B238" s="49" t="s">
        <v>91</v>
      </c>
      <c r="C238" s="49" t="s">
        <v>172</v>
      </c>
      <c r="D238" s="49" t="s">
        <v>794</v>
      </c>
      <c r="E238" s="49"/>
      <c r="F238" s="50">
        <v>45842</v>
      </c>
      <c r="G238" s="50">
        <v>45855</v>
      </c>
      <c r="H238" s="91" t="str">
        <f t="shared" ca="1" si="20"/>
        <v/>
      </c>
      <c r="I238" s="49" t="s">
        <v>795</v>
      </c>
      <c r="J238" s="50">
        <v>45856</v>
      </c>
      <c r="K238" s="49" t="str" cm="1">
        <f t="array" ref="K238">IFERROR(CHOOSE(MATCH(TRUE,Tabela2[[#This Row],[REPARADA]:[RETORNO]]&lt;&gt;"",0),"Reparada","Analisando","Sem Reparo","Retorno"),"")</f>
        <v>Sem Reparo</v>
      </c>
      <c r="L238" s="49"/>
      <c r="M238" s="92"/>
      <c r="N238" s="93"/>
      <c r="O238" s="94" t="s">
        <v>91</v>
      </c>
      <c r="P238" s="95"/>
      <c r="Q238" s="96"/>
      <c r="R238" s="49" t="s">
        <v>111</v>
      </c>
      <c r="S238" s="49"/>
      <c r="T238" s="49" t="s">
        <v>111</v>
      </c>
      <c r="U238" s="49" t="s">
        <v>112</v>
      </c>
      <c r="V238" s="49" t="s">
        <v>145</v>
      </c>
      <c r="W238" s="49" t="s">
        <v>146</v>
      </c>
      <c r="X238" s="97"/>
      <c r="Y238" s="98"/>
      <c r="Z238" s="98"/>
      <c r="AA238" s="98"/>
      <c r="AB238" s="99" t="s">
        <v>424</v>
      </c>
    </row>
    <row r="239" spans="1:28" hidden="1" x14ac:dyDescent="0.2">
      <c r="A239" s="49">
        <v>238</v>
      </c>
      <c r="B239" s="49" t="s">
        <v>91</v>
      </c>
      <c r="C239" s="49" t="s">
        <v>172</v>
      </c>
      <c r="D239" s="49" t="s">
        <v>449</v>
      </c>
      <c r="E239" s="100"/>
      <c r="F239" s="50">
        <v>45842</v>
      </c>
      <c r="G239" s="50">
        <v>45853</v>
      </c>
      <c r="H239" s="91" t="str">
        <f t="shared" ca="1" si="20"/>
        <v/>
      </c>
      <c r="I239" s="49" t="s">
        <v>796</v>
      </c>
      <c r="J239" s="50">
        <v>45856</v>
      </c>
      <c r="K239" s="49" t="str" cm="1">
        <f t="array" ref="K239">IFERROR(CHOOSE(MATCH(TRUE,Tabela2[[#This Row],[REPARADA]:[RETORNO]]&lt;&gt;"",0),"Reparada","Analisando","Sem Reparo","Retorno"),"")</f>
        <v>Retorno</v>
      </c>
      <c r="L239" s="49" t="s">
        <v>46</v>
      </c>
      <c r="M239" s="92"/>
      <c r="N239" s="93"/>
      <c r="O239" s="94"/>
      <c r="P239" s="95" t="s">
        <v>91</v>
      </c>
      <c r="Q239" s="96"/>
      <c r="R239" s="49" t="s">
        <v>15</v>
      </c>
      <c r="S239" s="49"/>
      <c r="T239" s="49" t="s">
        <v>15</v>
      </c>
      <c r="U239" s="49" t="s">
        <v>112</v>
      </c>
      <c r="V239" s="49" t="s">
        <v>145</v>
      </c>
      <c r="W239" s="49" t="s">
        <v>146</v>
      </c>
      <c r="X239" s="97" t="s">
        <v>409</v>
      </c>
      <c r="Y239" s="98" t="s">
        <v>423</v>
      </c>
      <c r="Z239" s="98" t="s">
        <v>650</v>
      </c>
      <c r="AA239" s="98" t="s">
        <v>719</v>
      </c>
      <c r="AB239" s="99" t="s">
        <v>424</v>
      </c>
    </row>
    <row r="240" spans="1:28" hidden="1" x14ac:dyDescent="0.2">
      <c r="A240" s="49">
        <v>239</v>
      </c>
      <c r="B240" s="49" t="s">
        <v>91</v>
      </c>
      <c r="C240" s="49" t="s">
        <v>172</v>
      </c>
      <c r="D240" s="49" t="s">
        <v>635</v>
      </c>
      <c r="E240" s="49"/>
      <c r="F240" s="50">
        <v>45842</v>
      </c>
      <c r="G240" s="50">
        <v>45846</v>
      </c>
      <c r="H240" s="91" t="str">
        <f t="shared" ca="1" si="20"/>
        <v/>
      </c>
      <c r="I240" s="49" t="s">
        <v>797</v>
      </c>
      <c r="J240" s="50">
        <v>45847</v>
      </c>
      <c r="K240" s="49" t="str" cm="1">
        <f t="array" ref="K240">IFERROR(CHOOSE(MATCH(TRUE,Tabela2[[#This Row],[REPARADA]:[RETORNO]]&lt;&gt;"",0),"Reparada","Analisando","Sem Reparo","Retorno"),"")</f>
        <v>Retorno</v>
      </c>
      <c r="L240" s="49" t="s">
        <v>46</v>
      </c>
      <c r="M240" s="92"/>
      <c r="N240" s="93"/>
      <c r="O240" s="94"/>
      <c r="P240" s="95" t="s">
        <v>91</v>
      </c>
      <c r="Q240" s="96"/>
      <c r="R240" s="49" t="s">
        <v>15</v>
      </c>
      <c r="S240" s="49"/>
      <c r="T240" s="49" t="s">
        <v>15</v>
      </c>
      <c r="U240" s="49" t="s">
        <v>112</v>
      </c>
      <c r="V240" s="49" t="s">
        <v>145</v>
      </c>
      <c r="W240" s="49" t="s">
        <v>146</v>
      </c>
      <c r="X240" s="97" t="s">
        <v>409</v>
      </c>
      <c r="Y240" s="98" t="s">
        <v>735</v>
      </c>
      <c r="Z240" s="98"/>
      <c r="AA240" s="98"/>
      <c r="AB240" s="99" t="s">
        <v>424</v>
      </c>
    </row>
    <row r="241" spans="1:29" hidden="1" x14ac:dyDescent="0.2">
      <c r="A241" s="49">
        <v>240</v>
      </c>
      <c r="B241" s="49" t="s">
        <v>91</v>
      </c>
      <c r="C241" s="49" t="s">
        <v>172</v>
      </c>
      <c r="D241" s="49" t="s">
        <v>798</v>
      </c>
      <c r="E241" s="49"/>
      <c r="F241" s="50">
        <v>45842</v>
      </c>
      <c r="G241" s="50">
        <v>45847</v>
      </c>
      <c r="H241" s="91" t="str">
        <f t="shared" ca="1" si="20"/>
        <v/>
      </c>
      <c r="I241" s="49" t="s">
        <v>799</v>
      </c>
      <c r="J241" s="50">
        <v>45847</v>
      </c>
      <c r="K241" s="49" t="str" cm="1">
        <f t="array" ref="K241">IFERROR(CHOOSE(MATCH(TRUE,Tabela2[[#This Row],[REPARADA]:[RETORNO]]&lt;&gt;"",0),"Reparada","Analisando","Sem Reparo","Retorno"),"")</f>
        <v>Reparada</v>
      </c>
      <c r="L241" s="49" t="s">
        <v>46</v>
      </c>
      <c r="M241" s="92" t="s">
        <v>91</v>
      </c>
      <c r="N241" s="93"/>
      <c r="O241" s="94"/>
      <c r="P241" s="95"/>
      <c r="Q241" s="96"/>
      <c r="R241" s="49" t="s">
        <v>763</v>
      </c>
      <c r="S241" s="49"/>
      <c r="T241" s="49" t="s">
        <v>91</v>
      </c>
      <c r="U241" s="49"/>
      <c r="V241" s="49" t="s">
        <v>145</v>
      </c>
      <c r="W241" s="49" t="s">
        <v>146</v>
      </c>
      <c r="X241" s="97" t="s">
        <v>546</v>
      </c>
      <c r="Y241" s="98" t="s">
        <v>256</v>
      </c>
      <c r="Z241" s="98"/>
      <c r="AA241" s="98"/>
      <c r="AB241" s="99" t="s">
        <v>424</v>
      </c>
    </row>
    <row r="242" spans="1:29" hidden="1" x14ac:dyDescent="0.2">
      <c r="A242" s="49">
        <v>241</v>
      </c>
      <c r="B242" s="49" t="s">
        <v>166</v>
      </c>
      <c r="C242" s="49" t="s">
        <v>621</v>
      </c>
      <c r="D242" s="49" t="s">
        <v>622</v>
      </c>
      <c r="E242" s="49"/>
      <c r="F242" s="50">
        <v>45849</v>
      </c>
      <c r="G242" s="50">
        <v>45856</v>
      </c>
      <c r="H242" s="91" t="str">
        <f t="shared" ca="1" si="20"/>
        <v/>
      </c>
      <c r="I242" s="49" t="s">
        <v>800</v>
      </c>
      <c r="J242" s="50">
        <v>45856</v>
      </c>
      <c r="K242" s="49" t="str" cm="1">
        <f t="array" ref="K242">IFERROR(CHOOSE(MATCH(TRUE,Tabela2[[#This Row],[REPARADA]:[RETORNO]]&lt;&gt;"",0),"Reparada","Analisando","Sem Reparo","Retorno"),"")</f>
        <v>Retorno</v>
      </c>
      <c r="L242" s="49" t="s">
        <v>46</v>
      </c>
      <c r="M242" s="92"/>
      <c r="N242" s="93"/>
      <c r="O242" s="94"/>
      <c r="P242" s="95" t="s">
        <v>166</v>
      </c>
      <c r="Q242" s="96"/>
      <c r="R242" s="49" t="s">
        <v>15</v>
      </c>
      <c r="S242" s="49"/>
      <c r="T242" s="49" t="s">
        <v>15</v>
      </c>
      <c r="U242" s="49" t="s">
        <v>112</v>
      </c>
      <c r="V242" s="49" t="s">
        <v>145</v>
      </c>
      <c r="W242" s="49" t="s">
        <v>146</v>
      </c>
      <c r="X242" s="97" t="s">
        <v>70</v>
      </c>
      <c r="Y242" s="98" t="s">
        <v>801</v>
      </c>
      <c r="Z242" s="98" t="s">
        <v>170</v>
      </c>
      <c r="AA242" s="98"/>
      <c r="AB242" s="99" t="s">
        <v>529</v>
      </c>
    </row>
    <row r="243" spans="1:29" hidden="1" x14ac:dyDescent="0.2">
      <c r="A243" s="49">
        <v>242</v>
      </c>
      <c r="B243" s="49" t="s">
        <v>166</v>
      </c>
      <c r="C243" s="49" t="s">
        <v>493</v>
      </c>
      <c r="D243" s="49" t="s">
        <v>494</v>
      </c>
      <c r="E243" s="49"/>
      <c r="F243" s="50">
        <v>45849</v>
      </c>
      <c r="G243" s="50">
        <v>45859</v>
      </c>
      <c r="H243" s="91" t="str">
        <f t="shared" ca="1" si="20"/>
        <v/>
      </c>
      <c r="I243" s="49" t="s">
        <v>802</v>
      </c>
      <c r="J243" s="50">
        <v>45862</v>
      </c>
      <c r="K243" s="49" t="str" cm="1">
        <f t="array" ref="K243">IFERROR(CHOOSE(MATCH(TRUE,Tabela2[[#This Row],[REPARADA]:[RETORNO]]&lt;&gt;"",0),"Reparada","Analisando","Sem Reparo","Retorno"),"")</f>
        <v>Retorno</v>
      </c>
      <c r="L243" s="49" t="s">
        <v>46</v>
      </c>
      <c r="M243" s="92"/>
      <c r="N243" s="93"/>
      <c r="O243" s="94"/>
      <c r="P243" s="95" t="s">
        <v>166</v>
      </c>
      <c r="Q243" s="96"/>
      <c r="R243" s="49" t="s">
        <v>15</v>
      </c>
      <c r="S243" s="49"/>
      <c r="T243" s="49" t="s">
        <v>15</v>
      </c>
      <c r="U243" s="49" t="s">
        <v>112</v>
      </c>
      <c r="V243" s="49" t="s">
        <v>145</v>
      </c>
      <c r="W243" s="49" t="s">
        <v>146</v>
      </c>
      <c r="X243" s="97" t="s">
        <v>306</v>
      </c>
      <c r="Y243" s="98" t="s">
        <v>803</v>
      </c>
      <c r="Z243" s="98" t="s">
        <v>170</v>
      </c>
      <c r="AA243" s="98"/>
      <c r="AB243" s="99" t="s">
        <v>76</v>
      </c>
    </row>
    <row r="244" spans="1:29" hidden="1" x14ac:dyDescent="0.2">
      <c r="A244" s="49">
        <v>243</v>
      </c>
      <c r="B244" s="49" t="s">
        <v>72</v>
      </c>
      <c r="C244" s="49" t="s">
        <v>142</v>
      </c>
      <c r="D244" s="49" t="s">
        <v>629</v>
      </c>
      <c r="E244" s="49"/>
      <c r="F244" s="50">
        <v>45849</v>
      </c>
      <c r="G244" s="50">
        <v>45856</v>
      </c>
      <c r="H244" s="91" t="str">
        <f t="shared" ca="1" si="20"/>
        <v/>
      </c>
      <c r="I244" s="49" t="s">
        <v>804</v>
      </c>
      <c r="J244" s="50">
        <v>45862</v>
      </c>
      <c r="K244" s="49" t="str" cm="1">
        <f t="array" ref="K244">IFERROR(CHOOSE(MATCH(TRUE,Tabela2[[#This Row],[REPARADA]:[RETORNO]]&lt;&gt;"",0),"Reparada","Analisando","Sem Reparo","Retorno"),"")</f>
        <v>Retorno</v>
      </c>
      <c r="L244" s="49" t="s">
        <v>46</v>
      </c>
      <c r="M244" s="92"/>
      <c r="N244" s="93"/>
      <c r="O244" s="94"/>
      <c r="P244" s="95" t="s">
        <v>72</v>
      </c>
      <c r="Q244" s="96"/>
      <c r="R244" s="49" t="s">
        <v>15</v>
      </c>
      <c r="S244" s="49"/>
      <c r="T244" s="49" t="s">
        <v>15</v>
      </c>
      <c r="U244" s="49" t="s">
        <v>112</v>
      </c>
      <c r="V244" s="49" t="s">
        <v>145</v>
      </c>
      <c r="W244" s="49" t="s">
        <v>146</v>
      </c>
      <c r="X244" s="97" t="s">
        <v>170</v>
      </c>
      <c r="Y244" s="98"/>
      <c r="Z244" s="98"/>
      <c r="AA244" s="98"/>
      <c r="AB244" s="99" t="s">
        <v>76</v>
      </c>
    </row>
    <row r="245" spans="1:29" hidden="1" x14ac:dyDescent="0.2">
      <c r="A245" s="49">
        <v>244</v>
      </c>
      <c r="B245" s="49" t="s">
        <v>166</v>
      </c>
      <c r="C245" s="49" t="s">
        <v>621</v>
      </c>
      <c r="D245" s="49" t="s">
        <v>805</v>
      </c>
      <c r="E245" s="49"/>
      <c r="F245" s="50">
        <v>45849</v>
      </c>
      <c r="G245" s="50">
        <v>45855</v>
      </c>
      <c r="H245" s="91" t="str">
        <f t="shared" ca="1" si="20"/>
        <v/>
      </c>
      <c r="I245" s="49" t="s">
        <v>806</v>
      </c>
      <c r="J245" s="50">
        <v>45856</v>
      </c>
      <c r="K245" s="49" t="str" cm="1">
        <f t="array" ref="K245">IFERROR(CHOOSE(MATCH(TRUE,Tabela2[[#This Row],[REPARADA]:[RETORNO]]&lt;&gt;"",0),"Reparada","Analisando","Sem Reparo","Retorno"),"")</f>
        <v>Reparada</v>
      </c>
      <c r="L245" s="49" t="s">
        <v>46</v>
      </c>
      <c r="M245" s="92" t="s">
        <v>166</v>
      </c>
      <c r="N245" s="93"/>
      <c r="O245" s="94"/>
      <c r="P245" s="95"/>
      <c r="Q245" s="96"/>
      <c r="R245" s="49" t="s">
        <v>763</v>
      </c>
      <c r="S245" s="49"/>
      <c r="T245" s="49" t="s">
        <v>166</v>
      </c>
      <c r="U245" s="49"/>
      <c r="V245" s="49" t="s">
        <v>145</v>
      </c>
      <c r="W245" s="49" t="s">
        <v>146</v>
      </c>
      <c r="X245" s="97" t="s">
        <v>807</v>
      </c>
      <c r="Y245" s="98" t="s">
        <v>158</v>
      </c>
      <c r="Z245" s="98" t="s">
        <v>808</v>
      </c>
      <c r="AA245" s="98" t="s">
        <v>170</v>
      </c>
      <c r="AB245" s="99" t="s">
        <v>76</v>
      </c>
    </row>
    <row r="246" spans="1:29" hidden="1" x14ac:dyDescent="0.2">
      <c r="A246" s="49">
        <v>245</v>
      </c>
      <c r="B246" s="49" t="s">
        <v>166</v>
      </c>
      <c r="C246" s="49" t="s">
        <v>167</v>
      </c>
      <c r="D246" s="49" t="s">
        <v>578</v>
      </c>
      <c r="E246" s="49"/>
      <c r="F246" s="50">
        <v>45849</v>
      </c>
      <c r="G246" s="50">
        <v>45859</v>
      </c>
      <c r="H246" s="91" t="str">
        <f t="shared" ca="1" si="20"/>
        <v/>
      </c>
      <c r="I246" s="49" t="s">
        <v>809</v>
      </c>
      <c r="J246" s="50">
        <v>45862</v>
      </c>
      <c r="K246" s="49" t="str" cm="1">
        <f t="array" ref="K246">IFERROR(CHOOSE(MATCH(TRUE,Tabela2[[#This Row],[REPARADA]:[RETORNO]]&lt;&gt;"",0),"Reparada","Analisando","Sem Reparo","Retorno"),"")</f>
        <v>Retorno</v>
      </c>
      <c r="L246" s="49" t="s">
        <v>46</v>
      </c>
      <c r="M246" s="92"/>
      <c r="N246" s="93"/>
      <c r="O246" s="94"/>
      <c r="P246" s="95" t="s">
        <v>166</v>
      </c>
      <c r="Q246" s="96"/>
      <c r="R246" s="49" t="s">
        <v>15</v>
      </c>
      <c r="S246" s="49"/>
      <c r="T246" s="49" t="s">
        <v>15</v>
      </c>
      <c r="U246" s="49" t="s">
        <v>112</v>
      </c>
      <c r="V246" s="49" t="s">
        <v>145</v>
      </c>
      <c r="W246" s="49" t="s">
        <v>146</v>
      </c>
      <c r="X246" s="97" t="s">
        <v>81</v>
      </c>
      <c r="Y246" s="98"/>
      <c r="Z246" s="98"/>
      <c r="AA246" s="98"/>
      <c r="AB246" s="99" t="s">
        <v>582</v>
      </c>
    </row>
    <row r="247" spans="1:29" hidden="1" x14ac:dyDescent="0.2">
      <c r="A247" s="49">
        <v>246</v>
      </c>
      <c r="B247" s="49" t="s">
        <v>178</v>
      </c>
      <c r="C247" s="49" t="s">
        <v>92</v>
      </c>
      <c r="D247" s="49" t="s">
        <v>610</v>
      </c>
      <c r="E247" s="49"/>
      <c r="F247" s="50">
        <v>45849</v>
      </c>
      <c r="G247" s="50">
        <v>45888</v>
      </c>
      <c r="H247" s="91" t="str">
        <f t="shared" ca="1" si="20"/>
        <v/>
      </c>
      <c r="I247" s="49" t="s">
        <v>810</v>
      </c>
      <c r="J247" s="50">
        <v>45889</v>
      </c>
      <c r="K247" s="49" t="str" cm="1">
        <f t="array" ref="K247">IFERROR(CHOOSE(MATCH(TRUE,Tabela2[[#This Row],[REPARADA]:[RETORNO]]&lt;&gt;"",0),"Reparada","Analisando","Sem Reparo","Retorno"),"")</f>
        <v>Reparada</v>
      </c>
      <c r="L247" s="49" t="s">
        <v>46</v>
      </c>
      <c r="M247" s="92" t="s">
        <v>178</v>
      </c>
      <c r="N247" s="93"/>
      <c r="O247" s="94"/>
      <c r="P247" s="95"/>
      <c r="Q247" s="96"/>
      <c r="R247" s="49"/>
      <c r="S247" s="49"/>
      <c r="T247" s="49"/>
      <c r="U247" s="49"/>
      <c r="V247" s="49" t="s">
        <v>145</v>
      </c>
      <c r="W247" s="49" t="s">
        <v>146</v>
      </c>
      <c r="X247" s="97" t="s">
        <v>491</v>
      </c>
      <c r="Y247" s="98" t="s">
        <v>184</v>
      </c>
      <c r="Z247" s="98" t="s">
        <v>185</v>
      </c>
      <c r="AA247" s="98" t="s">
        <v>50</v>
      </c>
      <c r="AB247" s="99" t="s">
        <v>811</v>
      </c>
      <c r="AC247" s="107"/>
    </row>
    <row r="248" spans="1:29" hidden="1" x14ac:dyDescent="0.2">
      <c r="A248" s="49">
        <v>247</v>
      </c>
      <c r="B248" s="49" t="s">
        <v>151</v>
      </c>
      <c r="C248" s="49" t="s">
        <v>152</v>
      </c>
      <c r="D248" s="49" t="s">
        <v>812</v>
      </c>
      <c r="E248" s="49"/>
      <c r="F248" s="50">
        <v>45849</v>
      </c>
      <c r="G248" s="50">
        <v>45853</v>
      </c>
      <c r="H248" s="91" t="str">
        <f t="shared" ca="1" si="20"/>
        <v/>
      </c>
      <c r="I248" s="49" t="s">
        <v>813</v>
      </c>
      <c r="J248" s="50">
        <v>45856</v>
      </c>
      <c r="K248" s="49" t="str" cm="1">
        <f t="array" ref="K248">IFERROR(CHOOSE(MATCH(TRUE,Tabela2[[#This Row],[REPARADA]:[RETORNO]]&lt;&gt;"",0),"Reparada","Analisando","Sem Reparo","Retorno"),"")</f>
        <v>Reparada</v>
      </c>
      <c r="L248" s="49" t="s">
        <v>46</v>
      </c>
      <c r="M248" s="92" t="s">
        <v>151</v>
      </c>
      <c r="N248" s="93"/>
      <c r="O248" s="94"/>
      <c r="P248" s="95"/>
      <c r="Q248" s="96"/>
      <c r="R248" s="49" t="s">
        <v>603</v>
      </c>
      <c r="S248" s="49"/>
      <c r="T248" s="49" t="s">
        <v>151</v>
      </c>
      <c r="U248" s="49"/>
      <c r="V248" s="49" t="s">
        <v>145</v>
      </c>
      <c r="W248" s="49" t="s">
        <v>146</v>
      </c>
      <c r="X248" s="97" t="s">
        <v>328</v>
      </c>
      <c r="Y248" s="98" t="s">
        <v>81</v>
      </c>
      <c r="Z248" s="98"/>
      <c r="AA248" s="98"/>
      <c r="AB248" s="99" t="s">
        <v>814</v>
      </c>
      <c r="AC248" s="110"/>
    </row>
    <row r="249" spans="1:29" hidden="1" x14ac:dyDescent="0.2">
      <c r="A249" s="49">
        <v>248</v>
      </c>
      <c r="B249" s="49" t="s">
        <v>178</v>
      </c>
      <c r="C249" s="49" t="s">
        <v>716</v>
      </c>
      <c r="D249" s="49" t="s">
        <v>717</v>
      </c>
      <c r="E249" s="49"/>
      <c r="F249" s="50">
        <v>45849</v>
      </c>
      <c r="G249" s="50">
        <v>45855</v>
      </c>
      <c r="H249" s="91" t="str">
        <f t="shared" ca="1" si="20"/>
        <v/>
      </c>
      <c r="I249" s="49" t="s">
        <v>815</v>
      </c>
      <c r="J249" s="50">
        <v>45856</v>
      </c>
      <c r="K249" s="49" t="str" cm="1">
        <f t="array" ref="K249">IFERROR(CHOOSE(MATCH(TRUE,Tabela2[[#This Row],[REPARADA]:[RETORNO]]&lt;&gt;"",0),"Reparada","Analisando","Sem Reparo","Retorno"),"")</f>
        <v>Reparada</v>
      </c>
      <c r="L249" s="49" t="s">
        <v>46</v>
      </c>
      <c r="M249" s="92" t="s">
        <v>178</v>
      </c>
      <c r="N249" s="93"/>
      <c r="O249" s="94"/>
      <c r="P249" s="95"/>
      <c r="Q249" s="96"/>
      <c r="R249" s="49" t="s">
        <v>783</v>
      </c>
      <c r="S249" s="49"/>
      <c r="T249" s="49" t="s">
        <v>178</v>
      </c>
      <c r="U249" s="49"/>
      <c r="V249" s="49" t="s">
        <v>145</v>
      </c>
      <c r="W249" s="49" t="s">
        <v>146</v>
      </c>
      <c r="X249" s="97" t="s">
        <v>81</v>
      </c>
      <c r="Y249" s="98" t="s">
        <v>182</v>
      </c>
      <c r="Z249" s="98" t="s">
        <v>183</v>
      </c>
      <c r="AA249" s="98" t="s">
        <v>816</v>
      </c>
      <c r="AB249" s="99" t="s">
        <v>76</v>
      </c>
    </row>
    <row r="250" spans="1:29" hidden="1" x14ac:dyDescent="0.2">
      <c r="A250" s="49">
        <v>249</v>
      </c>
      <c r="B250" s="49" t="s">
        <v>166</v>
      </c>
      <c r="C250" s="49" t="s">
        <v>817</v>
      </c>
      <c r="D250" s="49" t="s">
        <v>818</v>
      </c>
      <c r="E250" s="49"/>
      <c r="F250" s="50">
        <v>45849</v>
      </c>
      <c r="G250" s="50">
        <v>45854</v>
      </c>
      <c r="H250" s="91" t="str">
        <f t="shared" ca="1" si="20"/>
        <v/>
      </c>
      <c r="I250" s="49" t="s">
        <v>819</v>
      </c>
      <c r="J250" s="50">
        <v>45856</v>
      </c>
      <c r="K250" s="49" t="str" cm="1">
        <f t="array" ref="K250">IFERROR(CHOOSE(MATCH(TRUE,Tabela2[[#This Row],[REPARADA]:[RETORNO]]&lt;&gt;"",0),"Reparada","Analisando","Sem Reparo","Retorno"),"")</f>
        <v>Reparada</v>
      </c>
      <c r="L250" s="49" t="s">
        <v>46</v>
      </c>
      <c r="M250" s="92" t="s">
        <v>166</v>
      </c>
      <c r="N250" s="93"/>
      <c r="O250" s="94"/>
      <c r="P250" s="95"/>
      <c r="Q250" s="96"/>
      <c r="R250" s="49" t="s">
        <v>783</v>
      </c>
      <c r="S250" s="49"/>
      <c r="T250" s="49" t="s">
        <v>166</v>
      </c>
      <c r="U250" s="49"/>
      <c r="V250" s="49" t="s">
        <v>145</v>
      </c>
      <c r="W250" s="49" t="s">
        <v>146</v>
      </c>
      <c r="X250" s="97" t="s">
        <v>807</v>
      </c>
      <c r="Y250" s="98" t="s">
        <v>158</v>
      </c>
      <c r="Z250" s="98" t="s">
        <v>808</v>
      </c>
      <c r="AA250" s="98" t="s">
        <v>671</v>
      </c>
      <c r="AB250" s="99" t="s">
        <v>76</v>
      </c>
    </row>
    <row r="251" spans="1:29" hidden="1" x14ac:dyDescent="0.2">
      <c r="A251" s="49">
        <v>250</v>
      </c>
      <c r="B251" s="49" t="s">
        <v>178</v>
      </c>
      <c r="C251" s="49" t="s">
        <v>92</v>
      </c>
      <c r="D251" s="49" t="s">
        <v>820</v>
      </c>
      <c r="E251" s="49"/>
      <c r="F251" s="50">
        <v>45849</v>
      </c>
      <c r="G251" s="50">
        <v>45873</v>
      </c>
      <c r="H251" s="91" t="str">
        <f t="shared" ca="1" si="20"/>
        <v/>
      </c>
      <c r="I251" s="49" t="s">
        <v>821</v>
      </c>
      <c r="J251" s="50">
        <v>45877</v>
      </c>
      <c r="K251" s="49" t="str" cm="1">
        <f t="array" ref="K251">IFERROR(CHOOSE(MATCH(TRUE,Tabela2[[#This Row],[REPARADA]:[RETORNO]]&lt;&gt;"",0),"Reparada","Analisando","Sem Reparo","Retorno"),"")</f>
        <v>Reparada</v>
      </c>
      <c r="L251" s="49" t="s">
        <v>46</v>
      </c>
      <c r="M251" s="92" t="s">
        <v>178</v>
      </c>
      <c r="N251" s="93"/>
      <c r="O251" s="94"/>
      <c r="P251" s="95"/>
      <c r="Q251" s="96"/>
      <c r="R251" s="49"/>
      <c r="S251" s="49"/>
      <c r="T251" s="49"/>
      <c r="U251" s="49"/>
      <c r="V251" s="49" t="s">
        <v>145</v>
      </c>
      <c r="W251" s="49" t="s">
        <v>146</v>
      </c>
      <c r="X251" s="97" t="s">
        <v>81</v>
      </c>
      <c r="Y251" s="98" t="s">
        <v>822</v>
      </c>
      <c r="Z251" s="98" t="s">
        <v>778</v>
      </c>
      <c r="AA251" s="98" t="s">
        <v>50</v>
      </c>
      <c r="AB251" s="99" t="s">
        <v>823</v>
      </c>
    </row>
    <row r="252" spans="1:29" hidden="1" x14ac:dyDescent="0.2">
      <c r="A252" s="49">
        <v>251</v>
      </c>
      <c r="B252" s="49" t="s">
        <v>178</v>
      </c>
      <c r="C252" s="49" t="s">
        <v>92</v>
      </c>
      <c r="D252" s="49" t="s">
        <v>342</v>
      </c>
      <c r="E252" s="49"/>
      <c r="F252" s="50">
        <v>45849</v>
      </c>
      <c r="G252" s="50">
        <v>45854</v>
      </c>
      <c r="H252" s="91" t="str">
        <f t="shared" ca="1" si="20"/>
        <v/>
      </c>
      <c r="I252" s="49" t="s">
        <v>824</v>
      </c>
      <c r="J252" s="50">
        <v>45856</v>
      </c>
      <c r="K252" s="49" t="str" cm="1">
        <f t="array" ref="K252">IFERROR(CHOOSE(MATCH(TRUE,Tabela2[[#This Row],[REPARADA]:[RETORNO]]&lt;&gt;"",0),"Reparada","Analisando","Sem Reparo","Retorno"),"")</f>
        <v>Reparada</v>
      </c>
      <c r="L252" s="49" t="s">
        <v>46</v>
      </c>
      <c r="M252" s="92" t="s">
        <v>178</v>
      </c>
      <c r="N252" s="93"/>
      <c r="O252" s="94"/>
      <c r="P252" s="95"/>
      <c r="Q252" s="96"/>
      <c r="R252" s="49" t="s">
        <v>783</v>
      </c>
      <c r="S252" s="49"/>
      <c r="T252" s="49" t="s">
        <v>178</v>
      </c>
      <c r="U252" s="49"/>
      <c r="V252" s="49" t="s">
        <v>145</v>
      </c>
      <c r="W252" s="49" t="s">
        <v>146</v>
      </c>
      <c r="X252" s="97" t="s">
        <v>81</v>
      </c>
      <c r="Y252" s="98" t="s">
        <v>182</v>
      </c>
      <c r="Z252" s="98" t="s">
        <v>183</v>
      </c>
      <c r="AA252" s="98" t="s">
        <v>816</v>
      </c>
      <c r="AB252" s="99" t="s">
        <v>345</v>
      </c>
    </row>
    <row r="253" spans="1:29" hidden="1" x14ac:dyDescent="0.2">
      <c r="A253" s="49">
        <v>252</v>
      </c>
      <c r="B253" s="49" t="s">
        <v>178</v>
      </c>
      <c r="C253" s="49" t="s">
        <v>179</v>
      </c>
      <c r="D253" s="49" t="s">
        <v>825</v>
      </c>
      <c r="E253" s="49"/>
      <c r="F253" s="50">
        <v>45849</v>
      </c>
      <c r="G253" s="50">
        <v>45853</v>
      </c>
      <c r="H253" s="91" t="str">
        <f t="shared" ca="1" si="20"/>
        <v/>
      </c>
      <c r="I253" s="49" t="s">
        <v>826</v>
      </c>
      <c r="J253" s="50">
        <v>45856</v>
      </c>
      <c r="K253" s="49" t="str" cm="1">
        <f t="array" ref="K253">IFERROR(CHOOSE(MATCH(TRUE,Tabela2[[#This Row],[REPARADA]:[RETORNO]]&lt;&gt;"",0),"Reparada","Analisando","Sem Reparo","Retorno"),"")</f>
        <v>Reparada</v>
      </c>
      <c r="L253" s="49" t="s">
        <v>46</v>
      </c>
      <c r="M253" s="92" t="s">
        <v>178</v>
      </c>
      <c r="N253" s="93"/>
      <c r="O253" s="94"/>
      <c r="P253" s="95"/>
      <c r="Q253" s="96"/>
      <c r="R253" s="49" t="s">
        <v>783</v>
      </c>
      <c r="S253" s="49"/>
      <c r="T253" s="49" t="s">
        <v>178</v>
      </c>
      <c r="U253" s="49"/>
      <c r="V253" s="49" t="s">
        <v>145</v>
      </c>
      <c r="W253" s="49" t="s">
        <v>146</v>
      </c>
      <c r="X253" s="97" t="s">
        <v>182</v>
      </c>
      <c r="Y253" s="98"/>
      <c r="Z253" s="98"/>
      <c r="AA253" s="98"/>
      <c r="AB253" s="99" t="s">
        <v>827</v>
      </c>
      <c r="AC253" s="110"/>
    </row>
    <row r="254" spans="1:29" hidden="1" x14ac:dyDescent="0.2">
      <c r="A254" s="49">
        <v>253</v>
      </c>
      <c r="B254" s="49" t="s">
        <v>178</v>
      </c>
      <c r="C254" s="49" t="s">
        <v>179</v>
      </c>
      <c r="D254" s="49" t="s">
        <v>346</v>
      </c>
      <c r="E254" s="49"/>
      <c r="F254" s="50">
        <v>45849</v>
      </c>
      <c r="G254" s="50">
        <v>45855</v>
      </c>
      <c r="H254" s="91" t="str">
        <f t="shared" ca="1" si="20"/>
        <v/>
      </c>
      <c r="I254" s="49" t="s">
        <v>828</v>
      </c>
      <c r="J254" s="50">
        <v>45856</v>
      </c>
      <c r="K254" s="49" t="str" cm="1">
        <f t="array" ref="K254">IFERROR(CHOOSE(MATCH(TRUE,Tabela2[[#This Row],[REPARADA]:[RETORNO]]&lt;&gt;"",0),"Reparada","Analisando","Sem Reparo","Retorno"),"")</f>
        <v>Reparada</v>
      </c>
      <c r="L254" s="49" t="s">
        <v>46</v>
      </c>
      <c r="M254" s="92" t="s">
        <v>178</v>
      </c>
      <c r="N254" s="93"/>
      <c r="O254" s="94"/>
      <c r="P254" s="95"/>
      <c r="Q254" s="96"/>
      <c r="R254" s="49" t="s">
        <v>783</v>
      </c>
      <c r="S254" s="49"/>
      <c r="T254" s="49" t="s">
        <v>178</v>
      </c>
      <c r="U254" s="49"/>
      <c r="V254" s="49" t="s">
        <v>145</v>
      </c>
      <c r="W254" s="49" t="s">
        <v>146</v>
      </c>
      <c r="X254" s="97" t="s">
        <v>255</v>
      </c>
      <c r="Y254" s="98"/>
      <c r="Z254" s="98"/>
      <c r="AA254" s="98"/>
      <c r="AB254" s="99" t="s">
        <v>829</v>
      </c>
      <c r="AC254" s="110"/>
    </row>
    <row r="255" spans="1:29" hidden="1" x14ac:dyDescent="0.2">
      <c r="A255" s="49">
        <v>254</v>
      </c>
      <c r="B255" s="49" t="s">
        <v>178</v>
      </c>
      <c r="C255" s="49" t="s">
        <v>179</v>
      </c>
      <c r="D255" s="49" t="s">
        <v>487</v>
      </c>
      <c r="E255" s="49"/>
      <c r="F255" s="50">
        <v>45849</v>
      </c>
      <c r="G255" s="50">
        <v>45854</v>
      </c>
      <c r="H255" s="91" t="str">
        <f t="shared" ca="1" si="20"/>
        <v/>
      </c>
      <c r="I255" s="49" t="s">
        <v>830</v>
      </c>
      <c r="J255" s="50">
        <v>45856</v>
      </c>
      <c r="K255" s="49" t="str" cm="1">
        <f t="array" ref="K255">IFERROR(CHOOSE(MATCH(TRUE,Tabela2[[#This Row],[REPARADA]:[RETORNO]]&lt;&gt;"",0),"Reparada","Analisando","Sem Reparo","Retorno"),"")</f>
        <v>Reparada</v>
      </c>
      <c r="L255" s="49" t="s">
        <v>46</v>
      </c>
      <c r="M255" s="92" t="s">
        <v>178</v>
      </c>
      <c r="N255" s="93"/>
      <c r="O255" s="94"/>
      <c r="P255" s="95"/>
      <c r="Q255" s="96"/>
      <c r="R255" s="49" t="s">
        <v>783</v>
      </c>
      <c r="S255" s="49"/>
      <c r="T255" s="49" t="s">
        <v>178</v>
      </c>
      <c r="U255" s="49"/>
      <c r="V255" s="49" t="s">
        <v>145</v>
      </c>
      <c r="W255" s="49" t="s">
        <v>146</v>
      </c>
      <c r="X255" s="97" t="s">
        <v>81</v>
      </c>
      <c r="Y255" s="98" t="s">
        <v>182</v>
      </c>
      <c r="Z255" s="98" t="s">
        <v>183</v>
      </c>
      <c r="AA255" s="98" t="s">
        <v>778</v>
      </c>
      <c r="AB255" s="99" t="s">
        <v>827</v>
      </c>
    </row>
    <row r="256" spans="1:29" hidden="1" x14ac:dyDescent="0.2">
      <c r="A256" s="49">
        <v>255</v>
      </c>
      <c r="B256" s="49" t="s">
        <v>91</v>
      </c>
      <c r="C256" s="49" t="s">
        <v>172</v>
      </c>
      <c r="D256" s="49" t="s">
        <v>699</v>
      </c>
      <c r="E256" s="49"/>
      <c r="F256" s="50">
        <v>45849</v>
      </c>
      <c r="G256" s="50">
        <v>45855</v>
      </c>
      <c r="H256" s="91" t="str">
        <f t="shared" ca="1" si="20"/>
        <v/>
      </c>
      <c r="I256" s="49" t="s">
        <v>831</v>
      </c>
      <c r="J256" s="50">
        <v>45856</v>
      </c>
      <c r="K256" s="49" t="str" cm="1">
        <f t="array" ref="K256">IFERROR(CHOOSE(MATCH(TRUE,Tabela2[[#This Row],[REPARADA]:[RETORNO]]&lt;&gt;"",0),"Reparada","Analisando","Sem Reparo","Retorno"),"")</f>
        <v>Sem Reparo</v>
      </c>
      <c r="L256" s="49"/>
      <c r="M256" s="92"/>
      <c r="N256" s="93"/>
      <c r="O256" s="94" t="s">
        <v>91</v>
      </c>
      <c r="P256" s="95"/>
      <c r="Q256" s="96"/>
      <c r="R256" s="49" t="s">
        <v>111</v>
      </c>
      <c r="S256" s="49"/>
      <c r="T256" s="49" t="s">
        <v>111</v>
      </c>
      <c r="U256" s="49" t="s">
        <v>112</v>
      </c>
      <c r="V256" s="49" t="s">
        <v>145</v>
      </c>
      <c r="W256" s="49" t="s">
        <v>146</v>
      </c>
      <c r="X256" s="97"/>
      <c r="Y256" s="98"/>
      <c r="Z256" s="98"/>
      <c r="AA256" s="98"/>
      <c r="AB256" s="99" t="s">
        <v>704</v>
      </c>
    </row>
    <row r="257" spans="1:28" hidden="1" x14ac:dyDescent="0.2">
      <c r="A257" s="49">
        <v>256</v>
      </c>
      <c r="B257" s="49" t="s">
        <v>91</v>
      </c>
      <c r="C257" s="49" t="s">
        <v>172</v>
      </c>
      <c r="D257" s="49" t="s">
        <v>832</v>
      </c>
      <c r="E257" s="100"/>
      <c r="F257" s="50">
        <v>45849</v>
      </c>
      <c r="G257" s="50">
        <v>45855</v>
      </c>
      <c r="H257" s="91" t="str">
        <f t="shared" ca="1" si="20"/>
        <v/>
      </c>
      <c r="I257" s="49" t="s">
        <v>833</v>
      </c>
      <c r="J257" s="50">
        <v>45856</v>
      </c>
      <c r="K257" s="49" t="str" cm="1">
        <f t="array" ref="K257">IFERROR(CHOOSE(MATCH(TRUE,Tabela2[[#This Row],[REPARADA]:[RETORNO]]&lt;&gt;"",0),"Reparada","Analisando","Sem Reparo","Retorno"),"")</f>
        <v>Sem Reparo</v>
      </c>
      <c r="L257" s="49"/>
      <c r="M257" s="92"/>
      <c r="N257" s="93"/>
      <c r="O257" s="94" t="s">
        <v>91</v>
      </c>
      <c r="P257" s="95"/>
      <c r="Q257" s="96"/>
      <c r="R257" s="49" t="s">
        <v>111</v>
      </c>
      <c r="S257" s="49"/>
      <c r="T257" s="49" t="s">
        <v>111</v>
      </c>
      <c r="U257" s="49" t="s">
        <v>112</v>
      </c>
      <c r="V257" s="49" t="s">
        <v>145</v>
      </c>
      <c r="W257" s="49" t="s">
        <v>146</v>
      </c>
      <c r="X257" s="97"/>
      <c r="Y257" s="98"/>
      <c r="Z257" s="98"/>
      <c r="AA257" s="98"/>
      <c r="AB257" s="99" t="s">
        <v>704</v>
      </c>
    </row>
    <row r="258" spans="1:28" hidden="1" x14ac:dyDescent="0.2">
      <c r="A258" s="49">
        <v>257</v>
      </c>
      <c r="B258" s="49" t="s">
        <v>91</v>
      </c>
      <c r="C258" s="49" t="s">
        <v>172</v>
      </c>
      <c r="D258" s="49" t="s">
        <v>316</v>
      </c>
      <c r="E258" s="49"/>
      <c r="F258" s="50">
        <v>45849</v>
      </c>
      <c r="G258" s="50">
        <v>45855</v>
      </c>
      <c r="H258" s="91" t="str">
        <f t="shared" ca="1" si="20"/>
        <v/>
      </c>
      <c r="I258" s="49" t="s">
        <v>834</v>
      </c>
      <c r="J258" s="50">
        <v>45856</v>
      </c>
      <c r="K258" s="49" t="str" cm="1">
        <f t="array" ref="K258">IFERROR(CHOOSE(MATCH(TRUE,Tabela2[[#This Row],[REPARADA]:[RETORNO]]&lt;&gt;"",0),"Reparada","Analisando","Sem Reparo","Retorno"),"")</f>
        <v>Sem Reparo</v>
      </c>
      <c r="L258" s="49"/>
      <c r="M258" s="92"/>
      <c r="N258" s="93"/>
      <c r="O258" s="94" t="s">
        <v>91</v>
      </c>
      <c r="P258" s="95"/>
      <c r="Q258" s="96"/>
      <c r="R258" s="49" t="s">
        <v>111</v>
      </c>
      <c r="S258" s="49"/>
      <c r="T258" s="49" t="s">
        <v>111</v>
      </c>
      <c r="U258" s="49" t="s">
        <v>112</v>
      </c>
      <c r="V258" s="49" t="s">
        <v>145</v>
      </c>
      <c r="W258" s="49" t="s">
        <v>146</v>
      </c>
      <c r="X258" s="97"/>
      <c r="Y258" s="98"/>
      <c r="Z258" s="98"/>
      <c r="AA258" s="98"/>
      <c r="AB258" s="99" t="s">
        <v>704</v>
      </c>
    </row>
    <row r="259" spans="1:28" hidden="1" x14ac:dyDescent="0.2">
      <c r="A259" s="49">
        <v>258</v>
      </c>
      <c r="B259" s="49" t="s">
        <v>91</v>
      </c>
      <c r="C259" s="49" t="s">
        <v>172</v>
      </c>
      <c r="D259" s="49" t="s">
        <v>835</v>
      </c>
      <c r="E259" s="49"/>
      <c r="F259" s="50">
        <v>45849</v>
      </c>
      <c r="G259" s="50">
        <v>45852</v>
      </c>
      <c r="H259" s="91" t="str">
        <f t="shared" ca="1" si="20"/>
        <v/>
      </c>
      <c r="I259" s="49" t="s">
        <v>836</v>
      </c>
      <c r="J259" s="50">
        <v>45856</v>
      </c>
      <c r="K259" s="49" t="str" cm="1">
        <f t="array" ref="K259">IFERROR(CHOOSE(MATCH(TRUE,Tabela2[[#This Row],[REPARADA]:[RETORNO]]&lt;&gt;"",0),"Reparada","Analisando","Sem Reparo","Retorno"),"")</f>
        <v>Reparada</v>
      </c>
      <c r="L259" s="49" t="s">
        <v>46</v>
      </c>
      <c r="M259" s="92" t="s">
        <v>91</v>
      </c>
      <c r="N259" s="93"/>
      <c r="O259" s="94"/>
      <c r="P259" s="95"/>
      <c r="Q259" s="96"/>
      <c r="R259" s="49" t="s">
        <v>763</v>
      </c>
      <c r="S259" s="49"/>
      <c r="T259" s="49" t="s">
        <v>91</v>
      </c>
      <c r="U259" s="49"/>
      <c r="V259" s="49" t="s">
        <v>145</v>
      </c>
      <c r="W259" s="49" t="s">
        <v>146</v>
      </c>
      <c r="X259" s="97" t="s">
        <v>499</v>
      </c>
      <c r="Y259" s="98"/>
      <c r="Z259" s="98"/>
      <c r="AA259" s="98"/>
      <c r="AB259" s="99" t="s">
        <v>837</v>
      </c>
    </row>
    <row r="260" spans="1:28" hidden="1" x14ac:dyDescent="0.2">
      <c r="A260" s="49">
        <v>259</v>
      </c>
      <c r="B260" s="49" t="s">
        <v>91</v>
      </c>
      <c r="C260" s="49" t="s">
        <v>172</v>
      </c>
      <c r="D260" s="49" t="s">
        <v>838</v>
      </c>
      <c r="E260" s="49"/>
      <c r="F260" s="50">
        <v>45849</v>
      </c>
      <c r="G260" s="50">
        <v>45852</v>
      </c>
      <c r="H260" s="91" t="str">
        <f t="shared" ca="1" si="20"/>
        <v/>
      </c>
      <c r="I260" s="49" t="s">
        <v>839</v>
      </c>
      <c r="J260" s="50">
        <v>45856</v>
      </c>
      <c r="K260" s="49" t="str" cm="1">
        <f t="array" ref="K260">IFERROR(CHOOSE(MATCH(TRUE,Tabela2[[#This Row],[REPARADA]:[RETORNO]]&lt;&gt;"",0),"Reparada","Analisando","Sem Reparo","Retorno"),"")</f>
        <v>Reparada</v>
      </c>
      <c r="L260" s="49" t="s">
        <v>46</v>
      </c>
      <c r="M260" s="92" t="s">
        <v>91</v>
      </c>
      <c r="N260" s="93"/>
      <c r="O260" s="94"/>
      <c r="P260" s="95"/>
      <c r="Q260" s="96"/>
      <c r="R260" s="49" t="s">
        <v>763</v>
      </c>
      <c r="S260" s="49"/>
      <c r="T260" s="49" t="s">
        <v>91</v>
      </c>
      <c r="U260" s="49"/>
      <c r="V260" s="49" t="s">
        <v>145</v>
      </c>
      <c r="W260" s="49" t="s">
        <v>146</v>
      </c>
      <c r="X260" s="97" t="s">
        <v>176</v>
      </c>
      <c r="Y260" s="98" t="s">
        <v>302</v>
      </c>
      <c r="Z260" s="98"/>
      <c r="AA260" s="98"/>
      <c r="AB260" s="99" t="s">
        <v>840</v>
      </c>
    </row>
    <row r="261" spans="1:28" hidden="1" x14ac:dyDescent="0.2">
      <c r="A261" s="49">
        <v>260</v>
      </c>
      <c r="B261" s="49" t="s">
        <v>91</v>
      </c>
      <c r="C261" s="49" t="s">
        <v>172</v>
      </c>
      <c r="D261" s="49" t="s">
        <v>841</v>
      </c>
      <c r="E261" s="49"/>
      <c r="F261" s="50">
        <v>45849</v>
      </c>
      <c r="G261" s="50">
        <v>45855</v>
      </c>
      <c r="H261" s="91" t="str">
        <f t="shared" ca="1" si="20"/>
        <v/>
      </c>
      <c r="I261" s="49" t="s">
        <v>842</v>
      </c>
      <c r="J261" s="50">
        <v>45856</v>
      </c>
      <c r="K261" s="49" t="str" cm="1">
        <f t="array" ref="K261">IFERROR(CHOOSE(MATCH(TRUE,Tabela2[[#This Row],[REPARADA]:[RETORNO]]&lt;&gt;"",0),"Reparada","Analisando","Sem Reparo","Retorno"),"")</f>
        <v>Sem Reparo</v>
      </c>
      <c r="L261" s="49"/>
      <c r="M261" s="92"/>
      <c r="N261" s="93"/>
      <c r="O261" s="94" t="s">
        <v>91</v>
      </c>
      <c r="P261" s="95"/>
      <c r="Q261" s="96"/>
      <c r="R261" s="49" t="s">
        <v>111</v>
      </c>
      <c r="S261" s="49"/>
      <c r="T261" s="49" t="s">
        <v>111</v>
      </c>
      <c r="U261" s="49" t="s">
        <v>112</v>
      </c>
      <c r="V261" s="49" t="s">
        <v>145</v>
      </c>
      <c r="W261" s="49" t="s">
        <v>146</v>
      </c>
      <c r="X261" s="97"/>
      <c r="Y261" s="98"/>
      <c r="Z261" s="98"/>
      <c r="AA261" s="98"/>
      <c r="AB261" s="99" t="s">
        <v>704</v>
      </c>
    </row>
    <row r="262" spans="1:28" hidden="1" x14ac:dyDescent="0.2">
      <c r="A262" s="49">
        <v>261</v>
      </c>
      <c r="B262" s="49" t="s">
        <v>115</v>
      </c>
      <c r="C262" s="49" t="s">
        <v>238</v>
      </c>
      <c r="D262" s="49">
        <v>48455002544</v>
      </c>
      <c r="E262" s="49"/>
      <c r="F262" s="50">
        <v>45855</v>
      </c>
      <c r="G262" s="50"/>
      <c r="H262" s="91">
        <f t="shared" ca="1" si="20"/>
        <v>47</v>
      </c>
      <c r="I262" s="49"/>
      <c r="J262" s="50"/>
      <c r="K262" s="49" t="str" cm="1">
        <f t="array" ref="K262">IFERROR(CHOOSE(MATCH(TRUE,Tabela2[[#This Row],[REPARADA]:[RETORNO]]&lt;&gt;"",0),"Reparada","Analisando","Sem Reparo","Retorno"),"")</f>
        <v>Retorno</v>
      </c>
      <c r="L262" s="49" t="s">
        <v>290</v>
      </c>
      <c r="M262" s="92"/>
      <c r="N262" s="93"/>
      <c r="O262" s="94"/>
      <c r="P262" s="95" t="s">
        <v>115</v>
      </c>
      <c r="Q262" s="96"/>
      <c r="R262" s="49" t="s">
        <v>15</v>
      </c>
      <c r="S262" s="49"/>
      <c r="T262" s="49" t="s">
        <v>15</v>
      </c>
      <c r="U262" s="49" t="s">
        <v>112</v>
      </c>
      <c r="V262" s="49" t="s">
        <v>240</v>
      </c>
      <c r="W262" s="49" t="s">
        <v>241</v>
      </c>
      <c r="X262" s="97"/>
      <c r="Y262" s="98"/>
      <c r="Z262" s="98"/>
      <c r="AA262" s="98"/>
      <c r="AB262" s="99" t="s">
        <v>843</v>
      </c>
    </row>
    <row r="263" spans="1:28" hidden="1" x14ac:dyDescent="0.2">
      <c r="A263" s="49">
        <v>262</v>
      </c>
      <c r="B263" s="49" t="s">
        <v>115</v>
      </c>
      <c r="C263" s="49" t="s">
        <v>238</v>
      </c>
      <c r="D263" s="51" t="s">
        <v>284</v>
      </c>
      <c r="E263" s="49"/>
      <c r="F263" s="50">
        <v>45855</v>
      </c>
      <c r="G263" s="50">
        <v>45859</v>
      </c>
      <c r="H263" s="91" t="str">
        <f t="shared" ca="1" si="20"/>
        <v/>
      </c>
      <c r="I263" s="51" t="s">
        <v>844</v>
      </c>
      <c r="J263" s="50">
        <v>45861</v>
      </c>
      <c r="K263" s="49" t="str" cm="1">
        <f t="array" ref="K263">IFERROR(CHOOSE(MATCH(TRUE,Tabela2[[#This Row],[REPARADA]:[RETORNO]]&lt;&gt;"",0),"Reparada","Analisando","Sem Reparo","Retorno"),"")</f>
        <v>Retorno</v>
      </c>
      <c r="L263" s="49" t="s">
        <v>46</v>
      </c>
      <c r="M263" s="92"/>
      <c r="N263" s="93"/>
      <c r="O263" s="94"/>
      <c r="P263" s="95" t="s">
        <v>115</v>
      </c>
      <c r="Q263" s="96"/>
      <c r="R263" s="49" t="s">
        <v>15</v>
      </c>
      <c r="S263" s="49"/>
      <c r="T263" s="49" t="s">
        <v>15</v>
      </c>
      <c r="U263" s="49" t="s">
        <v>112</v>
      </c>
      <c r="V263" s="49" t="s">
        <v>240</v>
      </c>
      <c r="W263" s="49" t="s">
        <v>241</v>
      </c>
      <c r="X263" s="97"/>
      <c r="Y263" s="98"/>
      <c r="Z263" s="98"/>
      <c r="AA263" s="98"/>
      <c r="AB263" s="99"/>
    </row>
    <row r="264" spans="1:28" hidden="1" x14ac:dyDescent="0.2">
      <c r="A264" s="49">
        <v>263</v>
      </c>
      <c r="B264" s="49" t="s">
        <v>115</v>
      </c>
      <c r="C264" s="49" t="s">
        <v>238</v>
      </c>
      <c r="D264" s="51">
        <v>48455001526</v>
      </c>
      <c r="E264" s="49"/>
      <c r="F264" s="50">
        <v>45855</v>
      </c>
      <c r="G264" s="50">
        <v>45860</v>
      </c>
      <c r="H264" s="91" t="str">
        <f t="shared" ca="1" si="20"/>
        <v/>
      </c>
      <c r="I264" s="51" t="s">
        <v>845</v>
      </c>
      <c r="J264" s="50">
        <v>45861</v>
      </c>
      <c r="K264" s="49" t="str" cm="1">
        <f t="array" ref="K264">IFERROR(CHOOSE(MATCH(TRUE,Tabela2[[#This Row],[REPARADA]:[RETORNO]]&lt;&gt;"",0),"Reparada","Analisando","Sem Reparo","Retorno"),"")</f>
        <v>Retorno</v>
      </c>
      <c r="L264" s="49" t="s">
        <v>46</v>
      </c>
      <c r="M264" s="92"/>
      <c r="N264" s="93"/>
      <c r="O264" s="94"/>
      <c r="P264" s="95" t="s">
        <v>115</v>
      </c>
      <c r="Q264" s="96"/>
      <c r="R264" s="49" t="s">
        <v>15</v>
      </c>
      <c r="S264" s="49"/>
      <c r="T264" s="49" t="s">
        <v>15</v>
      </c>
      <c r="U264" s="49" t="s">
        <v>112</v>
      </c>
      <c r="V264" s="49" t="s">
        <v>240</v>
      </c>
      <c r="W264" s="49" t="s">
        <v>241</v>
      </c>
      <c r="X264" s="97"/>
      <c r="Y264" s="98"/>
      <c r="Z264" s="98"/>
      <c r="AA264" s="98"/>
      <c r="AB264" s="99" t="s">
        <v>846</v>
      </c>
    </row>
    <row r="265" spans="1:28" hidden="1" x14ac:dyDescent="0.2">
      <c r="A265" s="49">
        <v>264</v>
      </c>
      <c r="B265" s="49" t="s">
        <v>72</v>
      </c>
      <c r="C265" s="49" t="s">
        <v>142</v>
      </c>
      <c r="D265" s="49" t="s">
        <v>774</v>
      </c>
      <c r="E265" s="49"/>
      <c r="F265" s="50">
        <v>45856</v>
      </c>
      <c r="G265" s="50">
        <v>45860</v>
      </c>
      <c r="H265" s="91" t="str">
        <f t="shared" ca="1" si="20"/>
        <v/>
      </c>
      <c r="I265" s="49" t="s">
        <v>847</v>
      </c>
      <c r="J265" s="50">
        <v>45862</v>
      </c>
      <c r="K265" s="49" t="str" cm="1">
        <f t="array" ref="K265">IFERROR(CHOOSE(MATCH(TRUE,Tabela2[[#This Row],[REPARADA]:[RETORNO]]&lt;&gt;"",0),"Reparada","Analisando","Sem Reparo","Retorno"),"")</f>
        <v>Retorno</v>
      </c>
      <c r="L265" s="49" t="s">
        <v>46</v>
      </c>
      <c r="M265" s="92"/>
      <c r="N265" s="93"/>
      <c r="O265" s="94"/>
      <c r="P265" s="95" t="s">
        <v>72</v>
      </c>
      <c r="Q265" s="96"/>
      <c r="R265" s="49" t="s">
        <v>15</v>
      </c>
      <c r="S265" s="49"/>
      <c r="T265" s="49" t="s">
        <v>15</v>
      </c>
      <c r="U265" s="49" t="s">
        <v>112</v>
      </c>
      <c r="V265" s="49" t="s">
        <v>145</v>
      </c>
      <c r="W265" s="49" t="s">
        <v>146</v>
      </c>
      <c r="X265" s="97" t="s">
        <v>764</v>
      </c>
      <c r="Y265" s="98" t="s">
        <v>776</v>
      </c>
      <c r="Z265" s="98" t="s">
        <v>671</v>
      </c>
      <c r="AA265" s="98"/>
      <c r="AB265" s="99" t="s">
        <v>780</v>
      </c>
    </row>
    <row r="266" spans="1:28" hidden="1" x14ac:dyDescent="0.2">
      <c r="A266" s="49">
        <v>265</v>
      </c>
      <c r="B266" s="49" t="s">
        <v>72</v>
      </c>
      <c r="C266" s="49" t="s">
        <v>142</v>
      </c>
      <c r="D266" s="51" t="s">
        <v>272</v>
      </c>
      <c r="E266" s="49"/>
      <c r="F266" s="50">
        <v>45856</v>
      </c>
      <c r="G266" s="50">
        <v>45867</v>
      </c>
      <c r="H266" s="91" t="str">
        <f t="shared" ca="1" si="20"/>
        <v/>
      </c>
      <c r="I266" s="51" t="s">
        <v>848</v>
      </c>
      <c r="J266" s="50">
        <v>45870</v>
      </c>
      <c r="K266" s="49" t="str" cm="1">
        <f t="array" ref="K266">IFERROR(CHOOSE(MATCH(TRUE,Tabela2[[#This Row],[REPARADA]:[RETORNO]]&lt;&gt;"",0),"Reparada","Analisando","Sem Reparo","Retorno"),"")</f>
        <v>Retorno</v>
      </c>
      <c r="L266" s="49" t="s">
        <v>46</v>
      </c>
      <c r="M266" s="92"/>
      <c r="N266" s="93"/>
      <c r="O266" s="94"/>
      <c r="P266" s="95" t="s">
        <v>72</v>
      </c>
      <c r="Q266" s="96"/>
      <c r="R266" s="49" t="s">
        <v>15</v>
      </c>
      <c r="S266" s="49"/>
      <c r="T266" s="49" t="s">
        <v>15</v>
      </c>
      <c r="U266" s="49" t="s">
        <v>112</v>
      </c>
      <c r="V266" s="49" t="s">
        <v>145</v>
      </c>
      <c r="W266" s="49" t="s">
        <v>146</v>
      </c>
      <c r="X266" s="97" t="s">
        <v>259</v>
      </c>
      <c r="Y266" s="98" t="s">
        <v>270</v>
      </c>
      <c r="Z266" s="98" t="s">
        <v>764</v>
      </c>
      <c r="AA266" s="98"/>
      <c r="AB266" s="99" t="s">
        <v>76</v>
      </c>
    </row>
    <row r="267" spans="1:28" hidden="1" x14ac:dyDescent="0.2">
      <c r="A267" s="49">
        <v>266</v>
      </c>
      <c r="B267" s="49" t="s">
        <v>72</v>
      </c>
      <c r="C267" s="49" t="s">
        <v>142</v>
      </c>
      <c r="D267" s="49" t="s">
        <v>849</v>
      </c>
      <c r="E267" s="49"/>
      <c r="F267" s="50">
        <v>45856</v>
      </c>
      <c r="G267" s="50">
        <v>45867</v>
      </c>
      <c r="H267" s="91" t="str">
        <f t="shared" ca="1" si="20"/>
        <v/>
      </c>
      <c r="I267" s="49" t="s">
        <v>850</v>
      </c>
      <c r="J267" s="50">
        <v>45870</v>
      </c>
      <c r="K267" s="49" t="str" cm="1">
        <f t="array" ref="K267">IFERROR(CHOOSE(MATCH(TRUE,Tabela2[[#This Row],[REPARADA]:[RETORNO]]&lt;&gt;"",0),"Reparada","Analisando","Sem Reparo","Retorno"),"")</f>
        <v>Reparada</v>
      </c>
      <c r="L267" s="49" t="s">
        <v>46</v>
      </c>
      <c r="M267" s="92" t="s">
        <v>72</v>
      </c>
      <c r="N267" s="93"/>
      <c r="O267" s="94"/>
      <c r="P267" s="95"/>
      <c r="Q267" s="96"/>
      <c r="R267" s="49" t="s">
        <v>603</v>
      </c>
      <c r="S267" s="49"/>
      <c r="T267" s="49"/>
      <c r="U267" s="49"/>
      <c r="V267" s="49" t="s">
        <v>145</v>
      </c>
      <c r="W267" s="49" t="s">
        <v>146</v>
      </c>
      <c r="X267" s="97" t="s">
        <v>475</v>
      </c>
      <c r="Y267" s="98" t="s">
        <v>233</v>
      </c>
      <c r="Z267" s="98" t="s">
        <v>851</v>
      </c>
      <c r="AA267" s="98"/>
      <c r="AB267" s="99" t="s">
        <v>76</v>
      </c>
    </row>
    <row r="268" spans="1:28" hidden="1" x14ac:dyDescent="0.2">
      <c r="A268" s="49">
        <v>267</v>
      </c>
      <c r="B268" s="49" t="s">
        <v>166</v>
      </c>
      <c r="C268" s="49" t="s">
        <v>65</v>
      </c>
      <c r="D268" s="51" t="s">
        <v>371</v>
      </c>
      <c r="E268" s="49"/>
      <c r="F268" s="50">
        <v>45856</v>
      </c>
      <c r="G268" s="50">
        <v>45868</v>
      </c>
      <c r="H268" s="91" t="str">
        <f t="shared" ca="1" si="20"/>
        <v/>
      </c>
      <c r="I268" s="51" t="s">
        <v>852</v>
      </c>
      <c r="J268" s="50">
        <v>45870</v>
      </c>
      <c r="K268" s="49" t="str" cm="1">
        <f t="array" ref="K268">IFERROR(CHOOSE(MATCH(TRUE,Tabela2[[#This Row],[REPARADA]:[RETORNO]]&lt;&gt;"",0),"Reparada","Analisando","Sem Reparo","Retorno"),"")</f>
        <v>Retorno</v>
      </c>
      <c r="L268" s="49" t="s">
        <v>46</v>
      </c>
      <c r="M268" s="92"/>
      <c r="N268" s="93"/>
      <c r="O268" s="94"/>
      <c r="P268" s="95" t="s">
        <v>166</v>
      </c>
      <c r="Q268" s="96"/>
      <c r="R268" s="49" t="s">
        <v>15</v>
      </c>
      <c r="S268" s="49"/>
      <c r="T268" s="49" t="s">
        <v>15</v>
      </c>
      <c r="U268" s="49" t="s">
        <v>112</v>
      </c>
      <c r="V268" s="49" t="s">
        <v>145</v>
      </c>
      <c r="W268" s="49" t="s">
        <v>146</v>
      </c>
      <c r="X268" s="97" t="s">
        <v>70</v>
      </c>
      <c r="Y268" s="98"/>
      <c r="Z268" s="98"/>
      <c r="AA268" s="98"/>
      <c r="AB268" s="99" t="s">
        <v>667</v>
      </c>
    </row>
    <row r="269" spans="1:28" hidden="1" x14ac:dyDescent="0.2">
      <c r="A269" s="49">
        <v>268</v>
      </c>
      <c r="B269" s="49" t="s">
        <v>166</v>
      </c>
      <c r="C269" s="49" t="s">
        <v>493</v>
      </c>
      <c r="D269" s="51" t="s">
        <v>616</v>
      </c>
      <c r="E269" s="49"/>
      <c r="F269" s="50">
        <v>45856</v>
      </c>
      <c r="G269" s="50">
        <v>45868</v>
      </c>
      <c r="H269" s="91" t="str">
        <f t="shared" ref="H269:H300" ca="1" si="21">IF(G269,"",TODAY()-F269)</f>
        <v/>
      </c>
      <c r="I269" s="51" t="s">
        <v>853</v>
      </c>
      <c r="J269" s="50">
        <v>45870</v>
      </c>
      <c r="K269" s="49" t="str" cm="1">
        <f t="array" ref="K269">IFERROR(CHOOSE(MATCH(TRUE,Tabela2[[#This Row],[REPARADA]:[RETORNO]]&lt;&gt;"",0),"Reparada","Analisando","Sem Reparo","Retorno"),"")</f>
        <v>Retorno</v>
      </c>
      <c r="L269" s="49" t="s">
        <v>46</v>
      </c>
      <c r="M269" s="92"/>
      <c r="N269" s="93"/>
      <c r="O269" s="94"/>
      <c r="P269" s="95" t="s">
        <v>166</v>
      </c>
      <c r="Q269" s="96"/>
      <c r="R269" s="49" t="s">
        <v>15</v>
      </c>
      <c r="S269" s="49"/>
      <c r="T269" s="49" t="s">
        <v>15</v>
      </c>
      <c r="U269" s="49" t="s">
        <v>112</v>
      </c>
      <c r="V269" s="49" t="s">
        <v>145</v>
      </c>
      <c r="W269" s="49" t="s">
        <v>146</v>
      </c>
      <c r="X269" s="97" t="s">
        <v>70</v>
      </c>
      <c r="Y269" s="98"/>
      <c r="Z269" s="98"/>
      <c r="AA269" s="98"/>
      <c r="AB269" s="99" t="s">
        <v>497</v>
      </c>
    </row>
    <row r="270" spans="1:28" hidden="1" x14ac:dyDescent="0.2">
      <c r="A270" s="49">
        <v>269</v>
      </c>
      <c r="B270" s="49" t="s">
        <v>199</v>
      </c>
      <c r="C270" s="49" t="s">
        <v>511</v>
      </c>
      <c r="D270" s="49" t="s">
        <v>854</v>
      </c>
      <c r="E270" s="49"/>
      <c r="F270" s="50">
        <v>45856</v>
      </c>
      <c r="G270" s="50">
        <v>45861</v>
      </c>
      <c r="H270" s="91" t="str">
        <f t="shared" ca="1" si="21"/>
        <v/>
      </c>
      <c r="I270" s="49" t="s">
        <v>855</v>
      </c>
      <c r="J270" s="50">
        <v>45862</v>
      </c>
      <c r="K270" s="49" t="str" cm="1">
        <f t="array" ref="K270">IFERROR(CHOOSE(MATCH(TRUE,Tabela2[[#This Row],[REPARADA]:[RETORNO]]&lt;&gt;"",0),"Reparada","Analisando","Sem Reparo","Retorno"),"")</f>
        <v>Reparada</v>
      </c>
      <c r="L270" s="49" t="s">
        <v>46</v>
      </c>
      <c r="M270" s="92" t="s">
        <v>199</v>
      </c>
      <c r="N270" s="93"/>
      <c r="O270" s="94"/>
      <c r="P270" s="95"/>
      <c r="Q270" s="96"/>
      <c r="R270" s="49" t="s">
        <v>763</v>
      </c>
      <c r="S270" s="49"/>
      <c r="T270" s="49" t="s">
        <v>199</v>
      </c>
      <c r="U270" s="49"/>
      <c r="V270" s="49" t="s">
        <v>145</v>
      </c>
      <c r="W270" s="49" t="s">
        <v>146</v>
      </c>
      <c r="X270" s="97" t="s">
        <v>170</v>
      </c>
      <c r="Y270" s="98"/>
      <c r="Z270" s="98"/>
      <c r="AA270" s="98"/>
      <c r="AB270" s="99" t="s">
        <v>76</v>
      </c>
    </row>
    <row r="271" spans="1:28" hidden="1" x14ac:dyDescent="0.2">
      <c r="A271" s="49">
        <v>270</v>
      </c>
      <c r="B271" s="49" t="s">
        <v>72</v>
      </c>
      <c r="C271" s="49" t="s">
        <v>142</v>
      </c>
      <c r="D271" s="49" t="s">
        <v>856</v>
      </c>
      <c r="E271" s="49"/>
      <c r="F271" s="50">
        <v>45856</v>
      </c>
      <c r="G271" s="50">
        <v>45860</v>
      </c>
      <c r="H271" s="91" t="str">
        <f t="shared" ca="1" si="21"/>
        <v/>
      </c>
      <c r="I271" s="49" t="s">
        <v>857</v>
      </c>
      <c r="J271" s="50">
        <v>45862</v>
      </c>
      <c r="K271" s="49" t="str" cm="1">
        <f t="array" ref="K271">IFERROR(CHOOSE(MATCH(TRUE,Tabela2[[#This Row],[REPARADA]:[RETORNO]]&lt;&gt;"",0),"Reparada","Analisando","Sem Reparo","Retorno"),"")</f>
        <v>Reparada</v>
      </c>
      <c r="L271" s="49" t="s">
        <v>46</v>
      </c>
      <c r="M271" s="92" t="s">
        <v>72</v>
      </c>
      <c r="N271" s="93"/>
      <c r="O271" s="94"/>
      <c r="P271" s="95"/>
      <c r="Q271" s="96"/>
      <c r="R271" s="49" t="s">
        <v>763</v>
      </c>
      <c r="S271" s="49"/>
      <c r="T271" s="49" t="s">
        <v>72</v>
      </c>
      <c r="U271" s="49"/>
      <c r="V271" s="49" t="s">
        <v>145</v>
      </c>
      <c r="W271" s="49" t="s">
        <v>146</v>
      </c>
      <c r="X271" s="97" t="s">
        <v>404</v>
      </c>
      <c r="Y271" s="98" t="s">
        <v>403</v>
      </c>
      <c r="Z271" s="98"/>
      <c r="AA271" s="98"/>
      <c r="AB271" s="99" t="s">
        <v>76</v>
      </c>
    </row>
    <row r="272" spans="1:28" hidden="1" x14ac:dyDescent="0.2">
      <c r="A272" s="49">
        <v>271</v>
      </c>
      <c r="B272" s="49" t="s">
        <v>166</v>
      </c>
      <c r="C272" s="49" t="s">
        <v>493</v>
      </c>
      <c r="D272" s="49" t="s">
        <v>858</v>
      </c>
      <c r="E272" s="49"/>
      <c r="F272" s="50">
        <v>45856</v>
      </c>
      <c r="G272" s="50">
        <v>45861</v>
      </c>
      <c r="H272" s="91" t="str">
        <f t="shared" ca="1" si="21"/>
        <v/>
      </c>
      <c r="I272" s="49" t="s">
        <v>859</v>
      </c>
      <c r="J272" s="50">
        <v>45862</v>
      </c>
      <c r="K272" s="49" t="str" cm="1">
        <f t="array" ref="K272">IFERROR(CHOOSE(MATCH(TRUE,Tabela2[[#This Row],[REPARADA]:[RETORNO]]&lt;&gt;"",0),"Reparada","Analisando","Sem Reparo","Retorno"),"")</f>
        <v>Reparada</v>
      </c>
      <c r="L272" s="49" t="s">
        <v>46</v>
      </c>
      <c r="M272" s="92" t="s">
        <v>166</v>
      </c>
      <c r="N272" s="93"/>
      <c r="O272" s="94"/>
      <c r="P272" s="95"/>
      <c r="Q272" s="96"/>
      <c r="R272" s="49" t="s">
        <v>783</v>
      </c>
      <c r="S272" s="49"/>
      <c r="T272" s="49" t="s">
        <v>166</v>
      </c>
      <c r="U272" s="49"/>
      <c r="V272" s="49" t="s">
        <v>145</v>
      </c>
      <c r="W272" s="49" t="s">
        <v>146</v>
      </c>
      <c r="X272" s="97" t="s">
        <v>373</v>
      </c>
      <c r="Y272" s="98" t="s">
        <v>80</v>
      </c>
      <c r="Z272" s="98" t="s">
        <v>671</v>
      </c>
      <c r="AA272" s="98"/>
      <c r="AB272" s="99" t="s">
        <v>860</v>
      </c>
    </row>
    <row r="273" spans="1:28" hidden="1" x14ac:dyDescent="0.2">
      <c r="A273" s="49">
        <v>272</v>
      </c>
      <c r="B273" s="49" t="s">
        <v>199</v>
      </c>
      <c r="C273" s="49" t="s">
        <v>511</v>
      </c>
      <c r="D273" s="49" t="s">
        <v>861</v>
      </c>
      <c r="E273" s="49"/>
      <c r="F273" s="50">
        <v>45856</v>
      </c>
      <c r="G273" s="50">
        <v>45861</v>
      </c>
      <c r="H273" s="91" t="str">
        <f t="shared" ca="1" si="21"/>
        <v/>
      </c>
      <c r="I273" s="49" t="s">
        <v>862</v>
      </c>
      <c r="J273" s="50">
        <v>45862</v>
      </c>
      <c r="K273" s="49" t="str" cm="1">
        <f t="array" ref="K273">IFERROR(CHOOSE(MATCH(TRUE,Tabela2[[#This Row],[REPARADA]:[RETORNO]]&lt;&gt;"",0),"Reparada","Analisando","Sem Reparo","Retorno"),"")</f>
        <v>Reparada</v>
      </c>
      <c r="L273" s="49" t="s">
        <v>46</v>
      </c>
      <c r="M273" s="92" t="s">
        <v>199</v>
      </c>
      <c r="N273" s="93"/>
      <c r="O273" s="94"/>
      <c r="P273" s="95"/>
      <c r="Q273" s="96"/>
      <c r="R273" s="49" t="s">
        <v>763</v>
      </c>
      <c r="S273" s="49"/>
      <c r="T273" s="49" t="s">
        <v>199</v>
      </c>
      <c r="U273" s="49"/>
      <c r="V273" s="49" t="s">
        <v>145</v>
      </c>
      <c r="W273" s="49" t="s">
        <v>146</v>
      </c>
      <c r="X273" s="97" t="s">
        <v>170</v>
      </c>
      <c r="Y273" s="98"/>
      <c r="Z273" s="98"/>
      <c r="AA273" s="98"/>
      <c r="AB273" s="99" t="s">
        <v>76</v>
      </c>
    </row>
    <row r="274" spans="1:28" hidden="1" x14ac:dyDescent="0.2">
      <c r="A274" s="49">
        <v>273</v>
      </c>
      <c r="B274" s="49" t="s">
        <v>150</v>
      </c>
      <c r="C274" s="49" t="s">
        <v>726</v>
      </c>
      <c r="D274" s="49">
        <v>2012270458</v>
      </c>
      <c r="E274" s="49" t="s">
        <v>485</v>
      </c>
      <c r="F274" s="50">
        <v>45856</v>
      </c>
      <c r="G274" s="50"/>
      <c r="H274" s="91">
        <f t="shared" ca="1" si="21"/>
        <v>46</v>
      </c>
      <c r="I274" s="49"/>
      <c r="J274" s="50">
        <v>45912</v>
      </c>
      <c r="K274" s="49" t="str" cm="1">
        <f t="array" ref="K274">IFERROR(CHOOSE(MATCH(TRUE,Tabela2[[#This Row],[REPARADA]:[RETORNO]]&lt;&gt;"",0),"Reparada","Analisando","Sem Reparo","Retorno"),"")</f>
        <v>Analisando</v>
      </c>
      <c r="L274" s="49" t="s">
        <v>290</v>
      </c>
      <c r="M274" s="92"/>
      <c r="N274" s="93" t="s">
        <v>150</v>
      </c>
      <c r="O274" s="94"/>
      <c r="P274" s="95"/>
      <c r="Q274" s="96"/>
      <c r="R274" s="49"/>
      <c r="S274" s="49" t="s">
        <v>486</v>
      </c>
      <c r="T274" s="49"/>
      <c r="U274" s="49"/>
      <c r="V274" s="49" t="s">
        <v>145</v>
      </c>
      <c r="W274" s="49" t="s">
        <v>146</v>
      </c>
      <c r="X274" s="97"/>
      <c r="Y274" s="98"/>
      <c r="Z274" s="98"/>
      <c r="AA274" s="98"/>
      <c r="AB274" s="99" t="s">
        <v>863</v>
      </c>
    </row>
    <row r="275" spans="1:28" hidden="1" x14ac:dyDescent="0.2">
      <c r="A275" s="49">
        <v>274</v>
      </c>
      <c r="B275" s="49" t="s">
        <v>42</v>
      </c>
      <c r="C275" s="49" t="s">
        <v>43</v>
      </c>
      <c r="D275" s="49" t="s">
        <v>120</v>
      </c>
      <c r="E275" s="49"/>
      <c r="F275" s="50">
        <v>45860</v>
      </c>
      <c r="G275" s="50">
        <v>45866</v>
      </c>
      <c r="H275" s="91" t="str">
        <f t="shared" ca="1" si="21"/>
        <v/>
      </c>
      <c r="I275" s="49" t="s">
        <v>864</v>
      </c>
      <c r="J275" s="50">
        <v>45869</v>
      </c>
      <c r="K275" s="49" t="str" cm="1">
        <f t="array" ref="K275">IFERROR(CHOOSE(MATCH(TRUE,Tabela2[[#This Row],[REPARADA]:[RETORNO]]&lt;&gt;"",0),"Reparada","Analisando","Sem Reparo","Retorno"),"")</f>
        <v>Sem Reparo</v>
      </c>
      <c r="L275" s="49"/>
      <c r="M275" s="92"/>
      <c r="N275" s="93"/>
      <c r="O275" s="94" t="s">
        <v>42</v>
      </c>
      <c r="P275" s="95"/>
      <c r="Q275" s="96"/>
      <c r="R275" s="49" t="s">
        <v>111</v>
      </c>
      <c r="S275" s="49"/>
      <c r="T275" s="49" t="s">
        <v>111</v>
      </c>
      <c r="U275" s="49" t="s">
        <v>112</v>
      </c>
      <c r="V275" s="49" t="s">
        <v>48</v>
      </c>
      <c r="W275" s="49" t="s">
        <v>49</v>
      </c>
      <c r="X275" s="97" t="s">
        <v>50</v>
      </c>
      <c r="Y275" s="98" t="s">
        <v>122</v>
      </c>
      <c r="Z275" s="98" t="s">
        <v>123</v>
      </c>
      <c r="AA275" s="98"/>
      <c r="AB275" s="99" t="s">
        <v>124</v>
      </c>
    </row>
    <row r="276" spans="1:28" hidden="1" x14ac:dyDescent="0.2">
      <c r="A276" s="49">
        <v>275</v>
      </c>
      <c r="B276" s="49" t="s">
        <v>42</v>
      </c>
      <c r="C276" s="49" t="s">
        <v>43</v>
      </c>
      <c r="D276" s="49" t="s">
        <v>574</v>
      </c>
      <c r="E276" s="49"/>
      <c r="F276" s="50">
        <v>45860</v>
      </c>
      <c r="G276" s="50">
        <v>45866</v>
      </c>
      <c r="H276" s="91" t="str">
        <f t="shared" ca="1" si="21"/>
        <v/>
      </c>
      <c r="I276" s="49" t="s">
        <v>865</v>
      </c>
      <c r="J276" s="50">
        <v>45869</v>
      </c>
      <c r="K276" s="49" t="str" cm="1">
        <f t="array" ref="K276">IFERROR(CHOOSE(MATCH(TRUE,Tabela2[[#This Row],[REPARADA]:[RETORNO]]&lt;&gt;"",0),"Reparada","Analisando","Sem Reparo","Retorno"),"")</f>
        <v>Sem Reparo</v>
      </c>
      <c r="L276" s="49"/>
      <c r="M276" s="92"/>
      <c r="N276" s="93"/>
      <c r="O276" s="94" t="s">
        <v>42</v>
      </c>
      <c r="P276" s="95"/>
      <c r="Q276" s="96"/>
      <c r="R276" s="49" t="s">
        <v>111</v>
      </c>
      <c r="S276" s="49"/>
      <c r="T276" s="49" t="s">
        <v>111</v>
      </c>
      <c r="U276" s="49" t="s">
        <v>112</v>
      </c>
      <c r="V276" s="49" t="s">
        <v>48</v>
      </c>
      <c r="W276" s="49" t="s">
        <v>49</v>
      </c>
      <c r="X276" s="97" t="s">
        <v>50</v>
      </c>
      <c r="Y276" s="98"/>
      <c r="Z276" s="98" t="s">
        <v>566</v>
      </c>
      <c r="AA276" s="98"/>
      <c r="AB276" s="99" t="s">
        <v>866</v>
      </c>
    </row>
    <row r="277" spans="1:28" hidden="1" x14ac:dyDescent="0.2">
      <c r="A277" s="49">
        <v>276</v>
      </c>
      <c r="B277" s="49" t="s">
        <v>42</v>
      </c>
      <c r="C277" s="49" t="s">
        <v>43</v>
      </c>
      <c r="D277" s="49" t="s">
        <v>867</v>
      </c>
      <c r="E277" s="49"/>
      <c r="F277" s="50">
        <v>45860</v>
      </c>
      <c r="G277" s="50">
        <v>45863</v>
      </c>
      <c r="H277" s="91" t="str">
        <f t="shared" ca="1" si="21"/>
        <v/>
      </c>
      <c r="I277" s="49" t="s">
        <v>868</v>
      </c>
      <c r="J277" s="50">
        <v>45869</v>
      </c>
      <c r="K277" s="49" t="str" cm="1">
        <f t="array" ref="K277">IFERROR(CHOOSE(MATCH(TRUE,Tabela2[[#This Row],[REPARADA]:[RETORNO]]&lt;&gt;"",0),"Reparada","Analisando","Sem Reparo","Retorno"),"")</f>
        <v>Reparada</v>
      </c>
      <c r="L277" s="49" t="s">
        <v>46</v>
      </c>
      <c r="M277" s="92" t="s">
        <v>42</v>
      </c>
      <c r="N277" s="93"/>
      <c r="O277" s="94"/>
      <c r="P277" s="95"/>
      <c r="Q277" s="96"/>
      <c r="R277" s="49"/>
      <c r="S277" s="49"/>
      <c r="T277" s="49"/>
      <c r="U277" s="49"/>
      <c r="V277" s="49" t="s">
        <v>48</v>
      </c>
      <c r="W277" s="49" t="s">
        <v>49</v>
      </c>
      <c r="X277" s="97" t="s">
        <v>50</v>
      </c>
      <c r="Y277" s="98"/>
      <c r="Z277" s="98" t="s">
        <v>566</v>
      </c>
      <c r="AA277" s="98"/>
      <c r="AB277" s="99" t="s">
        <v>567</v>
      </c>
    </row>
    <row r="278" spans="1:28" hidden="1" x14ac:dyDescent="0.2">
      <c r="A278" s="49">
        <v>277</v>
      </c>
      <c r="B278" s="49" t="s">
        <v>42</v>
      </c>
      <c r="C278" s="49" t="s">
        <v>43</v>
      </c>
      <c r="D278" s="49" t="s">
        <v>869</v>
      </c>
      <c r="E278" s="49"/>
      <c r="F278" s="50">
        <v>45860</v>
      </c>
      <c r="G278" s="50">
        <v>45863</v>
      </c>
      <c r="H278" s="91" t="str">
        <f t="shared" ca="1" si="21"/>
        <v/>
      </c>
      <c r="I278" s="49" t="s">
        <v>870</v>
      </c>
      <c r="J278" s="50">
        <v>45869</v>
      </c>
      <c r="K278" s="49" t="str" cm="1">
        <f t="array" ref="K278">IFERROR(CHOOSE(MATCH(TRUE,Tabela2[[#This Row],[REPARADA]:[RETORNO]]&lt;&gt;"",0),"Reparada","Analisando","Sem Reparo","Retorno"),"")</f>
        <v>Reparada</v>
      </c>
      <c r="L278" s="49" t="s">
        <v>46</v>
      </c>
      <c r="M278" s="92" t="s">
        <v>42</v>
      </c>
      <c r="N278" s="93"/>
      <c r="O278" s="94"/>
      <c r="P278" s="95"/>
      <c r="Q278" s="96"/>
      <c r="R278" s="49"/>
      <c r="S278" s="49"/>
      <c r="T278" s="49"/>
      <c r="U278" s="49"/>
      <c r="V278" s="49" t="s">
        <v>48</v>
      </c>
      <c r="W278" s="49" t="s">
        <v>49</v>
      </c>
      <c r="X278" s="97" t="s">
        <v>50</v>
      </c>
      <c r="Y278" s="98"/>
      <c r="Z278" s="98" t="s">
        <v>566</v>
      </c>
      <c r="AA278" s="98"/>
      <c r="AB278" s="99" t="s">
        <v>53</v>
      </c>
    </row>
    <row r="279" spans="1:28" hidden="1" x14ac:dyDescent="0.2">
      <c r="A279" s="49">
        <v>278</v>
      </c>
      <c r="B279" s="49" t="s">
        <v>59</v>
      </c>
      <c r="C279" s="49" t="s">
        <v>235</v>
      </c>
      <c r="D279" s="49" t="s">
        <v>871</v>
      </c>
      <c r="E279" s="49"/>
      <c r="F279" s="50">
        <v>45875</v>
      </c>
      <c r="G279" s="50">
        <v>45890</v>
      </c>
      <c r="H279" s="91" t="str">
        <f t="shared" ca="1" si="21"/>
        <v/>
      </c>
      <c r="I279" s="49" t="s">
        <v>872</v>
      </c>
      <c r="J279" s="50">
        <v>45896</v>
      </c>
      <c r="K279" s="49" t="str" cm="1">
        <f t="array" ref="K279">IFERROR(CHOOSE(MATCH(TRUE,Tabela2[[#This Row],[REPARADA]:[RETORNO]]&lt;&gt;"",0),"Reparada","Analisando","Sem Reparo","Retorno"),"")</f>
        <v>Reparada</v>
      </c>
      <c r="L279" s="49" t="s">
        <v>46</v>
      </c>
      <c r="M279" s="92" t="s">
        <v>59</v>
      </c>
      <c r="N279" s="93"/>
      <c r="O279" s="94"/>
      <c r="P279" s="95"/>
      <c r="Q279" s="96"/>
      <c r="R279" s="49"/>
      <c r="S279" s="49"/>
      <c r="T279" s="49"/>
      <c r="U279" s="49"/>
      <c r="V279" s="49" t="s">
        <v>145</v>
      </c>
      <c r="W279" s="49" t="s">
        <v>146</v>
      </c>
      <c r="X279" s="97" t="s">
        <v>873</v>
      </c>
      <c r="Y279" s="98" t="s">
        <v>874</v>
      </c>
      <c r="Z279" s="98" t="s">
        <v>875</v>
      </c>
      <c r="AA279" s="98"/>
      <c r="AB279" s="99" t="s">
        <v>876</v>
      </c>
    </row>
    <row r="280" spans="1:28" hidden="1" x14ac:dyDescent="0.2">
      <c r="A280" s="49">
        <v>279</v>
      </c>
      <c r="B280" s="49" t="s">
        <v>72</v>
      </c>
      <c r="C280" s="49" t="s">
        <v>142</v>
      </c>
      <c r="D280" s="49" t="s">
        <v>877</v>
      </c>
      <c r="E280" s="49"/>
      <c r="F280" s="50">
        <v>45875</v>
      </c>
      <c r="G280" s="50">
        <v>45883</v>
      </c>
      <c r="H280" s="91" t="str">
        <f t="shared" ca="1" si="21"/>
        <v/>
      </c>
      <c r="I280" s="49" t="s">
        <v>878</v>
      </c>
      <c r="J280" s="50">
        <v>45889</v>
      </c>
      <c r="K280" s="49" t="str" cm="1">
        <f t="array" ref="K280">IFERROR(CHOOSE(MATCH(TRUE,Tabela2[[#This Row],[REPARADA]:[RETORNO]]&lt;&gt;"",0),"Reparada","Analisando","Sem Reparo","Retorno"),"")</f>
        <v>Reparada</v>
      </c>
      <c r="L280" s="49" t="s">
        <v>46</v>
      </c>
      <c r="M280" s="92" t="s">
        <v>72</v>
      </c>
      <c r="N280" s="93"/>
      <c r="O280" s="94"/>
      <c r="P280" s="95"/>
      <c r="Q280" s="96"/>
      <c r="R280" s="49"/>
      <c r="S280" s="49"/>
      <c r="T280" s="49"/>
      <c r="U280" s="49"/>
      <c r="V280" s="49" t="s">
        <v>145</v>
      </c>
      <c r="W280" s="49" t="s">
        <v>146</v>
      </c>
      <c r="X280" s="97" t="s">
        <v>404</v>
      </c>
      <c r="Y280" s="98" t="s">
        <v>403</v>
      </c>
      <c r="Z280" s="98" t="s">
        <v>259</v>
      </c>
      <c r="AA280" s="98"/>
      <c r="AB280" s="99" t="s">
        <v>879</v>
      </c>
    </row>
    <row r="281" spans="1:28" hidden="1" x14ac:dyDescent="0.2">
      <c r="A281" s="49">
        <v>280</v>
      </c>
      <c r="B281" s="49" t="s">
        <v>91</v>
      </c>
      <c r="C281" s="49" t="s">
        <v>653</v>
      </c>
      <c r="D281" s="49" t="s">
        <v>880</v>
      </c>
      <c r="E281" s="49"/>
      <c r="F281" s="50">
        <v>45875</v>
      </c>
      <c r="G281" s="50">
        <v>45887</v>
      </c>
      <c r="H281" s="91" t="str">
        <f t="shared" ca="1" si="21"/>
        <v/>
      </c>
      <c r="I281" s="49" t="s">
        <v>881</v>
      </c>
      <c r="J281" s="50">
        <v>45891</v>
      </c>
      <c r="K281" s="49" t="str" cm="1">
        <f t="array" ref="K281">IFERROR(CHOOSE(MATCH(TRUE,Tabela2[[#This Row],[REPARADA]:[RETORNO]]&lt;&gt;"",0),"Reparada","Analisando","Sem Reparo","Retorno"),"")</f>
        <v>Sem Reparo</v>
      </c>
      <c r="L281" s="49"/>
      <c r="M281" s="92"/>
      <c r="N281" s="93"/>
      <c r="O281" s="94" t="s">
        <v>91</v>
      </c>
      <c r="P281" s="95"/>
      <c r="Q281" s="96"/>
      <c r="R281" s="49"/>
      <c r="S281" s="49"/>
      <c r="T281" s="49"/>
      <c r="U281" s="49"/>
      <c r="V281" s="49" t="s">
        <v>145</v>
      </c>
      <c r="W281" s="49" t="s">
        <v>146</v>
      </c>
      <c r="X281" s="97"/>
      <c r="Y281" s="98"/>
      <c r="Z281" s="98"/>
      <c r="AA281" s="98"/>
      <c r="AB281" s="99" t="s">
        <v>882</v>
      </c>
    </row>
    <row r="282" spans="1:28" hidden="1" x14ac:dyDescent="0.2">
      <c r="A282" s="49">
        <v>281</v>
      </c>
      <c r="B282" s="49" t="s">
        <v>91</v>
      </c>
      <c r="C282" s="49" t="s">
        <v>653</v>
      </c>
      <c r="D282" s="49" t="s">
        <v>883</v>
      </c>
      <c r="E282" s="49"/>
      <c r="F282" s="50">
        <v>45875</v>
      </c>
      <c r="G282" s="50">
        <v>45887</v>
      </c>
      <c r="H282" s="91" t="str">
        <f t="shared" ca="1" si="21"/>
        <v/>
      </c>
      <c r="I282" s="49" t="s">
        <v>884</v>
      </c>
      <c r="J282" s="50">
        <v>45891</v>
      </c>
      <c r="K282" s="49" t="str" cm="1">
        <f t="array" ref="K282">IFERROR(CHOOSE(MATCH(TRUE,Tabela2[[#This Row],[REPARADA]:[RETORNO]]&lt;&gt;"",0),"Reparada","Analisando","Sem Reparo","Retorno"),"")</f>
        <v>Sem Reparo</v>
      </c>
      <c r="L282" s="49"/>
      <c r="M282" s="92"/>
      <c r="N282" s="93"/>
      <c r="O282" s="94" t="s">
        <v>91</v>
      </c>
      <c r="P282" s="95"/>
      <c r="Q282" s="96"/>
      <c r="R282" s="49"/>
      <c r="S282" s="49"/>
      <c r="T282" s="49"/>
      <c r="U282" s="49"/>
      <c r="V282" s="49" t="s">
        <v>145</v>
      </c>
      <c r="W282" s="49" t="s">
        <v>146</v>
      </c>
      <c r="X282" s="97"/>
      <c r="Y282" s="98"/>
      <c r="Z282" s="98"/>
      <c r="AA282" s="98"/>
      <c r="AB282" s="99" t="s">
        <v>885</v>
      </c>
    </row>
    <row r="283" spans="1:28" hidden="1" x14ac:dyDescent="0.2">
      <c r="A283" s="49">
        <v>282</v>
      </c>
      <c r="B283" s="49" t="s">
        <v>91</v>
      </c>
      <c r="C283" s="49" t="s">
        <v>309</v>
      </c>
      <c r="D283" s="49" t="s">
        <v>406</v>
      </c>
      <c r="E283" s="49"/>
      <c r="F283" s="50">
        <v>45875</v>
      </c>
      <c r="G283" s="50">
        <v>45889</v>
      </c>
      <c r="H283" s="91" t="str">
        <f t="shared" ca="1" si="21"/>
        <v/>
      </c>
      <c r="I283" s="49"/>
      <c r="J283" s="50">
        <v>45889</v>
      </c>
      <c r="K283" s="49" t="str" cm="1">
        <f t="array" ref="K283">IFERROR(CHOOSE(MATCH(TRUE,Tabela2[[#This Row],[REPARADA]:[RETORNO]]&lt;&gt;"",0),"Reparada","Analisando","Sem Reparo","Retorno"),"")</f>
        <v>Retorno</v>
      </c>
      <c r="L283" s="49" t="s">
        <v>46</v>
      </c>
      <c r="M283" s="92"/>
      <c r="N283" s="93"/>
      <c r="O283" s="94"/>
      <c r="P283" s="95" t="s">
        <v>91</v>
      </c>
      <c r="Q283" s="96"/>
      <c r="R283" s="49"/>
      <c r="S283" s="49"/>
      <c r="T283" s="49"/>
      <c r="U283" s="49"/>
      <c r="V283" s="49" t="s">
        <v>145</v>
      </c>
      <c r="W283" s="49" t="s">
        <v>146</v>
      </c>
      <c r="X283" s="97" t="s">
        <v>133</v>
      </c>
      <c r="Y283" s="98" t="s">
        <v>886</v>
      </c>
      <c r="Z283" s="98"/>
      <c r="AA283" s="98"/>
      <c r="AB283" s="99" t="s">
        <v>887</v>
      </c>
    </row>
    <row r="284" spans="1:28" hidden="1" x14ac:dyDescent="0.2">
      <c r="A284" s="49">
        <v>283</v>
      </c>
      <c r="B284" s="49" t="s">
        <v>91</v>
      </c>
      <c r="C284" s="49" t="s">
        <v>172</v>
      </c>
      <c r="D284" s="49" t="s">
        <v>737</v>
      </c>
      <c r="E284" s="49"/>
      <c r="F284" s="50">
        <v>45875</v>
      </c>
      <c r="G284" s="50">
        <v>45891</v>
      </c>
      <c r="H284" s="91" t="str">
        <f t="shared" ca="1" si="21"/>
        <v/>
      </c>
      <c r="I284" s="49"/>
      <c r="J284" s="50">
        <v>45891</v>
      </c>
      <c r="K284" s="49" t="str" cm="1">
        <f t="array" ref="K284">IFERROR(CHOOSE(MATCH(TRUE,Tabela2[[#This Row],[REPARADA]:[RETORNO]]&lt;&gt;"",0),"Reparada","Analisando","Sem Reparo","Retorno"),"")</f>
        <v>Sem Reparo</v>
      </c>
      <c r="L284" s="49"/>
      <c r="M284" s="92"/>
      <c r="N284" s="93"/>
      <c r="O284" s="94" t="s">
        <v>91</v>
      </c>
      <c r="P284" s="95"/>
      <c r="Q284" s="96"/>
      <c r="R284" s="49"/>
      <c r="S284" s="49"/>
      <c r="T284" s="49"/>
      <c r="U284" s="49"/>
      <c r="V284" s="49" t="s">
        <v>145</v>
      </c>
      <c r="W284" s="49" t="s">
        <v>146</v>
      </c>
      <c r="X284" s="97"/>
      <c r="Y284" s="98"/>
      <c r="Z284" s="98"/>
      <c r="AA284" s="98"/>
      <c r="AB284" s="99" t="s">
        <v>704</v>
      </c>
    </row>
    <row r="285" spans="1:28" hidden="1" x14ac:dyDescent="0.2">
      <c r="A285" s="49">
        <v>284</v>
      </c>
      <c r="B285" s="49" t="s">
        <v>199</v>
      </c>
      <c r="C285" s="49" t="s">
        <v>511</v>
      </c>
      <c r="D285" s="51" t="s">
        <v>854</v>
      </c>
      <c r="E285" s="49"/>
      <c r="F285" s="50">
        <v>45875</v>
      </c>
      <c r="G285" s="50">
        <v>45877</v>
      </c>
      <c r="H285" s="91" t="str">
        <f t="shared" ca="1" si="21"/>
        <v/>
      </c>
      <c r="I285" s="49"/>
      <c r="J285" s="50">
        <v>45877</v>
      </c>
      <c r="K285" s="49" t="str" cm="1">
        <f t="array" ref="K285">IFERROR(CHOOSE(MATCH(TRUE,Tabela2[[#This Row],[REPARADA]:[RETORNO]]&lt;&gt;"",0),"Reparada","Analisando","Sem Reparo","Retorno"),"")</f>
        <v>Sem Reparo</v>
      </c>
      <c r="L285" s="49" t="s">
        <v>46</v>
      </c>
      <c r="M285" s="92"/>
      <c r="N285" s="93"/>
      <c r="O285" s="94" t="s">
        <v>199</v>
      </c>
      <c r="P285" s="95"/>
      <c r="Q285" s="96"/>
      <c r="R285" s="49" t="s">
        <v>15</v>
      </c>
      <c r="S285" s="49"/>
      <c r="T285" s="49" t="s">
        <v>15</v>
      </c>
      <c r="U285" s="49" t="s">
        <v>112</v>
      </c>
      <c r="V285" s="49" t="s">
        <v>145</v>
      </c>
      <c r="W285" s="49" t="s">
        <v>146</v>
      </c>
      <c r="X285" s="97" t="s">
        <v>888</v>
      </c>
      <c r="Y285" s="98"/>
      <c r="Z285" s="98"/>
      <c r="AA285" s="98"/>
      <c r="AB285" s="99" t="s">
        <v>889</v>
      </c>
    </row>
    <row r="286" spans="1:28" hidden="1" x14ac:dyDescent="0.2">
      <c r="A286" s="49">
        <v>285</v>
      </c>
      <c r="B286" s="49" t="s">
        <v>199</v>
      </c>
      <c r="C286" s="49" t="s">
        <v>511</v>
      </c>
      <c r="D286" s="49" t="s">
        <v>890</v>
      </c>
      <c r="E286" s="49"/>
      <c r="F286" s="50">
        <v>45875</v>
      </c>
      <c r="G286" s="50">
        <v>45891</v>
      </c>
      <c r="H286" s="91" t="str">
        <f t="shared" ca="1" si="21"/>
        <v/>
      </c>
      <c r="I286" s="49"/>
      <c r="J286" s="50">
        <v>45896</v>
      </c>
      <c r="K286" s="49" t="str" cm="1">
        <f t="array" ref="K286">IFERROR(CHOOSE(MATCH(TRUE,Tabela2[[#This Row],[REPARADA]:[RETORNO]]&lt;&gt;"",0),"Reparada","Analisando","Sem Reparo","Retorno"),"")</f>
        <v>Sem Reparo</v>
      </c>
      <c r="L286" s="49" t="s">
        <v>46</v>
      </c>
      <c r="M286" s="92"/>
      <c r="N286" s="93"/>
      <c r="O286" s="94" t="s">
        <v>199</v>
      </c>
      <c r="P286" s="95"/>
      <c r="Q286" s="96"/>
      <c r="R286" s="49"/>
      <c r="S286" s="49"/>
      <c r="T286" s="49"/>
      <c r="U286" s="49"/>
      <c r="V286" s="49" t="s">
        <v>145</v>
      </c>
      <c r="W286" s="49" t="s">
        <v>146</v>
      </c>
      <c r="X286" s="97"/>
      <c r="Y286" s="98"/>
      <c r="Z286" s="98"/>
      <c r="AA286" s="98"/>
      <c r="AB286" s="99" t="s">
        <v>889</v>
      </c>
    </row>
    <row r="287" spans="1:28" hidden="1" x14ac:dyDescent="0.2">
      <c r="A287" s="49">
        <v>286</v>
      </c>
      <c r="B287" s="49" t="s">
        <v>91</v>
      </c>
      <c r="C287" s="49" t="s">
        <v>172</v>
      </c>
      <c r="D287" s="49" t="s">
        <v>891</v>
      </c>
      <c r="E287" s="49"/>
      <c r="F287" s="50">
        <v>45875</v>
      </c>
      <c r="G287" s="50">
        <v>45875</v>
      </c>
      <c r="H287" s="91" t="str">
        <f t="shared" ca="1" si="21"/>
        <v/>
      </c>
      <c r="I287" s="49" t="s">
        <v>892</v>
      </c>
      <c r="J287" s="50">
        <v>45877</v>
      </c>
      <c r="K287" s="49" t="str" cm="1">
        <f t="array" ref="K287">IFERROR(CHOOSE(MATCH(TRUE,Tabela2[[#This Row],[REPARADA]:[RETORNO]]&lt;&gt;"",0),"Reparada","Analisando","Sem Reparo","Retorno"),"")</f>
        <v>Reparada</v>
      </c>
      <c r="L287" s="49" t="s">
        <v>46</v>
      </c>
      <c r="M287" s="92" t="s">
        <v>91</v>
      </c>
      <c r="N287" s="93"/>
      <c r="O287" s="94"/>
      <c r="P287" s="95"/>
      <c r="Q287" s="96"/>
      <c r="R287" s="49"/>
      <c r="S287" s="49"/>
      <c r="T287" s="49"/>
      <c r="U287" s="49"/>
      <c r="V287" s="49" t="s">
        <v>145</v>
      </c>
      <c r="W287" s="49" t="s">
        <v>146</v>
      </c>
      <c r="X287" s="97" t="s">
        <v>893</v>
      </c>
      <c r="Y287" s="98" t="s">
        <v>735</v>
      </c>
      <c r="Z287" s="98"/>
      <c r="AA287" s="98"/>
      <c r="AB287" s="99" t="s">
        <v>894</v>
      </c>
    </row>
    <row r="288" spans="1:28" hidden="1" x14ac:dyDescent="0.2">
      <c r="A288" s="49">
        <v>287</v>
      </c>
      <c r="B288" s="49" t="s">
        <v>91</v>
      </c>
      <c r="C288" s="49" t="s">
        <v>309</v>
      </c>
      <c r="D288" s="49" t="s">
        <v>895</v>
      </c>
      <c r="E288" s="49"/>
      <c r="F288" s="50">
        <v>45875</v>
      </c>
      <c r="G288" s="50">
        <v>45877</v>
      </c>
      <c r="H288" s="91" t="str">
        <f t="shared" ca="1" si="21"/>
        <v/>
      </c>
      <c r="I288" s="49" t="s">
        <v>896</v>
      </c>
      <c r="J288" s="50">
        <v>45877</v>
      </c>
      <c r="K288" s="49" t="str" cm="1">
        <f t="array" ref="K288">IFERROR(CHOOSE(MATCH(TRUE,Tabela2[[#This Row],[REPARADA]:[RETORNO]]&lt;&gt;"",0),"Reparada","Analisando","Sem Reparo","Retorno"),"")</f>
        <v>Reparada</v>
      </c>
      <c r="L288" s="49" t="s">
        <v>46</v>
      </c>
      <c r="M288" s="92" t="s">
        <v>91</v>
      </c>
      <c r="N288" s="93"/>
      <c r="O288" s="94"/>
      <c r="P288" s="95"/>
      <c r="Q288" s="96"/>
      <c r="R288" s="49"/>
      <c r="S288" s="49"/>
      <c r="T288" s="49"/>
      <c r="U288" s="49"/>
      <c r="V288" s="49" t="s">
        <v>145</v>
      </c>
      <c r="W288" s="49" t="s">
        <v>146</v>
      </c>
      <c r="X288" s="97" t="s">
        <v>133</v>
      </c>
      <c r="Y288" s="98"/>
      <c r="Z288" s="98"/>
      <c r="AA288" s="98"/>
      <c r="AB288" s="99" t="s">
        <v>667</v>
      </c>
    </row>
    <row r="289" spans="1:29" hidden="1" x14ac:dyDescent="0.2">
      <c r="A289" s="49">
        <v>288</v>
      </c>
      <c r="B289" s="49" t="s">
        <v>178</v>
      </c>
      <c r="C289" s="49" t="s">
        <v>179</v>
      </c>
      <c r="D289" s="49" t="s">
        <v>607</v>
      </c>
      <c r="E289" s="49"/>
      <c r="F289" s="50">
        <v>45875</v>
      </c>
      <c r="G289" s="50">
        <v>45884</v>
      </c>
      <c r="H289" s="91" t="str">
        <f t="shared" ca="1" si="21"/>
        <v/>
      </c>
      <c r="I289" s="49" t="s">
        <v>897</v>
      </c>
      <c r="J289" s="50">
        <v>45889</v>
      </c>
      <c r="K289" s="49" t="str" cm="1">
        <f t="array" ref="K289">IFERROR(CHOOSE(MATCH(TRUE,Tabela2[[#This Row],[REPARADA]:[RETORNO]]&lt;&gt;"",0),"Reparada","Analisando","Sem Reparo","Retorno"),"")</f>
        <v>Reparada</v>
      </c>
      <c r="L289" s="49" t="s">
        <v>46</v>
      </c>
      <c r="M289" s="92" t="s">
        <v>178</v>
      </c>
      <c r="N289" s="93"/>
      <c r="O289" s="94"/>
      <c r="P289" s="95"/>
      <c r="Q289" s="96"/>
      <c r="R289" s="49"/>
      <c r="S289" s="49"/>
      <c r="T289" s="49"/>
      <c r="U289" s="49"/>
      <c r="V289" s="49" t="s">
        <v>145</v>
      </c>
      <c r="W289" s="49" t="s">
        <v>146</v>
      </c>
      <c r="X289" s="97" t="s">
        <v>50</v>
      </c>
      <c r="Y289" s="98" t="s">
        <v>651</v>
      </c>
      <c r="Z289" s="98" t="s">
        <v>81</v>
      </c>
      <c r="AA289" s="98" t="s">
        <v>182</v>
      </c>
      <c r="AB289" s="99" t="s">
        <v>399</v>
      </c>
      <c r="AC289" s="107"/>
    </row>
    <row r="290" spans="1:29" hidden="1" x14ac:dyDescent="0.2">
      <c r="A290" s="49">
        <v>289</v>
      </c>
      <c r="B290" s="49" t="s">
        <v>91</v>
      </c>
      <c r="C290" s="49" t="s">
        <v>653</v>
      </c>
      <c r="D290" s="49" t="s">
        <v>898</v>
      </c>
      <c r="E290" s="49"/>
      <c r="F290" s="50">
        <v>45875</v>
      </c>
      <c r="G290" s="50">
        <v>45876</v>
      </c>
      <c r="H290" s="91" t="str">
        <f t="shared" ca="1" si="21"/>
        <v/>
      </c>
      <c r="I290" s="49" t="s">
        <v>899</v>
      </c>
      <c r="J290" s="50">
        <v>45877</v>
      </c>
      <c r="K290" s="49" t="str" cm="1">
        <f t="array" ref="K290">IFERROR(CHOOSE(MATCH(TRUE,Tabela2[[#This Row],[REPARADA]:[RETORNO]]&lt;&gt;"",0),"Reparada","Analisando","Sem Reparo","Retorno"),"")</f>
        <v>Reparada</v>
      </c>
      <c r="L290" s="49" t="s">
        <v>46</v>
      </c>
      <c r="M290" s="92" t="s">
        <v>91</v>
      </c>
      <c r="N290" s="93"/>
      <c r="O290" s="94"/>
      <c r="P290" s="95"/>
      <c r="Q290" s="96"/>
      <c r="R290" s="49"/>
      <c r="S290" s="49"/>
      <c r="T290" s="49"/>
      <c r="U290" s="49"/>
      <c r="V290" s="49" t="s">
        <v>145</v>
      </c>
      <c r="W290" s="49" t="s">
        <v>146</v>
      </c>
      <c r="X290" s="97" t="s">
        <v>133</v>
      </c>
      <c r="Y290" s="98"/>
      <c r="Z290" s="98"/>
      <c r="AA290" s="98"/>
      <c r="AB290" s="99" t="s">
        <v>667</v>
      </c>
    </row>
    <row r="291" spans="1:29" hidden="1" x14ac:dyDescent="0.2">
      <c r="A291" s="49">
        <v>290</v>
      </c>
      <c r="B291" s="49" t="s">
        <v>91</v>
      </c>
      <c r="C291" s="49" t="s">
        <v>172</v>
      </c>
      <c r="D291" s="49" t="s">
        <v>299</v>
      </c>
      <c r="E291" s="49"/>
      <c r="F291" s="50">
        <v>45875</v>
      </c>
      <c r="G291" s="50">
        <v>45875</v>
      </c>
      <c r="H291" s="91" t="str">
        <f t="shared" ca="1" si="21"/>
        <v/>
      </c>
      <c r="I291" s="49" t="s">
        <v>900</v>
      </c>
      <c r="J291" s="50">
        <v>45877</v>
      </c>
      <c r="K291" s="49" t="str" cm="1">
        <f t="array" ref="K291">IFERROR(CHOOSE(MATCH(TRUE,Tabela2[[#This Row],[REPARADA]:[RETORNO]]&lt;&gt;"",0),"Reparada","Analisando","Sem Reparo","Retorno"),"")</f>
        <v>Reparada</v>
      </c>
      <c r="L291" s="49" t="s">
        <v>46</v>
      </c>
      <c r="M291" s="92" t="s">
        <v>91</v>
      </c>
      <c r="N291" s="93"/>
      <c r="O291" s="94"/>
      <c r="P291" s="95"/>
      <c r="Q291" s="96"/>
      <c r="R291" s="49" t="s">
        <v>901</v>
      </c>
      <c r="S291" s="49"/>
      <c r="T291" s="49"/>
      <c r="U291" s="49"/>
      <c r="V291" s="49" t="s">
        <v>145</v>
      </c>
      <c r="W291" s="49" t="s">
        <v>146</v>
      </c>
      <c r="X291" s="97" t="s">
        <v>756</v>
      </c>
      <c r="Y291" s="98"/>
      <c r="Z291" s="98"/>
      <c r="AA291" s="98"/>
      <c r="AB291" s="99" t="s">
        <v>902</v>
      </c>
    </row>
    <row r="292" spans="1:29" hidden="1" x14ac:dyDescent="0.2">
      <c r="A292" s="49">
        <v>291</v>
      </c>
      <c r="B292" s="49" t="s">
        <v>91</v>
      </c>
      <c r="C292" s="49" t="s">
        <v>172</v>
      </c>
      <c r="D292" s="49" t="s">
        <v>903</v>
      </c>
      <c r="E292" s="49"/>
      <c r="F292" s="50">
        <v>45875</v>
      </c>
      <c r="G292" s="50">
        <v>45876</v>
      </c>
      <c r="H292" s="91" t="str">
        <f t="shared" ca="1" si="21"/>
        <v/>
      </c>
      <c r="I292" s="49" t="s">
        <v>904</v>
      </c>
      <c r="J292" s="50">
        <v>45877</v>
      </c>
      <c r="K292" s="49" t="str" cm="1">
        <f t="array" ref="K292">IFERROR(CHOOSE(MATCH(TRUE,Tabela2[[#This Row],[REPARADA]:[RETORNO]]&lt;&gt;"",0),"Reparada","Analisando","Sem Reparo","Retorno"),"")</f>
        <v>Reparada</v>
      </c>
      <c r="L292" s="49" t="s">
        <v>46</v>
      </c>
      <c r="M292" s="92" t="s">
        <v>91</v>
      </c>
      <c r="N292" s="93"/>
      <c r="O292" s="94"/>
      <c r="P292" s="95"/>
      <c r="Q292" s="96"/>
      <c r="R292" s="49"/>
      <c r="S292" s="49"/>
      <c r="T292" s="49"/>
      <c r="U292" s="49"/>
      <c r="V292" s="49" t="s">
        <v>145</v>
      </c>
      <c r="W292" s="49" t="s">
        <v>146</v>
      </c>
      <c r="X292" s="97" t="s">
        <v>499</v>
      </c>
      <c r="Y292" s="98" t="s">
        <v>905</v>
      </c>
      <c r="Z292" s="98"/>
      <c r="AA292" s="98"/>
      <c r="AB292" s="99" t="s">
        <v>667</v>
      </c>
    </row>
    <row r="293" spans="1:29" hidden="1" x14ac:dyDescent="0.2">
      <c r="A293" s="49">
        <v>292</v>
      </c>
      <c r="B293" s="49" t="s">
        <v>91</v>
      </c>
      <c r="C293" s="49" t="s">
        <v>653</v>
      </c>
      <c r="D293" s="49" t="s">
        <v>906</v>
      </c>
      <c r="E293" s="49"/>
      <c r="F293" s="50">
        <v>45875</v>
      </c>
      <c r="G293" s="50">
        <v>45875</v>
      </c>
      <c r="H293" s="91" t="str">
        <f t="shared" ca="1" si="21"/>
        <v/>
      </c>
      <c r="I293" s="49" t="s">
        <v>907</v>
      </c>
      <c r="J293" s="50">
        <v>45877</v>
      </c>
      <c r="K293" s="49" t="str" cm="1">
        <f t="array" ref="K293">IFERROR(CHOOSE(MATCH(TRUE,Tabela2[[#This Row],[REPARADA]:[RETORNO]]&lt;&gt;"",0),"Reparada","Analisando","Sem Reparo","Retorno"),"")</f>
        <v>Reparada</v>
      </c>
      <c r="L293" s="49" t="s">
        <v>46</v>
      </c>
      <c r="M293" s="92" t="s">
        <v>91</v>
      </c>
      <c r="N293" s="93"/>
      <c r="O293" s="94"/>
      <c r="P293" s="95"/>
      <c r="Q293" s="96"/>
      <c r="R293" s="49"/>
      <c r="S293" s="49"/>
      <c r="T293" s="49"/>
      <c r="U293" s="49"/>
      <c r="V293" s="49" t="s">
        <v>145</v>
      </c>
      <c r="W293" s="49" t="s">
        <v>146</v>
      </c>
      <c r="X293" s="97" t="s">
        <v>908</v>
      </c>
      <c r="Y293" s="98" t="s">
        <v>133</v>
      </c>
      <c r="Z293" s="98"/>
      <c r="AA293" s="98"/>
      <c r="AB293" s="99" t="s">
        <v>909</v>
      </c>
    </row>
    <row r="294" spans="1:29" hidden="1" x14ac:dyDescent="0.2">
      <c r="A294" s="49">
        <v>293</v>
      </c>
      <c r="B294" s="49" t="s">
        <v>178</v>
      </c>
      <c r="C294" s="49" t="s">
        <v>179</v>
      </c>
      <c r="D294" s="49" t="s">
        <v>910</v>
      </c>
      <c r="E294" s="49"/>
      <c r="F294" s="50">
        <v>45875</v>
      </c>
      <c r="G294" s="50">
        <v>45888</v>
      </c>
      <c r="H294" s="91" t="str">
        <f t="shared" ca="1" si="21"/>
        <v/>
      </c>
      <c r="I294" s="49" t="s">
        <v>911</v>
      </c>
      <c r="J294" s="50">
        <v>45889</v>
      </c>
      <c r="K294" s="49" t="str" cm="1">
        <f t="array" ref="K294">IFERROR(CHOOSE(MATCH(TRUE,Tabela2[[#This Row],[REPARADA]:[RETORNO]]&lt;&gt;"",0),"Reparada","Analisando","Sem Reparo","Retorno"),"")</f>
        <v>Reparada</v>
      </c>
      <c r="L294" s="49" t="s">
        <v>46</v>
      </c>
      <c r="M294" s="92" t="s">
        <v>178</v>
      </c>
      <c r="N294" s="93"/>
      <c r="O294" s="94"/>
      <c r="P294" s="95"/>
      <c r="Q294" s="96"/>
      <c r="R294" s="49"/>
      <c r="S294" s="49"/>
      <c r="T294" s="49"/>
      <c r="U294" s="49"/>
      <c r="V294" s="49" t="s">
        <v>145</v>
      </c>
      <c r="W294" s="49" t="s">
        <v>146</v>
      </c>
      <c r="X294" s="97" t="s">
        <v>183</v>
      </c>
      <c r="Y294" s="98" t="s">
        <v>182</v>
      </c>
      <c r="Z294" s="98" t="s">
        <v>468</v>
      </c>
      <c r="AA294" s="98" t="s">
        <v>50</v>
      </c>
      <c r="AB294" s="99" t="s">
        <v>345</v>
      </c>
    </row>
    <row r="295" spans="1:29" hidden="1" x14ac:dyDescent="0.2">
      <c r="A295" s="49">
        <v>294</v>
      </c>
      <c r="B295" s="49" t="s">
        <v>91</v>
      </c>
      <c r="C295" s="49" t="s">
        <v>172</v>
      </c>
      <c r="D295" s="49" t="s">
        <v>912</v>
      </c>
      <c r="E295" s="49"/>
      <c r="F295" s="50">
        <v>45875</v>
      </c>
      <c r="G295" s="50">
        <v>45876</v>
      </c>
      <c r="H295" s="91" t="str">
        <f t="shared" ca="1" si="21"/>
        <v/>
      </c>
      <c r="I295" s="49" t="s">
        <v>913</v>
      </c>
      <c r="J295" s="50">
        <v>45877</v>
      </c>
      <c r="K295" s="49" t="str" cm="1">
        <f t="array" ref="K295">IFERROR(CHOOSE(MATCH(TRUE,Tabela2[[#This Row],[REPARADA]:[RETORNO]]&lt;&gt;"",0),"Reparada","Analisando","Sem Reparo","Retorno"),"")</f>
        <v>Reparada</v>
      </c>
      <c r="L295" s="49" t="s">
        <v>46</v>
      </c>
      <c r="M295" s="92" t="s">
        <v>91</v>
      </c>
      <c r="N295" s="93"/>
      <c r="O295" s="94"/>
      <c r="P295" s="95"/>
      <c r="Q295" s="96"/>
      <c r="R295" s="49"/>
      <c r="S295" s="49"/>
      <c r="T295" s="49"/>
      <c r="U295" s="49"/>
      <c r="V295" s="49" t="s">
        <v>145</v>
      </c>
      <c r="W295" s="49" t="s">
        <v>146</v>
      </c>
      <c r="X295" s="97" t="s">
        <v>133</v>
      </c>
      <c r="Y295" s="98" t="s">
        <v>914</v>
      </c>
      <c r="Z295" s="98"/>
      <c r="AA295" s="98"/>
      <c r="AB295" s="99" t="s">
        <v>915</v>
      </c>
    </row>
    <row r="296" spans="1:29" hidden="1" x14ac:dyDescent="0.2">
      <c r="A296" s="49">
        <v>295</v>
      </c>
      <c r="B296" s="49" t="s">
        <v>91</v>
      </c>
      <c r="C296" s="49" t="s">
        <v>309</v>
      </c>
      <c r="D296" s="49" t="s">
        <v>750</v>
      </c>
      <c r="E296" s="49"/>
      <c r="F296" s="50">
        <v>45875</v>
      </c>
      <c r="G296" s="50">
        <v>45877</v>
      </c>
      <c r="H296" s="91" t="str">
        <f t="shared" ca="1" si="21"/>
        <v/>
      </c>
      <c r="I296" s="49" t="s">
        <v>916</v>
      </c>
      <c r="J296" s="50">
        <v>45877</v>
      </c>
      <c r="K296" s="49" t="str" cm="1">
        <f t="array" ref="K296">IFERROR(CHOOSE(MATCH(TRUE,Tabela2[[#This Row],[REPARADA]:[RETORNO]]&lt;&gt;"",0),"Reparada","Analisando","Sem Reparo","Retorno"),"")</f>
        <v>Reparada</v>
      </c>
      <c r="L296" s="49" t="s">
        <v>46</v>
      </c>
      <c r="M296" s="92" t="s">
        <v>91</v>
      </c>
      <c r="N296" s="93"/>
      <c r="O296" s="94"/>
      <c r="P296" s="95"/>
      <c r="Q296" s="96"/>
      <c r="R296" s="49" t="s">
        <v>901</v>
      </c>
      <c r="S296" s="49"/>
      <c r="T296" s="49"/>
      <c r="U296" s="49"/>
      <c r="V296" s="49" t="s">
        <v>145</v>
      </c>
      <c r="W296" s="49" t="s">
        <v>146</v>
      </c>
      <c r="X296" s="97" t="s">
        <v>905</v>
      </c>
      <c r="Y296" s="98" t="s">
        <v>133</v>
      </c>
      <c r="Z296" s="98"/>
      <c r="AA296" s="98"/>
      <c r="AB296" s="99" t="s">
        <v>902</v>
      </c>
    </row>
    <row r="297" spans="1:29" hidden="1" x14ac:dyDescent="0.2">
      <c r="A297" s="49">
        <v>296</v>
      </c>
      <c r="B297" s="49" t="s">
        <v>91</v>
      </c>
      <c r="C297" s="49" t="s">
        <v>172</v>
      </c>
      <c r="D297" s="49" t="s">
        <v>665</v>
      </c>
      <c r="E297" s="49"/>
      <c r="F297" s="50">
        <v>45875</v>
      </c>
      <c r="G297" s="50">
        <v>45877</v>
      </c>
      <c r="H297" s="91" t="str">
        <f t="shared" ca="1" si="21"/>
        <v/>
      </c>
      <c r="I297" s="49" t="s">
        <v>917</v>
      </c>
      <c r="J297" s="50">
        <v>45877</v>
      </c>
      <c r="K297" s="49" t="str" cm="1">
        <f t="array" ref="K297">IFERROR(CHOOSE(MATCH(TRUE,Tabela2[[#This Row],[REPARADA]:[RETORNO]]&lt;&gt;"",0),"Reparada","Analisando","Sem Reparo","Retorno"),"")</f>
        <v>Reparada</v>
      </c>
      <c r="L297" s="49" t="s">
        <v>46</v>
      </c>
      <c r="M297" s="92" t="s">
        <v>91</v>
      </c>
      <c r="N297" s="93"/>
      <c r="O297" s="94"/>
      <c r="P297" s="95"/>
      <c r="Q297" s="96"/>
      <c r="R297" s="49" t="s">
        <v>901</v>
      </c>
      <c r="S297" s="49"/>
      <c r="T297" s="49"/>
      <c r="U297" s="49"/>
      <c r="V297" s="49" t="s">
        <v>145</v>
      </c>
      <c r="W297" s="49" t="s">
        <v>146</v>
      </c>
      <c r="X297" s="97" t="s">
        <v>777</v>
      </c>
      <c r="Y297" s="98" t="s">
        <v>918</v>
      </c>
      <c r="Z297" s="98"/>
      <c r="AA297" s="98"/>
      <c r="AB297" s="99" t="s">
        <v>902</v>
      </c>
    </row>
    <row r="298" spans="1:29" hidden="1" x14ac:dyDescent="0.2">
      <c r="A298" s="49">
        <v>297</v>
      </c>
      <c r="B298" s="49" t="s">
        <v>178</v>
      </c>
      <c r="C298" s="49" t="s">
        <v>716</v>
      </c>
      <c r="D298" s="51" t="s">
        <v>717</v>
      </c>
      <c r="E298" s="49" t="s">
        <v>485</v>
      </c>
      <c r="F298" s="50">
        <v>45875</v>
      </c>
      <c r="G298" s="50">
        <v>45882</v>
      </c>
      <c r="H298" s="91" t="str">
        <f t="shared" ca="1" si="21"/>
        <v/>
      </c>
      <c r="I298" s="51" t="s">
        <v>919</v>
      </c>
      <c r="J298" s="50">
        <v>45883</v>
      </c>
      <c r="K298" s="49" t="str" cm="1">
        <f t="array" ref="K298">IFERROR(CHOOSE(MATCH(TRUE,Tabela2[[#This Row],[REPARADA]:[RETORNO]]&lt;&gt;"",0),"Reparada","Analisando","Sem Reparo","Retorno"),"")</f>
        <v>Retorno</v>
      </c>
      <c r="L298" s="49" t="s">
        <v>46</v>
      </c>
      <c r="M298" s="92"/>
      <c r="N298" s="93"/>
      <c r="O298" s="94"/>
      <c r="P298" s="95" t="s">
        <v>178</v>
      </c>
      <c r="Q298" s="96"/>
      <c r="R298" s="49"/>
      <c r="S298" s="49"/>
      <c r="T298" s="49"/>
      <c r="U298" s="49"/>
      <c r="V298" s="49" t="s">
        <v>145</v>
      </c>
      <c r="W298" s="49" t="s">
        <v>146</v>
      </c>
      <c r="X298" s="97"/>
      <c r="Y298" s="98"/>
      <c r="Z298" s="98"/>
      <c r="AA298" s="98"/>
      <c r="AB298" s="99" t="s">
        <v>920</v>
      </c>
    </row>
    <row r="299" spans="1:29" hidden="1" x14ac:dyDescent="0.2">
      <c r="A299" s="49">
        <v>197</v>
      </c>
      <c r="B299" s="49" t="s">
        <v>115</v>
      </c>
      <c r="C299" s="49" t="s">
        <v>238</v>
      </c>
      <c r="D299" s="49">
        <v>62999003172</v>
      </c>
      <c r="E299" s="49"/>
      <c r="F299" s="50">
        <v>45821</v>
      </c>
      <c r="G299" s="50">
        <v>45889</v>
      </c>
      <c r="H299" s="91" t="str">
        <f t="shared" ca="1" si="21"/>
        <v/>
      </c>
      <c r="I299" s="49" t="s">
        <v>921</v>
      </c>
      <c r="J299" s="50"/>
      <c r="K299" s="49" t="str" cm="1">
        <f t="array" ref="K299">IFERROR(CHOOSE(MATCH(TRUE,Tabela2[[#This Row],[REPARADA]:[RETORNO]]&lt;&gt;"",0),"Reparada","Analisando","Sem Reparo","Retorno"),"")</f>
        <v>Reparada</v>
      </c>
      <c r="L299" s="49" t="s">
        <v>290</v>
      </c>
      <c r="M299" s="92" t="s">
        <v>115</v>
      </c>
      <c r="N299" s="93"/>
      <c r="O299" s="94"/>
      <c r="P299" s="95"/>
      <c r="Q299" s="96"/>
      <c r="R299" s="49"/>
      <c r="S299" s="49"/>
      <c r="T299" s="49"/>
      <c r="U299" s="49"/>
      <c r="V299" s="49" t="s">
        <v>692</v>
      </c>
      <c r="W299" s="49"/>
      <c r="X299" s="97"/>
      <c r="Y299" s="98"/>
      <c r="Z299" s="98"/>
      <c r="AA299" s="98"/>
      <c r="AB299" s="99" t="s">
        <v>922</v>
      </c>
    </row>
    <row r="300" spans="1:29" hidden="1" x14ac:dyDescent="0.2">
      <c r="A300" s="49">
        <v>199</v>
      </c>
      <c r="B300" s="49" t="s">
        <v>115</v>
      </c>
      <c r="C300" s="49" t="s">
        <v>238</v>
      </c>
      <c r="D300" s="49" t="s">
        <v>923</v>
      </c>
      <c r="E300" s="49"/>
      <c r="F300" s="50">
        <v>45821</v>
      </c>
      <c r="G300" s="50">
        <v>45860</v>
      </c>
      <c r="H300" s="91" t="str">
        <f t="shared" ca="1" si="21"/>
        <v/>
      </c>
      <c r="I300" s="49" t="s">
        <v>924</v>
      </c>
      <c r="J300" s="50">
        <v>45862</v>
      </c>
      <c r="K300" s="49" t="str" cm="1">
        <f t="array" ref="K300">IFERROR(CHOOSE(MATCH(TRUE,Tabela2[[#This Row],[REPARADA]:[RETORNO]]&lt;&gt;"",0),"Reparada","Analisando","Sem Reparo","Retorno"),"")</f>
        <v>Reparada</v>
      </c>
      <c r="L300" s="49" t="s">
        <v>46</v>
      </c>
      <c r="M300" s="92" t="s">
        <v>115</v>
      </c>
      <c r="N300" s="93"/>
      <c r="O300" s="94"/>
      <c r="P300" s="95"/>
      <c r="Q300" s="96"/>
      <c r="R300" s="49" t="s">
        <v>691</v>
      </c>
      <c r="S300" s="49"/>
      <c r="T300" s="49" t="s">
        <v>115</v>
      </c>
      <c r="U300" s="49"/>
      <c r="V300" s="49" t="s">
        <v>692</v>
      </c>
      <c r="W300" s="49"/>
      <c r="X300" s="97"/>
      <c r="Y300" s="98"/>
      <c r="Z300" s="98"/>
      <c r="AA300" s="98"/>
      <c r="AB300" s="99" t="s">
        <v>925</v>
      </c>
    </row>
    <row r="301" spans="1:29" hidden="1" x14ac:dyDescent="0.2">
      <c r="A301" s="49">
        <v>298</v>
      </c>
      <c r="B301" s="49" t="s">
        <v>115</v>
      </c>
      <c r="C301" s="49" t="s">
        <v>238</v>
      </c>
      <c r="D301" s="49" t="s">
        <v>926</v>
      </c>
      <c r="E301" s="49"/>
      <c r="F301" s="50">
        <v>45880</v>
      </c>
      <c r="G301" s="50">
        <v>45888</v>
      </c>
      <c r="H301" s="91" t="str">
        <f t="shared" ref="H301" ca="1" si="22">IF(G301,"",TODAY()-F301)</f>
        <v/>
      </c>
      <c r="I301" s="49" t="s">
        <v>927</v>
      </c>
      <c r="J301" s="50"/>
      <c r="K301" s="49" t="str" cm="1">
        <f t="array" ref="K301">IFERROR(CHOOSE(MATCH(TRUE,Tabela2[[#This Row],[REPARADA]:[RETORNO]]&lt;&gt;"",0),"Reparada","Analisando","Sem Reparo","Retorno"),"")</f>
        <v>Reparada</v>
      </c>
      <c r="L301" s="49" t="s">
        <v>290</v>
      </c>
      <c r="M301" s="92" t="s">
        <v>115</v>
      </c>
      <c r="N301" s="93"/>
      <c r="O301" s="94"/>
      <c r="P301" s="95"/>
      <c r="Q301" s="96"/>
      <c r="R301" s="49"/>
      <c r="S301" s="49"/>
      <c r="T301" s="49"/>
      <c r="U301" s="49"/>
      <c r="V301" s="49" t="s">
        <v>692</v>
      </c>
      <c r="W301" s="49"/>
      <c r="X301" s="97"/>
      <c r="Y301" s="98"/>
      <c r="Z301" s="98"/>
      <c r="AA301" s="98"/>
      <c r="AB301" s="99" t="s">
        <v>928</v>
      </c>
    </row>
    <row r="302" spans="1:29" hidden="1" x14ac:dyDescent="0.2">
      <c r="A302" s="49">
        <v>301</v>
      </c>
      <c r="B302" s="49" t="s">
        <v>165</v>
      </c>
      <c r="C302" s="49" t="s">
        <v>600</v>
      </c>
      <c r="D302" s="51" t="s">
        <v>929</v>
      </c>
      <c r="E302" s="49"/>
      <c r="F302" s="50">
        <v>45881</v>
      </c>
      <c r="G302" s="50">
        <v>45882</v>
      </c>
      <c r="H302" s="91" t="str">
        <f t="shared" ref="H302:H304" ca="1" si="23">IF(G302,"",TODAY()-F302)</f>
        <v/>
      </c>
      <c r="I302" s="51" t="s">
        <v>930</v>
      </c>
      <c r="J302" s="50">
        <v>45883</v>
      </c>
      <c r="K302" s="49" t="str" cm="1">
        <f t="array" ref="K302">IFERROR(CHOOSE(MATCH(TRUE,Tabela2[[#This Row],[REPARADA]:[RETORNO]]&lt;&gt;"",0),"Reparada","Analisando","Sem Reparo","Retorno"),"")</f>
        <v>Reparada</v>
      </c>
      <c r="L302" s="49" t="s">
        <v>46</v>
      </c>
      <c r="M302" s="92" t="s">
        <v>165</v>
      </c>
      <c r="N302" s="93"/>
      <c r="O302" s="94"/>
      <c r="P302" s="95"/>
      <c r="Q302" s="96"/>
      <c r="R302" s="49"/>
      <c r="S302" s="49"/>
      <c r="T302" s="49"/>
      <c r="U302" s="49"/>
      <c r="V302" s="49" t="s">
        <v>145</v>
      </c>
      <c r="W302" s="49" t="s">
        <v>146</v>
      </c>
      <c r="X302" s="97" t="s">
        <v>931</v>
      </c>
      <c r="Y302" s="98" t="s">
        <v>918</v>
      </c>
      <c r="Z302" s="98" t="s">
        <v>932</v>
      </c>
      <c r="AA302" s="98"/>
      <c r="AB302" s="99" t="s">
        <v>933</v>
      </c>
    </row>
    <row r="303" spans="1:29" hidden="1" x14ac:dyDescent="0.2">
      <c r="A303" s="49">
        <v>302</v>
      </c>
      <c r="B303" s="49" t="s">
        <v>165</v>
      </c>
      <c r="C303" s="49" t="s">
        <v>600</v>
      </c>
      <c r="D303" s="51" t="s">
        <v>934</v>
      </c>
      <c r="E303" s="49"/>
      <c r="F303" s="50">
        <v>45881</v>
      </c>
      <c r="G303" s="50">
        <v>45882</v>
      </c>
      <c r="H303" s="91" t="str">
        <f t="shared" ca="1" si="23"/>
        <v/>
      </c>
      <c r="I303" s="51" t="s">
        <v>935</v>
      </c>
      <c r="J303" s="50">
        <v>45883</v>
      </c>
      <c r="K303" s="49" t="str" cm="1">
        <f t="array" ref="K303">IFERROR(CHOOSE(MATCH(TRUE,Tabela2[[#This Row],[REPARADA]:[RETORNO]]&lt;&gt;"",0),"Reparada","Analisando","Sem Reparo","Retorno"),"")</f>
        <v>Reparada</v>
      </c>
      <c r="L303" s="49" t="s">
        <v>46</v>
      </c>
      <c r="M303" s="92" t="s">
        <v>165</v>
      </c>
      <c r="N303" s="93"/>
      <c r="O303" s="94"/>
      <c r="P303" s="95"/>
      <c r="Q303" s="96"/>
      <c r="R303" s="49"/>
      <c r="S303" s="49"/>
      <c r="T303" s="49"/>
      <c r="U303" s="49"/>
      <c r="V303" s="49" t="s">
        <v>145</v>
      </c>
      <c r="W303" s="49" t="s">
        <v>146</v>
      </c>
      <c r="X303" s="97" t="s">
        <v>931</v>
      </c>
      <c r="Y303" s="98" t="s">
        <v>918</v>
      </c>
      <c r="Z303" s="98" t="s">
        <v>932</v>
      </c>
      <c r="AA303" s="98"/>
      <c r="AB303" s="99" t="s">
        <v>936</v>
      </c>
    </row>
    <row r="304" spans="1:29" hidden="1" x14ac:dyDescent="0.2">
      <c r="A304" s="49">
        <v>303</v>
      </c>
      <c r="B304" s="49" t="s">
        <v>199</v>
      </c>
      <c r="C304" s="49" t="s">
        <v>511</v>
      </c>
      <c r="D304" s="51" t="s">
        <v>861</v>
      </c>
      <c r="E304" s="49"/>
      <c r="F304" s="50">
        <v>45881</v>
      </c>
      <c r="G304" s="50">
        <v>45896</v>
      </c>
      <c r="H304" s="91" t="str">
        <f t="shared" ca="1" si="23"/>
        <v/>
      </c>
      <c r="I304" s="49"/>
      <c r="J304" s="50">
        <v>45896</v>
      </c>
      <c r="K304" s="49" t="str" cm="1">
        <f t="array" ref="K304">IFERROR(CHOOSE(MATCH(TRUE,Tabela2[[#This Row],[REPARADA]:[RETORNO]]&lt;&gt;"",0),"Reparada","Analisando","Sem Reparo","Retorno"),"")</f>
        <v>Retorno</v>
      </c>
      <c r="L304" s="49" t="s">
        <v>46</v>
      </c>
      <c r="M304" s="92"/>
      <c r="N304" s="93"/>
      <c r="O304" s="94"/>
      <c r="P304" s="95" t="s">
        <v>199</v>
      </c>
      <c r="Q304" s="96"/>
      <c r="R304" s="49"/>
      <c r="S304" s="49"/>
      <c r="T304" s="49"/>
      <c r="U304" s="49"/>
      <c r="V304" s="49" t="s">
        <v>145</v>
      </c>
      <c r="W304" s="49" t="s">
        <v>146</v>
      </c>
      <c r="X304" s="97"/>
      <c r="Y304" s="98"/>
      <c r="Z304" s="98"/>
      <c r="AA304" s="98"/>
      <c r="AB304" s="99" t="s">
        <v>937</v>
      </c>
    </row>
    <row r="305" spans="1:28" hidden="1" x14ac:dyDescent="0.2">
      <c r="A305" s="49">
        <v>304</v>
      </c>
      <c r="B305" s="49" t="s">
        <v>91</v>
      </c>
      <c r="C305" s="49" t="s">
        <v>172</v>
      </c>
      <c r="D305" s="49" t="s">
        <v>938</v>
      </c>
      <c r="E305" s="49"/>
      <c r="F305" s="50">
        <v>45881</v>
      </c>
      <c r="G305" s="50">
        <v>45887</v>
      </c>
      <c r="H305" s="91" t="str">
        <f t="shared" ref="H305:H349" ca="1" si="24">IF(G305,"",TODAY()-F305)</f>
        <v/>
      </c>
      <c r="I305" s="49" t="s">
        <v>939</v>
      </c>
      <c r="J305" s="50">
        <v>45891</v>
      </c>
      <c r="K305" s="49" t="str" cm="1">
        <f t="array" ref="K305">IFERROR(CHOOSE(MATCH(TRUE,Tabela2[[#This Row],[REPARADA]:[RETORNO]]&lt;&gt;"",0),"Reparada","Analisando","Sem Reparo","Retorno"),"")</f>
        <v>Sem Reparo</v>
      </c>
      <c r="L305" s="49"/>
      <c r="M305" s="92"/>
      <c r="N305" s="93"/>
      <c r="O305" s="94" t="s">
        <v>91</v>
      </c>
      <c r="P305" s="95"/>
      <c r="Q305" s="96"/>
      <c r="R305" s="49"/>
      <c r="S305" s="49"/>
      <c r="T305" s="49"/>
      <c r="U305" s="49"/>
      <c r="V305" s="49" t="s">
        <v>145</v>
      </c>
      <c r="W305" s="49" t="s">
        <v>146</v>
      </c>
      <c r="X305" s="97"/>
      <c r="Y305" s="98"/>
      <c r="Z305" s="98"/>
      <c r="AA305" s="98"/>
      <c r="AB305" s="99" t="s">
        <v>885</v>
      </c>
    </row>
    <row r="306" spans="1:28" hidden="1" x14ac:dyDescent="0.2">
      <c r="A306" s="49">
        <v>305</v>
      </c>
      <c r="B306" s="49" t="s">
        <v>91</v>
      </c>
      <c r="C306" s="49" t="s">
        <v>172</v>
      </c>
      <c r="D306" s="49" t="s">
        <v>940</v>
      </c>
      <c r="E306" s="49"/>
      <c r="F306" s="50">
        <v>45881</v>
      </c>
      <c r="G306" s="50">
        <v>45887</v>
      </c>
      <c r="H306" s="91" t="str">
        <f t="shared" ca="1" si="24"/>
        <v/>
      </c>
      <c r="I306" s="49" t="s">
        <v>941</v>
      </c>
      <c r="J306" s="50">
        <v>45891</v>
      </c>
      <c r="K306" s="49" t="str" cm="1">
        <f t="array" ref="K306">IFERROR(CHOOSE(MATCH(TRUE,Tabela2[[#This Row],[REPARADA]:[RETORNO]]&lt;&gt;"",0),"Reparada","Analisando","Sem Reparo","Retorno"),"")</f>
        <v>Sem Reparo</v>
      </c>
      <c r="L306" s="49"/>
      <c r="M306" s="92"/>
      <c r="N306" s="93"/>
      <c r="O306" s="94" t="s">
        <v>91</v>
      </c>
      <c r="P306" s="95"/>
      <c r="Q306" s="96"/>
      <c r="R306" s="49"/>
      <c r="S306" s="49"/>
      <c r="T306" s="49"/>
      <c r="U306" s="49"/>
      <c r="V306" s="49" t="s">
        <v>145</v>
      </c>
      <c r="W306" s="49" t="s">
        <v>146</v>
      </c>
      <c r="X306" s="97"/>
      <c r="Y306" s="98"/>
      <c r="Z306" s="98"/>
      <c r="AA306" s="98"/>
      <c r="AB306" s="99" t="s">
        <v>942</v>
      </c>
    </row>
    <row r="307" spans="1:28" hidden="1" x14ac:dyDescent="0.2">
      <c r="A307" s="49">
        <v>306</v>
      </c>
      <c r="B307" s="49" t="s">
        <v>165</v>
      </c>
      <c r="C307" s="49" t="s">
        <v>600</v>
      </c>
      <c r="D307" s="49" t="s">
        <v>943</v>
      </c>
      <c r="E307" s="49"/>
      <c r="F307" s="50">
        <v>45881</v>
      </c>
      <c r="G307" s="50">
        <v>45891</v>
      </c>
      <c r="H307" s="91" t="str">
        <f t="shared" ca="1" si="24"/>
        <v/>
      </c>
      <c r="I307" s="49" t="s">
        <v>944</v>
      </c>
      <c r="J307" s="50">
        <v>45896</v>
      </c>
      <c r="K307" s="49" t="str" cm="1">
        <f t="array" ref="K307">IFERROR(CHOOSE(MATCH(TRUE,Tabela2[[#This Row],[REPARADA]:[RETORNO]]&lt;&gt;"",0),"Reparada","Analisando","Sem Reparo","Retorno"),"")</f>
        <v>Reparada</v>
      </c>
      <c r="L307" s="49" t="s">
        <v>46</v>
      </c>
      <c r="M307" s="92" t="s">
        <v>165</v>
      </c>
      <c r="N307" s="93"/>
      <c r="O307" s="94"/>
      <c r="P307" s="95"/>
      <c r="Q307" s="96"/>
      <c r="R307" s="49"/>
      <c r="S307" s="49"/>
      <c r="T307" s="49"/>
      <c r="U307" s="49"/>
      <c r="V307" s="49" t="s">
        <v>145</v>
      </c>
      <c r="W307" s="49" t="s">
        <v>146</v>
      </c>
      <c r="X307" s="97" t="s">
        <v>945</v>
      </c>
      <c r="Y307" s="98"/>
      <c r="Z307" s="98"/>
      <c r="AA307" s="98"/>
      <c r="AB307" s="99" t="s">
        <v>946</v>
      </c>
    </row>
    <row r="308" spans="1:28" hidden="1" x14ac:dyDescent="0.2">
      <c r="A308" s="49">
        <v>307</v>
      </c>
      <c r="B308" s="49" t="s">
        <v>165</v>
      </c>
      <c r="C308" s="49" t="s">
        <v>600</v>
      </c>
      <c r="D308" s="49" t="s">
        <v>947</v>
      </c>
      <c r="E308" s="49"/>
      <c r="F308" s="50">
        <v>45881</v>
      </c>
      <c r="G308" s="50">
        <v>45891</v>
      </c>
      <c r="H308" s="91" t="str">
        <f t="shared" ca="1" si="24"/>
        <v/>
      </c>
      <c r="I308" s="49" t="s">
        <v>948</v>
      </c>
      <c r="J308" s="50">
        <v>45896</v>
      </c>
      <c r="K308" s="49" t="str" cm="1">
        <f t="array" ref="K308">IFERROR(CHOOSE(MATCH(TRUE,Tabela2[[#This Row],[REPARADA]:[RETORNO]]&lt;&gt;"",0),"Reparada","Analisando","Sem Reparo","Retorno"),"")</f>
        <v>Reparada</v>
      </c>
      <c r="L308" s="49" t="s">
        <v>46</v>
      </c>
      <c r="M308" s="92" t="s">
        <v>165</v>
      </c>
      <c r="N308" s="93"/>
      <c r="O308" s="94"/>
      <c r="P308" s="95"/>
      <c r="Q308" s="96"/>
      <c r="R308" s="49"/>
      <c r="S308" s="49"/>
      <c r="T308" s="49"/>
      <c r="U308" s="49"/>
      <c r="V308" s="49" t="s">
        <v>145</v>
      </c>
      <c r="W308" s="49" t="s">
        <v>146</v>
      </c>
      <c r="X308" s="97" t="s">
        <v>931</v>
      </c>
      <c r="Y308" s="98" t="s">
        <v>918</v>
      </c>
      <c r="Z308" s="98" t="s">
        <v>932</v>
      </c>
      <c r="AA308" s="98"/>
      <c r="AB308" s="99" t="s">
        <v>949</v>
      </c>
    </row>
    <row r="309" spans="1:28" hidden="1" x14ac:dyDescent="0.2">
      <c r="A309" s="49">
        <v>308</v>
      </c>
      <c r="B309" s="49" t="s">
        <v>165</v>
      </c>
      <c r="C309" s="49" t="s">
        <v>600</v>
      </c>
      <c r="D309" s="49" t="s">
        <v>950</v>
      </c>
      <c r="E309" s="49"/>
      <c r="F309" s="50">
        <v>45881</v>
      </c>
      <c r="G309" s="50">
        <v>45894</v>
      </c>
      <c r="H309" s="91" t="str">
        <f t="shared" ca="1" si="24"/>
        <v/>
      </c>
      <c r="I309" s="49" t="s">
        <v>951</v>
      </c>
      <c r="J309" s="50">
        <v>45891</v>
      </c>
      <c r="K309" s="49" t="str" cm="1">
        <f t="array" ref="K309">IFERROR(CHOOSE(MATCH(TRUE,Tabela2[[#This Row],[REPARADA]:[RETORNO]]&lt;&gt;"",0),"Reparada","Analisando","Sem Reparo","Retorno"),"")</f>
        <v>Sem Reparo</v>
      </c>
      <c r="L309" s="49"/>
      <c r="M309" s="92"/>
      <c r="N309" s="93"/>
      <c r="O309" s="94" t="s">
        <v>165</v>
      </c>
      <c r="P309" s="95"/>
      <c r="Q309" s="96"/>
      <c r="R309" s="49"/>
      <c r="S309" s="49"/>
      <c r="T309" s="49"/>
      <c r="U309" s="49"/>
      <c r="V309" s="49" t="s">
        <v>145</v>
      </c>
      <c r="W309" s="49" t="s">
        <v>146</v>
      </c>
      <c r="X309" s="97"/>
      <c r="Y309" s="98"/>
      <c r="Z309" s="98"/>
      <c r="AA309" s="98"/>
      <c r="AB309" s="99" t="s">
        <v>952</v>
      </c>
    </row>
    <row r="310" spans="1:28" hidden="1" x14ac:dyDescent="0.2">
      <c r="A310" s="49">
        <v>309</v>
      </c>
      <c r="B310" s="49" t="s">
        <v>54</v>
      </c>
      <c r="C310" s="49" t="s">
        <v>366</v>
      </c>
      <c r="D310" s="49" t="s">
        <v>953</v>
      </c>
      <c r="E310" s="49"/>
      <c r="F310" s="50">
        <v>45881</v>
      </c>
      <c r="G310" s="50">
        <v>45889</v>
      </c>
      <c r="H310" s="91" t="str">
        <f t="shared" ca="1" si="24"/>
        <v/>
      </c>
      <c r="I310" s="49" t="s">
        <v>954</v>
      </c>
      <c r="J310" s="50">
        <v>45889</v>
      </c>
      <c r="K310" s="49" t="str" cm="1">
        <f t="array" ref="K310">IFERROR(CHOOSE(MATCH(TRUE,Tabela2[[#This Row],[REPARADA]:[RETORNO]]&lt;&gt;"",0),"Reparada","Analisando","Sem Reparo","Retorno"),"")</f>
        <v>Reparada</v>
      </c>
      <c r="L310" s="49" t="s">
        <v>46</v>
      </c>
      <c r="M310" s="92" t="s">
        <v>54</v>
      </c>
      <c r="N310" s="93"/>
      <c r="O310" s="94"/>
      <c r="P310" s="95"/>
      <c r="Q310" s="96"/>
      <c r="R310" s="49"/>
      <c r="S310" s="49"/>
      <c r="T310" s="49"/>
      <c r="U310" s="49"/>
      <c r="V310" s="49" t="s">
        <v>145</v>
      </c>
      <c r="W310" s="49" t="s">
        <v>146</v>
      </c>
      <c r="X310" s="97" t="s">
        <v>955</v>
      </c>
      <c r="Y310" s="98" t="s">
        <v>956</v>
      </c>
      <c r="Z310" s="98"/>
      <c r="AA310" s="98"/>
      <c r="AB310" s="99" t="s">
        <v>957</v>
      </c>
    </row>
    <row r="311" spans="1:28" hidden="1" x14ac:dyDescent="0.2">
      <c r="A311" s="49">
        <v>310</v>
      </c>
      <c r="B311" s="49" t="s">
        <v>72</v>
      </c>
      <c r="C311" s="49" t="s">
        <v>142</v>
      </c>
      <c r="D311" s="49" t="s">
        <v>958</v>
      </c>
      <c r="E311" s="49"/>
      <c r="F311" s="50">
        <v>45881</v>
      </c>
      <c r="G311" s="50">
        <v>45883</v>
      </c>
      <c r="H311" s="91" t="str">
        <f t="shared" ca="1" si="24"/>
        <v/>
      </c>
      <c r="I311" s="49" t="s">
        <v>959</v>
      </c>
      <c r="J311" s="50">
        <v>45889</v>
      </c>
      <c r="K311" s="49" t="str" cm="1">
        <f t="array" ref="K311">IFERROR(CHOOSE(MATCH(TRUE,Tabela2[[#This Row],[REPARADA]:[RETORNO]]&lt;&gt;"",0),"Reparada","Analisando","Sem Reparo","Retorno"),"")</f>
        <v>Reparada</v>
      </c>
      <c r="L311" s="49" t="s">
        <v>46</v>
      </c>
      <c r="M311" s="92" t="s">
        <v>72</v>
      </c>
      <c r="N311" s="93"/>
      <c r="O311" s="94"/>
      <c r="P311" s="95"/>
      <c r="Q311" s="96"/>
      <c r="R311" s="49"/>
      <c r="S311" s="49"/>
      <c r="T311" s="49"/>
      <c r="U311" s="49"/>
      <c r="V311" s="49" t="s">
        <v>145</v>
      </c>
      <c r="W311" s="49" t="s">
        <v>146</v>
      </c>
      <c r="X311" s="97" t="s">
        <v>259</v>
      </c>
      <c r="Y311" s="98"/>
      <c r="Z311" s="98"/>
      <c r="AA311" s="98"/>
      <c r="AB311" s="99" t="s">
        <v>76</v>
      </c>
    </row>
    <row r="312" spans="1:28" hidden="1" x14ac:dyDescent="0.2">
      <c r="A312" s="49">
        <v>311</v>
      </c>
      <c r="B312" s="49" t="s">
        <v>72</v>
      </c>
      <c r="C312" s="49" t="s">
        <v>142</v>
      </c>
      <c r="D312" s="49" t="s">
        <v>960</v>
      </c>
      <c r="E312" s="49"/>
      <c r="F312" s="50">
        <v>45881</v>
      </c>
      <c r="G312" s="50">
        <v>45887</v>
      </c>
      <c r="H312" s="91" t="str">
        <f t="shared" ca="1" si="24"/>
        <v/>
      </c>
      <c r="I312" s="49" t="s">
        <v>961</v>
      </c>
      <c r="J312" s="50">
        <v>45889</v>
      </c>
      <c r="K312" s="49" t="str" cm="1">
        <f t="array" ref="K312">IFERROR(CHOOSE(MATCH(TRUE,Tabela2[[#This Row],[REPARADA]:[RETORNO]]&lt;&gt;"",0),"Reparada","Analisando","Sem Reparo","Retorno"),"")</f>
        <v>Reparada</v>
      </c>
      <c r="L312" s="49" t="s">
        <v>46</v>
      </c>
      <c r="M312" s="92" t="s">
        <v>72</v>
      </c>
      <c r="N312" s="93"/>
      <c r="O312" s="94"/>
      <c r="P312" s="95"/>
      <c r="Q312" s="96"/>
      <c r="R312" s="49"/>
      <c r="S312" s="49"/>
      <c r="T312" s="49"/>
      <c r="U312" s="49"/>
      <c r="V312" s="49" t="s">
        <v>145</v>
      </c>
      <c r="W312" s="49" t="s">
        <v>146</v>
      </c>
      <c r="X312" s="97" t="s">
        <v>962</v>
      </c>
      <c r="Y312" s="98" t="s">
        <v>170</v>
      </c>
      <c r="Z312" s="98"/>
      <c r="AA312" s="98"/>
      <c r="AB312" s="99" t="s">
        <v>76</v>
      </c>
    </row>
    <row r="313" spans="1:28" hidden="1" x14ac:dyDescent="0.2">
      <c r="A313" s="49">
        <v>312</v>
      </c>
      <c r="B313" s="49" t="s">
        <v>72</v>
      </c>
      <c r="C313" s="49" t="s">
        <v>142</v>
      </c>
      <c r="D313" s="49" t="s">
        <v>963</v>
      </c>
      <c r="E313" s="49"/>
      <c r="F313" s="50">
        <v>45881</v>
      </c>
      <c r="G313" s="50">
        <v>45884</v>
      </c>
      <c r="H313" s="91" t="str">
        <f t="shared" ca="1" si="24"/>
        <v/>
      </c>
      <c r="I313" s="49" t="s">
        <v>964</v>
      </c>
      <c r="J313" s="50">
        <v>45889</v>
      </c>
      <c r="K313" s="49" t="str" cm="1">
        <f t="array" ref="K313">IFERROR(CHOOSE(MATCH(TRUE,Tabela2[[#This Row],[REPARADA]:[RETORNO]]&lt;&gt;"",0),"Reparada","Analisando","Sem Reparo","Retorno"),"")</f>
        <v>Reparada</v>
      </c>
      <c r="L313" s="49" t="s">
        <v>46</v>
      </c>
      <c r="M313" s="92" t="s">
        <v>72</v>
      </c>
      <c r="N313" s="93"/>
      <c r="O313" s="94"/>
      <c r="P313" s="95"/>
      <c r="Q313" s="96"/>
      <c r="R313" s="49"/>
      <c r="S313" s="49"/>
      <c r="T313" s="49"/>
      <c r="U313" s="49"/>
      <c r="V313" s="49" t="s">
        <v>145</v>
      </c>
      <c r="W313" s="49" t="s">
        <v>146</v>
      </c>
      <c r="X313" s="97" t="s">
        <v>764</v>
      </c>
      <c r="Y313" s="98" t="s">
        <v>965</v>
      </c>
      <c r="Z313" s="98" t="s">
        <v>966</v>
      </c>
      <c r="AA313" s="98" t="s">
        <v>409</v>
      </c>
      <c r="AB313" s="99" t="s">
        <v>76</v>
      </c>
    </row>
    <row r="314" spans="1:28" hidden="1" x14ac:dyDescent="0.2">
      <c r="A314" s="49">
        <v>313</v>
      </c>
      <c r="B314" s="49" t="s">
        <v>150</v>
      </c>
      <c r="C314" s="49" t="s">
        <v>726</v>
      </c>
      <c r="D314" s="49">
        <v>2022273411</v>
      </c>
      <c r="E314" s="49" t="s">
        <v>485</v>
      </c>
      <c r="F314" s="50">
        <v>45881</v>
      </c>
      <c r="G314" s="50"/>
      <c r="H314" s="91">
        <f t="shared" ca="1" si="24"/>
        <v>21</v>
      </c>
      <c r="I314" s="49"/>
      <c r="J314" s="50">
        <v>45912</v>
      </c>
      <c r="K314" s="49" t="str" cm="1">
        <f t="array" ref="K314">IFERROR(CHOOSE(MATCH(TRUE,Tabela2[[#This Row],[REPARADA]:[RETORNO]]&lt;&gt;"",0),"Reparada","Analisando","Sem Reparo","Retorno"),"")</f>
        <v>Retorno</v>
      </c>
      <c r="L314" s="49" t="s">
        <v>290</v>
      </c>
      <c r="M314" s="92"/>
      <c r="N314" s="93"/>
      <c r="O314" s="94"/>
      <c r="P314" s="95" t="s">
        <v>150</v>
      </c>
      <c r="Q314" s="96"/>
      <c r="R314" s="49"/>
      <c r="S314" s="49" t="s">
        <v>486</v>
      </c>
      <c r="T314" s="49"/>
      <c r="U314" s="49"/>
      <c r="V314" s="49" t="s">
        <v>145</v>
      </c>
      <c r="W314" s="49" t="s">
        <v>146</v>
      </c>
      <c r="X314" s="97"/>
      <c r="Y314" s="98"/>
      <c r="Z314" s="98"/>
      <c r="AA314" s="98"/>
      <c r="AB314" s="99" t="s">
        <v>967</v>
      </c>
    </row>
    <row r="315" spans="1:28" hidden="1" x14ac:dyDescent="0.2">
      <c r="A315" s="49">
        <v>314</v>
      </c>
      <c r="B315" s="49" t="s">
        <v>165</v>
      </c>
      <c r="C315" s="49" t="s">
        <v>600</v>
      </c>
      <c r="D315" s="49" t="s">
        <v>968</v>
      </c>
      <c r="E315" s="49"/>
      <c r="F315" s="50">
        <v>45881</v>
      </c>
      <c r="G315" s="50">
        <v>45894</v>
      </c>
      <c r="H315" s="91" t="str">
        <f t="shared" ca="1" si="24"/>
        <v/>
      </c>
      <c r="I315" s="49" t="s">
        <v>969</v>
      </c>
      <c r="J315" s="50">
        <v>45896</v>
      </c>
      <c r="K315" s="49" t="str" cm="1">
        <f t="array" ref="K315">IFERROR(CHOOSE(MATCH(TRUE,Tabela2[[#This Row],[REPARADA]:[RETORNO]]&lt;&gt;"",0),"Reparada","Analisando","Sem Reparo","Retorno"),"")</f>
        <v>Reparada</v>
      </c>
      <c r="L315" s="49" t="s">
        <v>46</v>
      </c>
      <c r="M315" s="92" t="s">
        <v>165</v>
      </c>
      <c r="N315" s="93"/>
      <c r="O315" s="94"/>
      <c r="P315" s="95"/>
      <c r="Q315" s="96"/>
      <c r="R315" s="49"/>
      <c r="S315" s="49"/>
      <c r="T315" s="49"/>
      <c r="U315" s="49"/>
      <c r="V315" s="49" t="s">
        <v>145</v>
      </c>
      <c r="W315" s="49" t="s">
        <v>146</v>
      </c>
      <c r="X315" s="97" t="s">
        <v>931</v>
      </c>
      <c r="Y315" s="98" t="s">
        <v>918</v>
      </c>
      <c r="Z315" s="98" t="s">
        <v>932</v>
      </c>
      <c r="AA315" s="98"/>
      <c r="AB315" s="99" t="s">
        <v>970</v>
      </c>
    </row>
    <row r="316" spans="1:28" hidden="1" x14ac:dyDescent="0.2">
      <c r="A316" s="49">
        <v>315</v>
      </c>
      <c r="B316" s="49" t="s">
        <v>165</v>
      </c>
      <c r="C316" s="49" t="s">
        <v>600</v>
      </c>
      <c r="D316" s="49" t="s">
        <v>971</v>
      </c>
      <c r="E316" s="49"/>
      <c r="F316" s="50">
        <v>45881</v>
      </c>
      <c r="G316" s="50">
        <v>45891</v>
      </c>
      <c r="H316" s="91" t="str">
        <f t="shared" ca="1" si="24"/>
        <v/>
      </c>
      <c r="I316" s="49" t="s">
        <v>972</v>
      </c>
      <c r="J316" s="50">
        <v>45896</v>
      </c>
      <c r="K316" s="49" t="str" cm="1">
        <f t="array" ref="K316">IFERROR(CHOOSE(MATCH(TRUE,Tabela2[[#This Row],[REPARADA]:[RETORNO]]&lt;&gt;"",0),"Reparada","Analisando","Sem Reparo","Retorno"),"")</f>
        <v>Reparada</v>
      </c>
      <c r="L316" s="49" t="s">
        <v>46</v>
      </c>
      <c r="M316" s="92" t="s">
        <v>165</v>
      </c>
      <c r="N316" s="93"/>
      <c r="O316" s="94"/>
      <c r="P316" s="95"/>
      <c r="Q316" s="96"/>
      <c r="R316" s="49"/>
      <c r="S316" s="49"/>
      <c r="T316" s="49"/>
      <c r="U316" s="49"/>
      <c r="V316" s="49" t="s">
        <v>145</v>
      </c>
      <c r="W316" s="49" t="s">
        <v>146</v>
      </c>
      <c r="X316" s="97" t="s">
        <v>931</v>
      </c>
      <c r="Y316" s="98" t="s">
        <v>918</v>
      </c>
      <c r="Z316" s="98" t="s">
        <v>932</v>
      </c>
      <c r="AA316" s="98"/>
      <c r="AB316" s="99" t="s">
        <v>973</v>
      </c>
    </row>
    <row r="317" spans="1:28" hidden="1" x14ac:dyDescent="0.2">
      <c r="A317" s="49">
        <v>316</v>
      </c>
      <c r="B317" s="49" t="s">
        <v>165</v>
      </c>
      <c r="C317" s="49" t="s">
        <v>600</v>
      </c>
      <c r="D317" s="49" t="s">
        <v>974</v>
      </c>
      <c r="E317" s="49"/>
      <c r="F317" s="50">
        <v>45881</v>
      </c>
      <c r="G317" s="50">
        <v>45894</v>
      </c>
      <c r="H317" s="91" t="str">
        <f t="shared" ca="1" si="24"/>
        <v/>
      </c>
      <c r="I317" s="49" t="s">
        <v>975</v>
      </c>
      <c r="J317" s="50">
        <v>45898</v>
      </c>
      <c r="K317" s="49" t="str" cm="1">
        <f t="array" ref="K317">IFERROR(CHOOSE(MATCH(TRUE,Tabela2[[#This Row],[REPARADA]:[RETORNO]]&lt;&gt;"",0),"Reparada","Analisando","Sem Reparo","Retorno"),"")</f>
        <v>Sem Reparo</v>
      </c>
      <c r="L317" s="49"/>
      <c r="M317" s="92"/>
      <c r="N317" s="93"/>
      <c r="O317" s="94" t="s">
        <v>165</v>
      </c>
      <c r="P317" s="95"/>
      <c r="Q317" s="96"/>
      <c r="R317" s="49"/>
      <c r="S317" s="49"/>
      <c r="T317" s="49"/>
      <c r="U317" s="49"/>
      <c r="V317" s="49" t="s">
        <v>145</v>
      </c>
      <c r="W317" s="49" t="s">
        <v>146</v>
      </c>
      <c r="X317" s="97"/>
      <c r="Y317" s="98"/>
      <c r="Z317" s="98"/>
      <c r="AA317" s="98"/>
      <c r="AB317" s="99" t="s">
        <v>976</v>
      </c>
    </row>
    <row r="318" spans="1:28" hidden="1" x14ac:dyDescent="0.2">
      <c r="A318" s="49">
        <v>318</v>
      </c>
      <c r="B318" s="49" t="s">
        <v>178</v>
      </c>
      <c r="C318" s="49" t="s">
        <v>179</v>
      </c>
      <c r="D318" s="49" t="s">
        <v>977</v>
      </c>
      <c r="E318" s="49"/>
      <c r="F318" s="50">
        <v>45881</v>
      </c>
      <c r="G318" s="50">
        <v>45887</v>
      </c>
      <c r="H318" s="91" t="str">
        <f t="shared" ca="1" si="24"/>
        <v/>
      </c>
      <c r="I318" s="49" t="s">
        <v>978</v>
      </c>
      <c r="J318" s="50">
        <v>45889</v>
      </c>
      <c r="K318" s="49" t="str" cm="1">
        <f t="array" ref="K318">IFERROR(CHOOSE(MATCH(TRUE,Tabela2[[#This Row],[REPARADA]:[RETORNO]]&lt;&gt;"",0),"Reparada","Analisando","Sem Reparo","Retorno"),"")</f>
        <v>Reparada</v>
      </c>
      <c r="L318" s="49" t="s">
        <v>46</v>
      </c>
      <c r="M318" s="92" t="s">
        <v>178</v>
      </c>
      <c r="N318" s="93"/>
      <c r="O318" s="94"/>
      <c r="P318" s="95"/>
      <c r="Q318" s="96"/>
      <c r="R318" s="49"/>
      <c r="S318" s="49"/>
      <c r="T318" s="49"/>
      <c r="U318" s="49"/>
      <c r="V318" s="49" t="s">
        <v>145</v>
      </c>
      <c r="W318" s="49" t="s">
        <v>146</v>
      </c>
      <c r="X318" s="97" t="s">
        <v>183</v>
      </c>
      <c r="Y318" s="98" t="s">
        <v>182</v>
      </c>
      <c r="Z318" s="98"/>
      <c r="AA318" s="98"/>
      <c r="AB318" s="99" t="s">
        <v>345</v>
      </c>
    </row>
    <row r="319" spans="1:28" hidden="1" x14ac:dyDescent="0.2">
      <c r="A319" s="49">
        <v>319</v>
      </c>
      <c r="B319" s="49" t="s">
        <v>178</v>
      </c>
      <c r="C319" s="49" t="s">
        <v>92</v>
      </c>
      <c r="D319" s="49" t="s">
        <v>979</v>
      </c>
      <c r="E319" s="49"/>
      <c r="F319" s="50">
        <v>45881</v>
      </c>
      <c r="G319" s="50">
        <v>45884</v>
      </c>
      <c r="H319" s="91" t="str">
        <f t="shared" ca="1" si="24"/>
        <v/>
      </c>
      <c r="I319" s="49" t="s">
        <v>980</v>
      </c>
      <c r="J319" s="50">
        <v>45889</v>
      </c>
      <c r="K319" s="49" t="str" cm="1">
        <f t="array" ref="K319">IFERROR(CHOOSE(MATCH(TRUE,Tabela2[[#This Row],[REPARADA]:[RETORNO]]&lt;&gt;"",0),"Reparada","Analisando","Sem Reparo","Retorno"),"")</f>
        <v>Reparada</v>
      </c>
      <c r="L319" s="49" t="s">
        <v>46</v>
      </c>
      <c r="M319" s="92" t="s">
        <v>178</v>
      </c>
      <c r="N319" s="93"/>
      <c r="O319" s="94"/>
      <c r="P319" s="95"/>
      <c r="Q319" s="96"/>
      <c r="R319" s="49"/>
      <c r="S319" s="49"/>
      <c r="T319" s="49"/>
      <c r="U319" s="49"/>
      <c r="V319" s="49" t="s">
        <v>145</v>
      </c>
      <c r="W319" s="49" t="s">
        <v>146</v>
      </c>
      <c r="X319" s="97" t="s">
        <v>981</v>
      </c>
      <c r="Y319" s="98" t="s">
        <v>81</v>
      </c>
      <c r="Z319" s="98" t="s">
        <v>183</v>
      </c>
      <c r="AA319" s="98"/>
      <c r="AB319" s="99" t="s">
        <v>345</v>
      </c>
    </row>
    <row r="320" spans="1:28" hidden="1" x14ac:dyDescent="0.2">
      <c r="A320" s="49">
        <v>320</v>
      </c>
      <c r="B320" s="49" t="s">
        <v>166</v>
      </c>
      <c r="C320" s="49" t="s">
        <v>817</v>
      </c>
      <c r="D320" s="49" t="s">
        <v>982</v>
      </c>
      <c r="E320" s="49"/>
      <c r="F320" s="50">
        <v>45890</v>
      </c>
      <c r="G320" s="50"/>
      <c r="H320" s="91">
        <f t="shared" ca="1" si="24"/>
        <v>12</v>
      </c>
      <c r="I320" s="49"/>
      <c r="J320" s="50"/>
      <c r="K320" s="49" t="str" cm="1">
        <f t="array" ref="K320">IFERROR(CHOOSE(MATCH(TRUE,Tabela2[[#This Row],[REPARADA]:[RETORNO]]&lt;&gt;"",0),"Reparada","Analisando","Sem Reparo","Retorno"),"")</f>
        <v>Analisando</v>
      </c>
      <c r="L320" s="49" t="s">
        <v>290</v>
      </c>
      <c r="M320" s="92"/>
      <c r="N320" s="93" t="s">
        <v>166</v>
      </c>
      <c r="O320" s="94"/>
      <c r="P320" s="95"/>
      <c r="Q320" s="96"/>
      <c r="R320" s="49"/>
      <c r="S320" s="49"/>
      <c r="T320" s="49"/>
      <c r="U320" s="49"/>
      <c r="V320" s="49" t="s">
        <v>983</v>
      </c>
      <c r="W320" s="49" t="s">
        <v>984</v>
      </c>
      <c r="X320" s="97"/>
      <c r="Y320" s="98"/>
      <c r="Z320" s="98"/>
      <c r="AA320" s="98"/>
      <c r="AB320" s="99"/>
    </row>
    <row r="321" spans="1:28" hidden="1" x14ac:dyDescent="0.2">
      <c r="A321" s="49">
        <v>321</v>
      </c>
      <c r="B321" s="49" t="s">
        <v>166</v>
      </c>
      <c r="C321" s="49" t="s">
        <v>65</v>
      </c>
      <c r="D321" s="49" t="s">
        <v>985</v>
      </c>
      <c r="E321" s="49"/>
      <c r="F321" s="50">
        <v>45890</v>
      </c>
      <c r="G321" s="50"/>
      <c r="H321" s="91">
        <f t="shared" ca="1" si="24"/>
        <v>12</v>
      </c>
      <c r="I321" s="49"/>
      <c r="J321" s="50"/>
      <c r="K321" s="49" t="str" cm="1">
        <f t="array" ref="K321">IFERROR(CHOOSE(MATCH(TRUE,Tabela2[[#This Row],[REPARADA]:[RETORNO]]&lt;&gt;"",0),"Reparada","Analisando","Sem Reparo","Retorno"),"")</f>
        <v>Analisando</v>
      </c>
      <c r="L321" s="49" t="s">
        <v>290</v>
      </c>
      <c r="M321" s="92"/>
      <c r="N321" s="93" t="s">
        <v>166</v>
      </c>
      <c r="O321" s="94"/>
      <c r="P321" s="95"/>
      <c r="Q321" s="96"/>
      <c r="R321" s="49"/>
      <c r="S321" s="49"/>
      <c r="T321" s="49"/>
      <c r="U321" s="49"/>
      <c r="V321" s="49" t="s">
        <v>983</v>
      </c>
      <c r="W321" s="49" t="s">
        <v>984</v>
      </c>
      <c r="X321" s="97"/>
      <c r="Y321" s="98"/>
      <c r="Z321" s="98"/>
      <c r="AA321" s="98"/>
      <c r="AB321" s="99"/>
    </row>
    <row r="322" spans="1:28" hidden="1" x14ac:dyDescent="0.2">
      <c r="A322" s="49">
        <v>322</v>
      </c>
      <c r="B322" s="49" t="s">
        <v>166</v>
      </c>
      <c r="C322" s="49" t="s">
        <v>621</v>
      </c>
      <c r="D322" s="49" t="s">
        <v>986</v>
      </c>
      <c r="E322" s="49"/>
      <c r="F322" s="50">
        <v>45890</v>
      </c>
      <c r="G322" s="50"/>
      <c r="H322" s="91">
        <f t="shared" ca="1" si="24"/>
        <v>12</v>
      </c>
      <c r="I322" s="49"/>
      <c r="J322" s="50"/>
      <c r="K322" s="49" t="str" cm="1">
        <f t="array" ref="K322">IFERROR(CHOOSE(MATCH(TRUE,Tabela2[[#This Row],[REPARADA]:[RETORNO]]&lt;&gt;"",0),"Reparada","Analisando","Sem Reparo","Retorno"),"")</f>
        <v>Analisando</v>
      </c>
      <c r="L322" s="49" t="s">
        <v>290</v>
      </c>
      <c r="M322" s="92"/>
      <c r="N322" s="93" t="s">
        <v>166</v>
      </c>
      <c r="O322" s="94"/>
      <c r="P322" s="95"/>
      <c r="Q322" s="96"/>
      <c r="R322" s="49"/>
      <c r="S322" s="49"/>
      <c r="T322" s="49"/>
      <c r="U322" s="49"/>
      <c r="V322" s="49" t="s">
        <v>983</v>
      </c>
      <c r="W322" s="49" t="s">
        <v>984</v>
      </c>
      <c r="X322" s="97"/>
      <c r="Y322" s="98"/>
      <c r="Z322" s="98"/>
      <c r="AA322" s="98"/>
      <c r="AB322" s="99"/>
    </row>
    <row r="323" spans="1:28" hidden="1" x14ac:dyDescent="0.2">
      <c r="A323" s="49">
        <v>323</v>
      </c>
      <c r="B323" s="49" t="s">
        <v>166</v>
      </c>
      <c r="C323" s="49" t="s">
        <v>817</v>
      </c>
      <c r="D323" s="49" t="s">
        <v>987</v>
      </c>
      <c r="E323" s="49"/>
      <c r="F323" s="50">
        <v>45890</v>
      </c>
      <c r="G323" s="50"/>
      <c r="H323" s="91">
        <f t="shared" ca="1" si="24"/>
        <v>12</v>
      </c>
      <c r="I323" s="49"/>
      <c r="J323" s="50">
        <v>45922</v>
      </c>
      <c r="K323" s="49" t="str" cm="1">
        <f t="array" ref="K323">IFERROR(CHOOSE(MATCH(TRUE,Tabela2[[#This Row],[REPARADA]:[RETORNO]]&lt;&gt;"",0),"Reparada","Analisando","Sem Reparo","Retorno"),"")</f>
        <v>Analisando</v>
      </c>
      <c r="L323" s="49" t="s">
        <v>290</v>
      </c>
      <c r="M323" s="92"/>
      <c r="N323" s="93" t="s">
        <v>166</v>
      </c>
      <c r="O323" s="94"/>
      <c r="P323" s="95"/>
      <c r="Q323" s="96"/>
      <c r="R323" s="49"/>
      <c r="S323" s="49"/>
      <c r="T323" s="49"/>
      <c r="U323" s="49"/>
      <c r="V323" s="49" t="s">
        <v>983</v>
      </c>
      <c r="W323" s="49" t="s">
        <v>984</v>
      </c>
      <c r="X323" s="97"/>
      <c r="Y323" s="98"/>
      <c r="Z323" s="98"/>
      <c r="AA323" s="98"/>
      <c r="AB323" s="99"/>
    </row>
    <row r="324" spans="1:28" hidden="1" x14ac:dyDescent="0.2">
      <c r="A324" s="49">
        <v>324</v>
      </c>
      <c r="B324" s="49" t="s">
        <v>166</v>
      </c>
      <c r="C324" s="49" t="s">
        <v>167</v>
      </c>
      <c r="D324" s="49" t="s">
        <v>988</v>
      </c>
      <c r="E324" s="49"/>
      <c r="F324" s="50">
        <v>45890</v>
      </c>
      <c r="G324" s="50"/>
      <c r="H324" s="91">
        <f t="shared" ca="1" si="24"/>
        <v>12</v>
      </c>
      <c r="I324" s="49"/>
      <c r="J324" s="50">
        <v>45922</v>
      </c>
      <c r="K324" s="49" t="str" cm="1">
        <f t="array" ref="K324">IFERROR(CHOOSE(MATCH(TRUE,Tabela2[[#This Row],[REPARADA]:[RETORNO]]&lt;&gt;"",0),"Reparada","Analisando","Sem Reparo","Retorno"),"")</f>
        <v>Analisando</v>
      </c>
      <c r="L324" s="49" t="s">
        <v>290</v>
      </c>
      <c r="M324" s="92"/>
      <c r="N324" s="93" t="s">
        <v>166</v>
      </c>
      <c r="O324" s="94"/>
      <c r="P324" s="95"/>
      <c r="Q324" s="96"/>
      <c r="R324" s="49"/>
      <c r="S324" s="49"/>
      <c r="T324" s="49"/>
      <c r="U324" s="49"/>
      <c r="V324" s="49" t="s">
        <v>983</v>
      </c>
      <c r="W324" s="49" t="s">
        <v>984</v>
      </c>
      <c r="X324" s="97"/>
      <c r="Y324" s="98"/>
      <c r="Z324" s="98"/>
      <c r="AA324" s="98"/>
      <c r="AB324" s="99"/>
    </row>
    <row r="325" spans="1:28" hidden="1" x14ac:dyDescent="0.2">
      <c r="A325" s="49">
        <v>325</v>
      </c>
      <c r="B325" s="49" t="s">
        <v>166</v>
      </c>
      <c r="C325" s="49" t="s">
        <v>817</v>
      </c>
      <c r="D325" s="49" t="s">
        <v>989</v>
      </c>
      <c r="E325" s="49"/>
      <c r="F325" s="50">
        <v>45890</v>
      </c>
      <c r="G325" s="50"/>
      <c r="H325" s="91">
        <f t="shared" ca="1" si="24"/>
        <v>12</v>
      </c>
      <c r="I325" s="49"/>
      <c r="J325" s="50">
        <v>45922</v>
      </c>
      <c r="K325" s="49" t="str" cm="1">
        <f t="array" ref="K325">IFERROR(CHOOSE(MATCH(TRUE,Tabela2[[#This Row],[REPARADA]:[RETORNO]]&lt;&gt;"",0),"Reparada","Analisando","Sem Reparo","Retorno"),"")</f>
        <v>Analisando</v>
      </c>
      <c r="L325" s="49" t="s">
        <v>290</v>
      </c>
      <c r="M325" s="92"/>
      <c r="N325" s="93" t="s">
        <v>166</v>
      </c>
      <c r="O325" s="94"/>
      <c r="P325" s="95"/>
      <c r="Q325" s="96"/>
      <c r="R325" s="49"/>
      <c r="S325" s="49"/>
      <c r="T325" s="49"/>
      <c r="U325" s="49"/>
      <c r="V325" s="49" t="s">
        <v>983</v>
      </c>
      <c r="W325" s="49" t="s">
        <v>984</v>
      </c>
      <c r="X325" s="97"/>
      <c r="Y325" s="98"/>
      <c r="Z325" s="98"/>
      <c r="AA325" s="98"/>
      <c r="AB325" s="99"/>
    </row>
    <row r="326" spans="1:28" hidden="1" x14ac:dyDescent="0.2">
      <c r="A326" s="49">
        <v>326</v>
      </c>
      <c r="B326" s="49" t="s">
        <v>166</v>
      </c>
      <c r="C326" s="49" t="s">
        <v>65</v>
      </c>
      <c r="D326" s="49" t="s">
        <v>990</v>
      </c>
      <c r="E326" s="49">
        <v>1</v>
      </c>
      <c r="F326" s="50">
        <v>45890</v>
      </c>
      <c r="G326" s="50">
        <v>45894</v>
      </c>
      <c r="H326" s="91" t="str">
        <f t="shared" ca="1" si="24"/>
        <v/>
      </c>
      <c r="I326" s="49"/>
      <c r="J326" s="50">
        <v>45922</v>
      </c>
      <c r="K326" s="49" t="str" cm="1">
        <f t="array" ref="K326">IFERROR(CHOOSE(MATCH(TRUE,Tabela2[[#This Row],[REPARADA]:[RETORNO]]&lt;&gt;"",0),"Reparada","Analisando","Sem Reparo","Retorno"),"")</f>
        <v>Reparada</v>
      </c>
      <c r="L326" s="49" t="s">
        <v>290</v>
      </c>
      <c r="M326" s="92" t="s">
        <v>166</v>
      </c>
      <c r="N326" s="93"/>
      <c r="O326" s="94"/>
      <c r="P326" s="95"/>
      <c r="Q326" s="96"/>
      <c r="R326" s="49"/>
      <c r="S326" s="49"/>
      <c r="T326" s="49"/>
      <c r="U326" s="49"/>
      <c r="V326" s="49" t="s">
        <v>983</v>
      </c>
      <c r="W326" s="49" t="s">
        <v>984</v>
      </c>
      <c r="X326" s="97" t="s">
        <v>80</v>
      </c>
      <c r="Y326" s="98" t="s">
        <v>779</v>
      </c>
      <c r="Z326" s="98" t="s">
        <v>808</v>
      </c>
      <c r="AA326" s="98"/>
      <c r="AB326" s="99"/>
    </row>
    <row r="327" spans="1:28" hidden="1" x14ac:dyDescent="0.2">
      <c r="A327" s="49">
        <v>327</v>
      </c>
      <c r="B327" s="49" t="s">
        <v>166</v>
      </c>
      <c r="C327" s="49" t="s">
        <v>65</v>
      </c>
      <c r="D327" s="49" t="s">
        <v>991</v>
      </c>
      <c r="E327" s="49">
        <v>1</v>
      </c>
      <c r="F327" s="50">
        <v>45890</v>
      </c>
      <c r="G327" s="50">
        <v>45894</v>
      </c>
      <c r="H327" s="91" t="str">
        <f t="shared" ca="1" si="24"/>
        <v/>
      </c>
      <c r="I327" s="49"/>
      <c r="J327" s="50">
        <v>45922</v>
      </c>
      <c r="K327" s="49" t="str" cm="1">
        <f t="array" ref="K327">IFERROR(CHOOSE(MATCH(TRUE,Tabela2[[#This Row],[REPARADA]:[RETORNO]]&lt;&gt;"",0),"Reparada","Analisando","Sem Reparo","Retorno"),"")</f>
        <v>Reparada</v>
      </c>
      <c r="L327" s="49" t="s">
        <v>290</v>
      </c>
      <c r="M327" s="92" t="s">
        <v>166</v>
      </c>
      <c r="N327" s="93"/>
      <c r="O327" s="94"/>
      <c r="P327" s="95"/>
      <c r="Q327" s="96"/>
      <c r="R327" s="49"/>
      <c r="S327" s="49"/>
      <c r="T327" s="49"/>
      <c r="U327" s="49"/>
      <c r="V327" s="49" t="s">
        <v>983</v>
      </c>
      <c r="W327" s="49" t="s">
        <v>984</v>
      </c>
      <c r="X327" s="97" t="s">
        <v>80</v>
      </c>
      <c r="Y327" s="98" t="s">
        <v>373</v>
      </c>
      <c r="Z327" s="98" t="s">
        <v>69</v>
      </c>
      <c r="AA327" s="98" t="s">
        <v>992</v>
      </c>
      <c r="AB327" s="99"/>
    </row>
    <row r="328" spans="1:28" hidden="1" x14ac:dyDescent="0.2">
      <c r="A328" s="49">
        <v>328</v>
      </c>
      <c r="B328" s="49" t="s">
        <v>166</v>
      </c>
      <c r="C328" s="49" t="s">
        <v>65</v>
      </c>
      <c r="D328" s="49" t="s">
        <v>993</v>
      </c>
      <c r="E328" s="49">
        <v>1</v>
      </c>
      <c r="F328" s="50">
        <v>45890</v>
      </c>
      <c r="G328" s="50">
        <v>45894</v>
      </c>
      <c r="H328" s="91" t="str">
        <f t="shared" ca="1" si="24"/>
        <v/>
      </c>
      <c r="I328" s="49"/>
      <c r="J328" s="50">
        <v>45922</v>
      </c>
      <c r="K328" s="49" t="str" cm="1">
        <f t="array" ref="K328">IFERROR(CHOOSE(MATCH(TRUE,Tabela2[[#This Row],[REPARADA]:[RETORNO]]&lt;&gt;"",0),"Reparada","Analisando","Sem Reparo","Retorno"),"")</f>
        <v>Reparada</v>
      </c>
      <c r="L328" s="49" t="s">
        <v>290</v>
      </c>
      <c r="M328" s="92" t="s">
        <v>166</v>
      </c>
      <c r="N328" s="93"/>
      <c r="O328" s="94"/>
      <c r="P328" s="95"/>
      <c r="Q328" s="96"/>
      <c r="R328" s="49"/>
      <c r="S328" s="49"/>
      <c r="T328" s="49"/>
      <c r="U328" s="49"/>
      <c r="V328" s="49" t="s">
        <v>983</v>
      </c>
      <c r="W328" s="49" t="s">
        <v>984</v>
      </c>
      <c r="X328" s="97" t="s">
        <v>80</v>
      </c>
      <c r="Y328" s="98" t="s">
        <v>373</v>
      </c>
      <c r="Z328" s="98" t="s">
        <v>81</v>
      </c>
      <c r="AA328" s="98" t="s">
        <v>736</v>
      </c>
      <c r="AB328" s="99"/>
    </row>
    <row r="329" spans="1:28" hidden="1" x14ac:dyDescent="0.2">
      <c r="A329" s="49">
        <v>329</v>
      </c>
      <c r="B329" s="49" t="s">
        <v>166</v>
      </c>
      <c r="C329" s="49" t="s">
        <v>994</v>
      </c>
      <c r="D329" s="49" t="s">
        <v>995</v>
      </c>
      <c r="E329" s="49">
        <v>1</v>
      </c>
      <c r="F329" s="50">
        <v>45890</v>
      </c>
      <c r="G329" s="50">
        <v>45895</v>
      </c>
      <c r="H329" s="91" t="str">
        <f t="shared" ca="1" si="24"/>
        <v/>
      </c>
      <c r="I329" s="49"/>
      <c r="J329" s="50">
        <v>45922</v>
      </c>
      <c r="K329" s="49" t="str" cm="1">
        <f t="array" ref="K329">IFERROR(CHOOSE(MATCH(TRUE,Tabela2[[#This Row],[REPARADA]:[RETORNO]]&lt;&gt;"",0),"Reparada","Analisando","Sem Reparo","Retorno"),"")</f>
        <v>Reparada</v>
      </c>
      <c r="L329" s="49" t="s">
        <v>290</v>
      </c>
      <c r="M329" s="92" t="s">
        <v>166</v>
      </c>
      <c r="N329" s="93"/>
      <c r="O329" s="94"/>
      <c r="P329" s="95"/>
      <c r="Q329" s="96"/>
      <c r="R329" s="49"/>
      <c r="S329" s="49"/>
      <c r="T329" s="49"/>
      <c r="U329" s="49"/>
      <c r="V329" s="49" t="s">
        <v>983</v>
      </c>
      <c r="W329" s="49" t="s">
        <v>984</v>
      </c>
      <c r="X329" s="97" t="s">
        <v>671</v>
      </c>
      <c r="Y329" s="98"/>
      <c r="Z329" s="98"/>
      <c r="AA329" s="98"/>
      <c r="AB329" s="99"/>
    </row>
    <row r="330" spans="1:28" hidden="1" x14ac:dyDescent="0.2">
      <c r="A330" s="49">
        <v>330</v>
      </c>
      <c r="B330" s="49" t="s">
        <v>166</v>
      </c>
      <c r="C330" s="49" t="s">
        <v>996</v>
      </c>
      <c r="D330" s="49" t="s">
        <v>997</v>
      </c>
      <c r="E330" s="49"/>
      <c r="F330" s="50">
        <v>45890</v>
      </c>
      <c r="G330" s="50"/>
      <c r="H330" s="91">
        <f t="shared" ca="1" si="24"/>
        <v>12</v>
      </c>
      <c r="I330" s="49"/>
      <c r="J330" s="50">
        <v>45922</v>
      </c>
      <c r="K330" s="49" t="str" cm="1">
        <f t="array" ref="K330">IFERROR(CHOOSE(MATCH(TRUE,Tabela2[[#This Row],[REPARADA]:[RETORNO]]&lt;&gt;"",0),"Reparada","Analisando","Sem Reparo","Retorno"),"")</f>
        <v>Analisando</v>
      </c>
      <c r="L330" s="49" t="s">
        <v>290</v>
      </c>
      <c r="M330" s="92"/>
      <c r="N330" s="93" t="s">
        <v>166</v>
      </c>
      <c r="O330" s="94"/>
      <c r="P330" s="95"/>
      <c r="Q330" s="96"/>
      <c r="R330" s="49"/>
      <c r="S330" s="49"/>
      <c r="T330" s="49"/>
      <c r="U330" s="49"/>
      <c r="V330" s="49" t="s">
        <v>983</v>
      </c>
      <c r="W330" s="49" t="s">
        <v>984</v>
      </c>
      <c r="X330" s="97"/>
      <c r="Y330" s="98"/>
      <c r="Z330" s="98"/>
      <c r="AA330" s="98"/>
      <c r="AB330" s="99"/>
    </row>
    <row r="331" spans="1:28" hidden="1" x14ac:dyDescent="0.2">
      <c r="A331" s="49">
        <v>331</v>
      </c>
      <c r="B331" s="49" t="s">
        <v>166</v>
      </c>
      <c r="C331" s="49" t="s">
        <v>65</v>
      </c>
      <c r="D331" s="49" t="s">
        <v>998</v>
      </c>
      <c r="E331" s="49">
        <v>1</v>
      </c>
      <c r="F331" s="50">
        <v>45890</v>
      </c>
      <c r="G331" s="50">
        <v>45896</v>
      </c>
      <c r="H331" s="91" t="str">
        <f t="shared" ca="1" si="24"/>
        <v/>
      </c>
      <c r="I331" s="49"/>
      <c r="J331" s="50">
        <v>45922</v>
      </c>
      <c r="K331" s="49" t="str" cm="1">
        <f t="array" ref="K331">IFERROR(CHOOSE(MATCH(TRUE,Tabela2[[#This Row],[REPARADA]:[RETORNO]]&lt;&gt;"",0),"Reparada","Analisando","Sem Reparo","Retorno"),"")</f>
        <v>Reparada</v>
      </c>
      <c r="L331" s="49" t="s">
        <v>290</v>
      </c>
      <c r="M331" s="92" t="s">
        <v>166</v>
      </c>
      <c r="N331" s="93"/>
      <c r="O331" s="94"/>
      <c r="P331" s="95"/>
      <c r="Q331" s="96"/>
      <c r="R331" s="49"/>
      <c r="S331" s="49"/>
      <c r="T331" s="49"/>
      <c r="U331" s="49"/>
      <c r="V331" s="49" t="s">
        <v>983</v>
      </c>
      <c r="W331" s="49" t="s">
        <v>984</v>
      </c>
      <c r="X331" s="97" t="s">
        <v>81</v>
      </c>
      <c r="Y331" s="98"/>
      <c r="Z331" s="98"/>
      <c r="AA331" s="98"/>
      <c r="AB331" s="99"/>
    </row>
    <row r="332" spans="1:28" hidden="1" x14ac:dyDescent="0.2">
      <c r="A332" s="49">
        <v>332</v>
      </c>
      <c r="B332" s="49" t="s">
        <v>166</v>
      </c>
      <c r="C332" s="49" t="s">
        <v>65</v>
      </c>
      <c r="D332" s="49" t="s">
        <v>999</v>
      </c>
      <c r="E332" s="49"/>
      <c r="F332" s="50">
        <v>45890</v>
      </c>
      <c r="G332" s="50"/>
      <c r="H332" s="91">
        <f t="shared" ca="1" si="24"/>
        <v>12</v>
      </c>
      <c r="I332" s="49"/>
      <c r="J332" s="50">
        <v>45922</v>
      </c>
      <c r="K332" s="49" t="str" cm="1">
        <f t="array" ref="K332">IFERROR(CHOOSE(MATCH(TRUE,Tabela2[[#This Row],[REPARADA]:[RETORNO]]&lt;&gt;"",0),"Reparada","Analisando","Sem Reparo","Retorno"),"")</f>
        <v>Analisando</v>
      </c>
      <c r="L332" s="49" t="s">
        <v>290</v>
      </c>
      <c r="M332" s="92"/>
      <c r="N332" s="93" t="s">
        <v>166</v>
      </c>
      <c r="O332" s="94"/>
      <c r="P332" s="95"/>
      <c r="Q332" s="96"/>
      <c r="R332" s="49"/>
      <c r="S332" s="49"/>
      <c r="T332" s="49"/>
      <c r="U332" s="49"/>
      <c r="V332" s="49" t="s">
        <v>983</v>
      </c>
      <c r="W332" s="49" t="s">
        <v>984</v>
      </c>
      <c r="X332" s="97"/>
      <c r="Y332" s="98"/>
      <c r="Z332" s="98"/>
      <c r="AA332" s="98"/>
      <c r="AB332" s="99"/>
    </row>
    <row r="333" spans="1:28" hidden="1" x14ac:dyDescent="0.2">
      <c r="A333" s="49">
        <v>333</v>
      </c>
      <c r="B333" s="49" t="s">
        <v>166</v>
      </c>
      <c r="C333" s="49" t="s">
        <v>65</v>
      </c>
      <c r="D333" s="49" t="s">
        <v>1000</v>
      </c>
      <c r="E333" s="49">
        <v>1</v>
      </c>
      <c r="F333" s="50">
        <v>45890</v>
      </c>
      <c r="G333" s="50">
        <v>45895</v>
      </c>
      <c r="H333" s="91" t="str">
        <f t="shared" ca="1" si="24"/>
        <v/>
      </c>
      <c r="I333" s="49"/>
      <c r="J333" s="50">
        <v>45922</v>
      </c>
      <c r="K333" s="49" t="str" cm="1">
        <f t="array" ref="K333">IFERROR(CHOOSE(MATCH(TRUE,Tabela2[[#This Row],[REPARADA]:[RETORNO]]&lt;&gt;"",0),"Reparada","Analisando","Sem Reparo","Retorno"),"")</f>
        <v>Reparada</v>
      </c>
      <c r="L333" s="49" t="s">
        <v>290</v>
      </c>
      <c r="M333" s="92" t="s">
        <v>166</v>
      </c>
      <c r="N333" s="93"/>
      <c r="O333" s="94"/>
      <c r="P333" s="95"/>
      <c r="Q333" s="96"/>
      <c r="R333" s="49"/>
      <c r="S333" s="49"/>
      <c r="T333" s="49"/>
      <c r="U333" s="49"/>
      <c r="V333" s="49" t="s">
        <v>983</v>
      </c>
      <c r="W333" s="49" t="s">
        <v>984</v>
      </c>
      <c r="X333" s="97" t="s">
        <v>671</v>
      </c>
      <c r="Y333" s="98"/>
      <c r="Z333" s="98"/>
      <c r="AA333" s="98"/>
      <c r="AB333" s="99"/>
    </row>
    <row r="334" spans="1:28" hidden="1" x14ac:dyDescent="0.2">
      <c r="A334" s="49">
        <v>334</v>
      </c>
      <c r="B334" s="49" t="s">
        <v>166</v>
      </c>
      <c r="C334" s="49" t="s">
        <v>65</v>
      </c>
      <c r="D334" s="49" t="s">
        <v>1001</v>
      </c>
      <c r="E334" s="49"/>
      <c r="F334" s="50">
        <v>45890</v>
      </c>
      <c r="G334" s="50"/>
      <c r="H334" s="91">
        <f t="shared" ca="1" si="24"/>
        <v>12</v>
      </c>
      <c r="I334" s="49"/>
      <c r="J334" s="50">
        <v>45922</v>
      </c>
      <c r="K334" s="49" t="str" cm="1">
        <f t="array" ref="K334">IFERROR(CHOOSE(MATCH(TRUE,Tabela2[[#This Row],[REPARADA]:[RETORNO]]&lt;&gt;"",0),"Reparada","Analisando","Sem Reparo","Retorno"),"")</f>
        <v>Analisando</v>
      </c>
      <c r="L334" s="49" t="s">
        <v>290</v>
      </c>
      <c r="M334" s="92"/>
      <c r="N334" s="93" t="s">
        <v>166</v>
      </c>
      <c r="O334" s="94"/>
      <c r="P334" s="95"/>
      <c r="Q334" s="96"/>
      <c r="R334" s="49"/>
      <c r="S334" s="49"/>
      <c r="T334" s="49"/>
      <c r="U334" s="49"/>
      <c r="V334" s="49" t="s">
        <v>983</v>
      </c>
      <c r="W334" s="49" t="s">
        <v>984</v>
      </c>
      <c r="X334" s="97"/>
      <c r="Y334" s="98"/>
      <c r="Z334" s="98"/>
      <c r="AA334" s="98"/>
      <c r="AB334" s="99"/>
    </row>
    <row r="335" spans="1:28" hidden="1" x14ac:dyDescent="0.2">
      <c r="A335" s="49">
        <v>335</v>
      </c>
      <c r="B335" s="49" t="s">
        <v>166</v>
      </c>
      <c r="C335" s="49" t="s">
        <v>65</v>
      </c>
      <c r="D335" s="49" t="s">
        <v>1002</v>
      </c>
      <c r="E335" s="49">
        <v>1</v>
      </c>
      <c r="F335" s="50">
        <v>45890</v>
      </c>
      <c r="G335" s="50">
        <v>45895</v>
      </c>
      <c r="H335" s="91" t="str">
        <f t="shared" ca="1" si="24"/>
        <v/>
      </c>
      <c r="I335" s="49"/>
      <c r="J335" s="50">
        <v>45922</v>
      </c>
      <c r="K335" s="49" t="str" cm="1">
        <f t="array" ref="K335">IFERROR(CHOOSE(MATCH(TRUE,Tabela2[[#This Row],[REPARADA]:[RETORNO]]&lt;&gt;"",0),"Reparada","Analisando","Sem Reparo","Retorno"),"")</f>
        <v>Reparada</v>
      </c>
      <c r="L335" s="49" t="s">
        <v>290</v>
      </c>
      <c r="M335" s="92" t="s">
        <v>166</v>
      </c>
      <c r="N335" s="93"/>
      <c r="O335" s="94"/>
      <c r="P335" s="95"/>
      <c r="Q335" s="96"/>
      <c r="R335" s="49"/>
      <c r="S335" s="49"/>
      <c r="T335" s="49"/>
      <c r="U335" s="49"/>
      <c r="V335" s="49" t="s">
        <v>983</v>
      </c>
      <c r="W335" s="49" t="s">
        <v>984</v>
      </c>
      <c r="X335" s="97" t="s">
        <v>671</v>
      </c>
      <c r="Y335" s="98"/>
      <c r="Z335" s="98"/>
      <c r="AA335" s="98"/>
      <c r="AB335" s="99"/>
    </row>
    <row r="336" spans="1:28" hidden="1" x14ac:dyDescent="0.2">
      <c r="A336" s="49">
        <v>336</v>
      </c>
      <c r="B336" s="49" t="s">
        <v>166</v>
      </c>
      <c r="C336" s="49" t="s">
        <v>994</v>
      </c>
      <c r="D336" s="49" t="s">
        <v>1003</v>
      </c>
      <c r="E336" s="49"/>
      <c r="F336" s="50">
        <v>45890</v>
      </c>
      <c r="G336" s="50"/>
      <c r="H336" s="91">
        <f t="shared" ca="1" si="24"/>
        <v>12</v>
      </c>
      <c r="I336" s="49"/>
      <c r="J336" s="50">
        <v>45922</v>
      </c>
      <c r="K336" s="49" t="str" cm="1">
        <f t="array" ref="K336">IFERROR(CHOOSE(MATCH(TRUE,Tabela2[[#This Row],[REPARADA]:[RETORNO]]&lt;&gt;"",0),"Reparada","Analisando","Sem Reparo","Retorno"),"")</f>
        <v>Analisando</v>
      </c>
      <c r="L336" s="49" t="s">
        <v>290</v>
      </c>
      <c r="M336" s="92"/>
      <c r="N336" s="93" t="s">
        <v>166</v>
      </c>
      <c r="O336" s="94"/>
      <c r="P336" s="95"/>
      <c r="Q336" s="96"/>
      <c r="R336" s="49"/>
      <c r="S336" s="49"/>
      <c r="T336" s="49"/>
      <c r="U336" s="49"/>
      <c r="V336" s="49" t="s">
        <v>983</v>
      </c>
      <c r="W336" s="49" t="s">
        <v>984</v>
      </c>
      <c r="X336" s="97"/>
      <c r="Y336" s="98"/>
      <c r="Z336" s="98"/>
      <c r="AA336" s="98"/>
      <c r="AB336" s="99"/>
    </row>
    <row r="337" spans="1:28" hidden="1" x14ac:dyDescent="0.2">
      <c r="A337" s="49">
        <v>337</v>
      </c>
      <c r="B337" s="49" t="s">
        <v>166</v>
      </c>
      <c r="C337" s="49" t="s">
        <v>625</v>
      </c>
      <c r="D337" s="49" t="s">
        <v>1004</v>
      </c>
      <c r="E337" s="49"/>
      <c r="F337" s="50">
        <v>45890</v>
      </c>
      <c r="G337" s="50"/>
      <c r="H337" s="91">
        <f t="shared" ca="1" si="24"/>
        <v>12</v>
      </c>
      <c r="I337" s="49"/>
      <c r="J337" s="50">
        <v>45922</v>
      </c>
      <c r="K337" s="49" t="str" cm="1">
        <f t="array" ref="K337">IFERROR(CHOOSE(MATCH(TRUE,Tabela2[[#This Row],[REPARADA]:[RETORNO]]&lt;&gt;"",0),"Reparada","Analisando","Sem Reparo","Retorno"),"")</f>
        <v>Analisando</v>
      </c>
      <c r="L337" s="49" t="s">
        <v>290</v>
      </c>
      <c r="M337" s="92"/>
      <c r="N337" s="93" t="s">
        <v>166</v>
      </c>
      <c r="O337" s="94"/>
      <c r="P337" s="95"/>
      <c r="Q337" s="96"/>
      <c r="R337" s="49"/>
      <c r="S337" s="49"/>
      <c r="T337" s="49"/>
      <c r="U337" s="49"/>
      <c r="V337" s="49" t="s">
        <v>983</v>
      </c>
      <c r="W337" s="49" t="s">
        <v>984</v>
      </c>
      <c r="X337" s="97"/>
      <c r="Y337" s="98"/>
      <c r="Z337" s="98"/>
      <c r="AA337" s="98"/>
      <c r="AB337" s="99"/>
    </row>
    <row r="338" spans="1:28" hidden="1" x14ac:dyDescent="0.2">
      <c r="A338" s="49">
        <v>338</v>
      </c>
      <c r="B338" s="49" t="s">
        <v>166</v>
      </c>
      <c r="C338" s="49" t="s">
        <v>493</v>
      </c>
      <c r="D338" s="49" t="s">
        <v>1005</v>
      </c>
      <c r="E338" s="49"/>
      <c r="F338" s="50">
        <v>45890</v>
      </c>
      <c r="G338" s="50"/>
      <c r="H338" s="91">
        <f t="shared" ca="1" si="24"/>
        <v>12</v>
      </c>
      <c r="I338" s="49"/>
      <c r="J338" s="50">
        <v>45922</v>
      </c>
      <c r="K338" s="49" t="str" cm="1">
        <f t="array" ref="K338">IFERROR(CHOOSE(MATCH(TRUE,Tabela2[[#This Row],[REPARADA]:[RETORNO]]&lt;&gt;"",0),"Reparada","Analisando","Sem Reparo","Retorno"),"")</f>
        <v>Analisando</v>
      </c>
      <c r="L338" s="49" t="s">
        <v>290</v>
      </c>
      <c r="M338" s="92"/>
      <c r="N338" s="93" t="s">
        <v>166</v>
      </c>
      <c r="O338" s="94"/>
      <c r="P338" s="95"/>
      <c r="Q338" s="96"/>
      <c r="R338" s="49"/>
      <c r="S338" s="49"/>
      <c r="T338" s="49"/>
      <c r="U338" s="49"/>
      <c r="V338" s="49" t="s">
        <v>983</v>
      </c>
      <c r="W338" s="49" t="s">
        <v>984</v>
      </c>
      <c r="X338" s="97"/>
      <c r="Y338" s="98"/>
      <c r="Z338" s="98"/>
      <c r="AA338" s="98"/>
      <c r="AB338" s="99"/>
    </row>
    <row r="339" spans="1:28" hidden="1" x14ac:dyDescent="0.2">
      <c r="A339" s="49">
        <v>339</v>
      </c>
      <c r="B339" s="49" t="s">
        <v>166</v>
      </c>
      <c r="C339" s="49" t="s">
        <v>65</v>
      </c>
      <c r="D339" s="49" t="s">
        <v>1006</v>
      </c>
      <c r="E339" s="49">
        <v>1</v>
      </c>
      <c r="F339" s="50">
        <v>45890</v>
      </c>
      <c r="G339" s="50">
        <v>45896</v>
      </c>
      <c r="H339" s="91" t="str">
        <f t="shared" ca="1" si="24"/>
        <v/>
      </c>
      <c r="I339" s="49"/>
      <c r="J339" s="50">
        <v>45922</v>
      </c>
      <c r="K339" s="49" t="str" cm="1">
        <f t="array" ref="K339">IFERROR(CHOOSE(MATCH(TRUE,Tabela2[[#This Row],[REPARADA]:[RETORNO]]&lt;&gt;"",0),"Reparada","Analisando","Sem Reparo","Retorno"),"")</f>
        <v>Reparada</v>
      </c>
      <c r="L339" s="49" t="s">
        <v>290</v>
      </c>
      <c r="M339" s="92" t="s">
        <v>166</v>
      </c>
      <c r="N339" s="93"/>
      <c r="O339" s="94"/>
      <c r="P339" s="95"/>
      <c r="Q339" s="96"/>
      <c r="R339" s="49"/>
      <c r="S339" s="49"/>
      <c r="T339" s="49"/>
      <c r="U339" s="49"/>
      <c r="V339" s="49" t="s">
        <v>983</v>
      </c>
      <c r="W339" s="49" t="s">
        <v>984</v>
      </c>
      <c r="X339" s="97" t="s">
        <v>70</v>
      </c>
      <c r="Y339" s="98" t="s">
        <v>801</v>
      </c>
      <c r="Z339" s="98" t="s">
        <v>496</v>
      </c>
      <c r="AA339" s="98"/>
      <c r="AB339" s="99"/>
    </row>
    <row r="340" spans="1:28" hidden="1" x14ac:dyDescent="0.2">
      <c r="A340" s="49">
        <v>340</v>
      </c>
      <c r="B340" s="49" t="s">
        <v>166</v>
      </c>
      <c r="C340" s="49" t="s">
        <v>65</v>
      </c>
      <c r="D340" s="49" t="s">
        <v>1007</v>
      </c>
      <c r="E340" s="49">
        <v>1</v>
      </c>
      <c r="F340" s="50">
        <v>45890</v>
      </c>
      <c r="G340" s="50">
        <v>45895</v>
      </c>
      <c r="H340" s="91" t="str">
        <f t="shared" ca="1" si="24"/>
        <v/>
      </c>
      <c r="I340" s="49"/>
      <c r="J340" s="50">
        <v>45922</v>
      </c>
      <c r="K340" s="49" t="str" cm="1">
        <f t="array" ref="K340">IFERROR(CHOOSE(MATCH(TRUE,Tabela2[[#This Row],[REPARADA]:[RETORNO]]&lt;&gt;"",0),"Reparada","Analisando","Sem Reparo","Retorno"),"")</f>
        <v>Reparada</v>
      </c>
      <c r="L340" s="49" t="s">
        <v>290</v>
      </c>
      <c r="M340" s="92" t="s">
        <v>166</v>
      </c>
      <c r="N340" s="93"/>
      <c r="O340" s="94"/>
      <c r="P340" s="95"/>
      <c r="Q340" s="96"/>
      <c r="R340" s="49"/>
      <c r="S340" s="49"/>
      <c r="T340" s="49"/>
      <c r="U340" s="49"/>
      <c r="V340" s="49" t="s">
        <v>983</v>
      </c>
      <c r="W340" s="49" t="s">
        <v>984</v>
      </c>
      <c r="X340" s="97" t="s">
        <v>373</v>
      </c>
      <c r="Y340" s="98" t="s">
        <v>80</v>
      </c>
      <c r="Z340" s="98"/>
      <c r="AA340" s="98"/>
      <c r="AB340" s="99"/>
    </row>
    <row r="341" spans="1:28" hidden="1" x14ac:dyDescent="0.2">
      <c r="A341" s="49">
        <v>341</v>
      </c>
      <c r="B341" s="49" t="s">
        <v>166</v>
      </c>
      <c r="C341" s="49" t="s">
        <v>65</v>
      </c>
      <c r="D341" s="49" t="s">
        <v>1008</v>
      </c>
      <c r="E341" s="49"/>
      <c r="F341" s="50">
        <v>45890</v>
      </c>
      <c r="G341" s="50"/>
      <c r="H341" s="91">
        <f t="shared" ca="1" si="24"/>
        <v>12</v>
      </c>
      <c r="I341" s="49"/>
      <c r="J341" s="50">
        <v>45922</v>
      </c>
      <c r="K341" s="49" t="str" cm="1">
        <f t="array" ref="K341">IFERROR(CHOOSE(MATCH(TRUE,Tabela2[[#This Row],[REPARADA]:[RETORNO]]&lt;&gt;"",0),"Reparada","Analisando","Sem Reparo","Retorno"),"")</f>
        <v>Analisando</v>
      </c>
      <c r="L341" s="49" t="s">
        <v>290</v>
      </c>
      <c r="M341" s="92"/>
      <c r="N341" s="93" t="s">
        <v>166</v>
      </c>
      <c r="O341" s="94"/>
      <c r="P341" s="95"/>
      <c r="Q341" s="96"/>
      <c r="R341" s="49"/>
      <c r="S341" s="49"/>
      <c r="T341" s="49"/>
      <c r="U341" s="49"/>
      <c r="V341" s="49" t="s">
        <v>983</v>
      </c>
      <c r="W341" s="49" t="s">
        <v>984</v>
      </c>
      <c r="X341" s="97"/>
      <c r="Y341" s="98"/>
      <c r="Z341" s="98"/>
      <c r="AA341" s="98"/>
      <c r="AB341" s="99"/>
    </row>
    <row r="342" spans="1:28" hidden="1" x14ac:dyDescent="0.2">
      <c r="A342" s="49">
        <v>342</v>
      </c>
      <c r="B342" s="49" t="s">
        <v>166</v>
      </c>
      <c r="C342" s="49" t="s">
        <v>65</v>
      </c>
      <c r="D342" s="49" t="s">
        <v>1009</v>
      </c>
      <c r="E342" s="49">
        <v>1</v>
      </c>
      <c r="F342" s="50">
        <v>45890</v>
      </c>
      <c r="G342" s="50">
        <v>45894</v>
      </c>
      <c r="H342" s="91" t="str">
        <f t="shared" ca="1" si="24"/>
        <v/>
      </c>
      <c r="I342" s="49"/>
      <c r="J342" s="50">
        <v>45922</v>
      </c>
      <c r="K342" s="49" t="str" cm="1">
        <f t="array" ref="K342">IFERROR(CHOOSE(MATCH(TRUE,Tabela2[[#This Row],[REPARADA]:[RETORNO]]&lt;&gt;"",0),"Reparada","Analisando","Sem Reparo","Retorno"),"")</f>
        <v>Reparada</v>
      </c>
      <c r="L342" s="49" t="s">
        <v>290</v>
      </c>
      <c r="M342" s="92" t="s">
        <v>166</v>
      </c>
      <c r="N342" s="93"/>
      <c r="O342" s="94"/>
      <c r="P342" s="95"/>
      <c r="Q342" s="96"/>
      <c r="R342" s="49"/>
      <c r="S342" s="49"/>
      <c r="T342" s="49"/>
      <c r="U342" s="49"/>
      <c r="V342" s="49" t="s">
        <v>983</v>
      </c>
      <c r="W342" s="49" t="s">
        <v>984</v>
      </c>
      <c r="X342" s="97" t="s">
        <v>80</v>
      </c>
      <c r="Y342" s="98" t="s">
        <v>373</v>
      </c>
      <c r="Z342" s="98" t="s">
        <v>736</v>
      </c>
      <c r="AA342" s="98"/>
      <c r="AB342" s="99"/>
    </row>
    <row r="343" spans="1:28" hidden="1" x14ac:dyDescent="0.2">
      <c r="A343" s="49">
        <v>343</v>
      </c>
      <c r="B343" s="49" t="s">
        <v>166</v>
      </c>
      <c r="C343" s="49" t="s">
        <v>817</v>
      </c>
      <c r="D343" s="49" t="s">
        <v>1010</v>
      </c>
      <c r="E343" s="49">
        <v>1</v>
      </c>
      <c r="F343" s="50">
        <v>45890</v>
      </c>
      <c r="G343" s="50">
        <v>45896</v>
      </c>
      <c r="H343" s="91" t="str">
        <f t="shared" ca="1" si="24"/>
        <v/>
      </c>
      <c r="I343" s="49"/>
      <c r="J343" s="50">
        <v>45922</v>
      </c>
      <c r="K343" s="49" t="str" cm="1">
        <f t="array" ref="K343">IFERROR(CHOOSE(MATCH(TRUE,Tabela2[[#This Row],[REPARADA]:[RETORNO]]&lt;&gt;"",0),"Reparada","Analisando","Sem Reparo","Retorno"),"")</f>
        <v>Reparada</v>
      </c>
      <c r="L343" s="49" t="s">
        <v>290</v>
      </c>
      <c r="M343" s="92" t="s">
        <v>166</v>
      </c>
      <c r="N343" s="93"/>
      <c r="O343" s="94"/>
      <c r="P343" s="95"/>
      <c r="Q343" s="96"/>
      <c r="R343" s="49"/>
      <c r="S343" s="49"/>
      <c r="T343" s="49"/>
      <c r="U343" s="49"/>
      <c r="V343" s="49" t="s">
        <v>983</v>
      </c>
      <c r="W343" s="49" t="s">
        <v>984</v>
      </c>
      <c r="X343" s="97" t="s">
        <v>671</v>
      </c>
      <c r="Y343" s="98"/>
      <c r="Z343" s="98"/>
      <c r="AA343" s="98"/>
      <c r="AB343" s="99"/>
    </row>
    <row r="344" spans="1:28" hidden="1" x14ac:dyDescent="0.2">
      <c r="A344" s="49">
        <v>344</v>
      </c>
      <c r="B344" s="49" t="s">
        <v>166</v>
      </c>
      <c r="C344" s="49" t="s">
        <v>723</v>
      </c>
      <c r="D344" s="49" t="s">
        <v>1011</v>
      </c>
      <c r="E344" s="49"/>
      <c r="F344" s="50">
        <v>45890</v>
      </c>
      <c r="G344" s="50"/>
      <c r="H344" s="91">
        <f t="shared" ca="1" si="24"/>
        <v>12</v>
      </c>
      <c r="I344" s="49"/>
      <c r="J344" s="50">
        <v>45922</v>
      </c>
      <c r="K344" s="49" t="str" cm="1">
        <f t="array" ref="K344">IFERROR(CHOOSE(MATCH(TRUE,Tabela2[[#This Row],[REPARADA]:[RETORNO]]&lt;&gt;"",0),"Reparada","Analisando","Sem Reparo","Retorno"),"")</f>
        <v>Analisando</v>
      </c>
      <c r="L344" s="49" t="s">
        <v>290</v>
      </c>
      <c r="M344" s="92"/>
      <c r="N344" s="93" t="s">
        <v>166</v>
      </c>
      <c r="O344" s="94"/>
      <c r="P344" s="95"/>
      <c r="Q344" s="96"/>
      <c r="R344" s="49"/>
      <c r="S344" s="49"/>
      <c r="T344" s="49"/>
      <c r="U344" s="49"/>
      <c r="V344" s="49" t="s">
        <v>983</v>
      </c>
      <c r="W344" s="49" t="s">
        <v>984</v>
      </c>
      <c r="X344" s="97"/>
      <c r="Y344" s="98"/>
      <c r="Z344" s="98"/>
      <c r="AA344" s="98"/>
      <c r="AB344" s="99"/>
    </row>
    <row r="345" spans="1:28" hidden="1" x14ac:dyDescent="0.2">
      <c r="A345" s="49">
        <v>345</v>
      </c>
      <c r="B345" s="49" t="s">
        <v>166</v>
      </c>
      <c r="C345" s="49" t="s">
        <v>621</v>
      </c>
      <c r="D345" s="49" t="s">
        <v>1012</v>
      </c>
      <c r="E345" s="49"/>
      <c r="F345" s="50">
        <v>45890</v>
      </c>
      <c r="G345" s="50"/>
      <c r="H345" s="91">
        <f t="shared" ca="1" si="24"/>
        <v>12</v>
      </c>
      <c r="I345" s="49"/>
      <c r="J345" s="50">
        <v>45922</v>
      </c>
      <c r="K345" s="49" t="str" cm="1">
        <f t="array" ref="K345">IFERROR(CHOOSE(MATCH(TRUE,Tabela2[[#This Row],[REPARADA]:[RETORNO]]&lt;&gt;"",0),"Reparada","Analisando","Sem Reparo","Retorno"),"")</f>
        <v>Analisando</v>
      </c>
      <c r="L345" s="49" t="s">
        <v>290</v>
      </c>
      <c r="M345" s="92"/>
      <c r="N345" s="93" t="s">
        <v>166</v>
      </c>
      <c r="O345" s="94"/>
      <c r="P345" s="95"/>
      <c r="Q345" s="96"/>
      <c r="R345" s="49"/>
      <c r="S345" s="49"/>
      <c r="T345" s="49"/>
      <c r="U345" s="49"/>
      <c r="V345" s="49" t="s">
        <v>983</v>
      </c>
      <c r="W345" s="49" t="s">
        <v>984</v>
      </c>
      <c r="X345" s="97"/>
      <c r="Y345" s="98"/>
      <c r="Z345" s="98"/>
      <c r="AA345" s="98"/>
      <c r="AB345" s="99"/>
    </row>
    <row r="346" spans="1:28" hidden="1" x14ac:dyDescent="0.2">
      <c r="A346" s="49">
        <v>346</v>
      </c>
      <c r="B346" s="49" t="s">
        <v>166</v>
      </c>
      <c r="C346" s="49" t="s">
        <v>65</v>
      </c>
      <c r="D346" s="49" t="s">
        <v>1013</v>
      </c>
      <c r="E346" s="49"/>
      <c r="F346" s="50">
        <v>45890</v>
      </c>
      <c r="G346" s="50">
        <v>45896</v>
      </c>
      <c r="H346" s="91" t="str">
        <f t="shared" ca="1" si="24"/>
        <v/>
      </c>
      <c r="I346" s="49"/>
      <c r="J346" s="50">
        <v>45922</v>
      </c>
      <c r="K346" s="49" t="str" cm="1">
        <f t="array" ref="K346">IFERROR(CHOOSE(MATCH(TRUE,Tabela2[[#This Row],[REPARADA]:[RETORNO]]&lt;&gt;"",0),"Reparada","Analisando","Sem Reparo","Retorno"),"")</f>
        <v>Reparada</v>
      </c>
      <c r="L346" s="49" t="s">
        <v>290</v>
      </c>
      <c r="M346" s="92" t="s">
        <v>166</v>
      </c>
      <c r="N346" s="93"/>
      <c r="O346" s="94"/>
      <c r="P346" s="95"/>
      <c r="Q346" s="96"/>
      <c r="R346" s="49"/>
      <c r="S346" s="49"/>
      <c r="T346" s="49"/>
      <c r="U346" s="49"/>
      <c r="V346" s="49" t="s">
        <v>983</v>
      </c>
      <c r="W346" s="49" t="s">
        <v>984</v>
      </c>
      <c r="X346" s="97" t="s">
        <v>373</v>
      </c>
      <c r="Y346" s="98" t="s">
        <v>80</v>
      </c>
      <c r="Z346" s="98"/>
      <c r="AA346" s="98"/>
      <c r="AB346" s="99"/>
    </row>
    <row r="347" spans="1:28" hidden="1" x14ac:dyDescent="0.2">
      <c r="A347" s="49">
        <v>347</v>
      </c>
      <c r="B347" s="49" t="s">
        <v>166</v>
      </c>
      <c r="C347" s="49" t="s">
        <v>994</v>
      </c>
      <c r="D347" s="49" t="s">
        <v>1014</v>
      </c>
      <c r="E347" s="49"/>
      <c r="F347" s="50">
        <v>45890</v>
      </c>
      <c r="G347" s="50"/>
      <c r="H347" s="91">
        <f t="shared" ca="1" si="24"/>
        <v>12</v>
      </c>
      <c r="I347" s="49"/>
      <c r="J347" s="50">
        <v>45922</v>
      </c>
      <c r="K347" s="49" t="str" cm="1">
        <f t="array" ref="K347">IFERROR(CHOOSE(MATCH(TRUE,Tabela2[[#This Row],[REPARADA]:[RETORNO]]&lt;&gt;"",0),"Reparada","Analisando","Sem Reparo","Retorno"),"")</f>
        <v>Analisando</v>
      </c>
      <c r="L347" s="49" t="s">
        <v>290</v>
      </c>
      <c r="M347" s="92"/>
      <c r="N347" s="93" t="s">
        <v>166</v>
      </c>
      <c r="O347" s="94"/>
      <c r="P347" s="95"/>
      <c r="Q347" s="96"/>
      <c r="R347" s="49"/>
      <c r="S347" s="49"/>
      <c r="T347" s="49"/>
      <c r="U347" s="49"/>
      <c r="V347" s="49" t="s">
        <v>983</v>
      </c>
      <c r="W347" s="49" t="s">
        <v>984</v>
      </c>
      <c r="X347" s="97"/>
      <c r="Y347" s="98"/>
      <c r="Z347" s="98"/>
      <c r="AA347" s="98"/>
      <c r="AB347" s="99"/>
    </row>
    <row r="348" spans="1:28" hidden="1" x14ac:dyDescent="0.2">
      <c r="A348" s="49">
        <v>348</v>
      </c>
      <c r="B348" s="49" t="s">
        <v>166</v>
      </c>
      <c r="C348" s="49" t="s">
        <v>167</v>
      </c>
      <c r="D348" s="49" t="s">
        <v>1015</v>
      </c>
      <c r="E348" s="49"/>
      <c r="F348" s="50">
        <v>45890</v>
      </c>
      <c r="G348" s="50"/>
      <c r="H348" s="91">
        <f t="shared" ca="1" si="24"/>
        <v>12</v>
      </c>
      <c r="I348" s="49"/>
      <c r="J348" s="50">
        <v>45922</v>
      </c>
      <c r="K348" s="49" t="str" cm="1">
        <f t="array" ref="K348">IFERROR(CHOOSE(MATCH(TRUE,Tabela2[[#This Row],[REPARADA]:[RETORNO]]&lt;&gt;"",0),"Reparada","Analisando","Sem Reparo","Retorno"),"")</f>
        <v>Analisando</v>
      </c>
      <c r="L348" s="49" t="s">
        <v>290</v>
      </c>
      <c r="M348" s="92"/>
      <c r="N348" s="93" t="s">
        <v>166</v>
      </c>
      <c r="O348" s="94"/>
      <c r="P348" s="95"/>
      <c r="Q348" s="96"/>
      <c r="R348" s="49"/>
      <c r="S348" s="49"/>
      <c r="T348" s="49"/>
      <c r="U348" s="49"/>
      <c r="V348" s="49" t="s">
        <v>983</v>
      </c>
      <c r="W348" s="49" t="s">
        <v>984</v>
      </c>
      <c r="X348" s="97"/>
      <c r="Y348" s="98"/>
      <c r="Z348" s="98"/>
      <c r="AA348" s="98"/>
      <c r="AB348" s="99"/>
    </row>
    <row r="349" spans="1:28" hidden="1" x14ac:dyDescent="0.2">
      <c r="A349" s="49">
        <v>349</v>
      </c>
      <c r="B349" s="49" t="s">
        <v>166</v>
      </c>
      <c r="C349" s="49" t="s">
        <v>994</v>
      </c>
      <c r="D349" s="49" t="s">
        <v>1016</v>
      </c>
      <c r="E349" s="49"/>
      <c r="F349" s="50">
        <v>45890</v>
      </c>
      <c r="G349" s="50"/>
      <c r="H349" s="91">
        <f t="shared" ca="1" si="24"/>
        <v>12</v>
      </c>
      <c r="I349" s="49"/>
      <c r="J349" s="50">
        <v>45922</v>
      </c>
      <c r="K349" s="49" t="str" cm="1">
        <f t="array" ref="K349">IFERROR(CHOOSE(MATCH(TRUE,Tabela2[[#This Row],[REPARADA]:[RETORNO]]&lt;&gt;"",0),"Reparada","Analisando","Sem Reparo","Retorno"),"")</f>
        <v>Analisando</v>
      </c>
      <c r="L349" s="49" t="s">
        <v>290</v>
      </c>
      <c r="M349" s="92"/>
      <c r="N349" s="93" t="s">
        <v>166</v>
      </c>
      <c r="O349" s="94"/>
      <c r="P349" s="95"/>
      <c r="Q349" s="96"/>
      <c r="R349" s="49"/>
      <c r="S349" s="49"/>
      <c r="T349" s="49"/>
      <c r="U349" s="49"/>
      <c r="V349" s="49" t="s">
        <v>983</v>
      </c>
      <c r="W349" s="49" t="s">
        <v>984</v>
      </c>
      <c r="X349" s="97"/>
      <c r="Y349" s="98"/>
      <c r="Z349" s="98"/>
      <c r="AA349" s="98"/>
      <c r="AB349" s="99"/>
    </row>
    <row r="350" spans="1:28" x14ac:dyDescent="0.2">
      <c r="A350" s="49">
        <v>350</v>
      </c>
      <c r="B350" s="49" t="s">
        <v>91</v>
      </c>
      <c r="C350" s="49" t="s">
        <v>172</v>
      </c>
      <c r="D350" s="49" t="s">
        <v>1017</v>
      </c>
      <c r="E350" s="49" t="s">
        <v>1097</v>
      </c>
      <c r="F350" s="50">
        <v>45899</v>
      </c>
      <c r="G350" s="50"/>
      <c r="H350" s="91">
        <f t="shared" ref="H350" ca="1" si="25">IF(G350,"",TODAY()-F350)</f>
        <v>3</v>
      </c>
      <c r="I350" s="49"/>
      <c r="J350" s="50" t="s">
        <v>1106</v>
      </c>
      <c r="K350" s="49" t="str" cm="1">
        <f t="array" ref="K350">IFERROR(CHOOSE(MATCH(TRUE,Tabela2[[#This Row],[REPARADA]:[RETORNO]]&lt;&gt;"",0),"Reparada","Analisando","Sem Reparo","Retorno"),"")</f>
        <v>Sem Reparo</v>
      </c>
      <c r="L350" s="49" t="s">
        <v>290</v>
      </c>
      <c r="M350" s="92"/>
      <c r="N350" s="93"/>
      <c r="O350" s="94" t="s">
        <v>91</v>
      </c>
      <c r="P350" s="95"/>
      <c r="Q350" s="96"/>
      <c r="R350" s="49"/>
      <c r="S350" s="49"/>
      <c r="T350" s="49"/>
      <c r="U350" s="49"/>
      <c r="V350" s="49" t="s">
        <v>145</v>
      </c>
      <c r="W350" s="49" t="s">
        <v>146</v>
      </c>
      <c r="X350" s="97"/>
      <c r="Y350" s="98"/>
      <c r="Z350" s="98"/>
      <c r="AA350" s="98"/>
      <c r="AB350" s="99" t="s">
        <v>885</v>
      </c>
    </row>
    <row r="351" spans="1:28" x14ac:dyDescent="0.2">
      <c r="A351" s="49">
        <v>351</v>
      </c>
      <c r="B351" s="49" t="s">
        <v>91</v>
      </c>
      <c r="C351" s="49" t="s">
        <v>172</v>
      </c>
      <c r="D351" s="49" t="s">
        <v>1018</v>
      </c>
      <c r="E351" s="49" t="s">
        <v>1097</v>
      </c>
      <c r="F351" s="50">
        <v>45899</v>
      </c>
      <c r="G351" s="50"/>
      <c r="H351" s="91">
        <f t="shared" ref="H351" ca="1" si="26">IF(G351,"",TODAY()-F351)</f>
        <v>3</v>
      </c>
      <c r="I351" s="49"/>
      <c r="J351" s="50" t="s">
        <v>1106</v>
      </c>
      <c r="K351" s="49" t="str" cm="1">
        <f t="array" ref="K351">IFERROR(CHOOSE(MATCH(TRUE,Tabela2[[#This Row],[REPARADA]:[RETORNO]]&lt;&gt;"",0),"Reparada","Analisando","Sem Reparo","Retorno"),"")</f>
        <v>Sem Reparo</v>
      </c>
      <c r="L351" s="49" t="s">
        <v>290</v>
      </c>
      <c r="M351" s="92"/>
      <c r="N351" s="93"/>
      <c r="O351" s="94" t="s">
        <v>91</v>
      </c>
      <c r="P351" s="95"/>
      <c r="Q351" s="96"/>
      <c r="R351" s="49"/>
      <c r="S351" s="49"/>
      <c r="T351" s="49"/>
      <c r="U351" s="49"/>
      <c r="V351" s="49" t="s">
        <v>145</v>
      </c>
      <c r="W351" s="49" t="s">
        <v>146</v>
      </c>
      <c r="X351" s="97"/>
      <c r="Y351" s="98"/>
      <c r="Z351" s="98"/>
      <c r="AA351" s="98"/>
      <c r="AB351" s="99" t="s">
        <v>885</v>
      </c>
    </row>
    <row r="352" spans="1:28" x14ac:dyDescent="0.2">
      <c r="A352" s="49">
        <v>352</v>
      </c>
      <c r="B352" s="49" t="s">
        <v>91</v>
      </c>
      <c r="C352" s="49" t="s">
        <v>172</v>
      </c>
      <c r="D352" s="49" t="s">
        <v>1019</v>
      </c>
      <c r="E352" s="49" t="s">
        <v>1097</v>
      </c>
      <c r="F352" s="50">
        <v>45899</v>
      </c>
      <c r="G352" s="50"/>
      <c r="H352" s="91">
        <f t="shared" ref="H352:H353" ca="1" si="27">IF(G352,"",TODAY()-F352)</f>
        <v>3</v>
      </c>
      <c r="I352" s="49"/>
      <c r="J352" s="50">
        <v>45912</v>
      </c>
      <c r="K352" s="49" t="str" cm="1">
        <f t="array" ref="K352">IFERROR(CHOOSE(MATCH(TRUE,Tabela2[[#This Row],[REPARADA]:[RETORNO]]&lt;&gt;"",0),"Reparada","Analisando","Sem Reparo","Retorno"),"")</f>
        <v>Analisando</v>
      </c>
      <c r="L352" s="49" t="s">
        <v>290</v>
      </c>
      <c r="M352" s="92"/>
      <c r="N352" s="93" t="s">
        <v>91</v>
      </c>
      <c r="O352" s="94"/>
      <c r="P352" s="95"/>
      <c r="Q352" s="96"/>
      <c r="R352" s="49"/>
      <c r="S352" s="49"/>
      <c r="T352" s="49"/>
      <c r="U352" s="49"/>
      <c r="V352" s="49" t="s">
        <v>145</v>
      </c>
      <c r="W352" s="49" t="s">
        <v>146</v>
      </c>
      <c r="X352" s="97"/>
      <c r="Y352" s="98"/>
      <c r="Z352" s="98"/>
      <c r="AA352" s="98"/>
      <c r="AB352" s="99" t="s">
        <v>1020</v>
      </c>
    </row>
    <row r="353" spans="1:28" x14ac:dyDescent="0.2">
      <c r="A353" s="49">
        <v>353</v>
      </c>
      <c r="B353" s="49" t="s">
        <v>91</v>
      </c>
      <c r="C353" s="49" t="s">
        <v>309</v>
      </c>
      <c r="D353" s="49" t="s">
        <v>1021</v>
      </c>
      <c r="E353" s="49" t="s">
        <v>1097</v>
      </c>
      <c r="F353" s="50">
        <v>45899</v>
      </c>
      <c r="G353" s="50"/>
      <c r="H353" s="91">
        <f t="shared" ca="1" si="27"/>
        <v>3</v>
      </c>
      <c r="I353" s="49"/>
      <c r="J353" s="50">
        <v>45912</v>
      </c>
      <c r="K353" s="49" t="str" cm="1">
        <f t="array" ref="K353">IFERROR(CHOOSE(MATCH(TRUE,Tabela2[[#This Row],[REPARADA]:[RETORNO]]&lt;&gt;"",0),"Reparada","Analisando","Sem Reparo","Retorno"),"")</f>
        <v>Analisando</v>
      </c>
      <c r="L353" s="49" t="s">
        <v>290</v>
      </c>
      <c r="M353" s="92"/>
      <c r="N353" s="93" t="s">
        <v>91</v>
      </c>
      <c r="O353" s="94"/>
      <c r="P353" s="95"/>
      <c r="Q353" s="96"/>
      <c r="R353" s="49"/>
      <c r="S353" s="49"/>
      <c r="T353" s="49"/>
      <c r="U353" s="49"/>
      <c r="V353" s="49" t="s">
        <v>145</v>
      </c>
      <c r="W353" s="49" t="s">
        <v>146</v>
      </c>
      <c r="X353" s="97"/>
      <c r="Y353" s="98"/>
      <c r="Z353" s="98"/>
      <c r="AA353" s="98"/>
      <c r="AB353" s="99" t="s">
        <v>1022</v>
      </c>
    </row>
    <row r="354" spans="1:28" x14ac:dyDescent="0.2">
      <c r="A354" s="49">
        <v>354</v>
      </c>
      <c r="B354" s="49" t="s">
        <v>91</v>
      </c>
      <c r="C354" s="49" t="s">
        <v>172</v>
      </c>
      <c r="D354" s="49" t="s">
        <v>1023</v>
      </c>
      <c r="E354" s="49" t="s">
        <v>1097</v>
      </c>
      <c r="F354" s="50">
        <v>45899</v>
      </c>
      <c r="G354" s="50"/>
      <c r="H354" s="91">
        <f t="shared" ref="H354:H355" ca="1" si="28">IF(G354,"",TODAY()-F354)</f>
        <v>3</v>
      </c>
      <c r="I354" s="49"/>
      <c r="J354" s="50">
        <v>45912</v>
      </c>
      <c r="K354" s="49" t="str" cm="1">
        <f t="array" ref="K354">IFERROR(CHOOSE(MATCH(TRUE,Tabela2[[#This Row],[REPARADA]:[RETORNO]]&lt;&gt;"",0),"Reparada","Analisando","Sem Reparo","Retorno"),"")</f>
        <v>Analisando</v>
      </c>
      <c r="L354" s="49" t="s">
        <v>290</v>
      </c>
      <c r="M354" s="92"/>
      <c r="N354" s="93" t="s">
        <v>91</v>
      </c>
      <c r="O354" s="94"/>
      <c r="P354" s="95"/>
      <c r="Q354" s="96"/>
      <c r="R354" s="49"/>
      <c r="S354" s="49"/>
      <c r="T354" s="49"/>
      <c r="U354" s="49"/>
      <c r="V354" s="49" t="s">
        <v>145</v>
      </c>
      <c r="W354" s="49" t="s">
        <v>146</v>
      </c>
      <c r="X354" s="97"/>
      <c r="Y354" s="98"/>
      <c r="Z354" s="98"/>
      <c r="AA354" s="98"/>
      <c r="AB354" s="99" t="s">
        <v>1020</v>
      </c>
    </row>
    <row r="355" spans="1:28" x14ac:dyDescent="0.2">
      <c r="A355" s="49">
        <v>355</v>
      </c>
      <c r="B355" s="49" t="s">
        <v>91</v>
      </c>
      <c r="C355" s="49" t="s">
        <v>309</v>
      </c>
      <c r="D355" s="49" t="s">
        <v>1024</v>
      </c>
      <c r="E355" s="49" t="s">
        <v>1097</v>
      </c>
      <c r="F355" s="50">
        <v>45899</v>
      </c>
      <c r="G355" s="50"/>
      <c r="H355" s="91">
        <f t="shared" ca="1" si="28"/>
        <v>3</v>
      </c>
      <c r="I355" s="49"/>
      <c r="J355" s="50">
        <v>45912</v>
      </c>
      <c r="K355" s="49" t="str" cm="1">
        <f t="array" ref="K355">IFERROR(CHOOSE(MATCH(TRUE,Tabela2[[#This Row],[REPARADA]:[RETORNO]]&lt;&gt;"",0),"Reparada","Analisando","Sem Reparo","Retorno"),"")</f>
        <v>Analisando</v>
      </c>
      <c r="L355" s="49" t="s">
        <v>290</v>
      </c>
      <c r="M355" s="92"/>
      <c r="N355" s="93" t="s">
        <v>91</v>
      </c>
      <c r="O355" s="94"/>
      <c r="P355" s="95"/>
      <c r="Q355" s="96"/>
      <c r="R355" s="49"/>
      <c r="S355" s="49"/>
      <c r="T355" s="49"/>
      <c r="U355" s="49"/>
      <c r="V355" s="49" t="s">
        <v>145</v>
      </c>
      <c r="W355" s="49" t="s">
        <v>146</v>
      </c>
      <c r="X355" s="97"/>
      <c r="Y355" s="98"/>
      <c r="Z355" s="98"/>
      <c r="AA355" s="98"/>
      <c r="AB355" s="99" t="s">
        <v>1020</v>
      </c>
    </row>
    <row r="356" spans="1:28" x14ac:dyDescent="0.2">
      <c r="A356" s="49">
        <v>356</v>
      </c>
      <c r="B356" s="49" t="s">
        <v>91</v>
      </c>
      <c r="C356" s="49" t="s">
        <v>309</v>
      </c>
      <c r="D356" s="49" t="s">
        <v>1025</v>
      </c>
      <c r="E356" s="49" t="s">
        <v>1097</v>
      </c>
      <c r="F356" s="50">
        <v>45899</v>
      </c>
      <c r="G356" s="50"/>
      <c r="H356" s="91">
        <f t="shared" ref="H356:H379" ca="1" si="29">IF(G356,"",TODAY()-F356)</f>
        <v>3</v>
      </c>
      <c r="I356" s="49"/>
      <c r="J356" s="50">
        <v>45912</v>
      </c>
      <c r="K356" s="49" t="str" cm="1">
        <f t="array" ref="K356">IFERROR(CHOOSE(MATCH(TRUE,Tabela2[[#This Row],[REPARADA]:[RETORNO]]&lt;&gt;"",0),"Reparada","Analisando","Sem Reparo","Retorno"),"")</f>
        <v>Analisando</v>
      </c>
      <c r="L356" s="49" t="s">
        <v>290</v>
      </c>
      <c r="M356" s="92"/>
      <c r="N356" s="93" t="s">
        <v>91</v>
      </c>
      <c r="O356" s="94"/>
      <c r="P356" s="95"/>
      <c r="Q356" s="96"/>
      <c r="R356" s="49"/>
      <c r="S356" s="49"/>
      <c r="T356" s="49"/>
      <c r="U356" s="49"/>
      <c r="V356" s="49" t="s">
        <v>145</v>
      </c>
      <c r="W356" s="49" t="s">
        <v>146</v>
      </c>
      <c r="X356" s="97"/>
      <c r="Y356" s="98"/>
      <c r="Z356" s="98"/>
      <c r="AA356" s="98"/>
      <c r="AB356" s="99" t="s">
        <v>1026</v>
      </c>
    </row>
    <row r="357" spans="1:28" x14ac:dyDescent="0.2">
      <c r="A357" s="49">
        <v>357</v>
      </c>
      <c r="B357" s="49" t="s">
        <v>91</v>
      </c>
      <c r="C357" s="49" t="s">
        <v>172</v>
      </c>
      <c r="D357" s="49" t="s">
        <v>1027</v>
      </c>
      <c r="E357" s="49" t="s">
        <v>1097</v>
      </c>
      <c r="F357" s="50">
        <v>45899</v>
      </c>
      <c r="G357" s="50"/>
      <c r="H357" s="91">
        <f t="shared" ca="1" si="29"/>
        <v>3</v>
      </c>
      <c r="I357" s="49"/>
      <c r="J357" s="50" t="s">
        <v>1106</v>
      </c>
      <c r="K357" s="49" t="str" cm="1">
        <f t="array" ref="K357">IFERROR(CHOOSE(MATCH(TRUE,Tabela2[[#This Row],[REPARADA]:[RETORNO]]&lt;&gt;"",0),"Reparada","Analisando","Sem Reparo","Retorno"),"")</f>
        <v>Sem Reparo</v>
      </c>
      <c r="L357" s="49" t="s">
        <v>290</v>
      </c>
      <c r="M357" s="92"/>
      <c r="N357" s="93"/>
      <c r="O357" s="94" t="s">
        <v>91</v>
      </c>
      <c r="P357" s="95"/>
      <c r="Q357" s="96"/>
      <c r="R357" s="49"/>
      <c r="S357" s="49"/>
      <c r="T357" s="49"/>
      <c r="U357" s="49"/>
      <c r="V357" s="49" t="s">
        <v>145</v>
      </c>
      <c r="W357" s="49" t="s">
        <v>146</v>
      </c>
      <c r="X357" s="97"/>
      <c r="Y357" s="98"/>
      <c r="Z357" s="98"/>
      <c r="AA357" s="98"/>
      <c r="AB357" s="99" t="s">
        <v>885</v>
      </c>
    </row>
    <row r="358" spans="1:28" x14ac:dyDescent="0.2">
      <c r="A358" s="49">
        <v>358</v>
      </c>
      <c r="B358" s="49" t="s">
        <v>91</v>
      </c>
      <c r="C358" s="49" t="s">
        <v>309</v>
      </c>
      <c r="D358" s="49" t="s">
        <v>1028</v>
      </c>
      <c r="E358" s="49" t="s">
        <v>1097</v>
      </c>
      <c r="F358" s="50">
        <v>45899</v>
      </c>
      <c r="G358" s="50"/>
      <c r="H358" s="91">
        <f t="shared" ca="1" si="29"/>
        <v>3</v>
      </c>
      <c r="I358" s="49"/>
      <c r="J358" s="50">
        <v>45912</v>
      </c>
      <c r="K358" s="49" t="str" cm="1">
        <f t="array" ref="K358">IFERROR(CHOOSE(MATCH(TRUE,Tabela2[[#This Row],[REPARADA]:[RETORNO]]&lt;&gt;"",0),"Reparada","Analisando","Sem Reparo","Retorno"),"")</f>
        <v>Analisando</v>
      </c>
      <c r="L358" s="49" t="s">
        <v>290</v>
      </c>
      <c r="M358" s="92"/>
      <c r="N358" s="93" t="s">
        <v>91</v>
      </c>
      <c r="O358" s="94"/>
      <c r="P358" s="95"/>
      <c r="Q358" s="96"/>
      <c r="R358" s="49"/>
      <c r="S358" s="49"/>
      <c r="T358" s="49"/>
      <c r="U358" s="49"/>
      <c r="V358" s="49" t="s">
        <v>145</v>
      </c>
      <c r="W358" s="49" t="s">
        <v>146</v>
      </c>
      <c r="X358" s="97"/>
      <c r="Y358" s="98"/>
      <c r="Z358" s="98"/>
      <c r="AA358" s="98"/>
      <c r="AB358" s="99" t="s">
        <v>1029</v>
      </c>
    </row>
    <row r="359" spans="1:28" x14ac:dyDescent="0.2">
      <c r="A359" s="49">
        <v>359</v>
      </c>
      <c r="B359" s="49" t="s">
        <v>91</v>
      </c>
      <c r="C359" s="49" t="s">
        <v>172</v>
      </c>
      <c r="D359" s="49" t="s">
        <v>912</v>
      </c>
      <c r="E359" s="49" t="s">
        <v>1097</v>
      </c>
      <c r="F359" s="50">
        <v>45899</v>
      </c>
      <c r="G359" s="50"/>
      <c r="H359" s="91">
        <f t="shared" ca="1" si="29"/>
        <v>3</v>
      </c>
      <c r="I359" s="49"/>
      <c r="J359" s="50">
        <v>45912</v>
      </c>
      <c r="K359" s="49" t="str" cm="1">
        <f t="array" ref="K359">IFERROR(CHOOSE(MATCH(TRUE,Tabela2[[#This Row],[REPARADA]:[RETORNO]]&lt;&gt;"",0),"Reparada","Analisando","Sem Reparo","Retorno"),"")</f>
        <v>Retorno</v>
      </c>
      <c r="L359" s="49" t="s">
        <v>290</v>
      </c>
      <c r="M359" s="92"/>
      <c r="N359" s="93"/>
      <c r="O359" s="94"/>
      <c r="P359" s="95" t="s">
        <v>91</v>
      </c>
      <c r="Q359" s="96"/>
      <c r="R359" s="49"/>
      <c r="S359" s="49"/>
      <c r="T359" s="49"/>
      <c r="U359" s="49"/>
      <c r="V359" s="49" t="s">
        <v>145</v>
      </c>
      <c r="W359" s="49" t="s">
        <v>146</v>
      </c>
      <c r="X359" s="97"/>
      <c r="Y359" s="98"/>
      <c r="Z359" s="98"/>
      <c r="AA359" s="98"/>
      <c r="AB359" s="99" t="s">
        <v>1030</v>
      </c>
    </row>
    <row r="360" spans="1:28" x14ac:dyDescent="0.2">
      <c r="A360" s="49">
        <v>360</v>
      </c>
      <c r="B360" s="49" t="s">
        <v>91</v>
      </c>
      <c r="C360" s="49" t="s">
        <v>309</v>
      </c>
      <c r="D360" s="49" t="s">
        <v>1031</v>
      </c>
      <c r="E360" s="49" t="s">
        <v>1097</v>
      </c>
      <c r="F360" s="50">
        <v>45899</v>
      </c>
      <c r="G360" s="50"/>
      <c r="H360" s="91">
        <f t="shared" ca="1" si="29"/>
        <v>3</v>
      </c>
      <c r="I360" s="49"/>
      <c r="J360" s="50">
        <v>45912</v>
      </c>
      <c r="K360" s="49" t="str" cm="1">
        <f t="array" ref="K360">IFERROR(CHOOSE(MATCH(TRUE,Tabela2[[#This Row],[REPARADA]:[RETORNO]]&lt;&gt;"",0),"Reparada","Analisando","Sem Reparo","Retorno"),"")</f>
        <v>Analisando</v>
      </c>
      <c r="L360" s="49" t="s">
        <v>290</v>
      </c>
      <c r="M360" s="92"/>
      <c r="N360" s="93" t="s">
        <v>91</v>
      </c>
      <c r="O360" s="94"/>
      <c r="P360" s="95"/>
      <c r="Q360" s="96"/>
      <c r="R360" s="49"/>
      <c r="S360" s="49"/>
      <c r="T360" s="49"/>
      <c r="U360" s="49"/>
      <c r="V360" s="49" t="s">
        <v>145</v>
      </c>
      <c r="W360" s="49" t="s">
        <v>146</v>
      </c>
      <c r="X360" s="97"/>
      <c r="Y360" s="98"/>
      <c r="Z360" s="98"/>
      <c r="AA360" s="98"/>
      <c r="AB360" s="99" t="s">
        <v>915</v>
      </c>
    </row>
    <row r="361" spans="1:28" x14ac:dyDescent="0.2">
      <c r="A361" s="49">
        <v>361</v>
      </c>
      <c r="B361" s="49" t="s">
        <v>91</v>
      </c>
      <c r="C361" s="49" t="s">
        <v>172</v>
      </c>
      <c r="D361" s="49" t="s">
        <v>1032</v>
      </c>
      <c r="E361" s="49" t="s">
        <v>1097</v>
      </c>
      <c r="F361" s="50">
        <v>45899</v>
      </c>
      <c r="G361" s="50"/>
      <c r="H361" s="91">
        <f t="shared" ca="1" si="29"/>
        <v>3</v>
      </c>
      <c r="I361" s="49"/>
      <c r="J361" s="50">
        <v>45912</v>
      </c>
      <c r="K361" s="49" t="str" cm="1">
        <f t="array" ref="K361">IFERROR(CHOOSE(MATCH(TRUE,Tabela2[[#This Row],[REPARADA]:[RETORNO]]&lt;&gt;"",0),"Reparada","Analisando","Sem Reparo","Retorno"),"")</f>
        <v>Analisando</v>
      </c>
      <c r="L361" s="49" t="s">
        <v>290</v>
      </c>
      <c r="M361" s="92"/>
      <c r="N361" s="93" t="s">
        <v>91</v>
      </c>
      <c r="O361" s="94"/>
      <c r="P361" s="95"/>
      <c r="Q361" s="96"/>
      <c r="R361" s="49"/>
      <c r="S361" s="49"/>
      <c r="T361" s="49"/>
      <c r="U361" s="49"/>
      <c r="V361" s="49" t="s">
        <v>145</v>
      </c>
      <c r="W361" s="49" t="s">
        <v>146</v>
      </c>
      <c r="X361" s="97"/>
      <c r="Y361" s="98"/>
      <c r="Z361" s="98"/>
      <c r="AA361" s="98"/>
      <c r="AB361" s="99" t="s">
        <v>1033</v>
      </c>
    </row>
    <row r="362" spans="1:28" x14ac:dyDescent="0.2">
      <c r="A362" s="49">
        <v>362</v>
      </c>
      <c r="B362" s="49" t="s">
        <v>91</v>
      </c>
      <c r="C362" s="49" t="s">
        <v>172</v>
      </c>
      <c r="D362" s="49" t="s">
        <v>1034</v>
      </c>
      <c r="E362" s="49" t="s">
        <v>1097</v>
      </c>
      <c r="F362" s="50">
        <v>45899</v>
      </c>
      <c r="G362" s="50"/>
      <c r="H362" s="91">
        <f t="shared" ca="1" si="29"/>
        <v>3</v>
      </c>
      <c r="I362" s="49"/>
      <c r="J362" s="50" t="s">
        <v>1106</v>
      </c>
      <c r="K362" s="49" t="str" cm="1">
        <f t="array" ref="K362">IFERROR(CHOOSE(MATCH(TRUE,Tabela2[[#This Row],[REPARADA]:[RETORNO]]&lt;&gt;"",0),"Reparada","Analisando","Sem Reparo","Retorno"),"")</f>
        <v>Sem Reparo</v>
      </c>
      <c r="L362" s="49" t="s">
        <v>290</v>
      </c>
      <c r="M362" s="92"/>
      <c r="N362" s="93"/>
      <c r="O362" s="94" t="s">
        <v>91</v>
      </c>
      <c r="P362" s="95"/>
      <c r="Q362" s="96"/>
      <c r="R362" s="49"/>
      <c r="S362" s="49"/>
      <c r="T362" s="49"/>
      <c r="U362" s="49"/>
      <c r="V362" s="49" t="s">
        <v>145</v>
      </c>
      <c r="W362" s="49" t="s">
        <v>146</v>
      </c>
      <c r="X362" s="97"/>
      <c r="Y362" s="98"/>
      <c r="Z362" s="98"/>
      <c r="AA362" s="98"/>
      <c r="AB362" s="99" t="s">
        <v>885</v>
      </c>
    </row>
    <row r="363" spans="1:28" x14ac:dyDescent="0.2">
      <c r="A363" s="49">
        <v>363</v>
      </c>
      <c r="B363" s="49" t="s">
        <v>199</v>
      </c>
      <c r="C363" s="49" t="s">
        <v>200</v>
      </c>
      <c r="D363" s="51" t="s">
        <v>1035</v>
      </c>
      <c r="E363" s="49" t="s">
        <v>1097</v>
      </c>
      <c r="F363" s="50">
        <v>45899</v>
      </c>
      <c r="G363" s="50"/>
      <c r="H363" s="91">
        <f t="shared" ca="1" si="29"/>
        <v>3</v>
      </c>
      <c r="I363" s="49"/>
      <c r="J363" s="50">
        <v>45912</v>
      </c>
      <c r="K363" s="49" t="str" cm="1">
        <f t="array" ref="K363">IFERROR(CHOOSE(MATCH(TRUE,Tabela2[[#This Row],[REPARADA]:[RETORNO]]&lt;&gt;"",0),"Reparada","Analisando","Sem Reparo","Retorno"),"")</f>
        <v>Analisando</v>
      </c>
      <c r="L363" s="49" t="s">
        <v>290</v>
      </c>
      <c r="M363" s="92"/>
      <c r="N363" s="93" t="s">
        <v>199</v>
      </c>
      <c r="O363" s="94"/>
      <c r="P363" s="95"/>
      <c r="Q363" s="96"/>
      <c r="R363" s="49"/>
      <c r="S363" s="49"/>
      <c r="T363" s="49"/>
      <c r="U363" s="49"/>
      <c r="V363" s="49" t="s">
        <v>145</v>
      </c>
      <c r="W363" s="49" t="s">
        <v>146</v>
      </c>
      <c r="X363" s="97"/>
      <c r="Y363" s="98"/>
      <c r="Z363" s="98"/>
      <c r="AA363" s="98"/>
      <c r="AB363" s="99" t="s">
        <v>1036</v>
      </c>
    </row>
    <row r="364" spans="1:28" x14ac:dyDescent="0.2">
      <c r="A364" s="49">
        <v>364</v>
      </c>
      <c r="B364" s="49" t="s">
        <v>72</v>
      </c>
      <c r="C364" s="49" t="s">
        <v>142</v>
      </c>
      <c r="D364" s="49" t="s">
        <v>1037</v>
      </c>
      <c r="E364" s="49" t="s">
        <v>1105</v>
      </c>
      <c r="F364" s="50">
        <v>45899</v>
      </c>
      <c r="G364" s="50"/>
      <c r="H364" s="91">
        <f t="shared" ca="1" si="29"/>
        <v>3</v>
      </c>
      <c r="I364" s="49"/>
      <c r="J364" s="50">
        <v>45919</v>
      </c>
      <c r="K364" s="49" t="str" cm="1">
        <f t="array" ref="K364">IFERROR(CHOOSE(MATCH(TRUE,Tabela2[[#This Row],[REPARADA]:[RETORNO]]&lt;&gt;"",0),"Reparada","Analisando","Sem Reparo","Retorno"),"")</f>
        <v>Analisando</v>
      </c>
      <c r="L364" s="49" t="s">
        <v>290</v>
      </c>
      <c r="M364" s="92"/>
      <c r="N364" s="93" t="s">
        <v>72</v>
      </c>
      <c r="O364" s="94"/>
      <c r="P364" s="95"/>
      <c r="Q364" s="96"/>
      <c r="R364" s="49"/>
      <c r="S364" s="49"/>
      <c r="T364" s="49"/>
      <c r="U364" s="49"/>
      <c r="V364" s="49" t="s">
        <v>145</v>
      </c>
      <c r="W364" s="49" t="s">
        <v>146</v>
      </c>
      <c r="X364" s="97"/>
      <c r="Y364" s="98"/>
      <c r="Z364" s="98"/>
      <c r="AA364" s="98"/>
      <c r="AB364" s="99" t="s">
        <v>1038</v>
      </c>
    </row>
    <row r="365" spans="1:28" x14ac:dyDescent="0.2">
      <c r="A365" s="49">
        <v>365</v>
      </c>
      <c r="B365" s="49" t="s">
        <v>59</v>
      </c>
      <c r="C365" s="49" t="s">
        <v>463</v>
      </c>
      <c r="D365" s="49" t="s">
        <v>464</v>
      </c>
      <c r="E365" s="49" t="s">
        <v>1105</v>
      </c>
      <c r="F365" s="50">
        <v>45899</v>
      </c>
      <c r="G365" s="50"/>
      <c r="H365" s="91">
        <f ca="1">IF(G365,"",TODAY()-F365)</f>
        <v>3</v>
      </c>
      <c r="I365" s="49"/>
      <c r="J365" s="50">
        <v>45919</v>
      </c>
      <c r="K365" s="49" t="str" cm="1">
        <f t="array" ref="K365">IFERROR(CHOOSE(MATCH(TRUE,Tabela2[[#This Row],[REPARADA]:[RETORNO]]&lt;&gt;"",0),"Reparada","Analisando","Sem Reparo","Retorno"),"")</f>
        <v>Retorno</v>
      </c>
      <c r="L365" s="49" t="s">
        <v>290</v>
      </c>
      <c r="M365" s="92"/>
      <c r="N365" s="93"/>
      <c r="O365" s="94"/>
      <c r="P365" s="95" t="s">
        <v>59</v>
      </c>
      <c r="Q365" s="96"/>
      <c r="R365" s="49"/>
      <c r="S365" s="49"/>
      <c r="T365" s="49"/>
      <c r="U365" s="49"/>
      <c r="V365" s="49" t="s">
        <v>145</v>
      </c>
      <c r="W365" s="49" t="s">
        <v>146</v>
      </c>
      <c r="X365" s="97"/>
      <c r="Y365" s="98"/>
      <c r="Z365" s="98"/>
      <c r="AA365" s="98"/>
      <c r="AB365" s="99" t="s">
        <v>1039</v>
      </c>
    </row>
    <row r="366" spans="1:28" x14ac:dyDescent="0.2">
      <c r="A366" s="49">
        <v>366</v>
      </c>
      <c r="B366" s="49" t="s">
        <v>59</v>
      </c>
      <c r="C366" s="49" t="s">
        <v>1040</v>
      </c>
      <c r="D366" s="49" t="s">
        <v>1041</v>
      </c>
      <c r="E366" s="49" t="s">
        <v>1105</v>
      </c>
      <c r="F366" s="50">
        <v>45899</v>
      </c>
      <c r="G366" s="50"/>
      <c r="H366" s="91">
        <f t="shared" ca="1" si="29"/>
        <v>3</v>
      </c>
      <c r="I366" s="49"/>
      <c r="J366" s="50">
        <v>45919</v>
      </c>
      <c r="K366" s="49" t="str" cm="1">
        <f t="array" ref="K366">IFERROR(CHOOSE(MATCH(TRUE,Tabela2[[#This Row],[REPARADA]:[RETORNO]]&lt;&gt;"",0),"Reparada","Analisando","Sem Reparo","Retorno"),"")</f>
        <v>Analisando</v>
      </c>
      <c r="L366" s="49" t="s">
        <v>290</v>
      </c>
      <c r="M366" s="92"/>
      <c r="N366" s="93" t="s">
        <v>59</v>
      </c>
      <c r="O366" s="94"/>
      <c r="P366" s="95"/>
      <c r="Q366" s="96"/>
      <c r="R366" s="49"/>
      <c r="S366" s="49"/>
      <c r="T366" s="49"/>
      <c r="U366" s="49"/>
      <c r="V366" s="49" t="s">
        <v>145</v>
      </c>
      <c r="W366" s="49" t="s">
        <v>146</v>
      </c>
      <c r="X366" s="97"/>
      <c r="Y366" s="98"/>
      <c r="Z366" s="98"/>
      <c r="AA366" s="98"/>
      <c r="AB366" s="99" t="s">
        <v>1042</v>
      </c>
    </row>
    <row r="367" spans="1:28" x14ac:dyDescent="0.2">
      <c r="A367" s="49">
        <v>367</v>
      </c>
      <c r="B367" s="49" t="s">
        <v>151</v>
      </c>
      <c r="C367" s="49" t="s">
        <v>152</v>
      </c>
      <c r="D367" s="49" t="s">
        <v>812</v>
      </c>
      <c r="E367" s="49" t="s">
        <v>1105</v>
      </c>
      <c r="F367" s="50">
        <v>45899</v>
      </c>
      <c r="G367" s="50"/>
      <c r="H367" s="91">
        <f t="shared" ca="1" si="29"/>
        <v>3</v>
      </c>
      <c r="I367" s="49"/>
      <c r="J367" s="50">
        <v>45919</v>
      </c>
      <c r="K367" s="49" t="str" cm="1">
        <f t="array" ref="K367">IFERROR(CHOOSE(MATCH(TRUE,Tabela2[[#This Row],[REPARADA]:[RETORNO]]&lt;&gt;"",0),"Reparada","Analisando","Sem Reparo","Retorno"),"")</f>
        <v>Retorno</v>
      </c>
      <c r="L367" s="49" t="s">
        <v>290</v>
      </c>
      <c r="M367" s="92"/>
      <c r="N367" s="93"/>
      <c r="O367" s="94"/>
      <c r="P367" s="95" t="s">
        <v>151</v>
      </c>
      <c r="Q367" s="96"/>
      <c r="R367" s="49"/>
      <c r="S367" s="49"/>
      <c r="T367" s="49"/>
      <c r="U367" s="49"/>
      <c r="V367" s="49" t="s">
        <v>145</v>
      </c>
      <c r="W367" s="49" t="s">
        <v>146</v>
      </c>
      <c r="X367" s="97"/>
      <c r="Y367" s="98"/>
      <c r="Z367" s="98"/>
      <c r="AA367" s="98"/>
      <c r="AB367" s="99" t="s">
        <v>251</v>
      </c>
    </row>
    <row r="368" spans="1:28" x14ac:dyDescent="0.2">
      <c r="A368" s="49">
        <v>368</v>
      </c>
      <c r="B368" s="49" t="s">
        <v>151</v>
      </c>
      <c r="C368" s="49" t="s">
        <v>152</v>
      </c>
      <c r="D368" s="49" t="s">
        <v>153</v>
      </c>
      <c r="E368" s="49" t="s">
        <v>1105</v>
      </c>
      <c r="F368" s="50">
        <v>45899</v>
      </c>
      <c r="G368" s="50"/>
      <c r="H368" s="91">
        <f ca="1">IF(G368,"",TODAY()-F368)</f>
        <v>3</v>
      </c>
      <c r="I368" s="49"/>
      <c r="J368" s="50">
        <v>45919</v>
      </c>
      <c r="K368" s="49" t="str" cm="1">
        <f t="array" ref="K368">IFERROR(CHOOSE(MATCH(TRUE,Tabela2[[#This Row],[REPARADA]:[RETORNO]]&lt;&gt;"",0),"Reparada","Analisando","Sem Reparo","Retorno"),"")</f>
        <v>Retorno</v>
      </c>
      <c r="L368" s="49" t="s">
        <v>290</v>
      </c>
      <c r="M368" s="92"/>
      <c r="N368" s="93"/>
      <c r="O368" s="94"/>
      <c r="P368" s="95" t="s">
        <v>151</v>
      </c>
      <c r="Q368" s="96"/>
      <c r="R368" s="49"/>
      <c r="S368" s="49"/>
      <c r="T368" s="49"/>
      <c r="U368" s="49"/>
      <c r="V368" s="49" t="s">
        <v>145</v>
      </c>
      <c r="W368" s="49" t="s">
        <v>146</v>
      </c>
      <c r="X368" s="97"/>
      <c r="Y368" s="98"/>
      <c r="Z368" s="98"/>
      <c r="AA368" s="98"/>
      <c r="AB368" s="99" t="s">
        <v>251</v>
      </c>
    </row>
    <row r="369" spans="1:28" x14ac:dyDescent="0.2">
      <c r="A369" s="49">
        <v>369</v>
      </c>
      <c r="B369" s="49" t="s">
        <v>72</v>
      </c>
      <c r="C369" s="49" t="s">
        <v>142</v>
      </c>
      <c r="D369" s="49" t="s">
        <v>710</v>
      </c>
      <c r="E369" s="49" t="s">
        <v>1105</v>
      </c>
      <c r="F369" s="50">
        <v>45899</v>
      </c>
      <c r="G369" s="50"/>
      <c r="H369" s="91">
        <f ca="1">IF(G369,"",TODAY()-F369)</f>
        <v>3</v>
      </c>
      <c r="I369" s="49"/>
      <c r="J369" s="50">
        <v>45919</v>
      </c>
      <c r="K369" s="49" t="str" cm="1">
        <f t="array" ref="K369">IFERROR(CHOOSE(MATCH(TRUE,Tabela2[[#This Row],[REPARADA]:[RETORNO]]&lt;&gt;"",0),"Reparada","Analisando","Sem Reparo","Retorno"),"")</f>
        <v>Retorno</v>
      </c>
      <c r="L369" s="49" t="s">
        <v>290</v>
      </c>
      <c r="M369" s="92"/>
      <c r="N369" s="93"/>
      <c r="O369" s="94"/>
      <c r="P369" s="95" t="s">
        <v>72</v>
      </c>
      <c r="Q369" s="96"/>
      <c r="R369" s="49"/>
      <c r="S369" s="49"/>
      <c r="T369" s="49"/>
      <c r="U369" s="49"/>
      <c r="V369" s="49" t="s">
        <v>145</v>
      </c>
      <c r="W369" s="49" t="s">
        <v>146</v>
      </c>
      <c r="X369" s="97"/>
      <c r="Y369" s="98"/>
      <c r="Z369" s="98"/>
      <c r="AA369" s="98"/>
      <c r="AB369" s="99" t="s">
        <v>1043</v>
      </c>
    </row>
    <row r="370" spans="1:28" x14ac:dyDescent="0.2">
      <c r="A370" s="49">
        <v>370</v>
      </c>
      <c r="B370" s="49" t="s">
        <v>151</v>
      </c>
      <c r="C370" s="49" t="s">
        <v>152</v>
      </c>
      <c r="D370" s="49" t="s">
        <v>1044</v>
      </c>
      <c r="E370" s="49" t="s">
        <v>1105</v>
      </c>
      <c r="F370" s="50">
        <v>45899</v>
      </c>
      <c r="G370" s="50"/>
      <c r="H370" s="91">
        <f t="shared" ca="1" si="29"/>
        <v>3</v>
      </c>
      <c r="I370" s="49"/>
      <c r="J370" s="50">
        <v>45919</v>
      </c>
      <c r="K370" s="49" t="str" cm="1">
        <f t="array" ref="K370">IFERROR(CHOOSE(MATCH(TRUE,Tabela2[[#This Row],[REPARADA]:[RETORNO]]&lt;&gt;"",0),"Reparada","Analisando","Sem Reparo","Retorno"),"")</f>
        <v>Analisando</v>
      </c>
      <c r="L370" s="49" t="s">
        <v>290</v>
      </c>
      <c r="M370" s="92"/>
      <c r="N370" s="93" t="s">
        <v>151</v>
      </c>
      <c r="O370" s="94"/>
      <c r="P370" s="95"/>
      <c r="Q370" s="96"/>
      <c r="R370" s="49"/>
      <c r="S370" s="49"/>
      <c r="T370" s="49"/>
      <c r="U370" s="49"/>
      <c r="V370" s="49" t="s">
        <v>145</v>
      </c>
      <c r="W370" s="49" t="s">
        <v>146</v>
      </c>
      <c r="X370" s="97"/>
      <c r="Y370" s="98"/>
      <c r="Z370" s="98"/>
      <c r="AA370" s="98"/>
      <c r="AB370" s="99" t="s">
        <v>1045</v>
      </c>
    </row>
    <row r="371" spans="1:28" x14ac:dyDescent="0.2">
      <c r="A371" s="49">
        <v>371</v>
      </c>
      <c r="B371" s="49" t="s">
        <v>166</v>
      </c>
      <c r="C371" s="49" t="s">
        <v>167</v>
      </c>
      <c r="D371" s="49" t="s">
        <v>578</v>
      </c>
      <c r="E371" s="49" t="s">
        <v>1105</v>
      </c>
      <c r="F371" s="50">
        <v>45899</v>
      </c>
      <c r="G371" s="50"/>
      <c r="H371" s="91">
        <f t="shared" ca="1" si="29"/>
        <v>3</v>
      </c>
      <c r="I371" s="49"/>
      <c r="J371" s="50">
        <v>45919</v>
      </c>
      <c r="K371" s="49" t="str" cm="1">
        <f t="array" ref="K371">IFERROR(CHOOSE(MATCH(TRUE,Tabela2[[#This Row],[REPARADA]:[RETORNO]]&lt;&gt;"",0),"Reparada","Analisando","Sem Reparo","Retorno"),"")</f>
        <v>Retorno</v>
      </c>
      <c r="L371" s="49" t="s">
        <v>290</v>
      </c>
      <c r="M371" s="92"/>
      <c r="N371" s="93"/>
      <c r="O371" s="94"/>
      <c r="P371" s="95" t="s">
        <v>166</v>
      </c>
      <c r="Q371" s="96"/>
      <c r="R371" s="49"/>
      <c r="S371" s="49"/>
      <c r="T371" s="49"/>
      <c r="U371" s="49"/>
      <c r="V371" s="49" t="s">
        <v>145</v>
      </c>
      <c r="W371" s="49" t="s">
        <v>146</v>
      </c>
      <c r="X371" s="97"/>
      <c r="Y371" s="98"/>
      <c r="Z371" s="98"/>
      <c r="AA371" s="98"/>
      <c r="AB371" s="99" t="s">
        <v>1046</v>
      </c>
    </row>
    <row r="372" spans="1:28" x14ac:dyDescent="0.2">
      <c r="A372" s="49">
        <v>372</v>
      </c>
      <c r="B372" s="49" t="s">
        <v>166</v>
      </c>
      <c r="C372" s="49" t="s">
        <v>493</v>
      </c>
      <c r="D372" s="49" t="s">
        <v>1047</v>
      </c>
      <c r="E372" s="49" t="s">
        <v>1105</v>
      </c>
      <c r="F372" s="50">
        <v>45899</v>
      </c>
      <c r="G372" s="50"/>
      <c r="H372" s="91">
        <f t="shared" ca="1" si="29"/>
        <v>3</v>
      </c>
      <c r="I372" s="49"/>
      <c r="J372" s="50">
        <v>45919</v>
      </c>
      <c r="K372" s="49" t="str" cm="1">
        <f t="array" ref="K372">IFERROR(CHOOSE(MATCH(TRUE,Tabela2[[#This Row],[REPARADA]:[RETORNO]]&lt;&gt;"",0),"Reparada","Analisando","Sem Reparo","Retorno"),"")</f>
        <v>Analisando</v>
      </c>
      <c r="L372" s="49" t="s">
        <v>290</v>
      </c>
      <c r="M372" s="92"/>
      <c r="N372" s="93" t="s">
        <v>166</v>
      </c>
      <c r="O372" s="94"/>
      <c r="P372" s="95"/>
      <c r="Q372" s="96"/>
      <c r="R372" s="49"/>
      <c r="S372" s="49"/>
      <c r="T372" s="49"/>
      <c r="U372" s="49"/>
      <c r="V372" s="49" t="s">
        <v>145</v>
      </c>
      <c r="W372" s="49" t="s">
        <v>146</v>
      </c>
      <c r="X372" s="97"/>
      <c r="Y372" s="98"/>
      <c r="Z372" s="98"/>
      <c r="AA372" s="98"/>
      <c r="AB372" s="99" t="s">
        <v>1048</v>
      </c>
    </row>
    <row r="373" spans="1:28" x14ac:dyDescent="0.2">
      <c r="A373" s="49">
        <v>373</v>
      </c>
      <c r="B373" s="49" t="s">
        <v>72</v>
      </c>
      <c r="C373" s="49" t="s">
        <v>142</v>
      </c>
      <c r="D373" s="49" t="s">
        <v>374</v>
      </c>
      <c r="E373" s="49" t="s">
        <v>1105</v>
      </c>
      <c r="F373" s="50">
        <v>45899</v>
      </c>
      <c r="G373" s="50"/>
      <c r="H373" s="91">
        <f t="shared" ca="1" si="29"/>
        <v>3</v>
      </c>
      <c r="I373" s="49"/>
      <c r="J373" s="50">
        <v>45919</v>
      </c>
      <c r="K373" s="49" t="str" cm="1">
        <f t="array" ref="K373">IFERROR(CHOOSE(MATCH(TRUE,Tabela2[[#This Row],[REPARADA]:[RETORNO]]&lt;&gt;"",0),"Reparada","Analisando","Sem Reparo","Retorno"),"")</f>
        <v>Retorno</v>
      </c>
      <c r="L373" s="49" t="s">
        <v>290</v>
      </c>
      <c r="M373" s="92"/>
      <c r="N373" s="93"/>
      <c r="O373" s="94"/>
      <c r="P373" s="95" t="s">
        <v>72</v>
      </c>
      <c r="Q373" s="96"/>
      <c r="R373" s="49"/>
      <c r="S373" s="49"/>
      <c r="T373" s="49"/>
      <c r="U373" s="49"/>
      <c r="V373" s="49" t="s">
        <v>145</v>
      </c>
      <c r="W373" s="49" t="s">
        <v>146</v>
      </c>
      <c r="X373" s="97"/>
      <c r="Y373" s="98"/>
      <c r="Z373" s="98"/>
      <c r="AA373" s="98"/>
      <c r="AB373" s="99" t="s">
        <v>1049</v>
      </c>
    </row>
    <row r="374" spans="1:28" x14ac:dyDescent="0.2">
      <c r="A374" s="49">
        <v>374</v>
      </c>
      <c r="B374" s="49" t="s">
        <v>72</v>
      </c>
      <c r="C374" s="49" t="s">
        <v>142</v>
      </c>
      <c r="D374" s="49" t="s">
        <v>1050</v>
      </c>
      <c r="E374" s="49" t="s">
        <v>1105</v>
      </c>
      <c r="F374" s="50">
        <v>45899</v>
      </c>
      <c r="G374" s="50"/>
      <c r="H374" s="91">
        <f t="shared" ca="1" si="29"/>
        <v>3</v>
      </c>
      <c r="I374" s="49"/>
      <c r="J374" s="50">
        <v>45919</v>
      </c>
      <c r="K374" s="49" t="str" cm="1">
        <f t="array" ref="K374">IFERROR(CHOOSE(MATCH(TRUE,Tabela2[[#This Row],[REPARADA]:[RETORNO]]&lt;&gt;"",0),"Reparada","Analisando","Sem Reparo","Retorno"),"")</f>
        <v>Analisando</v>
      </c>
      <c r="L374" s="49" t="s">
        <v>290</v>
      </c>
      <c r="M374" s="92"/>
      <c r="N374" s="93" t="s">
        <v>72</v>
      </c>
      <c r="O374" s="94"/>
      <c r="P374" s="95"/>
      <c r="Q374" s="96"/>
      <c r="R374" s="49"/>
      <c r="S374" s="49"/>
      <c r="T374" s="49"/>
      <c r="U374" s="49"/>
      <c r="V374" s="49" t="s">
        <v>145</v>
      </c>
      <c r="W374" s="49" t="s">
        <v>146</v>
      </c>
      <c r="X374" s="97"/>
      <c r="Y374" s="98"/>
      <c r="Z374" s="98"/>
      <c r="AA374" s="98"/>
      <c r="AB374" s="99" t="s">
        <v>1051</v>
      </c>
    </row>
    <row r="375" spans="1:28" x14ac:dyDescent="0.2">
      <c r="A375" s="49">
        <v>375</v>
      </c>
      <c r="B375" s="49" t="s">
        <v>166</v>
      </c>
      <c r="C375" s="49" t="s">
        <v>493</v>
      </c>
      <c r="D375" s="51" t="s">
        <v>616</v>
      </c>
      <c r="E375" s="49" t="s">
        <v>1105</v>
      </c>
      <c r="F375" s="50">
        <v>45899</v>
      </c>
      <c r="G375" s="50"/>
      <c r="H375" s="91">
        <f t="shared" ca="1" si="29"/>
        <v>3</v>
      </c>
      <c r="I375" s="51"/>
      <c r="J375" s="50">
        <v>45919</v>
      </c>
      <c r="K375" s="49" t="str" cm="1">
        <f t="array" ref="K375">IFERROR(CHOOSE(MATCH(TRUE,Tabela2[[#This Row],[REPARADA]:[RETORNO]]&lt;&gt;"",0),"Reparada","Analisando","Sem Reparo","Retorno"),"")</f>
        <v>Retorno</v>
      </c>
      <c r="L375" s="49" t="s">
        <v>290</v>
      </c>
      <c r="M375" s="92"/>
      <c r="N375" s="93"/>
      <c r="O375" s="94"/>
      <c r="P375" s="95" t="s">
        <v>166</v>
      </c>
      <c r="Q375" s="96"/>
      <c r="R375" s="49"/>
      <c r="S375" s="49"/>
      <c r="T375" s="49"/>
      <c r="U375" s="49"/>
      <c r="V375" s="49" t="s">
        <v>145</v>
      </c>
      <c r="W375" s="49" t="s">
        <v>146</v>
      </c>
      <c r="X375" s="97"/>
      <c r="Y375" s="98"/>
      <c r="Z375" s="98"/>
      <c r="AA375" s="98"/>
      <c r="AB375" s="99" t="s">
        <v>582</v>
      </c>
    </row>
    <row r="376" spans="1:28" x14ac:dyDescent="0.2">
      <c r="A376" s="49">
        <v>376</v>
      </c>
      <c r="B376" s="49" t="s">
        <v>72</v>
      </c>
      <c r="C376" s="49" t="s">
        <v>142</v>
      </c>
      <c r="D376" s="51" t="s">
        <v>272</v>
      </c>
      <c r="E376" s="49" t="s">
        <v>1105</v>
      </c>
      <c r="F376" s="50">
        <v>45899</v>
      </c>
      <c r="G376" s="50"/>
      <c r="H376" s="91">
        <f t="shared" ca="1" si="29"/>
        <v>3</v>
      </c>
      <c r="I376" s="51"/>
      <c r="J376" s="50">
        <v>45919</v>
      </c>
      <c r="K376" s="49" t="str" cm="1">
        <f t="array" ref="K376">IFERROR(CHOOSE(MATCH(TRUE,Tabela2[[#This Row],[REPARADA]:[RETORNO]]&lt;&gt;"",0),"Reparada","Analisando","Sem Reparo","Retorno"),"")</f>
        <v>Retorno</v>
      </c>
      <c r="L376" s="49" t="s">
        <v>290</v>
      </c>
      <c r="M376" s="92"/>
      <c r="N376" s="93"/>
      <c r="O376" s="94"/>
      <c r="P376" s="95" t="s">
        <v>72</v>
      </c>
      <c r="Q376" s="96"/>
      <c r="R376" s="49"/>
      <c r="S376" s="49"/>
      <c r="T376" s="49"/>
      <c r="U376" s="49"/>
      <c r="V376" s="49" t="s">
        <v>145</v>
      </c>
      <c r="W376" s="49" t="s">
        <v>146</v>
      </c>
      <c r="X376" s="97"/>
      <c r="Y376" s="98"/>
      <c r="Z376" s="98"/>
      <c r="AA376" s="98"/>
      <c r="AB376" s="99" t="s">
        <v>76</v>
      </c>
    </row>
    <row r="377" spans="1:28" x14ac:dyDescent="0.2">
      <c r="A377" s="49">
        <v>377</v>
      </c>
      <c r="B377" s="49" t="s">
        <v>72</v>
      </c>
      <c r="C377" s="49" t="s">
        <v>142</v>
      </c>
      <c r="D377" s="49" t="s">
        <v>774</v>
      </c>
      <c r="E377" s="49" t="s">
        <v>1105</v>
      </c>
      <c r="F377" s="50">
        <v>45899</v>
      </c>
      <c r="G377" s="50"/>
      <c r="H377" s="91">
        <f t="shared" ca="1" si="29"/>
        <v>3</v>
      </c>
      <c r="I377" s="49"/>
      <c r="J377" s="50">
        <v>45919</v>
      </c>
      <c r="K377" s="49" t="str" cm="1">
        <f t="array" ref="K377">IFERROR(CHOOSE(MATCH(TRUE,Tabela2[[#This Row],[REPARADA]:[RETORNO]]&lt;&gt;"",0),"Reparada","Analisando","Sem Reparo","Retorno"),"")</f>
        <v>Retorno</v>
      </c>
      <c r="L377" s="49" t="s">
        <v>290</v>
      </c>
      <c r="M377" s="92"/>
      <c r="N377" s="93"/>
      <c r="O377" s="94"/>
      <c r="P377" s="95" t="s">
        <v>72</v>
      </c>
      <c r="Q377" s="96"/>
      <c r="R377" s="49"/>
      <c r="S377" s="49"/>
      <c r="T377" s="49"/>
      <c r="U377" s="49"/>
      <c r="V377" s="49" t="s">
        <v>145</v>
      </c>
      <c r="W377" s="49" t="s">
        <v>146</v>
      </c>
      <c r="X377" s="97"/>
      <c r="Y377" s="98"/>
      <c r="Z377" s="98"/>
      <c r="AA377" s="98"/>
      <c r="AB377" s="99" t="s">
        <v>1052</v>
      </c>
    </row>
    <row r="378" spans="1:28" x14ac:dyDescent="0.2">
      <c r="A378" s="49">
        <v>378</v>
      </c>
      <c r="B378" s="49" t="s">
        <v>166</v>
      </c>
      <c r="C378" s="49" t="s">
        <v>621</v>
      </c>
      <c r="D378" s="49" t="s">
        <v>622</v>
      </c>
      <c r="E378" s="49" t="s">
        <v>1105</v>
      </c>
      <c r="F378" s="50">
        <v>45899</v>
      </c>
      <c r="G378" s="50"/>
      <c r="H378" s="91">
        <f t="shared" ca="1" si="29"/>
        <v>3</v>
      </c>
      <c r="I378" s="49"/>
      <c r="J378" s="50">
        <v>45919</v>
      </c>
      <c r="K378" s="49" t="str" cm="1">
        <f t="array" ref="K378">IFERROR(CHOOSE(MATCH(TRUE,Tabela2[[#This Row],[REPARADA]:[RETORNO]]&lt;&gt;"",0),"Reparada","Analisando","Sem Reparo","Retorno"),"")</f>
        <v>Retorno</v>
      </c>
      <c r="L378" s="49" t="s">
        <v>290</v>
      </c>
      <c r="M378" s="92"/>
      <c r="N378" s="93"/>
      <c r="O378" s="94"/>
      <c r="P378" s="95" t="s">
        <v>166</v>
      </c>
      <c r="Q378" s="96"/>
      <c r="R378" s="49"/>
      <c r="S378" s="49"/>
      <c r="T378" s="49"/>
      <c r="U378" s="49"/>
      <c r="V378" s="49" t="s">
        <v>145</v>
      </c>
      <c r="W378" s="49" t="s">
        <v>146</v>
      </c>
      <c r="X378" s="97"/>
      <c r="Y378" s="98"/>
      <c r="Z378" s="98"/>
      <c r="AA378" s="98"/>
      <c r="AB378" s="99" t="s">
        <v>1053</v>
      </c>
    </row>
    <row r="379" spans="1:28" x14ac:dyDescent="0.2">
      <c r="A379" s="49">
        <v>379</v>
      </c>
      <c r="B379" s="49" t="s">
        <v>151</v>
      </c>
      <c r="C379" s="49" t="s">
        <v>152</v>
      </c>
      <c r="D379" s="49" t="s">
        <v>720</v>
      </c>
      <c r="E379" s="49" t="s">
        <v>1105</v>
      </c>
      <c r="F379" s="50">
        <v>45899</v>
      </c>
      <c r="G379" s="50"/>
      <c r="H379" s="91">
        <f t="shared" ca="1" si="29"/>
        <v>3</v>
      </c>
      <c r="I379" s="49"/>
      <c r="J379" s="50">
        <v>45919</v>
      </c>
      <c r="K379" s="49" t="str" cm="1">
        <f t="array" ref="K379">IFERROR(CHOOSE(MATCH(TRUE,Tabela2[[#This Row],[REPARADA]:[RETORNO]]&lt;&gt;"",0),"Reparada","Analisando","Sem Reparo","Retorno"),"")</f>
        <v>Retorno</v>
      </c>
      <c r="L379" s="49" t="s">
        <v>290</v>
      </c>
      <c r="M379" s="92"/>
      <c r="N379" s="93"/>
      <c r="O379" s="94"/>
      <c r="P379" s="95" t="s">
        <v>151</v>
      </c>
      <c r="Q379" s="96"/>
      <c r="R379" s="49"/>
      <c r="S379" s="49"/>
      <c r="T379" s="49"/>
      <c r="U379" s="49"/>
      <c r="V379" s="49" t="s">
        <v>145</v>
      </c>
      <c r="W379" s="49" t="s">
        <v>146</v>
      </c>
      <c r="X379" s="97"/>
      <c r="Y379" s="98"/>
      <c r="Z379" s="98"/>
      <c r="AA379" s="98"/>
      <c r="AB379" s="99" t="s">
        <v>722</v>
      </c>
    </row>
    <row r="380" spans="1:28" x14ac:dyDescent="0.2">
      <c r="A380" s="49">
        <v>380</v>
      </c>
      <c r="B380" s="49" t="s">
        <v>72</v>
      </c>
      <c r="C380" s="49" t="s">
        <v>142</v>
      </c>
      <c r="D380" s="51" t="s">
        <v>1054</v>
      </c>
      <c r="E380" s="49" t="s">
        <v>1105</v>
      </c>
      <c r="F380" s="50">
        <v>45899</v>
      </c>
      <c r="G380" s="50"/>
      <c r="H380" s="91">
        <f ca="1">IF(G380,"",TODAY()-F380)</f>
        <v>3</v>
      </c>
      <c r="I380" s="49"/>
      <c r="J380" s="50">
        <v>45919</v>
      </c>
      <c r="K380" s="49" t="str" cm="1">
        <f t="array" ref="K380">IFERROR(CHOOSE(MATCH(TRUE,Tabela2[[#This Row],[REPARADA]:[RETORNO]]&lt;&gt;"",0),"Reparada","Analisando","Sem Reparo","Retorno"),"")</f>
        <v>Analisando</v>
      </c>
      <c r="L380" s="49" t="s">
        <v>290</v>
      </c>
      <c r="M380" s="92"/>
      <c r="N380" s="93" t="s">
        <v>72</v>
      </c>
      <c r="O380" s="94"/>
      <c r="P380" s="95"/>
      <c r="Q380" s="96"/>
      <c r="R380" s="49"/>
      <c r="S380" s="49"/>
      <c r="T380" s="49"/>
      <c r="U380" s="49"/>
      <c r="V380" s="49" t="s">
        <v>145</v>
      </c>
      <c r="W380" s="49" t="s">
        <v>146</v>
      </c>
      <c r="X380" s="97"/>
      <c r="Y380" s="98"/>
      <c r="Z380" s="98"/>
      <c r="AA380" s="98"/>
      <c r="AB380" s="99" t="s">
        <v>1055</v>
      </c>
    </row>
    <row r="381" spans="1:28" x14ac:dyDescent="0.2">
      <c r="A381" s="49">
        <v>381</v>
      </c>
      <c r="B381" s="49" t="s">
        <v>141</v>
      </c>
      <c r="C381" s="49" t="s">
        <v>291</v>
      </c>
      <c r="D381" s="49">
        <v>512697018</v>
      </c>
      <c r="E381" s="49" t="s">
        <v>1105</v>
      </c>
      <c r="F381" s="50">
        <v>45899</v>
      </c>
      <c r="G381" s="50"/>
      <c r="H381" s="91">
        <f ca="1">IF(G381,"",TODAY()-F381)</f>
        <v>3</v>
      </c>
      <c r="I381" s="49"/>
      <c r="J381" s="50">
        <v>45919</v>
      </c>
      <c r="K381" s="49" t="str" cm="1">
        <f t="array" ref="K381">IFERROR(CHOOSE(MATCH(TRUE,Tabela2[[#This Row],[REPARADA]:[RETORNO]]&lt;&gt;"",0),"Reparada","Analisando","Sem Reparo","Retorno"),"")</f>
        <v>Retorno</v>
      </c>
      <c r="L381" s="49" t="s">
        <v>290</v>
      </c>
      <c r="M381" s="92"/>
      <c r="N381" s="93"/>
      <c r="O381" s="94"/>
      <c r="P381" s="95" t="s">
        <v>141</v>
      </c>
      <c r="Q381" s="96"/>
      <c r="R381" s="49"/>
      <c r="S381" s="49"/>
      <c r="T381" s="49"/>
      <c r="U381" s="49"/>
      <c r="V381" s="49" t="s">
        <v>145</v>
      </c>
      <c r="W381" s="49" t="s">
        <v>295</v>
      </c>
      <c r="X381" s="97"/>
      <c r="Y381" s="98"/>
      <c r="Z381" s="98"/>
      <c r="AA381" s="98"/>
      <c r="AB381" s="99" t="s">
        <v>90</v>
      </c>
    </row>
    <row r="382" spans="1:28" x14ac:dyDescent="0.2">
      <c r="A382" s="49">
        <v>382</v>
      </c>
      <c r="B382" s="49" t="s">
        <v>141</v>
      </c>
      <c r="C382" s="49" t="s">
        <v>291</v>
      </c>
      <c r="D382" s="49">
        <v>513176012</v>
      </c>
      <c r="E382" s="49" t="s">
        <v>1105</v>
      </c>
      <c r="F382" s="50">
        <v>45899</v>
      </c>
      <c r="G382" s="50"/>
      <c r="H382" s="91">
        <f ca="1">IF(G382,"",TODAY()-F382)</f>
        <v>3</v>
      </c>
      <c r="I382" s="49"/>
      <c r="J382" s="50">
        <v>45919</v>
      </c>
      <c r="K382" s="49" t="str" cm="1">
        <f t="array" ref="K382">IFERROR(CHOOSE(MATCH(TRUE,Tabela2[[#This Row],[REPARADA]:[RETORNO]]&lt;&gt;"",0),"Reparada","Analisando","Sem Reparo","Retorno"),"")</f>
        <v>Retorno</v>
      </c>
      <c r="L382" s="49" t="s">
        <v>290</v>
      </c>
      <c r="M382" s="92"/>
      <c r="N382" s="93"/>
      <c r="O382" s="94"/>
      <c r="P382" s="95" t="s">
        <v>141</v>
      </c>
      <c r="Q382" s="96"/>
      <c r="R382" s="49"/>
      <c r="S382" s="49"/>
      <c r="T382" s="49"/>
      <c r="U382" s="49"/>
      <c r="V382" s="49" t="s">
        <v>145</v>
      </c>
      <c r="W382" s="49" t="s">
        <v>295</v>
      </c>
      <c r="X382" s="97" t="s">
        <v>296</v>
      </c>
      <c r="Y382" s="98" t="s">
        <v>296</v>
      </c>
      <c r="Z382" s="98" t="s">
        <v>597</v>
      </c>
      <c r="AA382" s="98"/>
      <c r="AB382" s="99" t="s">
        <v>90</v>
      </c>
    </row>
    <row r="383" spans="1:28" x14ac:dyDescent="0.2">
      <c r="A383" s="49">
        <v>383</v>
      </c>
      <c r="B383" s="49" t="s">
        <v>141</v>
      </c>
      <c r="C383" s="49" t="s">
        <v>291</v>
      </c>
      <c r="D383" s="49">
        <v>513119007</v>
      </c>
      <c r="E383" s="49" t="s">
        <v>1105</v>
      </c>
      <c r="F383" s="50">
        <v>45899</v>
      </c>
      <c r="G383" s="50"/>
      <c r="H383" s="91">
        <f ca="1">IF(G383,"",TODAY()-F383)</f>
        <v>3</v>
      </c>
      <c r="I383" s="49"/>
      <c r="J383" s="50">
        <v>45919</v>
      </c>
      <c r="K383" s="49" t="str" cm="1">
        <f t="array" ref="K383">IFERROR(CHOOSE(MATCH(TRUE,Tabela2[[#This Row],[REPARADA]:[RETORNO]]&lt;&gt;"",0),"Reparada","Analisando","Sem Reparo","Retorno"),"")</f>
        <v>Retorno</v>
      </c>
      <c r="L383" s="49" t="s">
        <v>290</v>
      </c>
      <c r="M383" s="92"/>
      <c r="N383" s="93"/>
      <c r="O383" s="94"/>
      <c r="P383" s="95" t="s">
        <v>141</v>
      </c>
      <c r="Q383" s="96"/>
      <c r="R383" s="49"/>
      <c r="S383" s="49"/>
      <c r="T383" s="49"/>
      <c r="U383" s="49"/>
      <c r="V383" s="49" t="s">
        <v>145</v>
      </c>
      <c r="W383" s="49" t="s">
        <v>295</v>
      </c>
      <c r="X383" s="97" t="s">
        <v>296</v>
      </c>
      <c r="Y383" s="98" t="s">
        <v>296</v>
      </c>
      <c r="Z383" s="98" t="s">
        <v>597</v>
      </c>
      <c r="AA383" s="98"/>
      <c r="AB383" s="99" t="s">
        <v>90</v>
      </c>
    </row>
    <row r="384" spans="1:28" x14ac:dyDescent="0.2">
      <c r="A384" s="49">
        <v>384</v>
      </c>
      <c r="B384" s="49" t="s">
        <v>141</v>
      </c>
      <c r="C384" s="49" t="s">
        <v>291</v>
      </c>
      <c r="D384" s="49">
        <v>510948024</v>
      </c>
      <c r="E384" s="49" t="s">
        <v>1105</v>
      </c>
      <c r="F384" s="50">
        <v>45899</v>
      </c>
      <c r="G384" s="50"/>
      <c r="H384" s="91">
        <f ca="1">IF(G384,"",TODAY()-F384)</f>
        <v>3</v>
      </c>
      <c r="I384" s="49"/>
      <c r="J384" s="50">
        <v>45919</v>
      </c>
      <c r="K384" s="49" t="str" cm="1">
        <f t="array" ref="K384">IFERROR(CHOOSE(MATCH(TRUE,Tabela2[[#This Row],[REPARADA]:[RETORNO]]&lt;&gt;"",0),"Reparada","Analisando","Sem Reparo","Retorno"),"")</f>
        <v>Retorno</v>
      </c>
      <c r="L384" s="49" t="s">
        <v>290</v>
      </c>
      <c r="M384" s="92"/>
      <c r="N384" s="93"/>
      <c r="O384" s="94"/>
      <c r="P384" s="95" t="s">
        <v>141</v>
      </c>
      <c r="Q384" s="96"/>
      <c r="R384" s="49"/>
      <c r="S384" s="49"/>
      <c r="T384" s="49"/>
      <c r="U384" s="49"/>
      <c r="V384" s="49" t="s">
        <v>145</v>
      </c>
      <c r="W384" s="49" t="s">
        <v>295</v>
      </c>
      <c r="X384" s="97" t="s">
        <v>296</v>
      </c>
      <c r="Y384" s="98" t="s">
        <v>296</v>
      </c>
      <c r="Z384" s="98"/>
      <c r="AA384" s="98"/>
      <c r="AB384" s="99" t="s">
        <v>658</v>
      </c>
    </row>
  </sheetData>
  <phoneticPr fontId="23" type="noConversion"/>
  <conditionalFormatting sqref="K2:L384">
    <cfRule type="containsText" dxfId="165" priority="198" operator="containsText" text="Reparada">
      <formula>NOT(ISERROR(SEARCH("Reparada",K2)))</formula>
    </cfRule>
    <cfRule type="containsText" dxfId="164" priority="197" operator="containsText" text="Analisando">
      <formula>NOT(ISERROR(SEARCH("Analisando",K2)))</formula>
    </cfRule>
    <cfRule type="containsText" dxfId="163" priority="196" operator="containsText" text="Sem Reparo">
      <formula>NOT(ISERROR(SEARCH("Sem Reparo",K2)))</formula>
    </cfRule>
    <cfRule type="containsText" dxfId="162" priority="195" operator="containsText" text="Retorno">
      <formula>NOT(ISERROR(SEARCH("Retorno",K2)))</formula>
    </cfRule>
  </conditionalFormatting>
  <conditionalFormatting sqref="K350:L351">
    <cfRule type="containsText" dxfId="161" priority="188" operator="containsText" text="Reparada">
      <formula>NOT(ISERROR(SEARCH("Reparada",K350)))</formula>
    </cfRule>
    <cfRule type="containsText" dxfId="160" priority="187" operator="containsText" text="Analisando">
      <formula>NOT(ISERROR(SEARCH("Analisando",K350)))</formula>
    </cfRule>
    <cfRule type="containsText" dxfId="159" priority="186" operator="containsText" text="Sem Reparo">
      <formula>NOT(ISERROR(SEARCH("Sem Reparo",K350)))</formula>
    </cfRule>
    <cfRule type="containsText" dxfId="158" priority="185" operator="containsText" text="Retorno">
      <formula>NOT(ISERROR(SEARCH("Retorno",K350)))</formula>
    </cfRule>
  </conditionalFormatting>
  <conditionalFormatting sqref="K351:L352">
    <cfRule type="containsText" dxfId="157" priority="179" operator="containsText" text="Analisando">
      <formula>NOT(ISERROR(SEARCH("Analisando",K351)))</formula>
    </cfRule>
    <cfRule type="containsText" dxfId="156" priority="177" operator="containsText" text="Retorno">
      <formula>NOT(ISERROR(SEARCH("Retorno",K351)))</formula>
    </cfRule>
    <cfRule type="containsText" dxfId="155" priority="178" operator="containsText" text="Sem Reparo">
      <formula>NOT(ISERROR(SEARCH("Sem Reparo",K351)))</formula>
    </cfRule>
    <cfRule type="containsText" dxfId="154" priority="180" operator="containsText" text="Reparada">
      <formula>NOT(ISERROR(SEARCH("Reparada",K351)))</formula>
    </cfRule>
  </conditionalFormatting>
  <conditionalFormatting sqref="K352:L352">
    <cfRule type="containsText" dxfId="153" priority="175" operator="containsText" text="Analisando">
      <formula>NOT(ISERROR(SEARCH("Analisando",K352)))</formula>
    </cfRule>
    <cfRule type="containsText" dxfId="152" priority="176" operator="containsText" text="Reparada">
      <formula>NOT(ISERROR(SEARCH("Reparada",K352)))</formula>
    </cfRule>
    <cfRule type="containsText" dxfId="151" priority="173" operator="containsText" text="Retorno">
      <formula>NOT(ISERROR(SEARCH("Retorno",K352)))</formula>
    </cfRule>
    <cfRule type="containsText" dxfId="150" priority="174" operator="containsText" text="Sem Reparo">
      <formula>NOT(ISERROR(SEARCH("Sem Reparo",K352)))</formula>
    </cfRule>
  </conditionalFormatting>
  <conditionalFormatting sqref="K352:L353">
    <cfRule type="containsText" dxfId="149" priority="165" operator="containsText" text="Retorno">
      <formula>NOT(ISERROR(SEARCH("Retorno",K352)))</formula>
    </cfRule>
    <cfRule type="containsText" dxfId="148" priority="166" operator="containsText" text="Sem Reparo">
      <formula>NOT(ISERROR(SEARCH("Sem Reparo",K352)))</formula>
    </cfRule>
    <cfRule type="containsText" dxfId="147" priority="167" operator="containsText" text="Analisando">
      <formula>NOT(ISERROR(SEARCH("Analisando",K352)))</formula>
    </cfRule>
    <cfRule type="containsText" dxfId="146" priority="168" operator="containsText" text="Reparada">
      <formula>NOT(ISERROR(SEARCH("Reparada",K352)))</formula>
    </cfRule>
  </conditionalFormatting>
  <conditionalFormatting sqref="K354:L354">
    <cfRule type="containsText" dxfId="145" priority="145" operator="containsText" text="Retorno">
      <formula>NOT(ISERROR(SEARCH("Retorno",K354)))</formula>
    </cfRule>
    <cfRule type="containsText" dxfId="144" priority="141" operator="containsText" text="Retorno">
      <formula>NOT(ISERROR(SEARCH("Retorno",K354)))</formula>
    </cfRule>
    <cfRule type="containsText" dxfId="143" priority="142" operator="containsText" text="Sem Reparo">
      <formula>NOT(ISERROR(SEARCH("Sem Reparo",K354)))</formula>
    </cfRule>
    <cfRule type="containsText" dxfId="142" priority="143" operator="containsText" text="Analisando">
      <formula>NOT(ISERROR(SEARCH("Analisando",K354)))</formula>
    </cfRule>
    <cfRule type="containsText" dxfId="141" priority="150" operator="containsText" text="Sem Reparo">
      <formula>NOT(ISERROR(SEARCH("Sem Reparo",K354)))</formula>
    </cfRule>
    <cfRule type="containsText" dxfId="140" priority="152" operator="containsText" text="Reparada">
      <formula>NOT(ISERROR(SEARCH("Reparada",K354)))</formula>
    </cfRule>
    <cfRule type="containsText" dxfId="139" priority="151" operator="containsText" text="Analisando">
      <formula>NOT(ISERROR(SEARCH("Analisando",K354)))</formula>
    </cfRule>
    <cfRule type="containsText" dxfId="138" priority="144" operator="containsText" text="Reparada">
      <formula>NOT(ISERROR(SEARCH("Reparada",K354)))</formula>
    </cfRule>
    <cfRule type="containsText" dxfId="137" priority="149" operator="containsText" text="Retorno">
      <formula>NOT(ISERROR(SEARCH("Retorno",K354)))</formula>
    </cfRule>
    <cfRule type="containsText" dxfId="136" priority="148" operator="containsText" text="Reparada">
      <formula>NOT(ISERROR(SEARCH("Reparada",K354)))</formula>
    </cfRule>
    <cfRule type="containsText" dxfId="135" priority="147" operator="containsText" text="Analisando">
      <formula>NOT(ISERROR(SEARCH("Analisando",K354)))</formula>
    </cfRule>
    <cfRule type="containsText" dxfId="134" priority="146" operator="containsText" text="Sem Reparo">
      <formula>NOT(ISERROR(SEARCH("Sem Reparo",K354)))</formula>
    </cfRule>
  </conditionalFormatting>
  <conditionalFormatting sqref="K354:L355">
    <cfRule type="containsText" dxfId="133" priority="133" operator="containsText" text="Retorno">
      <formula>NOT(ISERROR(SEARCH("Retorno",K354)))</formula>
    </cfRule>
    <cfRule type="containsText" dxfId="132" priority="134" operator="containsText" text="Sem Reparo">
      <formula>NOT(ISERROR(SEARCH("Sem Reparo",K354)))</formula>
    </cfRule>
    <cfRule type="containsText" dxfId="131" priority="135" operator="containsText" text="Analisando">
      <formula>NOT(ISERROR(SEARCH("Analisando",K354)))</formula>
    </cfRule>
    <cfRule type="containsText" dxfId="130" priority="136" operator="containsText" text="Reparada">
      <formula>NOT(ISERROR(SEARCH("Reparada",K354)))</formula>
    </cfRule>
  </conditionalFormatting>
  <conditionalFormatting sqref="K355:L355">
    <cfRule type="containsText" dxfId="129" priority="131" operator="containsText" text="Analisando">
      <formula>NOT(ISERROR(SEARCH("Analisando",K355)))</formula>
    </cfRule>
    <cfRule type="containsText" dxfId="128" priority="132" operator="containsText" text="Reparada">
      <formula>NOT(ISERROR(SEARCH("Reparada",K355)))</formula>
    </cfRule>
    <cfRule type="containsText" dxfId="127" priority="129" operator="containsText" text="Retorno">
      <formula>NOT(ISERROR(SEARCH("Retorno",K355)))</formula>
    </cfRule>
    <cfRule type="containsText" dxfId="126" priority="130" operator="containsText" text="Sem Reparo">
      <formula>NOT(ISERROR(SEARCH("Sem Reparo",K355)))</formula>
    </cfRule>
  </conditionalFormatting>
  <conditionalFormatting sqref="K356:L358 K360:L362 K364:L364 K366:L366 K370:L370 K374:L374">
    <cfRule type="containsText" dxfId="125" priority="110" operator="containsText" text="Sem Reparo">
      <formula>NOT(ISERROR(SEARCH("Sem Reparo",K356)))</formula>
    </cfRule>
    <cfRule type="containsText" dxfId="124" priority="109" operator="containsText" text="Retorno">
      <formula>NOT(ISERROR(SEARCH("Retorno",K356)))</formula>
    </cfRule>
    <cfRule type="containsText" dxfId="123" priority="108" operator="containsText" text="Reparada">
      <formula>NOT(ISERROR(SEARCH("Reparada",K356)))</formula>
    </cfRule>
    <cfRule type="containsText" dxfId="122" priority="107" operator="containsText" text="Analisando">
      <formula>NOT(ISERROR(SEARCH("Analisando",K356)))</formula>
    </cfRule>
    <cfRule type="containsText" dxfId="121" priority="106" operator="containsText" text="Sem Reparo">
      <formula>NOT(ISERROR(SEARCH("Sem Reparo",K356)))</formula>
    </cfRule>
    <cfRule type="containsText" dxfId="120" priority="114" operator="containsText" text="Sem Reparo">
      <formula>NOT(ISERROR(SEARCH("Sem Reparo",K356)))</formula>
    </cfRule>
    <cfRule type="containsText" dxfId="119" priority="116" operator="containsText" text="Reparada">
      <formula>NOT(ISERROR(SEARCH("Reparada",K356)))</formula>
    </cfRule>
    <cfRule type="containsText" dxfId="118" priority="115" operator="containsText" text="Analisando">
      <formula>NOT(ISERROR(SEARCH("Analisando",K356)))</formula>
    </cfRule>
    <cfRule type="containsText" dxfId="117" priority="105" operator="containsText" text="Retorno">
      <formula>NOT(ISERROR(SEARCH("Retorno",K356)))</formula>
    </cfRule>
    <cfRule type="containsText" dxfId="116" priority="113" operator="containsText" text="Retorno">
      <formula>NOT(ISERROR(SEARCH("Retorno",K356)))</formula>
    </cfRule>
    <cfRule type="containsText" dxfId="115" priority="112" operator="containsText" text="Reparada">
      <formula>NOT(ISERROR(SEARCH("Reparada",K356)))</formula>
    </cfRule>
    <cfRule type="containsText" dxfId="114" priority="111" operator="containsText" text="Analisando">
      <formula>NOT(ISERROR(SEARCH("Analisando",K356)))</formula>
    </cfRule>
  </conditionalFormatting>
  <conditionalFormatting sqref="K380:L380">
    <cfRule type="containsText" dxfId="113" priority="24" operator="containsText" text="Reparada">
      <formula>NOT(ISERROR(SEARCH("Reparada",K380)))</formula>
    </cfRule>
    <cfRule type="containsText" dxfId="112" priority="23" operator="containsText" text="Analisando">
      <formula>NOT(ISERROR(SEARCH("Analisando",K380)))</formula>
    </cfRule>
    <cfRule type="containsText" dxfId="111" priority="22" operator="containsText" text="Sem Reparo">
      <formula>NOT(ISERROR(SEARCH("Sem Reparo",K380)))</formula>
    </cfRule>
    <cfRule type="containsText" dxfId="110" priority="21" operator="containsText" text="Retorno">
      <formula>NOT(ISERROR(SEARCH("Retorno",K380)))</formula>
    </cfRule>
    <cfRule type="containsText" dxfId="109" priority="25" operator="containsText" text="Retorno">
      <formula>NOT(ISERROR(SEARCH("Retorno",K380)))</formula>
    </cfRule>
    <cfRule type="containsText" dxfId="108" priority="28" operator="containsText" text="Reparada">
      <formula>NOT(ISERROR(SEARCH("Reparada",K380)))</formula>
    </cfRule>
    <cfRule type="containsText" dxfId="107" priority="27" operator="containsText" text="Analisando">
      <formula>NOT(ISERROR(SEARCH("Analisando",K380)))</formula>
    </cfRule>
    <cfRule type="containsText" dxfId="106" priority="26" operator="containsText" text="Sem Reparo">
      <formula>NOT(ISERROR(SEARCH("Sem Reparo",K380)))</formula>
    </cfRule>
  </conditionalFormatting>
  <conditionalFormatting sqref="K380:L382">
    <cfRule type="containsText" dxfId="105" priority="32" operator="containsText" text="Reparada">
      <formula>NOT(ISERROR(SEARCH("Reparada",K380)))</formula>
    </cfRule>
    <cfRule type="containsText" dxfId="104" priority="31" operator="containsText" text="Analisando">
      <formula>NOT(ISERROR(SEARCH("Analisando",K380)))</formula>
    </cfRule>
    <cfRule type="containsText" dxfId="103" priority="30" operator="containsText" text="Sem Reparo">
      <formula>NOT(ISERROR(SEARCH("Sem Reparo",K380)))</formula>
    </cfRule>
    <cfRule type="containsText" dxfId="102" priority="29" operator="containsText" text="Retorno">
      <formula>NOT(ISERROR(SEARCH("Retorno",K380)))</formula>
    </cfRule>
  </conditionalFormatting>
  <conditionalFormatting sqref="K383:L383">
    <cfRule type="containsText" dxfId="101" priority="20" operator="containsText" text="Reparada">
      <formula>NOT(ISERROR(SEARCH("Reparada",K383)))</formula>
    </cfRule>
    <cfRule type="containsText" dxfId="100" priority="18" operator="containsText" text="Sem Reparo">
      <formula>NOT(ISERROR(SEARCH("Sem Reparo",K383)))</formula>
    </cfRule>
    <cfRule type="containsText" dxfId="99" priority="17" operator="containsText" text="Retorno">
      <formula>NOT(ISERROR(SEARCH("Retorno",K383)))</formula>
    </cfRule>
    <cfRule type="containsText" dxfId="98" priority="19" operator="containsText" text="Analisando">
      <formula>NOT(ISERROR(SEARCH("Analisando",K383)))</formula>
    </cfRule>
  </conditionalFormatting>
  <conditionalFormatting sqref="K383:L384">
    <cfRule type="containsText" dxfId="97" priority="10" operator="containsText" text="Sem Reparo">
      <formula>NOT(ISERROR(SEARCH("Sem Reparo",K383)))</formula>
    </cfRule>
    <cfRule type="containsText" dxfId="96" priority="12" operator="containsText" text="Reparada">
      <formula>NOT(ISERROR(SEARCH("Reparada",K383)))</formula>
    </cfRule>
    <cfRule type="containsText" dxfId="95" priority="11" operator="containsText" text="Analisando">
      <formula>NOT(ISERROR(SEARCH("Analisando",K383)))</formula>
    </cfRule>
    <cfRule type="containsText" dxfId="94" priority="9" operator="containsText" text="Retorno">
      <formula>NOT(ISERROR(SEARCH("Retorno",K383)))</formula>
    </cfRule>
  </conditionalFormatting>
  <conditionalFormatting sqref="K384:L384">
    <cfRule type="containsText" dxfId="93" priority="2" operator="containsText" text="Sem Reparo">
      <formula>NOT(ISERROR(SEARCH("Sem Reparo",K384)))</formula>
    </cfRule>
    <cfRule type="containsText" dxfId="92" priority="3" operator="containsText" text="Analisando">
      <formula>NOT(ISERROR(SEARCH("Analisando",K384)))</formula>
    </cfRule>
    <cfRule type="containsText" dxfId="91" priority="4" operator="containsText" text="Reparada">
      <formula>NOT(ISERROR(SEARCH("Reparada",K384)))</formula>
    </cfRule>
    <cfRule type="containsText" dxfId="90" priority="5" operator="containsText" text="Retorno">
      <formula>NOT(ISERROR(SEARCH("Retorno",K384)))</formula>
    </cfRule>
    <cfRule type="containsText" dxfId="89" priority="6" operator="containsText" text="Sem Reparo">
      <formula>NOT(ISERROR(SEARCH("Sem Reparo",K384)))</formula>
    </cfRule>
    <cfRule type="containsText" dxfId="88" priority="7" operator="containsText" text="Analisando">
      <formula>NOT(ISERROR(SEARCH("Analisando",K384)))</formula>
    </cfRule>
    <cfRule type="containsText" dxfId="87" priority="8" operator="containsText" text="Reparada">
      <formula>NOT(ISERROR(SEARCH("Reparada",K384)))</formula>
    </cfRule>
    <cfRule type="containsText" dxfId="86" priority="1" operator="containsText" text="Retorno">
      <formula>NOT(ISERROR(SEARCH("Retorno",K384)))</formula>
    </cfRule>
  </conditionalFormatting>
  <conditionalFormatting sqref="L1:L1048576">
    <cfRule type="containsText" dxfId="85" priority="193" operator="containsText" text="Não">
      <formula>NOT(ISERROR(SEARCH("Não",L1)))</formula>
    </cfRule>
    <cfRule type="containsText" dxfId="84" priority="194" operator="containsText" text="Sim">
      <formula>NOT(ISERROR(SEARCH("Sim",L1)))</formula>
    </cfRule>
  </conditionalFormatting>
  <conditionalFormatting sqref="L353">
    <cfRule type="containsText" dxfId="83" priority="157" operator="containsText" text="Retorno">
      <formula>NOT(ISERROR(SEARCH("Retorno",L353)))</formula>
    </cfRule>
    <cfRule type="containsText" dxfId="82" priority="153" operator="containsText" text="Retorno">
      <formula>NOT(ISERROR(SEARCH("Retorno",L353)))</formula>
    </cfRule>
    <cfRule type="containsText" dxfId="81" priority="155" operator="containsText" text="Analisando">
      <formula>NOT(ISERROR(SEARCH("Analisando",L353)))</formula>
    </cfRule>
    <cfRule type="containsText" dxfId="80" priority="154" operator="containsText" text="Sem Reparo">
      <formula>NOT(ISERROR(SEARCH("Sem Reparo",L353)))</formula>
    </cfRule>
    <cfRule type="containsText" dxfId="79" priority="156" operator="containsText" text="Reparada">
      <formula>NOT(ISERROR(SEARCH("Reparada",L353)))</formula>
    </cfRule>
    <cfRule type="containsText" dxfId="78" priority="164" operator="containsText" text="Reparada">
      <formula>NOT(ISERROR(SEARCH("Reparada",L353)))</formula>
    </cfRule>
    <cfRule type="containsText" dxfId="77" priority="163" operator="containsText" text="Analisando">
      <formula>NOT(ISERROR(SEARCH("Analisando",L353)))</formula>
    </cfRule>
    <cfRule type="containsText" dxfId="76" priority="162" operator="containsText" text="Sem Reparo">
      <formula>NOT(ISERROR(SEARCH("Sem Reparo",L353)))</formula>
    </cfRule>
    <cfRule type="containsText" dxfId="75" priority="161" operator="containsText" text="Retorno">
      <formula>NOT(ISERROR(SEARCH("Retorno",L353)))</formula>
    </cfRule>
    <cfRule type="containsText" dxfId="74" priority="160" operator="containsText" text="Reparada">
      <formula>NOT(ISERROR(SEARCH("Reparada",L353)))</formula>
    </cfRule>
    <cfRule type="containsText" dxfId="73" priority="159" operator="containsText" text="Analisando">
      <formula>NOT(ISERROR(SEARCH("Analisando",L353)))</formula>
    </cfRule>
    <cfRule type="containsText" dxfId="72" priority="158" operator="containsText" text="Sem Reparo">
      <formula>NOT(ISERROR(SEARCH("Sem Reparo",L353)))</formula>
    </cfRule>
  </conditionalFormatting>
  <conditionalFormatting sqref="L355:L370 L374">
    <cfRule type="containsText" dxfId="71" priority="122" operator="containsText" text="Sem Reparo">
      <formula>NOT(ISERROR(SEARCH("Sem Reparo",L355)))</formula>
    </cfRule>
    <cfRule type="containsText" dxfId="70" priority="128" operator="containsText" text="Reparada">
      <formula>NOT(ISERROR(SEARCH("Reparada",L355)))</formula>
    </cfRule>
    <cfRule type="containsText" dxfId="69" priority="123" operator="containsText" text="Analisando">
      <formula>NOT(ISERROR(SEARCH("Analisando",L355)))</formula>
    </cfRule>
    <cfRule type="containsText" dxfId="68" priority="124" operator="containsText" text="Reparada">
      <formula>NOT(ISERROR(SEARCH("Reparada",L355)))</formula>
    </cfRule>
    <cfRule type="containsText" dxfId="67" priority="125" operator="containsText" text="Retorno">
      <formula>NOT(ISERROR(SEARCH("Retorno",L355)))</formula>
    </cfRule>
    <cfRule type="containsText" dxfId="66" priority="127" operator="containsText" text="Analisando">
      <formula>NOT(ISERROR(SEARCH("Analisando",L355)))</formula>
    </cfRule>
    <cfRule type="containsText" dxfId="65" priority="117" operator="containsText" text="Retorno">
      <formula>NOT(ISERROR(SEARCH("Retorno",L355)))</formula>
    </cfRule>
    <cfRule type="containsText" dxfId="64" priority="118" operator="containsText" text="Sem Reparo">
      <formula>NOT(ISERROR(SEARCH("Sem Reparo",L355)))</formula>
    </cfRule>
    <cfRule type="containsText" dxfId="63" priority="119" operator="containsText" text="Analisando">
      <formula>NOT(ISERROR(SEARCH("Analisando",L355)))</formula>
    </cfRule>
    <cfRule type="containsText" dxfId="62" priority="120" operator="containsText" text="Reparada">
      <formula>NOT(ISERROR(SEARCH("Reparada",L355)))</formula>
    </cfRule>
    <cfRule type="containsText" dxfId="61" priority="121" operator="containsText" text="Retorno">
      <formula>NOT(ISERROR(SEARCH("Retorno",L355)))</formula>
    </cfRule>
    <cfRule type="containsText" dxfId="60" priority="126" operator="containsText" text="Sem Reparo">
      <formula>NOT(ISERROR(SEARCH("Sem Reparo",L355)))</formula>
    </cfRule>
  </conditionalFormatting>
  <conditionalFormatting sqref="L359">
    <cfRule type="containsText" dxfId="59" priority="93" operator="containsText" text="Retorno">
      <formula>NOT(ISERROR(SEARCH("Retorno",L359)))</formula>
    </cfRule>
    <cfRule type="containsText" dxfId="58" priority="94" operator="containsText" text="Sem Reparo">
      <formula>NOT(ISERROR(SEARCH("Sem Reparo",L359)))</formula>
    </cfRule>
    <cfRule type="containsText" dxfId="57" priority="99" operator="containsText" text="Analisando">
      <formula>NOT(ISERROR(SEARCH("Analisando",L359)))</formula>
    </cfRule>
    <cfRule type="containsText" dxfId="56" priority="104" operator="containsText" text="Reparada">
      <formula>NOT(ISERROR(SEARCH("Reparada",L359)))</formula>
    </cfRule>
    <cfRule type="containsText" dxfId="55" priority="98" operator="containsText" text="Sem Reparo">
      <formula>NOT(ISERROR(SEARCH("Sem Reparo",L359)))</formula>
    </cfRule>
    <cfRule type="containsText" dxfId="54" priority="95" operator="containsText" text="Analisando">
      <formula>NOT(ISERROR(SEARCH("Analisando",L359)))</formula>
    </cfRule>
    <cfRule type="containsText" dxfId="53" priority="100" operator="containsText" text="Reparada">
      <formula>NOT(ISERROR(SEARCH("Reparada",L359)))</formula>
    </cfRule>
    <cfRule type="containsText" dxfId="52" priority="97" operator="containsText" text="Retorno">
      <formula>NOT(ISERROR(SEARCH("Retorno",L359)))</formula>
    </cfRule>
    <cfRule type="containsText" dxfId="51" priority="96" operator="containsText" text="Reparada">
      <formula>NOT(ISERROR(SEARCH("Reparada",L359)))</formula>
    </cfRule>
    <cfRule type="containsText" dxfId="50" priority="103" operator="containsText" text="Analisando">
      <formula>NOT(ISERROR(SEARCH("Analisando",L359)))</formula>
    </cfRule>
    <cfRule type="containsText" dxfId="49" priority="102" operator="containsText" text="Sem Reparo">
      <formula>NOT(ISERROR(SEARCH("Sem Reparo",L359)))</formula>
    </cfRule>
    <cfRule type="containsText" dxfId="48" priority="101" operator="containsText" text="Retorno">
      <formula>NOT(ISERROR(SEARCH("Retorno",L359)))</formula>
    </cfRule>
  </conditionalFormatting>
  <conditionalFormatting sqref="L363">
    <cfRule type="containsText" dxfId="47" priority="85" operator="containsText" text="Retorno">
      <formula>NOT(ISERROR(SEARCH("Retorno",L363)))</formula>
    </cfRule>
    <cfRule type="containsText" dxfId="46" priority="89" operator="containsText" text="Retorno">
      <formula>NOT(ISERROR(SEARCH("Retorno",L363)))</formula>
    </cfRule>
    <cfRule type="containsText" dxfId="45" priority="87" operator="containsText" text="Analisando">
      <formula>NOT(ISERROR(SEARCH("Analisando",L363)))</formula>
    </cfRule>
    <cfRule type="containsText" dxfId="44" priority="86" operator="containsText" text="Sem Reparo">
      <formula>NOT(ISERROR(SEARCH("Sem Reparo",L363)))</formula>
    </cfRule>
    <cfRule type="containsText" dxfId="43" priority="84" operator="containsText" text="Reparada">
      <formula>NOT(ISERROR(SEARCH("Reparada",L363)))</formula>
    </cfRule>
    <cfRule type="containsText" dxfId="42" priority="83" operator="containsText" text="Analisando">
      <formula>NOT(ISERROR(SEARCH("Analisando",L363)))</formula>
    </cfRule>
    <cfRule type="containsText" dxfId="41" priority="81" operator="containsText" text="Retorno">
      <formula>NOT(ISERROR(SEARCH("Retorno",L363)))</formula>
    </cfRule>
    <cfRule type="containsText" dxfId="40" priority="82" operator="containsText" text="Sem Reparo">
      <formula>NOT(ISERROR(SEARCH("Sem Reparo",L363)))</formula>
    </cfRule>
    <cfRule type="containsText" dxfId="39" priority="90" operator="containsText" text="Sem Reparo">
      <formula>NOT(ISERROR(SEARCH("Sem Reparo",L363)))</formula>
    </cfRule>
    <cfRule type="containsText" dxfId="38" priority="88" operator="containsText" text="Reparada">
      <formula>NOT(ISERROR(SEARCH("Reparada",L363)))</formula>
    </cfRule>
    <cfRule type="containsText" dxfId="37" priority="91" operator="containsText" text="Analisando">
      <formula>NOT(ISERROR(SEARCH("Analisando",L363)))</formula>
    </cfRule>
    <cfRule type="containsText" dxfId="36" priority="92" operator="containsText" text="Reparada">
      <formula>NOT(ISERROR(SEARCH("Reparada",L363)))</formula>
    </cfRule>
  </conditionalFormatting>
  <conditionalFormatting sqref="L365">
    <cfRule type="containsText" dxfId="35" priority="70" operator="containsText" text="Sem Reparo">
      <formula>NOT(ISERROR(SEARCH("Sem Reparo",L365)))</formula>
    </cfRule>
    <cfRule type="containsText" dxfId="34" priority="71" operator="containsText" text="Analisando">
      <formula>NOT(ISERROR(SEARCH("Analisando",L365)))</formula>
    </cfRule>
    <cfRule type="containsText" dxfId="33" priority="75" operator="containsText" text="Analisando">
      <formula>NOT(ISERROR(SEARCH("Analisando",L365)))</formula>
    </cfRule>
    <cfRule type="containsText" dxfId="32" priority="78" operator="containsText" text="Sem Reparo">
      <formula>NOT(ISERROR(SEARCH("Sem Reparo",L365)))</formula>
    </cfRule>
    <cfRule type="containsText" dxfId="31" priority="74" operator="containsText" text="Sem Reparo">
      <formula>NOT(ISERROR(SEARCH("Sem Reparo",L365)))</formula>
    </cfRule>
    <cfRule type="containsText" dxfId="30" priority="73" operator="containsText" text="Retorno">
      <formula>NOT(ISERROR(SEARCH("Retorno",L365)))</formula>
    </cfRule>
    <cfRule type="containsText" dxfId="29" priority="80" operator="containsText" text="Reparada">
      <formula>NOT(ISERROR(SEARCH("Reparada",L365)))</formula>
    </cfRule>
    <cfRule type="containsText" dxfId="28" priority="79" operator="containsText" text="Analisando">
      <formula>NOT(ISERROR(SEARCH("Analisando",L365)))</formula>
    </cfRule>
    <cfRule type="containsText" dxfId="27" priority="69" operator="containsText" text="Retorno">
      <formula>NOT(ISERROR(SEARCH("Retorno",L365)))</formula>
    </cfRule>
    <cfRule type="containsText" dxfId="26" priority="77" operator="containsText" text="Retorno">
      <formula>NOT(ISERROR(SEARCH("Retorno",L365)))</formula>
    </cfRule>
    <cfRule type="containsText" dxfId="25" priority="76" operator="containsText" text="Reparada">
      <formula>NOT(ISERROR(SEARCH("Reparada",L365)))</formula>
    </cfRule>
    <cfRule type="containsText" dxfId="24" priority="72" operator="containsText" text="Reparada">
      <formula>NOT(ISERROR(SEARCH("Reparada",L365)))</formula>
    </cfRule>
  </conditionalFormatting>
  <conditionalFormatting sqref="L367:L369">
    <cfRule type="containsText" dxfId="23" priority="68" operator="containsText" text="Reparada">
      <formula>NOT(ISERROR(SEARCH("Reparada",L367)))</formula>
    </cfRule>
    <cfRule type="containsText" dxfId="22" priority="67" operator="containsText" text="Analisando">
      <formula>NOT(ISERROR(SEARCH("Analisando",L367)))</formula>
    </cfRule>
    <cfRule type="containsText" dxfId="21" priority="66" operator="containsText" text="Sem Reparo">
      <formula>NOT(ISERROR(SEARCH("Sem Reparo",L367)))</formula>
    </cfRule>
    <cfRule type="containsText" dxfId="20" priority="65" operator="containsText" text="Retorno">
      <formula>NOT(ISERROR(SEARCH("Retorno",L367)))</formula>
    </cfRule>
    <cfRule type="containsText" dxfId="19" priority="63" operator="containsText" text="Analisando">
      <formula>NOT(ISERROR(SEARCH("Analisando",L367)))</formula>
    </cfRule>
    <cfRule type="containsText" dxfId="18" priority="62" operator="containsText" text="Sem Reparo">
      <formula>NOT(ISERROR(SEARCH("Sem Reparo",L367)))</formula>
    </cfRule>
    <cfRule type="containsText" dxfId="17" priority="61" operator="containsText" text="Retorno">
      <formula>NOT(ISERROR(SEARCH("Retorno",L367)))</formula>
    </cfRule>
    <cfRule type="containsText" dxfId="16" priority="60" operator="containsText" text="Reparada">
      <formula>NOT(ISERROR(SEARCH("Reparada",L367)))</formula>
    </cfRule>
    <cfRule type="containsText" dxfId="15" priority="59" operator="containsText" text="Analisando">
      <formula>NOT(ISERROR(SEARCH("Analisando",L367)))</formula>
    </cfRule>
    <cfRule type="containsText" dxfId="14" priority="58" operator="containsText" text="Sem Reparo">
      <formula>NOT(ISERROR(SEARCH("Sem Reparo",L367)))</formula>
    </cfRule>
    <cfRule type="containsText" dxfId="13" priority="57" operator="containsText" text="Retorno">
      <formula>NOT(ISERROR(SEARCH("Retorno",L367)))</formula>
    </cfRule>
    <cfRule type="containsText" dxfId="12" priority="64" operator="containsText" text="Reparada">
      <formula>NOT(ISERROR(SEARCH("Reparada",L367)))</formula>
    </cfRule>
  </conditionalFormatting>
  <conditionalFormatting sqref="L380">
    <cfRule type="containsText" dxfId="11" priority="37" operator="containsText" text="Retorno">
      <formula>NOT(ISERROR(SEARCH("Retorno",L380)))</formula>
    </cfRule>
    <cfRule type="containsText" dxfId="10" priority="38" operator="containsText" text="Sem Reparo">
      <formula>NOT(ISERROR(SEARCH("Sem Reparo",L380)))</formula>
    </cfRule>
    <cfRule type="containsText" dxfId="9" priority="39" operator="containsText" text="Analisando">
      <formula>NOT(ISERROR(SEARCH("Analisando",L380)))</formula>
    </cfRule>
    <cfRule type="containsText" dxfId="8" priority="40" operator="containsText" text="Reparada">
      <formula>NOT(ISERROR(SEARCH("Reparada",L380)))</formula>
    </cfRule>
    <cfRule type="containsText" dxfId="7" priority="41" operator="containsText" text="Retorno">
      <formula>NOT(ISERROR(SEARCH("Retorno",L380)))</formula>
    </cfRule>
    <cfRule type="containsText" dxfId="6" priority="42" operator="containsText" text="Sem Reparo">
      <formula>NOT(ISERROR(SEARCH("Sem Reparo",L380)))</formula>
    </cfRule>
    <cfRule type="containsText" dxfId="5" priority="44" operator="containsText" text="Reparada">
      <formula>NOT(ISERROR(SEARCH("Reparada",L380)))</formula>
    </cfRule>
    <cfRule type="containsText" dxfId="4" priority="43" operator="containsText" text="Analisando">
      <formula>NOT(ISERROR(SEARCH("Analisando",L380)))</formula>
    </cfRule>
    <cfRule type="containsText" dxfId="3" priority="33" operator="containsText" text="Retorno">
      <formula>NOT(ISERROR(SEARCH("Retorno",L380)))</formula>
    </cfRule>
    <cfRule type="containsText" dxfId="2" priority="34" operator="containsText" text="Sem Reparo">
      <formula>NOT(ISERROR(SEARCH("Sem Reparo",L380)))</formula>
    </cfRule>
    <cfRule type="containsText" dxfId="1" priority="35" operator="containsText" text="Analisando">
      <formula>NOT(ISERROR(SEARCH("Analisando",L380)))</formula>
    </cfRule>
    <cfRule type="containsText" dxfId="0" priority="36" operator="containsText" text="Reparada">
      <formula>NOT(ISERROR(SEARCH("Reparada",L380)))</formula>
    </cfRule>
  </conditionalFormatting>
  <dataValidations count="1">
    <dataValidation type="list" allowBlank="1" showInputMessage="1" showErrorMessage="1" sqref="T98:T100 T44:T55 F95:F97 F101:F104 F299:F319 T90:T94 T204 T185:T195 T277:T285 T31 T33:T42 T28 T57:T61 T223 T105 T63:T79 T13:T17 T197 T2:T11 T96 T228:T234 R162:S162 T221 T149 T208:T209 T217 T219 T236 T239:T240 T107:T147 T252:T255 T259:T260 T242:T250 T297:T298 T262:T274 T151:T183 M2:M163 T291 T294 T304:T306 N2:Q165 E58 B2:E57 T213:T215 B58:D59 T354 T308:T352 T363 T365 T367:T368 T371:T373 T375:T378 M164:Q384 T381:T384 B60:E384" xr:uid="{3059FF64-42EF-47D6-8DEE-1A3248AEEB95}">
      <formula1>Placas</formula1>
    </dataValidation>
  </dataValidation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AD5-71D1-4AC1-B84F-A1130A27E3C3}">
  <dimension ref="A1:L42"/>
  <sheetViews>
    <sheetView topLeftCell="A14" zoomScale="115" zoomScaleNormal="115" workbookViewId="0">
      <selection activeCell="E39" sqref="E39"/>
    </sheetView>
  </sheetViews>
  <sheetFormatPr defaultRowHeight="12.75" x14ac:dyDescent="0.2"/>
  <cols>
    <col min="1" max="1" width="13.140625" style="49" bestFit="1" customWidth="1"/>
    <col min="2" max="2" width="15.42578125" style="49" bestFit="1" customWidth="1"/>
    <col min="3" max="3" width="14" style="49" bestFit="1" customWidth="1"/>
    <col min="4" max="4" width="14.7109375" style="49" bestFit="1" customWidth="1"/>
    <col min="5" max="5" width="13.140625" bestFit="1" customWidth="1"/>
    <col min="6" max="6" width="11.140625" style="49" bestFit="1" customWidth="1"/>
    <col min="7" max="7" width="8" style="49" bestFit="1" customWidth="1"/>
    <col min="8" max="8" width="15.85546875" bestFit="1" customWidth="1"/>
    <col min="12" max="12" width="9.42578125" bestFit="1" customWidth="1"/>
  </cols>
  <sheetData>
    <row r="1" spans="1:9" x14ac:dyDescent="0.2">
      <c r="A1" s="90" t="s">
        <v>1056</v>
      </c>
      <c r="B1" s="90" t="s">
        <v>1057</v>
      </c>
    </row>
    <row r="2" spans="1:9" x14ac:dyDescent="0.2">
      <c r="A2" s="53">
        <v>45658</v>
      </c>
      <c r="B2" s="54">
        <f>SUMIF(Tabela1[Referência],A2,Tabela1[Valor])</f>
        <v>30900</v>
      </c>
      <c r="F2" s="91"/>
      <c r="G2"/>
    </row>
    <row r="3" spans="1:9" x14ac:dyDescent="0.2">
      <c r="A3" s="53">
        <v>45689</v>
      </c>
      <c r="B3" s="54">
        <f>SUMIF(Tabela1[Referência],A3,Tabela1[Valor])</f>
        <v>8880</v>
      </c>
      <c r="F3" s="91"/>
      <c r="G3"/>
    </row>
    <row r="4" spans="1:9" x14ac:dyDescent="0.2">
      <c r="A4" s="53">
        <v>45717</v>
      </c>
      <c r="B4" s="54">
        <f>SUMIF(Tabela1[Referência],A4,Tabela1[Valor])</f>
        <v>22228</v>
      </c>
      <c r="F4" s="91"/>
      <c r="G4"/>
    </row>
    <row r="5" spans="1:9" x14ac:dyDescent="0.2">
      <c r="A5" s="53">
        <v>45748</v>
      </c>
      <c r="B5" s="54">
        <f>SUMIF(Tabela1[Referência],A5,Tabela1[Valor])</f>
        <v>101628</v>
      </c>
      <c r="F5" s="91"/>
      <c r="G5"/>
    </row>
    <row r="6" spans="1:9" x14ac:dyDescent="0.2">
      <c r="A6" s="53">
        <v>45778</v>
      </c>
      <c r="B6" s="54">
        <f>SUMIF(Tabela1[Referência],A6,Tabela1[Valor])</f>
        <v>65970</v>
      </c>
      <c r="F6" s="91"/>
      <c r="G6"/>
    </row>
    <row r="7" spans="1:9" x14ac:dyDescent="0.2">
      <c r="A7" s="53">
        <v>45809</v>
      </c>
      <c r="B7" s="54">
        <f>SUMIF(Tabela1[Referência],A7,Tabela1[Valor])</f>
        <v>72562</v>
      </c>
      <c r="F7" s="91"/>
      <c r="G7"/>
    </row>
    <row r="8" spans="1:9" x14ac:dyDescent="0.2">
      <c r="A8" s="53">
        <v>45839</v>
      </c>
      <c r="B8" s="54">
        <f>SUMIF(Tabela1[Referência],A8,Tabela1[Valor])</f>
        <v>98224</v>
      </c>
      <c r="F8" s="91"/>
      <c r="G8"/>
    </row>
    <row r="9" spans="1:9" x14ac:dyDescent="0.2">
      <c r="A9" s="53">
        <v>45870</v>
      </c>
      <c r="B9" s="54">
        <f>SUMIF(Tabela1[Referência],A9,Tabela1[Valor])</f>
        <v>0</v>
      </c>
      <c r="F9" s="91"/>
      <c r="G9"/>
    </row>
    <row r="10" spans="1:9" x14ac:dyDescent="0.2">
      <c r="A10" s="88" t="s">
        <v>1058</v>
      </c>
      <c r="B10" s="89">
        <f>SUM(B2:B9)</f>
        <v>400392</v>
      </c>
      <c r="F10" s="91"/>
      <c r="G10"/>
    </row>
    <row r="12" spans="1:9" x14ac:dyDescent="0.2">
      <c r="A12" s="49" t="s">
        <v>1059</v>
      </c>
      <c r="B12" s="49" t="s">
        <v>1060</v>
      </c>
      <c r="C12" s="49" t="s">
        <v>17</v>
      </c>
      <c r="D12" s="49" t="s">
        <v>1061</v>
      </c>
      <c r="E12" t="s">
        <v>1057</v>
      </c>
      <c r="F12" s="49" t="s">
        <v>10</v>
      </c>
      <c r="G12" s="49" t="s">
        <v>20</v>
      </c>
      <c r="H12" s="57" t="s">
        <v>1062</v>
      </c>
    </row>
    <row r="13" spans="1:9" x14ac:dyDescent="0.2">
      <c r="A13" s="50">
        <v>45727</v>
      </c>
      <c r="B13" s="53">
        <v>45658</v>
      </c>
      <c r="C13" s="51" t="s">
        <v>47</v>
      </c>
      <c r="D13" s="49" t="s">
        <v>48</v>
      </c>
      <c r="E13" s="54">
        <v>30900</v>
      </c>
      <c r="F13" s="49" t="s">
        <v>1063</v>
      </c>
      <c r="G13" s="49">
        <v>514</v>
      </c>
      <c r="H13" s="51" t="s">
        <v>1064</v>
      </c>
    </row>
    <row r="14" spans="1:9" x14ac:dyDescent="0.2">
      <c r="A14" s="50">
        <v>45735</v>
      </c>
      <c r="B14" s="53">
        <v>45689</v>
      </c>
      <c r="C14" s="51" t="s">
        <v>247</v>
      </c>
      <c r="D14" s="49" t="s">
        <v>145</v>
      </c>
      <c r="E14" s="54">
        <v>8880</v>
      </c>
      <c r="F14" s="49" t="s">
        <v>1063</v>
      </c>
      <c r="G14" s="49">
        <v>615</v>
      </c>
      <c r="H14" s="49" t="s">
        <v>1065</v>
      </c>
    </row>
    <row r="15" spans="1:9" x14ac:dyDescent="0.2">
      <c r="A15" s="50">
        <v>45728</v>
      </c>
      <c r="B15" s="53">
        <v>45717</v>
      </c>
      <c r="C15" s="49">
        <v>1792500478</v>
      </c>
      <c r="D15" s="49" t="s">
        <v>240</v>
      </c>
      <c r="E15" s="54">
        <v>10274</v>
      </c>
      <c r="F15" s="49" t="s">
        <v>1063</v>
      </c>
      <c r="G15" s="49">
        <v>537</v>
      </c>
      <c r="H15" s="51" t="s">
        <v>1066</v>
      </c>
    </row>
    <row r="16" spans="1:9" x14ac:dyDescent="0.2">
      <c r="A16" s="50">
        <v>45747</v>
      </c>
      <c r="B16" s="53">
        <v>45717</v>
      </c>
      <c r="C16" s="49">
        <v>1792500478</v>
      </c>
      <c r="D16" s="49" t="s">
        <v>240</v>
      </c>
      <c r="E16" s="54">
        <v>10274</v>
      </c>
      <c r="F16" s="49" t="s">
        <v>1063</v>
      </c>
      <c r="G16" s="49">
        <v>567</v>
      </c>
      <c r="H16" s="51" t="s">
        <v>1066</v>
      </c>
      <c r="I16" s="54"/>
    </row>
    <row r="17" spans="1:12" x14ac:dyDescent="0.2">
      <c r="A17" s="50">
        <v>45744</v>
      </c>
      <c r="B17" s="53">
        <v>45717</v>
      </c>
      <c r="C17" s="51" t="s">
        <v>301</v>
      </c>
      <c r="D17" s="49" t="s">
        <v>145</v>
      </c>
      <c r="E17" s="54">
        <v>1680</v>
      </c>
      <c r="F17" s="49" t="s">
        <v>1063</v>
      </c>
      <c r="G17" s="49">
        <v>563</v>
      </c>
      <c r="H17" s="49" t="s">
        <v>1065</v>
      </c>
    </row>
    <row r="18" spans="1:12" x14ac:dyDescent="0.2">
      <c r="A18" s="50">
        <v>45690</v>
      </c>
      <c r="B18" s="53">
        <v>45748</v>
      </c>
      <c r="C18" s="49" t="s">
        <v>1067</v>
      </c>
      <c r="D18" s="49" t="s">
        <v>240</v>
      </c>
      <c r="E18" s="54">
        <v>20500</v>
      </c>
      <c r="F18" s="51" t="s">
        <v>1063</v>
      </c>
      <c r="G18" s="51">
        <v>616</v>
      </c>
      <c r="H18" s="51" t="s">
        <v>1066</v>
      </c>
    </row>
    <row r="19" spans="1:12" x14ac:dyDescent="0.2">
      <c r="A19" s="50">
        <v>45762</v>
      </c>
      <c r="B19" s="53">
        <v>45748</v>
      </c>
      <c r="C19" s="51" t="s">
        <v>305</v>
      </c>
      <c r="D19" s="49" t="s">
        <v>145</v>
      </c>
      <c r="E19" s="54">
        <v>16068</v>
      </c>
      <c r="F19" s="49" t="s">
        <v>1063</v>
      </c>
      <c r="G19" s="49">
        <v>614</v>
      </c>
      <c r="H19" s="49" t="s">
        <v>1065</v>
      </c>
    </row>
    <row r="20" spans="1:12" x14ac:dyDescent="0.2">
      <c r="A20" s="50">
        <v>45771</v>
      </c>
      <c r="B20" s="53">
        <v>45748</v>
      </c>
      <c r="C20" s="51" t="s">
        <v>269</v>
      </c>
      <c r="D20" s="49" t="s">
        <v>145</v>
      </c>
      <c r="E20" s="54">
        <v>7020</v>
      </c>
      <c r="F20" s="51" t="s">
        <v>1063</v>
      </c>
      <c r="G20" s="51">
        <v>613</v>
      </c>
      <c r="H20" s="49" t="s">
        <v>1065</v>
      </c>
    </row>
    <row r="21" spans="1:12" x14ac:dyDescent="0.2">
      <c r="A21" s="50">
        <v>45778</v>
      </c>
      <c r="B21" s="53">
        <v>45748</v>
      </c>
      <c r="C21" s="49" t="s">
        <v>1068</v>
      </c>
      <c r="D21" s="49" t="s">
        <v>145</v>
      </c>
      <c r="E21" s="54">
        <v>13260</v>
      </c>
      <c r="F21" s="49" t="s">
        <v>1063</v>
      </c>
      <c r="G21" s="49">
        <v>658</v>
      </c>
      <c r="H21" s="49" t="s">
        <v>1065</v>
      </c>
    </row>
    <row r="22" spans="1:12" x14ac:dyDescent="0.2">
      <c r="A22" s="50">
        <v>45810</v>
      </c>
      <c r="B22" s="53">
        <v>45748</v>
      </c>
      <c r="C22" s="49" t="s">
        <v>1069</v>
      </c>
      <c r="D22" s="49" t="s">
        <v>145</v>
      </c>
      <c r="E22" s="54">
        <v>3780</v>
      </c>
      <c r="F22" s="51" t="s">
        <v>1070</v>
      </c>
      <c r="H22" s="51" t="s">
        <v>1065</v>
      </c>
    </row>
    <row r="23" spans="1:12" x14ac:dyDescent="0.2">
      <c r="A23" s="50">
        <v>45817</v>
      </c>
      <c r="B23" s="53">
        <v>45748</v>
      </c>
      <c r="C23" s="51" t="s">
        <v>1071</v>
      </c>
      <c r="D23" s="51" t="s">
        <v>240</v>
      </c>
      <c r="E23" s="54">
        <v>41000</v>
      </c>
      <c r="F23" s="51" t="s">
        <v>1063</v>
      </c>
      <c r="G23" s="51">
        <v>685</v>
      </c>
      <c r="H23" s="51" t="s">
        <v>1066</v>
      </c>
    </row>
    <row r="24" spans="1:12" x14ac:dyDescent="0.2">
      <c r="A24" s="50">
        <v>45835</v>
      </c>
      <c r="B24" s="53">
        <v>45778</v>
      </c>
      <c r="C24" s="49" t="s">
        <v>1072</v>
      </c>
      <c r="D24" s="49" t="s">
        <v>145</v>
      </c>
      <c r="E24" s="54">
        <v>10380</v>
      </c>
      <c r="F24" s="51" t="s">
        <v>1063</v>
      </c>
      <c r="G24" s="51">
        <v>752</v>
      </c>
      <c r="H24" s="51" t="s">
        <v>1065</v>
      </c>
    </row>
    <row r="25" spans="1:12" x14ac:dyDescent="0.2">
      <c r="A25" s="50">
        <v>45806</v>
      </c>
      <c r="B25" s="53">
        <v>45778</v>
      </c>
      <c r="C25" s="49" t="s">
        <v>1073</v>
      </c>
      <c r="D25" s="49" t="s">
        <v>145</v>
      </c>
      <c r="E25" s="54">
        <v>21162</v>
      </c>
      <c r="F25" s="49" t="s">
        <v>1074</v>
      </c>
      <c r="H25" s="51" t="s">
        <v>1075</v>
      </c>
    </row>
    <row r="26" spans="1:12" x14ac:dyDescent="0.2">
      <c r="A26" s="50">
        <v>45817</v>
      </c>
      <c r="B26" s="53">
        <v>45778</v>
      </c>
      <c r="C26" s="51" t="s">
        <v>1076</v>
      </c>
      <c r="D26" s="51" t="s">
        <v>48</v>
      </c>
      <c r="E26" s="54">
        <v>17256</v>
      </c>
      <c r="F26" s="51" t="s">
        <v>1063</v>
      </c>
      <c r="G26" s="51">
        <v>675</v>
      </c>
      <c r="H26" s="51" t="s">
        <v>1064</v>
      </c>
      <c r="L26" s="54"/>
    </row>
    <row r="27" spans="1:12" x14ac:dyDescent="0.2">
      <c r="A27" s="50">
        <v>45835</v>
      </c>
      <c r="B27" s="53">
        <v>45778</v>
      </c>
      <c r="C27" s="51" t="s">
        <v>1077</v>
      </c>
      <c r="D27" s="49" t="s">
        <v>145</v>
      </c>
      <c r="E27" s="54">
        <v>17172</v>
      </c>
      <c r="F27" s="91" t="s">
        <v>1063</v>
      </c>
      <c r="G27" s="49" t="s">
        <v>238</v>
      </c>
      <c r="H27" s="51" t="s">
        <v>1065</v>
      </c>
    </row>
    <row r="28" spans="1:12" x14ac:dyDescent="0.2">
      <c r="A28" s="50">
        <v>45824</v>
      </c>
      <c r="B28" s="53">
        <v>45809</v>
      </c>
      <c r="C28" s="51" t="s">
        <v>1078</v>
      </c>
      <c r="D28" s="51" t="s">
        <v>145</v>
      </c>
      <c r="E28" s="54">
        <v>18894</v>
      </c>
      <c r="F28" s="51" t="s">
        <v>1063</v>
      </c>
      <c r="G28" s="51" t="s">
        <v>238</v>
      </c>
      <c r="H28" s="51" t="s">
        <v>1065</v>
      </c>
    </row>
    <row r="29" spans="1:12" x14ac:dyDescent="0.2">
      <c r="A29" s="50">
        <v>45835</v>
      </c>
      <c r="B29" s="53">
        <v>45809</v>
      </c>
      <c r="C29" s="51" t="s">
        <v>1079</v>
      </c>
      <c r="D29" s="49" t="s">
        <v>145</v>
      </c>
      <c r="E29" s="54">
        <v>18948</v>
      </c>
      <c r="F29" s="49" t="s">
        <v>1063</v>
      </c>
      <c r="G29" s="49">
        <v>767</v>
      </c>
      <c r="H29" s="51" t="s">
        <v>1065</v>
      </c>
    </row>
    <row r="30" spans="1:12" x14ac:dyDescent="0.2">
      <c r="A30" s="50">
        <v>45844</v>
      </c>
      <c r="B30" s="53">
        <v>45809</v>
      </c>
      <c r="C30" s="49" t="s">
        <v>1080</v>
      </c>
      <c r="D30" s="49" t="s">
        <v>145</v>
      </c>
      <c r="E30" s="54">
        <v>8460</v>
      </c>
      <c r="F30" s="49" t="s">
        <v>1070</v>
      </c>
      <c r="H30" s="49" t="s">
        <v>1065</v>
      </c>
    </row>
    <row r="31" spans="1:12" x14ac:dyDescent="0.2">
      <c r="A31" s="50">
        <v>45844</v>
      </c>
      <c r="B31" s="53">
        <v>45809</v>
      </c>
      <c r="C31" s="51" t="s">
        <v>1081</v>
      </c>
      <c r="D31" s="49" t="s">
        <v>145</v>
      </c>
      <c r="E31" s="54">
        <v>16010</v>
      </c>
      <c r="F31" s="91" t="s">
        <v>1063</v>
      </c>
      <c r="G31" s="49" t="s">
        <v>238</v>
      </c>
      <c r="H31" s="49" t="s">
        <v>1065</v>
      </c>
    </row>
    <row r="32" spans="1:12" x14ac:dyDescent="0.2">
      <c r="A32" s="50">
        <v>45844</v>
      </c>
      <c r="B32" s="53">
        <v>45839</v>
      </c>
      <c r="C32" s="51" t="s">
        <v>1082</v>
      </c>
      <c r="D32" s="51" t="s">
        <v>48</v>
      </c>
      <c r="E32" s="54">
        <v>13452</v>
      </c>
      <c r="F32" s="51" t="s">
        <v>1063</v>
      </c>
      <c r="G32" s="49">
        <v>766</v>
      </c>
      <c r="H32" s="51" t="s">
        <v>1064</v>
      </c>
    </row>
    <row r="33" spans="1:8" x14ac:dyDescent="0.2">
      <c r="A33" s="50">
        <v>45844</v>
      </c>
      <c r="B33" s="53">
        <v>45809</v>
      </c>
      <c r="C33" s="51" t="s">
        <v>1083</v>
      </c>
      <c r="D33" s="51" t="s">
        <v>240</v>
      </c>
      <c r="E33" s="54">
        <v>10250</v>
      </c>
      <c r="F33" s="51" t="s">
        <v>1063</v>
      </c>
      <c r="G33" s="49">
        <v>765</v>
      </c>
      <c r="H33" s="51" t="s">
        <v>1066</v>
      </c>
    </row>
    <row r="34" spans="1:8" x14ac:dyDescent="0.2">
      <c r="A34" s="50">
        <v>45863</v>
      </c>
      <c r="B34" s="53">
        <v>45839</v>
      </c>
      <c r="C34" s="51" t="s">
        <v>1084</v>
      </c>
      <c r="D34" s="49" t="s">
        <v>145</v>
      </c>
      <c r="E34" s="54">
        <v>12204</v>
      </c>
      <c r="F34" s="51" t="s">
        <v>1070</v>
      </c>
      <c r="H34" s="51" t="s">
        <v>1065</v>
      </c>
    </row>
    <row r="35" spans="1:8" x14ac:dyDescent="0.2">
      <c r="A35" s="50">
        <v>45863</v>
      </c>
      <c r="B35" s="53">
        <v>45839</v>
      </c>
      <c r="C35" s="51" t="s">
        <v>1085</v>
      </c>
      <c r="D35" s="51" t="s">
        <v>145</v>
      </c>
      <c r="E35" s="54">
        <v>16500</v>
      </c>
      <c r="F35" s="51" t="s">
        <v>1070</v>
      </c>
      <c r="H35" s="51" t="s">
        <v>1065</v>
      </c>
    </row>
    <row r="36" spans="1:8" x14ac:dyDescent="0.2">
      <c r="A36" s="50">
        <v>45865</v>
      </c>
      <c r="B36" s="53">
        <v>45839</v>
      </c>
      <c r="C36" s="51" t="s">
        <v>1086</v>
      </c>
      <c r="D36" s="51" t="s">
        <v>145</v>
      </c>
      <c r="E36" s="54">
        <v>17928</v>
      </c>
      <c r="F36" s="51" t="s">
        <v>1070</v>
      </c>
      <c r="H36" s="51" t="s">
        <v>1065</v>
      </c>
    </row>
    <row r="37" spans="1:8" x14ac:dyDescent="0.2">
      <c r="A37" s="50">
        <v>45866</v>
      </c>
      <c r="B37" s="53">
        <v>45839</v>
      </c>
      <c r="C37" s="51" t="s">
        <v>1087</v>
      </c>
      <c r="D37" s="51" t="s">
        <v>145</v>
      </c>
      <c r="E37" s="54">
        <v>17640</v>
      </c>
      <c r="F37" s="51" t="s">
        <v>1070</v>
      </c>
      <c r="H37" s="51" t="s">
        <v>1065</v>
      </c>
    </row>
    <row r="38" spans="1:8" x14ac:dyDescent="0.2">
      <c r="A38" s="50">
        <v>45875</v>
      </c>
      <c r="B38" s="53">
        <v>45839</v>
      </c>
      <c r="C38" s="51" t="s">
        <v>1088</v>
      </c>
      <c r="D38" s="51" t="s">
        <v>692</v>
      </c>
      <c r="E38" s="54">
        <v>20500</v>
      </c>
      <c r="F38" s="51" t="s">
        <v>1070</v>
      </c>
      <c r="H38" s="51" t="s">
        <v>238</v>
      </c>
    </row>
    <row r="39" spans="1:8" x14ac:dyDescent="0.2">
      <c r="A39" s="50">
        <v>45880</v>
      </c>
      <c r="B39" s="53">
        <v>45870</v>
      </c>
      <c r="C39" s="51" t="s">
        <v>1089</v>
      </c>
      <c r="D39" s="51" t="s">
        <v>48</v>
      </c>
      <c r="E39" s="54"/>
      <c r="F39" s="51"/>
      <c r="H39" s="51"/>
    </row>
    <row r="40" spans="1:8" x14ac:dyDescent="0.2">
      <c r="A40" s="50"/>
      <c r="B40" s="53"/>
      <c r="E40" s="54"/>
      <c r="H40" s="49"/>
    </row>
    <row r="41" spans="1:8" x14ac:dyDescent="0.2">
      <c r="A41" s="50"/>
      <c r="B41" s="53"/>
      <c r="E41" s="54"/>
      <c r="H41" s="49"/>
    </row>
    <row r="42" spans="1:8" x14ac:dyDescent="0.2">
      <c r="A42" s="50"/>
      <c r="B42" s="53"/>
      <c r="D42" s="56" t="s">
        <v>1058</v>
      </c>
      <c r="E42" s="55">
        <f>SUBTOTAL(109,Tabela1[Valor])</f>
        <v>400392</v>
      </c>
      <c r="H42" s="49"/>
    </row>
  </sheetData>
  <phoneticPr fontId="16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47DC-179C-458C-9019-138C68A46498}">
  <dimension ref="A1:H38"/>
  <sheetViews>
    <sheetView zoomScale="115" zoomScaleNormal="115" workbookViewId="0">
      <selection activeCell="H12" sqref="H12"/>
    </sheetView>
  </sheetViews>
  <sheetFormatPr defaultRowHeight="12.75" x14ac:dyDescent="0.2"/>
  <cols>
    <col min="1" max="1" width="23.140625" bestFit="1" customWidth="1"/>
    <col min="2" max="2" width="13" style="49" customWidth="1"/>
    <col min="3" max="3" width="8.7109375" style="49" bestFit="1" customWidth="1"/>
    <col min="4" max="4" width="13" style="49" customWidth="1"/>
    <col min="5" max="5" width="9.140625" style="49"/>
    <col min="8" max="8" width="12" bestFit="1" customWidth="1"/>
  </cols>
  <sheetData>
    <row r="1" spans="1:8" x14ac:dyDescent="0.2">
      <c r="A1" t="s">
        <v>28</v>
      </c>
      <c r="B1" t="s">
        <v>1090</v>
      </c>
      <c r="C1" s="49" t="s">
        <v>1091</v>
      </c>
      <c r="D1" t="s">
        <v>1092</v>
      </c>
      <c r="E1" s="49" t="s">
        <v>1093</v>
      </c>
    </row>
    <row r="2" spans="1:8" x14ac:dyDescent="0.2">
      <c r="A2" t="s">
        <v>171</v>
      </c>
      <c r="B2" s="54">
        <v>3000</v>
      </c>
      <c r="C2" s="49">
        <v>1</v>
      </c>
      <c r="D2" s="54">
        <f>Tabela3[[#This Row],[R$ Unit]]*Tabela3[[#This Row],[Qdt]]</f>
        <v>3000</v>
      </c>
      <c r="E2" s="49" t="s">
        <v>48</v>
      </c>
    </row>
    <row r="3" spans="1:8" x14ac:dyDescent="0.2">
      <c r="A3" t="s">
        <v>199</v>
      </c>
      <c r="B3" s="54">
        <v>1800</v>
      </c>
      <c r="C3" s="49">
        <v>1</v>
      </c>
      <c r="D3" s="54">
        <f>Tabela3[[#This Row],[R$ Unit]]*Tabela3[[#This Row],[Qdt]]</f>
        <v>1800</v>
      </c>
      <c r="E3" s="49" t="s">
        <v>48</v>
      </c>
    </row>
    <row r="4" spans="1:8" x14ac:dyDescent="0.2">
      <c r="A4" t="s">
        <v>54</v>
      </c>
      <c r="B4" s="54">
        <v>1476</v>
      </c>
      <c r="C4" s="49">
        <v>1</v>
      </c>
      <c r="D4" s="54">
        <f>Tabela3[[#This Row],[R$ Unit]]*Tabela3[[#This Row],[Qdt]]</f>
        <v>1476</v>
      </c>
      <c r="E4" s="49" t="s">
        <v>48</v>
      </c>
    </row>
    <row r="5" spans="1:8" x14ac:dyDescent="0.2">
      <c r="A5" t="s">
        <v>186</v>
      </c>
      <c r="B5" s="54">
        <v>1200</v>
      </c>
      <c r="C5" s="49">
        <v>1</v>
      </c>
      <c r="D5" s="54">
        <f>Tabela3[[#This Row],[R$ Unit]]*Tabela3[[#This Row],[Qdt]]</f>
        <v>1200</v>
      </c>
      <c r="E5" s="49" t="s">
        <v>48</v>
      </c>
    </row>
    <row r="6" spans="1:8" x14ac:dyDescent="0.2">
      <c r="A6" t="s">
        <v>194</v>
      </c>
      <c r="B6" s="54">
        <v>576</v>
      </c>
      <c r="C6" s="49">
        <v>1</v>
      </c>
      <c r="D6" s="54">
        <f>Tabela3[[#This Row],[R$ Unit]]*Tabela3[[#This Row],[Qdt]]</f>
        <v>576</v>
      </c>
      <c r="E6" s="49" t="s">
        <v>48</v>
      </c>
    </row>
    <row r="7" spans="1:8" x14ac:dyDescent="0.2">
      <c r="A7" s="86" t="s">
        <v>166</v>
      </c>
      <c r="B7" s="54">
        <v>1400</v>
      </c>
      <c r="C7" s="49">
        <v>1</v>
      </c>
      <c r="D7" s="54">
        <f>Tabela3[[#This Row],[R$ Unit]]*Tabela3[[#This Row],[Qdt]]</f>
        <v>1400</v>
      </c>
      <c r="E7" s="49" t="s">
        <v>48</v>
      </c>
    </row>
    <row r="8" spans="1:8" x14ac:dyDescent="0.2">
      <c r="A8" s="86" t="s">
        <v>178</v>
      </c>
      <c r="B8" s="54">
        <v>1400</v>
      </c>
      <c r="C8" s="49">
        <v>1</v>
      </c>
      <c r="D8" s="54">
        <v>1300</v>
      </c>
      <c r="E8" s="49" t="s">
        <v>48</v>
      </c>
    </row>
    <row r="9" spans="1:8" x14ac:dyDescent="0.2">
      <c r="A9" t="s">
        <v>72</v>
      </c>
      <c r="B9" s="54">
        <v>2340</v>
      </c>
      <c r="C9" s="49">
        <v>1</v>
      </c>
      <c r="D9" s="54">
        <f>Tabela3[[#This Row],[R$ Unit]]*Tabela3[[#This Row],[Qdt]]</f>
        <v>2340</v>
      </c>
      <c r="E9" s="49" t="s">
        <v>145</v>
      </c>
      <c r="H9" s="54"/>
    </row>
    <row r="10" spans="1:8" x14ac:dyDescent="0.2">
      <c r="A10" t="s">
        <v>194</v>
      </c>
      <c r="B10" s="54">
        <v>576</v>
      </c>
      <c r="C10" s="49">
        <v>1</v>
      </c>
      <c r="D10" s="54">
        <f>Tabela3[[#This Row],[R$ Unit]]*Tabela3[[#This Row],[Qdt]]</f>
        <v>576</v>
      </c>
      <c r="E10" s="49" t="s">
        <v>145</v>
      </c>
    </row>
    <row r="11" spans="1:8" x14ac:dyDescent="0.2">
      <c r="A11" t="s">
        <v>125</v>
      </c>
      <c r="B11" s="54">
        <v>618</v>
      </c>
      <c r="C11" s="49">
        <v>1</v>
      </c>
      <c r="D11" s="54">
        <f>Tabela3[[#This Row],[R$ Unit]]*Tabela3[[#This Row],[Qdt]]</f>
        <v>618</v>
      </c>
      <c r="E11" s="49" t="s">
        <v>145</v>
      </c>
    </row>
    <row r="12" spans="1:8" x14ac:dyDescent="0.2">
      <c r="A12" t="s">
        <v>199</v>
      </c>
      <c r="B12" s="54">
        <v>2940</v>
      </c>
      <c r="C12" s="49">
        <v>1</v>
      </c>
      <c r="D12" s="54">
        <f>Tabela3[[#This Row],[R$ Unit]]*Tabela3[[#This Row],[Qdt]]</f>
        <v>2940</v>
      </c>
      <c r="E12" s="49" t="s">
        <v>145</v>
      </c>
      <c r="H12" s="54"/>
    </row>
    <row r="13" spans="1:8" x14ac:dyDescent="0.2">
      <c r="A13" t="s">
        <v>198</v>
      </c>
      <c r="B13" s="54">
        <v>2440.8000000000002</v>
      </c>
      <c r="C13" s="49">
        <v>1</v>
      </c>
      <c r="D13" s="54">
        <f>Tabela3[[#This Row],[R$ Unit]]*Tabela3[[#This Row],[Qdt]]</f>
        <v>2440.8000000000002</v>
      </c>
      <c r="E13" s="49" t="s">
        <v>145</v>
      </c>
    </row>
    <row r="14" spans="1:8" x14ac:dyDescent="0.2">
      <c r="A14" t="s">
        <v>83</v>
      </c>
      <c r="B14" s="54">
        <v>1950</v>
      </c>
      <c r="C14" s="49">
        <v>1</v>
      </c>
      <c r="D14" s="54">
        <f>Tabela3[[#This Row],[R$ Unit]]*Tabela3[[#This Row],[Qdt]]</f>
        <v>1950</v>
      </c>
      <c r="E14" s="49" t="s">
        <v>145</v>
      </c>
    </row>
    <row r="15" spans="1:8" x14ac:dyDescent="0.2">
      <c r="A15" t="s">
        <v>206</v>
      </c>
      <c r="B15" s="54">
        <v>1614</v>
      </c>
      <c r="C15" s="49">
        <v>1</v>
      </c>
      <c r="D15" s="54">
        <f>Tabela3[[#This Row],[R$ Unit]]*Tabela3[[#This Row],[Qdt]]</f>
        <v>1614</v>
      </c>
      <c r="E15" s="49" t="s">
        <v>145</v>
      </c>
    </row>
    <row r="16" spans="1:8" x14ac:dyDescent="0.2">
      <c r="A16" t="s">
        <v>77</v>
      </c>
      <c r="B16" s="54">
        <v>900</v>
      </c>
      <c r="C16" s="49">
        <v>1</v>
      </c>
      <c r="D16" s="54">
        <f>Tabela3[[#This Row],[R$ Unit]]*Tabela3[[#This Row],[Qdt]]</f>
        <v>900</v>
      </c>
      <c r="E16" s="49" t="s">
        <v>145</v>
      </c>
    </row>
    <row r="17" spans="1:8" x14ac:dyDescent="0.2">
      <c r="A17" t="s">
        <v>98</v>
      </c>
      <c r="B17" s="54">
        <v>1212</v>
      </c>
      <c r="C17" s="49">
        <v>1</v>
      </c>
      <c r="D17" s="54">
        <f>Tabela3[[#This Row],[R$ Unit]]*Tabela3[[#This Row],[Qdt]]</f>
        <v>1212</v>
      </c>
      <c r="E17" s="49" t="s">
        <v>145</v>
      </c>
      <c r="H17" s="54"/>
    </row>
    <row r="18" spans="1:8" x14ac:dyDescent="0.2">
      <c r="A18" t="s">
        <v>220</v>
      </c>
      <c r="B18" s="54">
        <v>2100</v>
      </c>
      <c r="C18" s="49">
        <v>1</v>
      </c>
      <c r="D18" s="54">
        <f>Tabela3[[#This Row],[R$ Unit]]*Tabela3[[#This Row],[Qdt]]</f>
        <v>2100</v>
      </c>
      <c r="E18" s="49" t="s">
        <v>145</v>
      </c>
    </row>
    <row r="19" spans="1:8" x14ac:dyDescent="0.2">
      <c r="A19" t="s">
        <v>206</v>
      </c>
      <c r="B19" s="54">
        <v>1614</v>
      </c>
      <c r="C19" s="49">
        <v>1</v>
      </c>
      <c r="D19" s="54">
        <f>Tabela3[[#This Row],[R$ Unit]]*Tabela3[[#This Row],[Qdt]]</f>
        <v>1614</v>
      </c>
      <c r="E19" s="49" t="s">
        <v>145</v>
      </c>
    </row>
    <row r="20" spans="1:8" x14ac:dyDescent="0.2">
      <c r="A20" t="s">
        <v>54</v>
      </c>
      <c r="B20" s="54">
        <v>1476</v>
      </c>
      <c r="C20" s="49">
        <v>1</v>
      </c>
      <c r="D20" s="54">
        <f>Tabela3[[#This Row],[R$ Unit]]*Tabela3[[#This Row],[Qdt]]</f>
        <v>1476</v>
      </c>
      <c r="E20" s="49" t="s">
        <v>145</v>
      </c>
      <c r="H20" s="54"/>
    </row>
    <row r="21" spans="1:8" x14ac:dyDescent="0.2">
      <c r="A21" t="s">
        <v>63</v>
      </c>
      <c r="B21" s="54">
        <v>1380</v>
      </c>
      <c r="C21" s="49">
        <v>1</v>
      </c>
      <c r="D21" s="54">
        <f>Tabela3[[#This Row],[R$ Unit]]*Tabela3[[#This Row],[Qdt]]</f>
        <v>1380</v>
      </c>
      <c r="E21" s="49" t="s">
        <v>145</v>
      </c>
      <c r="H21" s="54"/>
    </row>
    <row r="22" spans="1:8" x14ac:dyDescent="0.2">
      <c r="A22" t="s">
        <v>178</v>
      </c>
      <c r="B22" s="54">
        <v>2208</v>
      </c>
      <c r="C22" s="49">
        <v>1</v>
      </c>
      <c r="D22" s="54">
        <f>Tabela3[[#This Row],[R$ Unit]]*Tabela3[[#This Row],[Qdt]]</f>
        <v>2208</v>
      </c>
      <c r="E22" s="49" t="s">
        <v>145</v>
      </c>
    </row>
    <row r="23" spans="1:8" x14ac:dyDescent="0.2">
      <c r="A23" t="s">
        <v>211</v>
      </c>
      <c r="B23" s="54">
        <v>1992</v>
      </c>
      <c r="C23" s="49">
        <v>1</v>
      </c>
      <c r="D23" s="54">
        <f>Tabela3[[#This Row],[R$ Unit]]*Tabela3[[#This Row],[Qdt]]</f>
        <v>1992</v>
      </c>
      <c r="E23" s="49" t="s">
        <v>145</v>
      </c>
      <c r="F23" s="58"/>
    </row>
    <row r="24" spans="1:8" x14ac:dyDescent="0.2">
      <c r="A24" t="s">
        <v>151</v>
      </c>
      <c r="B24" s="54">
        <v>2100</v>
      </c>
      <c r="C24" s="49">
        <v>1</v>
      </c>
      <c r="D24" s="54">
        <f>Tabela3[[#This Row],[R$ Unit]]*Tabela3[[#This Row],[Qdt]]</f>
        <v>2100</v>
      </c>
      <c r="E24" s="49" t="s">
        <v>145</v>
      </c>
    </row>
    <row r="25" spans="1:8" x14ac:dyDescent="0.2">
      <c r="A25" t="s">
        <v>171</v>
      </c>
      <c r="B25" s="54">
        <v>3600</v>
      </c>
      <c r="C25" s="49">
        <v>1</v>
      </c>
      <c r="D25" s="54">
        <f>Tabela3[[#This Row],[R$ Unit]]*Tabela3[[#This Row],[Qdt]]</f>
        <v>3600</v>
      </c>
      <c r="E25" s="49" t="s">
        <v>145</v>
      </c>
    </row>
    <row r="26" spans="1:8" x14ac:dyDescent="0.2">
      <c r="A26" t="s">
        <v>165</v>
      </c>
      <c r="B26" s="54">
        <v>3000</v>
      </c>
      <c r="C26" s="49">
        <v>1</v>
      </c>
      <c r="D26" s="54">
        <f>Tabela3[[#This Row],[R$ Unit]]*Tabela3[[#This Row],[Qdt]]</f>
        <v>3000</v>
      </c>
      <c r="E26" s="49" t="s">
        <v>145</v>
      </c>
    </row>
    <row r="27" spans="1:8" x14ac:dyDescent="0.2">
      <c r="A27" t="s">
        <v>134</v>
      </c>
      <c r="B27" s="54">
        <v>480</v>
      </c>
      <c r="C27" s="49">
        <v>1</v>
      </c>
      <c r="D27" s="54">
        <f>Tabela3[[#This Row],[R$ Unit]]*Tabela3[[#This Row],[Qdt]]</f>
        <v>480</v>
      </c>
      <c r="E27" s="49" t="s">
        <v>145</v>
      </c>
    </row>
    <row r="28" spans="1:8" x14ac:dyDescent="0.2">
      <c r="A28" t="s">
        <v>166</v>
      </c>
      <c r="B28" s="54">
        <v>2340</v>
      </c>
      <c r="C28" s="49">
        <v>1</v>
      </c>
      <c r="D28" s="54">
        <f>Tabela3[[#This Row],[R$ Unit]]*Tabela3[[#This Row],[Qdt]]</f>
        <v>2340</v>
      </c>
      <c r="E28" s="49" t="s">
        <v>145</v>
      </c>
    </row>
    <row r="29" spans="1:8" x14ac:dyDescent="0.2">
      <c r="A29" t="s">
        <v>59</v>
      </c>
      <c r="B29" s="54">
        <v>1320</v>
      </c>
      <c r="C29" s="49">
        <v>1</v>
      </c>
      <c r="D29" s="54">
        <f>Tabela3[[#This Row],[R$ Unit]]*Tabela3[[#This Row],[Qdt]]</f>
        <v>1320</v>
      </c>
      <c r="E29" s="49" t="s">
        <v>145</v>
      </c>
    </row>
    <row r="30" spans="1:8" x14ac:dyDescent="0.2">
      <c r="A30" t="s">
        <v>91</v>
      </c>
      <c r="B30" s="54">
        <v>420</v>
      </c>
      <c r="C30" s="49">
        <v>1</v>
      </c>
      <c r="D30" s="54">
        <f>Tabela3[[#This Row],[R$ Unit]]*Tabela3[[#This Row],[Qdt]]</f>
        <v>420</v>
      </c>
      <c r="E30" s="49" t="s">
        <v>145</v>
      </c>
    </row>
    <row r="31" spans="1:8" x14ac:dyDescent="0.2">
      <c r="A31" t="s">
        <v>224</v>
      </c>
      <c r="B31" s="54">
        <v>1620</v>
      </c>
      <c r="C31" s="49">
        <v>1</v>
      </c>
      <c r="D31" s="54">
        <f>Tabela3[[#This Row],[R$ Unit]]*Tabela3[[#This Row],[Qdt]]</f>
        <v>1620</v>
      </c>
      <c r="E31" s="49" t="s">
        <v>145</v>
      </c>
    </row>
    <row r="32" spans="1:8" x14ac:dyDescent="0.2">
      <c r="A32" t="s">
        <v>219</v>
      </c>
      <c r="B32" s="54">
        <v>3720</v>
      </c>
      <c r="C32" s="49">
        <v>1</v>
      </c>
      <c r="D32" s="54">
        <f>Tabela3[[#This Row],[R$ Unit]]*Tabela3[[#This Row],[Qdt]]</f>
        <v>3720</v>
      </c>
      <c r="E32" s="49" t="s">
        <v>145</v>
      </c>
    </row>
    <row r="33" spans="1:5" x14ac:dyDescent="0.2">
      <c r="A33" t="s">
        <v>186</v>
      </c>
      <c r="B33" s="54">
        <v>2250</v>
      </c>
      <c r="C33" s="49">
        <v>1</v>
      </c>
      <c r="D33" s="54">
        <f>Tabela3[[#This Row],[R$ Unit]]*Tabela3[[#This Row],[Qdt]]</f>
        <v>2250</v>
      </c>
      <c r="E33" s="49" t="s">
        <v>145</v>
      </c>
    </row>
    <row r="34" spans="1:5" x14ac:dyDescent="0.2">
      <c r="A34" t="s">
        <v>115</v>
      </c>
      <c r="B34" s="54">
        <v>10274</v>
      </c>
      <c r="C34" s="49">
        <v>1</v>
      </c>
      <c r="D34" s="54">
        <f>Tabela3[[#This Row],[R$ Unit]]*Tabela3[[#This Row],[Qdt]]</f>
        <v>10274</v>
      </c>
      <c r="E34" s="49" t="s">
        <v>145</v>
      </c>
    </row>
    <row r="35" spans="1:5" x14ac:dyDescent="0.2">
      <c r="A35" t="s">
        <v>141</v>
      </c>
      <c r="B35" s="54">
        <v>4150</v>
      </c>
      <c r="C35" s="49">
        <v>1</v>
      </c>
      <c r="D35" s="54">
        <f>Tabela3[[#This Row],[R$ Unit]]*Tabela3[[#This Row],[Qdt]]</f>
        <v>4150</v>
      </c>
      <c r="E35" s="49" t="s">
        <v>145</v>
      </c>
    </row>
    <row r="36" spans="1:5" x14ac:dyDescent="0.2">
      <c r="A36" t="s">
        <v>107</v>
      </c>
      <c r="B36" s="54">
        <v>2318.4</v>
      </c>
      <c r="C36" s="49">
        <v>1</v>
      </c>
      <c r="D36" s="54">
        <f>Tabela3[[#This Row],[R$ Unit]]*Tabela3[[#This Row],[Qdt]]</f>
        <v>2318.4</v>
      </c>
      <c r="E36" s="49" t="s">
        <v>145</v>
      </c>
    </row>
    <row r="37" spans="1:5" x14ac:dyDescent="0.2">
      <c r="A37" t="s">
        <v>119</v>
      </c>
      <c r="B37" s="54">
        <v>1560</v>
      </c>
      <c r="C37" s="49">
        <v>1</v>
      </c>
      <c r="D37" s="54">
        <f>Tabela3[[#This Row],[R$ Unit]]*Tabela3[[#This Row],[Qdt]]</f>
        <v>1560</v>
      </c>
      <c r="E37" s="49" t="s">
        <v>145</v>
      </c>
    </row>
    <row r="38" spans="1:5" x14ac:dyDescent="0.2">
      <c r="A38" t="s">
        <v>150</v>
      </c>
      <c r="B38" s="54">
        <v>2210</v>
      </c>
      <c r="C38" s="49">
        <v>1</v>
      </c>
      <c r="D38" s="54">
        <f>Tabela3[[#This Row],[R$ Unit]]*Tabela3[[#This Row],[Qdt]]</f>
        <v>2210</v>
      </c>
      <c r="E38" s="49" t="s">
        <v>145</v>
      </c>
    </row>
  </sheetData>
  <pageMargins left="0.511811024" right="0.511811024" top="0.78740157499999996" bottom="0.78740157499999996" header="0.31496062000000002" footer="0.31496062000000002"/>
  <ignoredErrors>
    <ignoredError sqref="D8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3B75-CE94-426B-8B3D-230055AEA6B9}">
  <dimension ref="A1:BG174"/>
  <sheetViews>
    <sheetView zoomScale="70" zoomScaleNormal="70" workbookViewId="0">
      <selection activeCell="A3" sqref="A3"/>
    </sheetView>
  </sheetViews>
  <sheetFormatPr defaultColWidth="9.140625" defaultRowHeight="15" x14ac:dyDescent="0.2"/>
  <cols>
    <col min="1" max="1" width="12.42578125" style="1" customWidth="1"/>
    <col min="2" max="2" width="29" style="59" bestFit="1" customWidth="1"/>
    <col min="3" max="3" width="27.85546875" style="1" bestFit="1" customWidth="1"/>
    <col min="4" max="4" width="30.7109375" style="1" customWidth="1"/>
    <col min="5" max="5" width="21.7109375" style="1" bestFit="1" customWidth="1"/>
    <col min="6" max="6" width="33.85546875" style="1" bestFit="1" customWidth="1"/>
    <col min="7" max="7" width="31.7109375" style="1" bestFit="1" customWidth="1"/>
    <col min="8" max="8" width="14.28515625" style="1" bestFit="1" customWidth="1"/>
    <col min="9" max="9" width="30.7109375" style="1" bestFit="1" customWidth="1"/>
    <col min="10" max="10" width="33.42578125" style="1" bestFit="1" customWidth="1"/>
    <col min="11" max="11" width="29" style="1" bestFit="1" customWidth="1"/>
    <col min="12" max="12" width="14.42578125" style="1" bestFit="1" customWidth="1"/>
    <col min="13" max="16" width="29" style="1" bestFit="1" customWidth="1"/>
    <col min="17" max="17" width="22.85546875" style="59" bestFit="1" customWidth="1"/>
    <col min="18" max="18" width="29" style="1" bestFit="1" customWidth="1"/>
    <col min="19" max="19" width="20.7109375" style="59" bestFit="1" customWidth="1"/>
    <col min="20" max="20" width="22" style="1" bestFit="1" customWidth="1"/>
    <col min="21" max="21" width="31.140625" style="1" customWidth="1"/>
    <col min="22" max="22" width="30.28515625" style="1" customWidth="1"/>
    <col min="23" max="26" width="11" style="1" customWidth="1"/>
    <col min="27" max="27" width="81.85546875" style="1" bestFit="1" customWidth="1"/>
    <col min="28" max="28" width="14.28515625" style="1" bestFit="1" customWidth="1"/>
    <col min="29" max="29" width="52.140625" style="1" bestFit="1" customWidth="1"/>
    <col min="30" max="30" width="9.85546875" style="1" customWidth="1"/>
    <col min="31" max="31" width="41" style="1" customWidth="1"/>
    <col min="32" max="32" width="16.85546875" style="1" customWidth="1"/>
    <col min="33" max="33" width="11.42578125" style="1" bestFit="1" customWidth="1"/>
    <col min="34" max="34" width="14.42578125" style="1" bestFit="1" customWidth="1"/>
    <col min="35" max="35" width="14.42578125" style="1" customWidth="1"/>
    <col min="36" max="36" width="13.5703125" style="1" bestFit="1" customWidth="1"/>
    <col min="37" max="38" width="13.5703125" style="1" customWidth="1"/>
    <col min="39" max="39" width="27.5703125" style="1" bestFit="1" customWidth="1"/>
    <col min="40" max="40" width="26.85546875" style="1" bestFit="1" customWidth="1"/>
    <col min="41" max="41" width="29.140625" style="1" bestFit="1" customWidth="1"/>
    <col min="42" max="42" width="24.140625" style="1" bestFit="1" customWidth="1"/>
    <col min="43" max="43" width="16.42578125" style="1" bestFit="1" customWidth="1"/>
    <col min="44" max="44" width="24.42578125" style="1" bestFit="1" customWidth="1"/>
    <col min="45" max="45" width="24.140625" style="1" customWidth="1"/>
    <col min="46" max="46" width="9.140625" style="1" customWidth="1"/>
    <col min="47" max="47" width="9.42578125" style="1" customWidth="1"/>
    <col min="48" max="48" width="11.28515625" style="1" bestFit="1" customWidth="1"/>
    <col min="49" max="49" width="9.28515625" style="1" bestFit="1" customWidth="1"/>
    <col min="50" max="50" width="18.28515625" style="1" customWidth="1"/>
    <col min="51" max="51" width="21.85546875" style="1" bestFit="1" customWidth="1"/>
    <col min="52" max="52" width="20.5703125" style="1" bestFit="1" customWidth="1"/>
    <col min="53" max="53" width="18.28515625" style="1" bestFit="1" customWidth="1"/>
    <col min="54" max="16384" width="9.140625" style="1"/>
  </cols>
  <sheetData>
    <row r="1" spans="1:59" s="20" customFormat="1" ht="19.5" thickBo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1094</v>
      </c>
      <c r="K1" s="60" t="s">
        <v>12</v>
      </c>
      <c r="L1" s="60" t="s">
        <v>1095</v>
      </c>
      <c r="M1" s="61" t="s">
        <v>13</v>
      </c>
      <c r="N1" s="62" t="s">
        <v>14</v>
      </c>
      <c r="O1" s="63" t="s">
        <v>15</v>
      </c>
      <c r="P1" s="75" t="s">
        <v>16</v>
      </c>
      <c r="Q1" s="64" t="s">
        <v>17</v>
      </c>
      <c r="R1" s="65" t="s">
        <v>19</v>
      </c>
      <c r="S1" s="64" t="s">
        <v>20</v>
      </c>
      <c r="T1" s="44" t="s">
        <v>21</v>
      </c>
      <c r="U1" s="44" t="s">
        <v>22</v>
      </c>
      <c r="V1" s="44" t="s">
        <v>15</v>
      </c>
      <c r="W1" s="111" t="s">
        <v>1096</v>
      </c>
      <c r="X1" s="112"/>
      <c r="Y1" s="112"/>
      <c r="Z1" s="113"/>
      <c r="AA1" s="44" t="s">
        <v>27</v>
      </c>
      <c r="AB1" s="25"/>
      <c r="AC1" s="25"/>
      <c r="AD1" s="42"/>
      <c r="AE1" s="41" t="s">
        <v>28</v>
      </c>
      <c r="AF1" s="41" t="s">
        <v>29</v>
      </c>
      <c r="AG1" s="39" t="s">
        <v>30</v>
      </c>
      <c r="AH1" s="40" t="s">
        <v>31</v>
      </c>
      <c r="AI1" s="38" t="s">
        <v>32</v>
      </c>
      <c r="AJ1" s="36" t="s">
        <v>33</v>
      </c>
      <c r="AK1" s="77" t="s">
        <v>34</v>
      </c>
      <c r="AL1" s="37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34</v>
      </c>
      <c r="AR1" s="41" t="s">
        <v>40</v>
      </c>
      <c r="AS1" s="41" t="s">
        <v>41</v>
      </c>
    </row>
    <row r="2" spans="1:59" ht="20.100000000000001" customHeight="1" x14ac:dyDescent="0.25">
      <c r="A2" s="66">
        <v>1</v>
      </c>
      <c r="B2" s="67" t="s">
        <v>171</v>
      </c>
      <c r="C2" s="23" t="s">
        <v>43</v>
      </c>
      <c r="D2" s="23" t="s">
        <v>44</v>
      </c>
      <c r="E2" s="24" t="s">
        <v>1097</v>
      </c>
      <c r="F2" s="24">
        <v>45632</v>
      </c>
      <c r="G2" s="24">
        <v>45638</v>
      </c>
      <c r="H2" s="45"/>
      <c r="I2" s="23" t="s">
        <v>45</v>
      </c>
      <c r="J2" s="24">
        <v>45638</v>
      </c>
      <c r="K2" s="68" t="s">
        <v>171</v>
      </c>
      <c r="L2" s="43">
        <v>1</v>
      </c>
      <c r="M2" s="69"/>
      <c r="N2" s="70"/>
      <c r="O2" s="71"/>
      <c r="P2" s="76"/>
      <c r="Q2" s="67" t="s">
        <v>47</v>
      </c>
      <c r="R2" s="72" t="s">
        <v>171</v>
      </c>
      <c r="S2" s="67">
        <v>514</v>
      </c>
      <c r="T2" s="23" t="s">
        <v>48</v>
      </c>
      <c r="U2" s="23" t="s">
        <v>49</v>
      </c>
      <c r="V2" s="35"/>
      <c r="W2" s="47" t="s">
        <v>50</v>
      </c>
      <c r="X2" s="47" t="s">
        <v>51</v>
      </c>
      <c r="Y2" s="47" t="s">
        <v>52</v>
      </c>
      <c r="Z2" s="47"/>
      <c r="AA2" s="15" t="s">
        <v>53</v>
      </c>
      <c r="AB2" s="26"/>
      <c r="AC2" s="26"/>
      <c r="AD2" s="2"/>
      <c r="AE2" s="5" t="s">
        <v>72</v>
      </c>
      <c r="AF2" s="6"/>
      <c r="AG2" s="4">
        <f t="shared" ref="AG2:AG36" si="0">COUNTIF($K$2:$K$113,$AE2)</f>
        <v>0</v>
      </c>
      <c r="AH2" s="3">
        <f t="shared" ref="AH2:AH36" si="1">COUNTIF($M$2:$M$113,$AE2)</f>
        <v>0</v>
      </c>
      <c r="AI2" s="3">
        <f t="shared" ref="AI2:AI36" si="2">COUNTIF($N$2:$N$113,$AE2)</f>
        <v>0</v>
      </c>
      <c r="AJ2" s="7">
        <f t="shared" ref="AJ2:AJ36" si="3">COUNTIF($O$2:$O$113,$AE2)</f>
        <v>0</v>
      </c>
      <c r="AK2" s="7">
        <f t="shared" ref="AK2:AK36" si="4">COUNTIF($P$2:$P$113,$AE2)</f>
        <v>0</v>
      </c>
      <c r="AL2" s="7">
        <f t="shared" ref="AL2:AL36" si="5">COUNTIF($R$2:$R$113,$AE2)</f>
        <v>0</v>
      </c>
      <c r="AM2" s="16">
        <f t="shared" ref="AM2:AM36" si="6">AG2+AH2+AI2+AJ2</f>
        <v>0</v>
      </c>
      <c r="AN2" s="33">
        <f t="shared" ref="AN2:AN36" si="7">(AM2)*AF2</f>
        <v>0</v>
      </c>
      <c r="AO2" s="30">
        <f t="shared" ref="AO2:AO36" si="8">(AH2+AI2)*AF2</f>
        <v>0</v>
      </c>
      <c r="AP2" s="30">
        <f>AG2*AF2</f>
        <v>0</v>
      </c>
      <c r="AQ2" s="30">
        <f>AF2*AK2</f>
        <v>0</v>
      </c>
      <c r="AR2" s="30">
        <f>AP2-AQ2</f>
        <v>0</v>
      </c>
      <c r="AS2" s="30">
        <f t="shared" ref="AS2:AS36" si="9">(AL2)*AF2</f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20.100000000000001" customHeight="1" x14ac:dyDescent="0.25">
      <c r="A3" s="66">
        <v>2</v>
      </c>
      <c r="B3" s="67" t="s">
        <v>171</v>
      </c>
      <c r="C3" s="23" t="s">
        <v>43</v>
      </c>
      <c r="D3" s="23" t="s">
        <v>55</v>
      </c>
      <c r="E3" s="24" t="s">
        <v>485</v>
      </c>
      <c r="F3" s="24">
        <v>45632</v>
      </c>
      <c r="G3" s="24">
        <v>45638</v>
      </c>
      <c r="H3" s="45"/>
      <c r="I3" s="23" t="s">
        <v>56</v>
      </c>
      <c r="J3" s="24">
        <v>45638</v>
      </c>
      <c r="K3" s="68" t="s">
        <v>171</v>
      </c>
      <c r="L3" s="43">
        <v>1</v>
      </c>
      <c r="M3" s="69"/>
      <c r="N3" s="70"/>
      <c r="O3" s="71"/>
      <c r="P3" s="76"/>
      <c r="Q3" s="67" t="s">
        <v>47</v>
      </c>
      <c r="R3" s="72" t="s">
        <v>171</v>
      </c>
      <c r="S3" s="67">
        <v>514</v>
      </c>
      <c r="T3" s="23" t="s">
        <v>48</v>
      </c>
      <c r="U3" s="23" t="s">
        <v>49</v>
      </c>
      <c r="V3" s="35"/>
      <c r="W3" s="47" t="s">
        <v>50</v>
      </c>
      <c r="X3" s="47" t="s">
        <v>57</v>
      </c>
      <c r="Y3" s="47" t="s">
        <v>58</v>
      </c>
      <c r="Z3" s="47"/>
      <c r="AA3" s="15" t="s">
        <v>53</v>
      </c>
      <c r="AB3" s="26"/>
      <c r="AC3" s="26"/>
      <c r="AD3" s="2"/>
      <c r="AE3" s="8" t="s">
        <v>194</v>
      </c>
      <c r="AF3" s="9">
        <f>0</f>
        <v>0</v>
      </c>
      <c r="AG3" s="4">
        <f t="shared" si="0"/>
        <v>4</v>
      </c>
      <c r="AH3" s="3">
        <f t="shared" si="1"/>
        <v>1</v>
      </c>
      <c r="AI3" s="3">
        <f t="shared" si="2"/>
        <v>0</v>
      </c>
      <c r="AJ3" s="7">
        <f t="shared" si="3"/>
        <v>0</v>
      </c>
      <c r="AK3" s="7">
        <f t="shared" si="4"/>
        <v>0</v>
      </c>
      <c r="AL3" s="7">
        <f t="shared" si="5"/>
        <v>4</v>
      </c>
      <c r="AM3" s="16">
        <f t="shared" si="6"/>
        <v>5</v>
      </c>
      <c r="AN3" s="33">
        <f t="shared" si="7"/>
        <v>0</v>
      </c>
      <c r="AO3" s="30">
        <f t="shared" si="8"/>
        <v>0</v>
      </c>
      <c r="AP3" s="30">
        <v>0</v>
      </c>
      <c r="AQ3" s="30">
        <f t="shared" ref="AQ3:AQ36" si="10">AF3*AK3</f>
        <v>0</v>
      </c>
      <c r="AR3" s="30">
        <f t="shared" ref="AR3:AR36" si="11">AP3-AQ3</f>
        <v>0</v>
      </c>
      <c r="AS3" s="30">
        <f t="shared" si="9"/>
        <v>0</v>
      </c>
      <c r="AT3" s="2"/>
      <c r="AU3" s="2"/>
      <c r="AV3" s="19"/>
      <c r="AW3" s="18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0.100000000000001" customHeight="1" x14ac:dyDescent="0.25">
      <c r="A4" s="66">
        <v>3</v>
      </c>
      <c r="B4" s="67" t="s">
        <v>171</v>
      </c>
      <c r="C4" s="23" t="s">
        <v>43</v>
      </c>
      <c r="D4" s="23" t="s">
        <v>60</v>
      </c>
      <c r="E4" s="24" t="s">
        <v>1098</v>
      </c>
      <c r="F4" s="24">
        <v>45632</v>
      </c>
      <c r="G4" s="24">
        <v>45638</v>
      </c>
      <c r="H4" s="45"/>
      <c r="I4" s="23" t="s">
        <v>61</v>
      </c>
      <c r="J4" s="24">
        <v>45638</v>
      </c>
      <c r="K4" s="68" t="s">
        <v>171</v>
      </c>
      <c r="L4" s="43">
        <v>1</v>
      </c>
      <c r="M4" s="69"/>
      <c r="N4" s="70"/>
      <c r="O4" s="71"/>
      <c r="P4" s="76"/>
      <c r="Q4" s="67" t="s">
        <v>47</v>
      </c>
      <c r="R4" s="72" t="s">
        <v>171</v>
      </c>
      <c r="S4" s="67">
        <v>514</v>
      </c>
      <c r="T4" s="23" t="s">
        <v>48</v>
      </c>
      <c r="U4" s="23" t="s">
        <v>49</v>
      </c>
      <c r="V4" s="35"/>
      <c r="W4" s="47" t="s">
        <v>52</v>
      </c>
      <c r="X4" s="47" t="s">
        <v>62</v>
      </c>
      <c r="Y4" s="47"/>
      <c r="Z4" s="47"/>
      <c r="AA4" s="15" t="s">
        <v>53</v>
      </c>
      <c r="AB4" s="26"/>
      <c r="AC4" s="26"/>
      <c r="AD4" s="2"/>
      <c r="AE4" s="10" t="s">
        <v>125</v>
      </c>
      <c r="AF4" s="11"/>
      <c r="AG4" s="4">
        <f t="shared" si="0"/>
        <v>0</v>
      </c>
      <c r="AH4" s="3">
        <f t="shared" si="1"/>
        <v>0</v>
      </c>
      <c r="AI4" s="3">
        <f t="shared" si="2"/>
        <v>0</v>
      </c>
      <c r="AJ4" s="7">
        <f t="shared" si="3"/>
        <v>0</v>
      </c>
      <c r="AK4" s="7">
        <f t="shared" si="4"/>
        <v>0</v>
      </c>
      <c r="AL4" s="7">
        <f t="shared" si="5"/>
        <v>0</v>
      </c>
      <c r="AM4" s="16">
        <f t="shared" si="6"/>
        <v>0</v>
      </c>
      <c r="AN4" s="33">
        <f t="shared" si="7"/>
        <v>0</v>
      </c>
      <c r="AO4" s="30">
        <f t="shared" si="8"/>
        <v>0</v>
      </c>
      <c r="AP4" s="30">
        <f t="shared" ref="AP4:AP36" si="12">AG4*AF4</f>
        <v>0</v>
      </c>
      <c r="AQ4" s="30">
        <f t="shared" si="10"/>
        <v>0</v>
      </c>
      <c r="AR4" s="30">
        <f>AP4-AQ4</f>
        <v>0</v>
      </c>
      <c r="AS4" s="30">
        <f t="shared" si="9"/>
        <v>0</v>
      </c>
      <c r="AT4" s="2"/>
      <c r="AU4" s="2"/>
      <c r="AV4" s="19"/>
      <c r="AW4" s="18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20.100000000000001" customHeight="1" x14ac:dyDescent="0.25">
      <c r="A5" s="66">
        <v>4</v>
      </c>
      <c r="B5" s="67" t="s">
        <v>166</v>
      </c>
      <c r="C5" s="23" t="s">
        <v>65</v>
      </c>
      <c r="D5" s="23" t="s">
        <v>66</v>
      </c>
      <c r="E5" s="24"/>
      <c r="F5" s="24">
        <v>45656</v>
      </c>
      <c r="G5" s="24">
        <v>45661</v>
      </c>
      <c r="H5" s="45"/>
      <c r="I5" s="23" t="s">
        <v>67</v>
      </c>
      <c r="J5" s="24">
        <v>45661</v>
      </c>
      <c r="K5" s="68" t="s">
        <v>166</v>
      </c>
      <c r="L5" s="43">
        <v>1</v>
      </c>
      <c r="M5" s="69"/>
      <c r="N5" s="70"/>
      <c r="O5" s="71"/>
      <c r="P5" s="76"/>
      <c r="Q5" s="67" t="s">
        <v>47</v>
      </c>
      <c r="R5" s="72" t="s">
        <v>166</v>
      </c>
      <c r="S5" s="67">
        <v>514</v>
      </c>
      <c r="T5" s="23" t="s">
        <v>48</v>
      </c>
      <c r="U5" s="23" t="s">
        <v>49</v>
      </c>
      <c r="V5" s="35"/>
      <c r="W5" s="47" t="s">
        <v>68</v>
      </c>
      <c r="X5" s="47" t="s">
        <v>69</v>
      </c>
      <c r="Y5" s="47" t="s">
        <v>70</v>
      </c>
      <c r="Z5" s="47"/>
      <c r="AA5" s="15" t="s">
        <v>71</v>
      </c>
      <c r="AB5" s="26"/>
      <c r="AC5" s="26"/>
      <c r="AD5" s="2"/>
      <c r="AE5" s="10" t="s">
        <v>199</v>
      </c>
      <c r="AF5" s="29">
        <f>2940-1800</f>
        <v>1140</v>
      </c>
      <c r="AG5" s="4">
        <f t="shared" si="0"/>
        <v>2</v>
      </c>
      <c r="AH5" s="3">
        <f t="shared" si="1"/>
        <v>6</v>
      </c>
      <c r="AI5" s="3">
        <f t="shared" si="2"/>
        <v>0</v>
      </c>
      <c r="AJ5" s="7">
        <f t="shared" si="3"/>
        <v>0</v>
      </c>
      <c r="AK5" s="7">
        <f t="shared" si="4"/>
        <v>0</v>
      </c>
      <c r="AL5" s="7">
        <f t="shared" si="5"/>
        <v>2</v>
      </c>
      <c r="AM5" s="16">
        <f t="shared" si="6"/>
        <v>8</v>
      </c>
      <c r="AN5" s="33">
        <f t="shared" si="7"/>
        <v>9120</v>
      </c>
      <c r="AO5" s="30">
        <f t="shared" si="8"/>
        <v>6840</v>
      </c>
      <c r="AP5" s="30">
        <f>AG5*AF5</f>
        <v>2280</v>
      </c>
      <c r="AQ5" s="30">
        <f t="shared" si="10"/>
        <v>0</v>
      </c>
      <c r="AR5" s="30">
        <f t="shared" si="11"/>
        <v>2280</v>
      </c>
      <c r="AS5" s="30">
        <f t="shared" si="9"/>
        <v>2280</v>
      </c>
      <c r="AT5" s="2"/>
      <c r="AU5" s="2"/>
      <c r="AV5" s="19"/>
      <c r="AW5" s="18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9.5" customHeight="1" x14ac:dyDescent="0.25">
      <c r="A6" s="66">
        <v>5</v>
      </c>
      <c r="B6" s="67" t="s">
        <v>166</v>
      </c>
      <c r="C6" s="23" t="s">
        <v>65</v>
      </c>
      <c r="D6" s="23" t="s">
        <v>73</v>
      </c>
      <c r="E6" s="24"/>
      <c r="F6" s="24">
        <v>45656</v>
      </c>
      <c r="G6" s="24">
        <v>45661</v>
      </c>
      <c r="H6" s="45"/>
      <c r="I6" s="23" t="s">
        <v>74</v>
      </c>
      <c r="J6" s="24">
        <v>45661</v>
      </c>
      <c r="K6" s="68" t="s">
        <v>166</v>
      </c>
      <c r="L6" s="43">
        <v>1</v>
      </c>
      <c r="M6" s="69"/>
      <c r="N6" s="70"/>
      <c r="O6" s="71"/>
      <c r="P6" s="76"/>
      <c r="Q6" s="67" t="s">
        <v>47</v>
      </c>
      <c r="R6" s="72" t="s">
        <v>166</v>
      </c>
      <c r="S6" s="67">
        <v>514</v>
      </c>
      <c r="T6" s="23" t="s">
        <v>48</v>
      </c>
      <c r="U6" s="23" t="s">
        <v>49</v>
      </c>
      <c r="V6" s="35"/>
      <c r="W6" s="47" t="s">
        <v>75</v>
      </c>
      <c r="X6" s="47" t="s">
        <v>70</v>
      </c>
      <c r="Y6" s="47"/>
      <c r="Z6" s="47"/>
      <c r="AA6" s="15" t="s">
        <v>76</v>
      </c>
      <c r="AB6" s="26"/>
      <c r="AC6" s="26"/>
      <c r="AD6" s="2"/>
      <c r="AE6" s="10" t="s">
        <v>198</v>
      </c>
      <c r="AF6" s="29"/>
      <c r="AG6" s="4">
        <f t="shared" si="0"/>
        <v>0</v>
      </c>
      <c r="AH6" s="3">
        <f t="shared" si="1"/>
        <v>0</v>
      </c>
      <c r="AI6" s="3">
        <f t="shared" si="2"/>
        <v>0</v>
      </c>
      <c r="AJ6" s="7">
        <f t="shared" si="3"/>
        <v>0</v>
      </c>
      <c r="AK6" s="7">
        <f t="shared" si="4"/>
        <v>0</v>
      </c>
      <c r="AL6" s="7">
        <f t="shared" si="5"/>
        <v>0</v>
      </c>
      <c r="AM6" s="16">
        <f t="shared" si="6"/>
        <v>0</v>
      </c>
      <c r="AN6" s="33">
        <f t="shared" si="7"/>
        <v>0</v>
      </c>
      <c r="AO6" s="30">
        <f t="shared" si="8"/>
        <v>0</v>
      </c>
      <c r="AP6" s="30">
        <f t="shared" si="12"/>
        <v>0</v>
      </c>
      <c r="AQ6" s="30">
        <f t="shared" si="10"/>
        <v>0</v>
      </c>
      <c r="AR6" s="30">
        <f t="shared" si="11"/>
        <v>0</v>
      </c>
      <c r="AS6" s="30">
        <f t="shared" si="9"/>
        <v>0</v>
      </c>
      <c r="AT6" s="2"/>
      <c r="AU6" s="2"/>
      <c r="AV6" s="19"/>
      <c r="AW6" s="18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20.100000000000001" customHeight="1" x14ac:dyDescent="0.25">
      <c r="A7" s="66">
        <v>6</v>
      </c>
      <c r="B7" s="67" t="s">
        <v>166</v>
      </c>
      <c r="C7" s="23" t="s">
        <v>65</v>
      </c>
      <c r="D7" s="23" t="s">
        <v>78</v>
      </c>
      <c r="E7" s="24"/>
      <c r="F7" s="24">
        <v>45656</v>
      </c>
      <c r="G7" s="24">
        <v>45661</v>
      </c>
      <c r="H7" s="45" t="str">
        <f t="shared" ref="H7:H16" ca="1" si="13">IF(G7,"",TODAY()-F7)</f>
        <v/>
      </c>
      <c r="I7" s="23" t="s">
        <v>79</v>
      </c>
      <c r="J7" s="24">
        <v>45661</v>
      </c>
      <c r="K7" s="68" t="s">
        <v>166</v>
      </c>
      <c r="L7" s="43">
        <v>1</v>
      </c>
      <c r="M7" s="69"/>
      <c r="N7" s="70"/>
      <c r="O7" s="71"/>
      <c r="P7" s="76"/>
      <c r="Q7" s="67" t="s">
        <v>47</v>
      </c>
      <c r="R7" s="72" t="s">
        <v>166</v>
      </c>
      <c r="S7" s="67">
        <v>514</v>
      </c>
      <c r="T7" s="23" t="s">
        <v>48</v>
      </c>
      <c r="U7" s="23" t="s">
        <v>49</v>
      </c>
      <c r="V7" s="35"/>
      <c r="W7" s="47" t="s">
        <v>80</v>
      </c>
      <c r="X7" s="47" t="s">
        <v>57</v>
      </c>
      <c r="Y7" s="47" t="s">
        <v>81</v>
      </c>
      <c r="Z7" s="47" t="s">
        <v>82</v>
      </c>
      <c r="AA7" s="15" t="s">
        <v>71</v>
      </c>
      <c r="AB7" s="26"/>
      <c r="AC7" s="26"/>
      <c r="AD7" s="2"/>
      <c r="AE7" s="10" t="s">
        <v>83</v>
      </c>
      <c r="AF7" s="29"/>
      <c r="AG7" s="4">
        <f t="shared" si="0"/>
        <v>0</v>
      </c>
      <c r="AH7" s="3">
        <f t="shared" si="1"/>
        <v>0</v>
      </c>
      <c r="AI7" s="3">
        <f t="shared" si="2"/>
        <v>0</v>
      </c>
      <c r="AJ7" s="7">
        <f t="shared" si="3"/>
        <v>0</v>
      </c>
      <c r="AK7" s="7">
        <f t="shared" si="4"/>
        <v>0</v>
      </c>
      <c r="AL7" s="7">
        <f t="shared" si="5"/>
        <v>0</v>
      </c>
      <c r="AM7" s="16">
        <f t="shared" si="6"/>
        <v>0</v>
      </c>
      <c r="AN7" s="33">
        <f t="shared" si="7"/>
        <v>0</v>
      </c>
      <c r="AO7" s="30">
        <f t="shared" si="8"/>
        <v>0</v>
      </c>
      <c r="AP7" s="30">
        <f t="shared" si="12"/>
        <v>0</v>
      </c>
      <c r="AQ7" s="30">
        <f t="shared" si="10"/>
        <v>0</v>
      </c>
      <c r="AR7" s="30">
        <f t="shared" si="11"/>
        <v>0</v>
      </c>
      <c r="AS7" s="30">
        <f t="shared" si="9"/>
        <v>0</v>
      </c>
      <c r="AT7" s="2"/>
      <c r="AU7" s="2"/>
      <c r="AV7" s="19"/>
      <c r="AW7" s="18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20.100000000000001" customHeight="1" x14ac:dyDescent="0.25">
      <c r="A8" s="66">
        <v>7</v>
      </c>
      <c r="B8" s="67" t="s">
        <v>178</v>
      </c>
      <c r="C8" s="23" t="s">
        <v>85</v>
      </c>
      <c r="D8" s="23" t="s">
        <v>86</v>
      </c>
      <c r="E8" s="24"/>
      <c r="F8" s="24">
        <v>45656</v>
      </c>
      <c r="G8" s="24">
        <v>45662</v>
      </c>
      <c r="H8" s="45" t="str">
        <f t="shared" ca="1" si="13"/>
        <v/>
      </c>
      <c r="I8" s="23" t="s">
        <v>79</v>
      </c>
      <c r="J8" s="24">
        <v>45662</v>
      </c>
      <c r="K8" s="68" t="s">
        <v>178</v>
      </c>
      <c r="L8" s="43">
        <v>1</v>
      </c>
      <c r="M8" s="69"/>
      <c r="N8" s="70"/>
      <c r="O8" s="71"/>
      <c r="P8" s="76"/>
      <c r="Q8" s="67" t="s">
        <v>47</v>
      </c>
      <c r="R8" s="72" t="s">
        <v>178</v>
      </c>
      <c r="S8" s="67">
        <v>514</v>
      </c>
      <c r="T8" s="23" t="s">
        <v>48</v>
      </c>
      <c r="U8" s="23" t="s">
        <v>49</v>
      </c>
      <c r="V8" s="35"/>
      <c r="W8" s="47" t="s">
        <v>87</v>
      </c>
      <c r="X8" s="47" t="s">
        <v>88</v>
      </c>
      <c r="Y8" s="47" t="s">
        <v>89</v>
      </c>
      <c r="Z8" s="47"/>
      <c r="AA8" s="15" t="s">
        <v>90</v>
      </c>
      <c r="AB8" s="26"/>
      <c r="AC8" s="26"/>
      <c r="AD8" s="2"/>
      <c r="AE8" s="10" t="s">
        <v>206</v>
      </c>
      <c r="AF8" s="29"/>
      <c r="AG8" s="4">
        <f t="shared" si="0"/>
        <v>0</v>
      </c>
      <c r="AH8" s="3">
        <f t="shared" si="1"/>
        <v>0</v>
      </c>
      <c r="AI8" s="3">
        <f t="shared" si="2"/>
        <v>0</v>
      </c>
      <c r="AJ8" s="7">
        <f t="shared" si="3"/>
        <v>0</v>
      </c>
      <c r="AK8" s="7">
        <f t="shared" si="4"/>
        <v>0</v>
      </c>
      <c r="AL8" s="7">
        <f t="shared" si="5"/>
        <v>0</v>
      </c>
      <c r="AM8" s="16">
        <f t="shared" si="6"/>
        <v>0</v>
      </c>
      <c r="AN8" s="33">
        <f t="shared" si="7"/>
        <v>0</v>
      </c>
      <c r="AO8" s="30">
        <f t="shared" si="8"/>
        <v>0</v>
      </c>
      <c r="AP8" s="30">
        <f t="shared" si="12"/>
        <v>0</v>
      </c>
      <c r="AQ8" s="30">
        <f t="shared" si="10"/>
        <v>0</v>
      </c>
      <c r="AR8" s="30">
        <f t="shared" si="11"/>
        <v>0</v>
      </c>
      <c r="AS8" s="30">
        <f t="shared" si="9"/>
        <v>0</v>
      </c>
      <c r="AT8" s="2"/>
      <c r="AU8" s="2"/>
      <c r="AV8" s="19"/>
      <c r="AW8" s="18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0.100000000000001" customHeight="1" x14ac:dyDescent="0.25">
      <c r="A9" s="66">
        <v>8</v>
      </c>
      <c r="B9" s="67" t="s">
        <v>178</v>
      </c>
      <c r="C9" s="23" t="s">
        <v>92</v>
      </c>
      <c r="D9" s="23" t="s">
        <v>93</v>
      </c>
      <c r="E9" s="24"/>
      <c r="F9" s="24">
        <v>45656</v>
      </c>
      <c r="G9" s="24">
        <v>45662</v>
      </c>
      <c r="H9" s="45" t="str">
        <f t="shared" ca="1" si="13"/>
        <v/>
      </c>
      <c r="I9" s="23" t="s">
        <v>94</v>
      </c>
      <c r="J9" s="24">
        <v>45662</v>
      </c>
      <c r="K9" s="68" t="s">
        <v>178</v>
      </c>
      <c r="L9" s="43">
        <v>1</v>
      </c>
      <c r="M9" s="69"/>
      <c r="N9" s="70"/>
      <c r="O9" s="71"/>
      <c r="P9" s="76"/>
      <c r="Q9" s="67" t="s">
        <v>47</v>
      </c>
      <c r="R9" s="72" t="s">
        <v>178</v>
      </c>
      <c r="S9" s="67">
        <v>514</v>
      </c>
      <c r="T9" s="23" t="s">
        <v>48</v>
      </c>
      <c r="U9" s="23" t="s">
        <v>49</v>
      </c>
      <c r="V9" s="35"/>
      <c r="W9" s="47" t="s">
        <v>87</v>
      </c>
      <c r="X9" s="47" t="s">
        <v>95</v>
      </c>
      <c r="Y9" s="47" t="s">
        <v>96</v>
      </c>
      <c r="Z9" s="47"/>
      <c r="AA9" s="15" t="s">
        <v>97</v>
      </c>
      <c r="AB9" s="26"/>
      <c r="AC9" s="26"/>
      <c r="AD9" s="2"/>
      <c r="AE9" s="10" t="s">
        <v>77</v>
      </c>
      <c r="AF9" s="29"/>
      <c r="AG9" s="4">
        <f t="shared" si="0"/>
        <v>0</v>
      </c>
      <c r="AH9" s="3">
        <f t="shared" si="1"/>
        <v>0</v>
      </c>
      <c r="AI9" s="3">
        <f t="shared" si="2"/>
        <v>0</v>
      </c>
      <c r="AJ9" s="7">
        <f t="shared" si="3"/>
        <v>0</v>
      </c>
      <c r="AK9" s="7">
        <f t="shared" si="4"/>
        <v>0</v>
      </c>
      <c r="AL9" s="7">
        <f t="shared" si="5"/>
        <v>0</v>
      </c>
      <c r="AM9" s="16">
        <f t="shared" si="6"/>
        <v>0</v>
      </c>
      <c r="AN9" s="33">
        <f t="shared" si="7"/>
        <v>0</v>
      </c>
      <c r="AO9" s="30">
        <f t="shared" si="8"/>
        <v>0</v>
      </c>
      <c r="AP9" s="30">
        <f t="shared" si="12"/>
        <v>0</v>
      </c>
      <c r="AQ9" s="30">
        <f t="shared" si="10"/>
        <v>0</v>
      </c>
      <c r="AR9" s="30">
        <f t="shared" si="11"/>
        <v>0</v>
      </c>
      <c r="AS9" s="30">
        <f t="shared" si="9"/>
        <v>0</v>
      </c>
      <c r="AT9" s="2"/>
      <c r="AU9" s="2"/>
      <c r="AV9" s="19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20.100000000000001" customHeight="1" x14ac:dyDescent="0.25">
      <c r="A10" s="66">
        <v>9</v>
      </c>
      <c r="B10" s="67" t="s">
        <v>171</v>
      </c>
      <c r="C10" s="23" t="s">
        <v>43</v>
      </c>
      <c r="D10" s="23" t="s">
        <v>99</v>
      </c>
      <c r="E10" s="24"/>
      <c r="F10" s="24">
        <v>45656</v>
      </c>
      <c r="G10" s="24">
        <v>45663</v>
      </c>
      <c r="H10" s="45" t="str">
        <f t="shared" ca="1" si="13"/>
        <v/>
      </c>
      <c r="I10" s="23" t="s">
        <v>100</v>
      </c>
      <c r="J10" s="24">
        <v>45663</v>
      </c>
      <c r="K10" s="68" t="s">
        <v>171</v>
      </c>
      <c r="L10" s="43">
        <v>1</v>
      </c>
      <c r="M10" s="69"/>
      <c r="N10" s="70"/>
      <c r="O10" s="71"/>
      <c r="P10" s="76"/>
      <c r="Q10" s="67" t="s">
        <v>47</v>
      </c>
      <c r="R10" s="72" t="s">
        <v>171</v>
      </c>
      <c r="S10" s="67">
        <v>514</v>
      </c>
      <c r="T10" s="23" t="s">
        <v>48</v>
      </c>
      <c r="U10" s="23" t="s">
        <v>49</v>
      </c>
      <c r="V10" s="35"/>
      <c r="W10" s="47" t="s">
        <v>50</v>
      </c>
      <c r="X10" s="47" t="s">
        <v>51</v>
      </c>
      <c r="Y10" s="47" t="s">
        <v>52</v>
      </c>
      <c r="Z10" s="47"/>
      <c r="AA10" s="15" t="s">
        <v>53</v>
      </c>
      <c r="AB10" s="26"/>
      <c r="AC10" s="26"/>
      <c r="AD10" s="2"/>
      <c r="AE10" s="10" t="s">
        <v>98</v>
      </c>
      <c r="AF10" s="29"/>
      <c r="AG10" s="4">
        <f t="shared" si="0"/>
        <v>0</v>
      </c>
      <c r="AH10" s="3">
        <f t="shared" si="1"/>
        <v>0</v>
      </c>
      <c r="AI10" s="3">
        <f t="shared" si="2"/>
        <v>0</v>
      </c>
      <c r="AJ10" s="7">
        <f t="shared" si="3"/>
        <v>0</v>
      </c>
      <c r="AK10" s="7">
        <f t="shared" si="4"/>
        <v>0</v>
      </c>
      <c r="AL10" s="7">
        <f t="shared" si="5"/>
        <v>0</v>
      </c>
      <c r="AM10" s="16">
        <f t="shared" si="6"/>
        <v>0</v>
      </c>
      <c r="AN10" s="33">
        <f t="shared" si="7"/>
        <v>0</v>
      </c>
      <c r="AO10" s="30">
        <f t="shared" si="8"/>
        <v>0</v>
      </c>
      <c r="AP10" s="30">
        <f t="shared" si="12"/>
        <v>0</v>
      </c>
      <c r="AQ10" s="30">
        <f t="shared" si="10"/>
        <v>0</v>
      </c>
      <c r="AR10" s="30">
        <f t="shared" si="11"/>
        <v>0</v>
      </c>
      <c r="AS10" s="30">
        <f t="shared" si="9"/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20.100000000000001" customHeight="1" x14ac:dyDescent="0.25">
      <c r="A11" s="66">
        <v>10</v>
      </c>
      <c r="B11" s="67" t="s">
        <v>199</v>
      </c>
      <c r="C11" s="23" t="s">
        <v>103</v>
      </c>
      <c r="D11" s="23" t="s">
        <v>104</v>
      </c>
      <c r="E11" s="24"/>
      <c r="F11" s="24">
        <v>45656</v>
      </c>
      <c r="G11" s="24">
        <v>45663</v>
      </c>
      <c r="H11" s="45" t="str">
        <f t="shared" ca="1" si="13"/>
        <v/>
      </c>
      <c r="I11" s="23" t="s">
        <v>105</v>
      </c>
      <c r="J11" s="24">
        <v>45663</v>
      </c>
      <c r="K11" s="68" t="s">
        <v>199</v>
      </c>
      <c r="L11" s="43">
        <v>1</v>
      </c>
      <c r="M11" s="69"/>
      <c r="N11" s="70"/>
      <c r="O11" s="71"/>
      <c r="P11" s="76"/>
      <c r="Q11" s="67" t="s">
        <v>47</v>
      </c>
      <c r="R11" s="72" t="s">
        <v>199</v>
      </c>
      <c r="S11" s="67">
        <v>514</v>
      </c>
      <c r="T11" s="23" t="s">
        <v>48</v>
      </c>
      <c r="U11" s="23" t="s">
        <v>49</v>
      </c>
      <c r="V11" s="15"/>
      <c r="W11" s="47" t="s">
        <v>106</v>
      </c>
      <c r="X11" s="47"/>
      <c r="Y11" s="47"/>
      <c r="Z11" s="47"/>
      <c r="AA11" s="15" t="s">
        <v>76</v>
      </c>
      <c r="AB11" s="26"/>
      <c r="AC11" s="26"/>
      <c r="AD11" s="2"/>
      <c r="AE11" s="10" t="s">
        <v>220</v>
      </c>
      <c r="AF11" s="29"/>
      <c r="AG11" s="4">
        <f t="shared" si="0"/>
        <v>0</v>
      </c>
      <c r="AH11" s="3">
        <f t="shared" si="1"/>
        <v>0</v>
      </c>
      <c r="AI11" s="3">
        <f t="shared" si="2"/>
        <v>0</v>
      </c>
      <c r="AJ11" s="7">
        <f t="shared" si="3"/>
        <v>0</v>
      </c>
      <c r="AK11" s="7">
        <f t="shared" si="4"/>
        <v>0</v>
      </c>
      <c r="AL11" s="7">
        <f t="shared" si="5"/>
        <v>0</v>
      </c>
      <c r="AM11" s="16">
        <f t="shared" si="6"/>
        <v>0</v>
      </c>
      <c r="AN11" s="33">
        <f t="shared" si="7"/>
        <v>0</v>
      </c>
      <c r="AO11" s="30">
        <f t="shared" si="8"/>
        <v>0</v>
      </c>
      <c r="AP11" s="30">
        <f t="shared" si="12"/>
        <v>0</v>
      </c>
      <c r="AQ11" s="30">
        <f t="shared" si="10"/>
        <v>0</v>
      </c>
      <c r="AR11" s="30">
        <f t="shared" si="11"/>
        <v>0</v>
      </c>
      <c r="AS11" s="30">
        <f t="shared" si="9"/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20.100000000000001" customHeight="1" x14ac:dyDescent="0.25">
      <c r="A12" s="66">
        <v>11</v>
      </c>
      <c r="B12" s="67" t="s">
        <v>199</v>
      </c>
      <c r="C12" s="23" t="s">
        <v>108</v>
      </c>
      <c r="D12" s="23" t="s">
        <v>109</v>
      </c>
      <c r="E12" s="24"/>
      <c r="F12" s="24">
        <v>45656</v>
      </c>
      <c r="G12" s="24"/>
      <c r="H12" s="45">
        <f t="shared" ca="1" si="13"/>
        <v>246</v>
      </c>
      <c r="I12" s="23" t="s">
        <v>110</v>
      </c>
      <c r="J12" s="24"/>
      <c r="K12" s="68"/>
      <c r="L12" s="43"/>
      <c r="M12" s="69" t="s">
        <v>199</v>
      </c>
      <c r="N12" s="70"/>
      <c r="O12" s="71"/>
      <c r="P12" s="76"/>
      <c r="Q12" s="64"/>
      <c r="R12" s="72"/>
      <c r="S12" s="64"/>
      <c r="T12" s="23" t="s">
        <v>48</v>
      </c>
      <c r="U12" s="23" t="s">
        <v>49</v>
      </c>
      <c r="V12" s="15"/>
      <c r="W12" s="47" t="s">
        <v>113</v>
      </c>
      <c r="X12" s="47"/>
      <c r="Y12" s="47"/>
      <c r="Z12" s="47"/>
      <c r="AA12" s="15" t="s">
        <v>76</v>
      </c>
      <c r="AB12" s="26"/>
      <c r="AC12" s="26"/>
      <c r="AD12" s="2"/>
      <c r="AE12" s="10"/>
      <c r="AF12" s="29"/>
      <c r="AG12" s="4">
        <f t="shared" si="0"/>
        <v>0</v>
      </c>
      <c r="AH12" s="3">
        <f t="shared" si="1"/>
        <v>0</v>
      </c>
      <c r="AI12" s="3">
        <f t="shared" si="2"/>
        <v>0</v>
      </c>
      <c r="AJ12" s="7">
        <f t="shared" si="3"/>
        <v>0</v>
      </c>
      <c r="AK12" s="7">
        <f t="shared" si="4"/>
        <v>0</v>
      </c>
      <c r="AL12" s="7">
        <f t="shared" si="5"/>
        <v>0</v>
      </c>
      <c r="AM12" s="16">
        <f t="shared" si="6"/>
        <v>0</v>
      </c>
      <c r="AN12" s="33">
        <f t="shared" si="7"/>
        <v>0</v>
      </c>
      <c r="AO12" s="30">
        <f t="shared" si="8"/>
        <v>0</v>
      </c>
      <c r="AP12" s="30">
        <f t="shared" si="12"/>
        <v>0</v>
      </c>
      <c r="AQ12" s="30">
        <f t="shared" si="10"/>
        <v>0</v>
      </c>
      <c r="AR12" s="30">
        <f t="shared" si="11"/>
        <v>0</v>
      </c>
      <c r="AS12" s="30">
        <f t="shared" si="9"/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20.100000000000001" customHeight="1" x14ac:dyDescent="0.25">
      <c r="A13" s="66">
        <v>12</v>
      </c>
      <c r="B13" s="67" t="s">
        <v>199</v>
      </c>
      <c r="C13" s="23" t="s">
        <v>108</v>
      </c>
      <c r="D13" s="23" t="s">
        <v>116</v>
      </c>
      <c r="E13" s="24"/>
      <c r="F13" s="24">
        <v>45656</v>
      </c>
      <c r="G13" s="24">
        <v>45664</v>
      </c>
      <c r="H13" s="45" t="str">
        <f t="shared" ca="1" si="13"/>
        <v/>
      </c>
      <c r="I13" s="23" t="s">
        <v>117</v>
      </c>
      <c r="J13" s="24">
        <v>45664</v>
      </c>
      <c r="K13" s="68" t="s">
        <v>199</v>
      </c>
      <c r="L13" s="43">
        <v>1</v>
      </c>
      <c r="M13" s="69"/>
      <c r="N13" s="70"/>
      <c r="O13" s="71"/>
      <c r="P13" s="76"/>
      <c r="Q13" s="67" t="s">
        <v>47</v>
      </c>
      <c r="R13" s="72" t="s">
        <v>199</v>
      </c>
      <c r="S13" s="67">
        <v>514</v>
      </c>
      <c r="T13" s="23" t="s">
        <v>48</v>
      </c>
      <c r="U13" s="23" t="s">
        <v>49</v>
      </c>
      <c r="V13" s="15"/>
      <c r="W13" s="47" t="s">
        <v>118</v>
      </c>
      <c r="X13" s="47"/>
      <c r="Y13" s="47"/>
      <c r="Z13" s="47"/>
      <c r="AA13" s="15" t="s">
        <v>76</v>
      </c>
      <c r="AB13" s="26"/>
      <c r="AC13" s="26"/>
      <c r="AD13" s="2"/>
      <c r="AE13" s="10" t="s">
        <v>54</v>
      </c>
      <c r="AF13" s="29">
        <f>0</f>
        <v>0</v>
      </c>
      <c r="AG13" s="4">
        <f t="shared" si="0"/>
        <v>2</v>
      </c>
      <c r="AH13" s="3">
        <f t="shared" si="1"/>
        <v>3</v>
      </c>
      <c r="AI13" s="3">
        <f t="shared" si="2"/>
        <v>0</v>
      </c>
      <c r="AJ13" s="7">
        <f t="shared" si="3"/>
        <v>0</v>
      </c>
      <c r="AK13" s="7">
        <f t="shared" si="4"/>
        <v>0</v>
      </c>
      <c r="AL13" s="7">
        <f t="shared" si="5"/>
        <v>2</v>
      </c>
      <c r="AM13" s="16">
        <f t="shared" si="6"/>
        <v>5</v>
      </c>
      <c r="AN13" s="33">
        <f t="shared" si="7"/>
        <v>0</v>
      </c>
      <c r="AO13" s="30">
        <f t="shared" si="8"/>
        <v>0</v>
      </c>
      <c r="AP13" s="30">
        <f t="shared" si="12"/>
        <v>0</v>
      </c>
      <c r="AQ13" s="30">
        <f t="shared" si="10"/>
        <v>0</v>
      </c>
      <c r="AR13" s="30">
        <f t="shared" si="11"/>
        <v>0</v>
      </c>
      <c r="AS13" s="30">
        <f t="shared" si="9"/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20.100000000000001" customHeight="1" x14ac:dyDescent="0.25">
      <c r="A14" s="66">
        <v>13</v>
      </c>
      <c r="B14" s="67" t="s">
        <v>171</v>
      </c>
      <c r="C14" s="23" t="s">
        <v>43</v>
      </c>
      <c r="D14" s="23" t="s">
        <v>120</v>
      </c>
      <c r="E14" s="24"/>
      <c r="F14" s="24">
        <v>45656</v>
      </c>
      <c r="G14" s="24">
        <v>45681</v>
      </c>
      <c r="H14" s="45" t="str">
        <f t="shared" ca="1" si="13"/>
        <v/>
      </c>
      <c r="I14" s="23" t="s">
        <v>121</v>
      </c>
      <c r="J14" s="24">
        <v>45681</v>
      </c>
      <c r="K14" s="68" t="s">
        <v>171</v>
      </c>
      <c r="L14" s="43">
        <v>1</v>
      </c>
      <c r="M14" s="69"/>
      <c r="N14" s="70"/>
      <c r="O14" s="71"/>
      <c r="P14" s="76"/>
      <c r="Q14" s="67" t="s">
        <v>47</v>
      </c>
      <c r="R14" s="72" t="s">
        <v>171</v>
      </c>
      <c r="S14" s="67">
        <v>514</v>
      </c>
      <c r="T14" s="23" t="s">
        <v>48</v>
      </c>
      <c r="U14" s="23" t="s">
        <v>49</v>
      </c>
      <c r="V14" s="15"/>
      <c r="W14" s="47" t="s">
        <v>50</v>
      </c>
      <c r="X14" s="47" t="s">
        <v>122</v>
      </c>
      <c r="Y14" s="47" t="s">
        <v>123</v>
      </c>
      <c r="Z14" s="47"/>
      <c r="AA14" s="15" t="s">
        <v>53</v>
      </c>
      <c r="AB14" s="26"/>
      <c r="AC14" s="26"/>
      <c r="AD14" s="2"/>
      <c r="AE14" s="10" t="s">
        <v>63</v>
      </c>
      <c r="AF14" s="29"/>
      <c r="AG14" s="4">
        <f t="shared" si="0"/>
        <v>0</v>
      </c>
      <c r="AH14" s="3">
        <f t="shared" si="1"/>
        <v>0</v>
      </c>
      <c r="AI14" s="3">
        <f t="shared" si="2"/>
        <v>0</v>
      </c>
      <c r="AJ14" s="7">
        <f t="shared" si="3"/>
        <v>0</v>
      </c>
      <c r="AK14" s="7">
        <f t="shared" si="4"/>
        <v>0</v>
      </c>
      <c r="AL14" s="7">
        <f t="shared" si="5"/>
        <v>0</v>
      </c>
      <c r="AM14" s="16">
        <f t="shared" si="6"/>
        <v>0</v>
      </c>
      <c r="AN14" s="33">
        <f t="shared" si="7"/>
        <v>0</v>
      </c>
      <c r="AO14" s="30">
        <f t="shared" si="8"/>
        <v>0</v>
      </c>
      <c r="AP14" s="30">
        <f t="shared" si="12"/>
        <v>0</v>
      </c>
      <c r="AQ14" s="30">
        <f t="shared" si="10"/>
        <v>0</v>
      </c>
      <c r="AR14" s="30">
        <f t="shared" si="11"/>
        <v>0</v>
      </c>
      <c r="AS14" s="30">
        <f t="shared" si="9"/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20.100000000000001" customHeight="1" x14ac:dyDescent="0.25">
      <c r="A15" s="66">
        <v>14</v>
      </c>
      <c r="B15" s="67" t="s">
        <v>171</v>
      </c>
      <c r="C15" s="23" t="s">
        <v>43</v>
      </c>
      <c r="D15" s="23" t="s">
        <v>126</v>
      </c>
      <c r="E15" s="24"/>
      <c r="F15" s="24">
        <v>45656</v>
      </c>
      <c r="G15" s="24">
        <v>45687</v>
      </c>
      <c r="H15" s="45" t="str">
        <f t="shared" ca="1" si="13"/>
        <v/>
      </c>
      <c r="I15" s="23" t="s">
        <v>127</v>
      </c>
      <c r="J15" s="24">
        <v>45687</v>
      </c>
      <c r="K15" s="68" t="s">
        <v>171</v>
      </c>
      <c r="L15" s="43">
        <v>1</v>
      </c>
      <c r="M15" s="69"/>
      <c r="N15" s="70"/>
      <c r="O15" s="71"/>
      <c r="P15" s="76"/>
      <c r="Q15" s="67" t="s">
        <v>47</v>
      </c>
      <c r="R15" s="72" t="s">
        <v>171</v>
      </c>
      <c r="S15" s="67">
        <v>514</v>
      </c>
      <c r="T15" s="23" t="s">
        <v>48</v>
      </c>
      <c r="U15" s="23" t="s">
        <v>49</v>
      </c>
      <c r="V15" s="15"/>
      <c r="W15" s="47" t="s">
        <v>50</v>
      </c>
      <c r="X15" s="47" t="s">
        <v>58</v>
      </c>
      <c r="Y15" s="47" t="s">
        <v>128</v>
      </c>
      <c r="Z15" s="47"/>
      <c r="AA15" s="15" t="s">
        <v>129</v>
      </c>
      <c r="AB15" s="26"/>
      <c r="AC15" s="26"/>
      <c r="AD15" s="2"/>
      <c r="AE15" s="10" t="s">
        <v>178</v>
      </c>
      <c r="AF15" s="29">
        <f>2208-1300</f>
        <v>908</v>
      </c>
      <c r="AG15" s="4">
        <f t="shared" si="0"/>
        <v>3</v>
      </c>
      <c r="AH15" s="3">
        <f t="shared" si="1"/>
        <v>0</v>
      </c>
      <c r="AI15" s="3">
        <f t="shared" si="2"/>
        <v>0</v>
      </c>
      <c r="AJ15" s="7">
        <f t="shared" si="3"/>
        <v>0</v>
      </c>
      <c r="AK15" s="7">
        <f t="shared" si="4"/>
        <v>0</v>
      </c>
      <c r="AL15" s="7">
        <f t="shared" si="5"/>
        <v>3</v>
      </c>
      <c r="AM15" s="16">
        <f t="shared" si="6"/>
        <v>3</v>
      </c>
      <c r="AN15" s="33">
        <f t="shared" si="7"/>
        <v>2724</v>
      </c>
      <c r="AO15" s="30">
        <f t="shared" si="8"/>
        <v>0</v>
      </c>
      <c r="AP15" s="30">
        <f t="shared" si="12"/>
        <v>2724</v>
      </c>
      <c r="AQ15" s="30">
        <f t="shared" si="10"/>
        <v>0</v>
      </c>
      <c r="AR15" s="30">
        <f t="shared" si="11"/>
        <v>2724</v>
      </c>
      <c r="AS15" s="30">
        <f t="shared" si="9"/>
        <v>2724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20.100000000000001" customHeight="1" x14ac:dyDescent="0.25">
      <c r="A16" s="66">
        <v>15</v>
      </c>
      <c r="B16" s="67" t="s">
        <v>178</v>
      </c>
      <c r="C16" s="23" t="s">
        <v>92</v>
      </c>
      <c r="D16" s="23" t="s">
        <v>131</v>
      </c>
      <c r="E16" s="24"/>
      <c r="F16" s="24">
        <v>45656</v>
      </c>
      <c r="G16" s="24">
        <v>45685</v>
      </c>
      <c r="H16" s="45" t="str">
        <f t="shared" ca="1" si="13"/>
        <v/>
      </c>
      <c r="I16" s="23" t="s">
        <v>132</v>
      </c>
      <c r="J16" s="24">
        <v>45685</v>
      </c>
      <c r="K16" s="68" t="s">
        <v>178</v>
      </c>
      <c r="L16" s="43">
        <v>1</v>
      </c>
      <c r="M16" s="69"/>
      <c r="N16" s="70"/>
      <c r="O16" s="71"/>
      <c r="P16" s="76"/>
      <c r="Q16" s="67" t="s">
        <v>47</v>
      </c>
      <c r="R16" s="72" t="s">
        <v>178</v>
      </c>
      <c r="S16" s="67">
        <v>514</v>
      </c>
      <c r="T16" s="23" t="s">
        <v>48</v>
      </c>
      <c r="U16" s="23" t="s">
        <v>49</v>
      </c>
      <c r="V16" s="15"/>
      <c r="W16" s="47" t="s">
        <v>87</v>
      </c>
      <c r="X16" s="47" t="s">
        <v>133</v>
      </c>
      <c r="Y16" s="47"/>
      <c r="Z16" s="47"/>
      <c r="AA16" s="15" t="s">
        <v>97</v>
      </c>
      <c r="AB16" s="26"/>
      <c r="AC16" s="26"/>
      <c r="AD16" s="2"/>
      <c r="AE16" s="10" t="s">
        <v>211</v>
      </c>
      <c r="AF16" s="29"/>
      <c r="AG16" s="4">
        <f t="shared" si="0"/>
        <v>0</v>
      </c>
      <c r="AH16" s="3">
        <f t="shared" si="1"/>
        <v>0</v>
      </c>
      <c r="AI16" s="3">
        <f t="shared" si="2"/>
        <v>0</v>
      </c>
      <c r="AJ16" s="7">
        <f t="shared" si="3"/>
        <v>0</v>
      </c>
      <c r="AK16" s="7">
        <f t="shared" si="4"/>
        <v>0</v>
      </c>
      <c r="AL16" s="7">
        <f t="shared" si="5"/>
        <v>0</v>
      </c>
      <c r="AM16" s="16">
        <f t="shared" si="6"/>
        <v>0</v>
      </c>
      <c r="AN16" s="33">
        <f t="shared" si="7"/>
        <v>0</v>
      </c>
      <c r="AO16" s="30">
        <f t="shared" si="8"/>
        <v>0</v>
      </c>
      <c r="AP16" s="30">
        <f t="shared" si="12"/>
        <v>0</v>
      </c>
      <c r="AQ16" s="30">
        <f t="shared" si="10"/>
        <v>0</v>
      </c>
      <c r="AR16" s="30">
        <f t="shared" si="11"/>
        <v>0</v>
      </c>
      <c r="AS16" s="30">
        <f t="shared" si="9"/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20.100000000000001" customHeight="1" x14ac:dyDescent="0.25">
      <c r="A17" s="66">
        <v>16</v>
      </c>
      <c r="B17" s="67" t="s">
        <v>186</v>
      </c>
      <c r="C17" s="34" t="s">
        <v>136</v>
      </c>
      <c r="D17" s="34" t="s">
        <v>137</v>
      </c>
      <c r="E17" s="24"/>
      <c r="F17" s="24">
        <v>45656</v>
      </c>
      <c r="G17" s="24">
        <v>45686</v>
      </c>
      <c r="H17" s="24"/>
      <c r="I17" s="23" t="s">
        <v>138</v>
      </c>
      <c r="J17" s="24">
        <v>45686</v>
      </c>
      <c r="K17" s="68" t="s">
        <v>186</v>
      </c>
      <c r="L17" s="43">
        <v>1</v>
      </c>
      <c r="M17" s="69"/>
      <c r="N17" s="70"/>
      <c r="O17" s="71"/>
      <c r="P17" s="76"/>
      <c r="Q17" s="67" t="s">
        <v>47</v>
      </c>
      <c r="R17" s="72" t="s">
        <v>186</v>
      </c>
      <c r="S17" s="67">
        <v>514</v>
      </c>
      <c r="T17" s="23" t="s">
        <v>48</v>
      </c>
      <c r="U17" s="23" t="s">
        <v>49</v>
      </c>
      <c r="V17" s="15"/>
      <c r="W17" s="47" t="s">
        <v>139</v>
      </c>
      <c r="X17" s="47"/>
      <c r="Y17" s="47"/>
      <c r="Z17" s="47"/>
      <c r="AA17" s="15" t="s">
        <v>140</v>
      </c>
      <c r="AB17" s="26"/>
      <c r="AC17" s="26"/>
      <c r="AD17" s="2"/>
      <c r="AE17" s="10" t="s">
        <v>151</v>
      </c>
      <c r="AF17" s="29"/>
      <c r="AG17" s="4">
        <f t="shared" si="0"/>
        <v>0</v>
      </c>
      <c r="AH17" s="3">
        <f t="shared" si="1"/>
        <v>0</v>
      </c>
      <c r="AI17" s="3">
        <f t="shared" si="2"/>
        <v>0</v>
      </c>
      <c r="AJ17" s="7">
        <f t="shared" si="3"/>
        <v>0</v>
      </c>
      <c r="AK17" s="7">
        <f t="shared" si="4"/>
        <v>0</v>
      </c>
      <c r="AL17" s="7">
        <f t="shared" si="5"/>
        <v>0</v>
      </c>
      <c r="AM17" s="16">
        <f t="shared" si="6"/>
        <v>0</v>
      </c>
      <c r="AN17" s="33">
        <f t="shared" si="7"/>
        <v>0</v>
      </c>
      <c r="AO17" s="30">
        <f t="shared" si="8"/>
        <v>0</v>
      </c>
      <c r="AP17" s="30">
        <f t="shared" si="12"/>
        <v>0</v>
      </c>
      <c r="AQ17" s="30">
        <f t="shared" si="10"/>
        <v>0</v>
      </c>
      <c r="AR17" s="30">
        <f t="shared" si="11"/>
        <v>0</v>
      </c>
      <c r="AS17" s="30">
        <f t="shared" si="9"/>
        <v>0</v>
      </c>
      <c r="AT17" s="2"/>
      <c r="AU17" s="2"/>
      <c r="AV17" s="2"/>
      <c r="AW17" s="2"/>
      <c r="BB17" s="2"/>
      <c r="BC17" s="2"/>
      <c r="BD17" s="2"/>
      <c r="BE17" s="2"/>
      <c r="BF17" s="2"/>
      <c r="BG17" s="2"/>
    </row>
    <row r="18" spans="1:59" ht="20.100000000000001" customHeight="1" x14ac:dyDescent="0.25">
      <c r="A18" s="66">
        <v>129</v>
      </c>
      <c r="B18" s="67" t="s">
        <v>199</v>
      </c>
      <c r="C18" s="23" t="s">
        <v>517</v>
      </c>
      <c r="D18" s="23" t="s">
        <v>518</v>
      </c>
      <c r="E18" s="24"/>
      <c r="F18" s="24">
        <v>45798</v>
      </c>
      <c r="G18" s="24"/>
      <c r="H18" s="45">
        <f t="shared" ref="H18:H23" ca="1" si="14">IF(G18,"",TODAY()-F18)</f>
        <v>104</v>
      </c>
      <c r="I18" s="23"/>
      <c r="J18" s="24"/>
      <c r="K18" s="68"/>
      <c r="L18" s="43"/>
      <c r="M18" s="69" t="s">
        <v>199</v>
      </c>
      <c r="N18" s="70"/>
      <c r="O18" s="71"/>
      <c r="P18" s="76"/>
      <c r="Q18" s="67"/>
      <c r="R18" s="72"/>
      <c r="S18" s="67"/>
      <c r="T18" s="23" t="s">
        <v>48</v>
      </c>
      <c r="U18" s="23" t="s">
        <v>49</v>
      </c>
      <c r="V18" s="35"/>
      <c r="W18" s="47"/>
      <c r="X18" s="47"/>
      <c r="Y18" s="47"/>
      <c r="Z18" s="47"/>
      <c r="AA18" s="15"/>
      <c r="AB18" s="26"/>
      <c r="AC18" s="26"/>
      <c r="AD18" s="2"/>
      <c r="AE18" s="10" t="s">
        <v>171</v>
      </c>
      <c r="AF18" s="29">
        <f>3600-3000</f>
        <v>600</v>
      </c>
      <c r="AG18" s="4">
        <f t="shared" si="0"/>
        <v>10</v>
      </c>
      <c r="AH18" s="3">
        <f t="shared" si="1"/>
        <v>1</v>
      </c>
      <c r="AI18" s="3">
        <f t="shared" si="2"/>
        <v>1</v>
      </c>
      <c r="AJ18" s="7">
        <f t="shared" si="3"/>
        <v>0</v>
      </c>
      <c r="AK18" s="7">
        <f t="shared" si="4"/>
        <v>0</v>
      </c>
      <c r="AL18" s="7">
        <f t="shared" si="5"/>
        <v>10</v>
      </c>
      <c r="AM18" s="16">
        <f t="shared" si="6"/>
        <v>12</v>
      </c>
      <c r="AN18" s="33">
        <f t="shared" si="7"/>
        <v>7200</v>
      </c>
      <c r="AO18" s="30">
        <f t="shared" si="8"/>
        <v>1200</v>
      </c>
      <c r="AP18" s="30">
        <f t="shared" si="12"/>
        <v>6000</v>
      </c>
      <c r="AQ18" s="30">
        <f t="shared" si="10"/>
        <v>0</v>
      </c>
      <c r="AR18" s="30">
        <f t="shared" si="11"/>
        <v>6000</v>
      </c>
      <c r="AS18" s="30">
        <f t="shared" si="9"/>
        <v>6000</v>
      </c>
      <c r="AT18" s="2"/>
      <c r="AU18" s="2"/>
      <c r="AV18" s="2"/>
      <c r="AW18" s="2"/>
      <c r="BB18" s="2"/>
      <c r="BC18" s="2"/>
      <c r="BD18" s="2"/>
      <c r="BE18" s="2"/>
      <c r="BF18" s="2"/>
      <c r="BG18" s="2"/>
    </row>
    <row r="19" spans="1:59" ht="19.5" customHeight="1" x14ac:dyDescent="0.25">
      <c r="A19" s="66">
        <v>130</v>
      </c>
      <c r="B19" s="67" t="s">
        <v>199</v>
      </c>
      <c r="C19" s="23" t="s">
        <v>108</v>
      </c>
      <c r="D19" s="23" t="s">
        <v>522</v>
      </c>
      <c r="E19" s="24"/>
      <c r="F19" s="24">
        <v>45798</v>
      </c>
      <c r="G19" s="24"/>
      <c r="H19" s="45">
        <f t="shared" ca="1" si="14"/>
        <v>104</v>
      </c>
      <c r="I19" s="23"/>
      <c r="J19" s="24"/>
      <c r="K19" s="68"/>
      <c r="L19" s="43"/>
      <c r="M19" s="69" t="s">
        <v>199</v>
      </c>
      <c r="N19" s="70"/>
      <c r="O19" s="71"/>
      <c r="P19" s="76"/>
      <c r="Q19" s="67"/>
      <c r="R19" s="72"/>
      <c r="S19" s="67"/>
      <c r="T19" s="23" t="s">
        <v>48</v>
      </c>
      <c r="U19" s="23" t="s">
        <v>49</v>
      </c>
      <c r="V19" s="35"/>
      <c r="W19" s="47"/>
      <c r="X19" s="47"/>
      <c r="Y19" s="47"/>
      <c r="Z19" s="47"/>
      <c r="AA19" s="15"/>
      <c r="AB19" s="26"/>
      <c r="AC19" s="26"/>
      <c r="AD19" s="2"/>
      <c r="AE19" s="10" t="s">
        <v>165</v>
      </c>
      <c r="AF19" s="29"/>
      <c r="AG19" s="4">
        <f t="shared" si="0"/>
        <v>0</v>
      </c>
      <c r="AH19" s="3">
        <f t="shared" si="1"/>
        <v>0</v>
      </c>
      <c r="AI19" s="3">
        <f t="shared" si="2"/>
        <v>0</v>
      </c>
      <c r="AJ19" s="7">
        <f t="shared" si="3"/>
        <v>0</v>
      </c>
      <c r="AK19" s="7">
        <f t="shared" si="4"/>
        <v>0</v>
      </c>
      <c r="AL19" s="7">
        <f t="shared" si="5"/>
        <v>0</v>
      </c>
      <c r="AM19" s="16">
        <f t="shared" si="6"/>
        <v>0</v>
      </c>
      <c r="AN19" s="33">
        <f t="shared" si="7"/>
        <v>0</v>
      </c>
      <c r="AO19" s="30">
        <f t="shared" si="8"/>
        <v>0</v>
      </c>
      <c r="AP19" s="30">
        <f t="shared" si="12"/>
        <v>0</v>
      </c>
      <c r="AQ19" s="30">
        <f t="shared" si="10"/>
        <v>0</v>
      </c>
      <c r="AR19" s="30">
        <f t="shared" si="11"/>
        <v>0</v>
      </c>
      <c r="AS19" s="30">
        <f t="shared" si="9"/>
        <v>0</v>
      </c>
      <c r="AT19" s="2"/>
      <c r="AU19" s="2"/>
      <c r="AV19" s="2"/>
      <c r="AW19" s="2"/>
      <c r="BB19" s="2"/>
      <c r="BC19" s="2"/>
      <c r="BD19" s="2"/>
      <c r="BE19" s="2"/>
      <c r="BF19" s="2"/>
      <c r="BG19" s="2"/>
    </row>
    <row r="20" spans="1:59" ht="20.100000000000001" customHeight="1" x14ac:dyDescent="0.25">
      <c r="A20" s="66">
        <v>131</v>
      </c>
      <c r="B20" s="67" t="s">
        <v>199</v>
      </c>
      <c r="C20" s="23" t="s">
        <v>103</v>
      </c>
      <c r="D20" s="23" t="s">
        <v>525</v>
      </c>
      <c r="E20" s="24"/>
      <c r="F20" s="24">
        <v>45798</v>
      </c>
      <c r="G20" s="24"/>
      <c r="H20" s="45">
        <f t="shared" ca="1" si="14"/>
        <v>104</v>
      </c>
      <c r="I20" s="23"/>
      <c r="J20" s="24"/>
      <c r="K20" s="68"/>
      <c r="L20" s="43"/>
      <c r="M20" s="69" t="s">
        <v>199</v>
      </c>
      <c r="N20" s="70"/>
      <c r="O20" s="71"/>
      <c r="P20" s="76"/>
      <c r="Q20" s="67"/>
      <c r="R20" s="72"/>
      <c r="S20" s="67"/>
      <c r="T20" s="23" t="s">
        <v>48</v>
      </c>
      <c r="U20" s="23" t="s">
        <v>49</v>
      </c>
      <c r="V20" s="35"/>
      <c r="W20" s="47"/>
      <c r="X20" s="47"/>
      <c r="Y20" s="47"/>
      <c r="Z20" s="47"/>
      <c r="AA20" s="15"/>
      <c r="AB20" s="26"/>
      <c r="AC20" s="26"/>
      <c r="AD20" s="2"/>
      <c r="AE20" s="10" t="s">
        <v>134</v>
      </c>
      <c r="AF20" s="29"/>
      <c r="AG20" s="4">
        <f t="shared" si="0"/>
        <v>0</v>
      </c>
      <c r="AH20" s="3">
        <f t="shared" si="1"/>
        <v>0</v>
      </c>
      <c r="AI20" s="3">
        <f t="shared" si="2"/>
        <v>0</v>
      </c>
      <c r="AJ20" s="7">
        <f t="shared" si="3"/>
        <v>0</v>
      </c>
      <c r="AK20" s="7">
        <f t="shared" si="4"/>
        <v>0</v>
      </c>
      <c r="AL20" s="7">
        <f t="shared" si="5"/>
        <v>0</v>
      </c>
      <c r="AM20" s="16">
        <f t="shared" si="6"/>
        <v>0</v>
      </c>
      <c r="AN20" s="33">
        <f t="shared" si="7"/>
        <v>0</v>
      </c>
      <c r="AO20" s="30">
        <f t="shared" si="8"/>
        <v>0</v>
      </c>
      <c r="AP20" s="30">
        <f t="shared" si="12"/>
        <v>0</v>
      </c>
      <c r="AQ20" s="30">
        <f t="shared" si="10"/>
        <v>0</v>
      </c>
      <c r="AR20" s="30">
        <f t="shared" si="11"/>
        <v>0</v>
      </c>
      <c r="AS20" s="30">
        <f t="shared" si="9"/>
        <v>0</v>
      </c>
      <c r="AT20" s="2"/>
      <c r="AU20" s="2"/>
      <c r="AV20" s="2"/>
      <c r="AW20" s="2"/>
      <c r="BB20" s="2"/>
      <c r="BC20" s="2"/>
      <c r="BD20" s="2"/>
      <c r="BE20" s="2"/>
      <c r="BF20" s="2"/>
      <c r="BG20" s="2"/>
    </row>
    <row r="21" spans="1:59" ht="20.100000000000001" customHeight="1" x14ac:dyDescent="0.25">
      <c r="A21" s="66">
        <v>132</v>
      </c>
      <c r="B21" s="67" t="s">
        <v>199</v>
      </c>
      <c r="C21" s="23" t="s">
        <v>517</v>
      </c>
      <c r="D21" s="23" t="s">
        <v>527</v>
      </c>
      <c r="E21" s="24"/>
      <c r="F21" s="24">
        <v>45798</v>
      </c>
      <c r="G21" s="24"/>
      <c r="H21" s="45">
        <f t="shared" ca="1" si="14"/>
        <v>104</v>
      </c>
      <c r="I21" s="23"/>
      <c r="J21" s="24"/>
      <c r="K21" s="68"/>
      <c r="L21" s="43"/>
      <c r="M21" s="69" t="s">
        <v>199</v>
      </c>
      <c r="N21" s="70"/>
      <c r="O21" s="71"/>
      <c r="P21" s="76"/>
      <c r="Q21" s="67"/>
      <c r="R21" s="72"/>
      <c r="S21" s="67"/>
      <c r="T21" s="23" t="s">
        <v>48</v>
      </c>
      <c r="U21" s="23" t="s">
        <v>49</v>
      </c>
      <c r="V21" s="35"/>
      <c r="W21" s="47"/>
      <c r="X21" s="47"/>
      <c r="Y21" s="47"/>
      <c r="Z21" s="47"/>
      <c r="AA21" s="15"/>
      <c r="AB21" s="26"/>
      <c r="AC21" s="26"/>
      <c r="AD21" s="2"/>
      <c r="AE21" s="10" t="s">
        <v>166</v>
      </c>
      <c r="AF21" s="29">
        <f>2340-1400</f>
        <v>940</v>
      </c>
      <c r="AG21" s="4">
        <f t="shared" si="0"/>
        <v>3</v>
      </c>
      <c r="AH21" s="3">
        <f t="shared" si="1"/>
        <v>0</v>
      </c>
      <c r="AI21" s="3">
        <f t="shared" si="2"/>
        <v>0</v>
      </c>
      <c r="AJ21" s="7">
        <f t="shared" si="3"/>
        <v>0</v>
      </c>
      <c r="AK21" s="7">
        <f t="shared" si="4"/>
        <v>0</v>
      </c>
      <c r="AL21" s="7">
        <f t="shared" si="5"/>
        <v>3</v>
      </c>
      <c r="AM21" s="16">
        <f t="shared" si="6"/>
        <v>3</v>
      </c>
      <c r="AN21" s="33">
        <f t="shared" si="7"/>
        <v>2820</v>
      </c>
      <c r="AO21" s="30">
        <f t="shared" si="8"/>
        <v>0</v>
      </c>
      <c r="AP21" s="30">
        <f t="shared" si="12"/>
        <v>2820</v>
      </c>
      <c r="AQ21" s="30">
        <f t="shared" si="10"/>
        <v>0</v>
      </c>
      <c r="AR21" s="30">
        <f t="shared" si="11"/>
        <v>2820</v>
      </c>
      <c r="AS21" s="30">
        <f t="shared" si="9"/>
        <v>2820</v>
      </c>
      <c r="AT21" s="2"/>
      <c r="AU21" s="2"/>
      <c r="AV21" s="2"/>
      <c r="AW21" s="2"/>
      <c r="BB21" s="2"/>
      <c r="BC21" s="2"/>
      <c r="BD21" s="2"/>
      <c r="BE21" s="2"/>
      <c r="BF21" s="2"/>
      <c r="BG21" s="2"/>
    </row>
    <row r="22" spans="1:59" ht="20.100000000000001" customHeight="1" x14ac:dyDescent="0.25">
      <c r="A22" s="66">
        <v>133</v>
      </c>
      <c r="B22" s="67" t="s">
        <v>199</v>
      </c>
      <c r="C22" s="23" t="s">
        <v>108</v>
      </c>
      <c r="D22" s="23" t="s">
        <v>530</v>
      </c>
      <c r="E22" s="24"/>
      <c r="F22" s="24">
        <v>45798</v>
      </c>
      <c r="G22" s="24"/>
      <c r="H22" s="45">
        <f t="shared" ca="1" si="14"/>
        <v>104</v>
      </c>
      <c r="I22" s="23"/>
      <c r="J22" s="24"/>
      <c r="K22" s="68"/>
      <c r="L22" s="43"/>
      <c r="M22" s="69" t="s">
        <v>199</v>
      </c>
      <c r="N22" s="70"/>
      <c r="O22" s="71"/>
      <c r="P22" s="76"/>
      <c r="Q22" s="67"/>
      <c r="R22" s="72"/>
      <c r="S22" s="67"/>
      <c r="T22" s="23" t="s">
        <v>48</v>
      </c>
      <c r="U22" s="23" t="s">
        <v>49</v>
      </c>
      <c r="V22" s="35"/>
      <c r="W22" s="47"/>
      <c r="X22" s="47"/>
      <c r="Y22" s="47"/>
      <c r="Z22" s="47"/>
      <c r="AA22" s="15"/>
      <c r="AB22" s="26"/>
      <c r="AC22" s="26"/>
      <c r="AD22" s="2"/>
      <c r="AE22" s="10" t="s">
        <v>59</v>
      </c>
      <c r="AF22" s="29"/>
      <c r="AG22" s="4">
        <f t="shared" si="0"/>
        <v>0</v>
      </c>
      <c r="AH22" s="3">
        <f t="shared" si="1"/>
        <v>0</v>
      </c>
      <c r="AI22" s="3">
        <f t="shared" si="2"/>
        <v>0</v>
      </c>
      <c r="AJ22" s="7">
        <f t="shared" si="3"/>
        <v>0</v>
      </c>
      <c r="AK22" s="7">
        <f t="shared" si="4"/>
        <v>0</v>
      </c>
      <c r="AL22" s="7">
        <f t="shared" si="5"/>
        <v>0</v>
      </c>
      <c r="AM22" s="16">
        <f t="shared" si="6"/>
        <v>0</v>
      </c>
      <c r="AN22" s="33">
        <f t="shared" si="7"/>
        <v>0</v>
      </c>
      <c r="AO22" s="30">
        <f t="shared" si="8"/>
        <v>0</v>
      </c>
      <c r="AP22" s="30">
        <f t="shared" si="12"/>
        <v>0</v>
      </c>
      <c r="AQ22" s="30">
        <f t="shared" si="10"/>
        <v>0</v>
      </c>
      <c r="AR22" s="30">
        <f t="shared" si="11"/>
        <v>0</v>
      </c>
      <c r="AS22" s="30">
        <f t="shared" si="9"/>
        <v>0</v>
      </c>
      <c r="AT22" s="2"/>
      <c r="AU22" s="2"/>
      <c r="AV22" s="2"/>
      <c r="AW22" s="2"/>
      <c r="BB22" s="2"/>
      <c r="BC22" s="2"/>
      <c r="BD22" s="2"/>
      <c r="BE22" s="2"/>
      <c r="BF22" s="2"/>
      <c r="BG22" s="2"/>
    </row>
    <row r="23" spans="1:59" ht="20.100000000000001" customHeight="1" x14ac:dyDescent="0.25">
      <c r="A23" s="66">
        <v>134</v>
      </c>
      <c r="B23" s="67" t="s">
        <v>194</v>
      </c>
      <c r="C23" s="23" t="s">
        <v>195</v>
      </c>
      <c r="D23" s="23" t="s">
        <v>532</v>
      </c>
      <c r="E23" s="24"/>
      <c r="F23" s="24">
        <v>45798</v>
      </c>
      <c r="G23" s="24"/>
      <c r="H23" s="45">
        <f t="shared" ca="1" si="14"/>
        <v>104</v>
      </c>
      <c r="I23" s="23"/>
      <c r="J23" s="24"/>
      <c r="K23" s="68"/>
      <c r="L23" s="43"/>
      <c r="M23" s="69" t="s">
        <v>194</v>
      </c>
      <c r="N23" s="70"/>
      <c r="O23" s="71"/>
      <c r="P23" s="76"/>
      <c r="Q23" s="67"/>
      <c r="R23" s="72"/>
      <c r="S23" s="67"/>
      <c r="T23" s="23" t="s">
        <v>48</v>
      </c>
      <c r="U23" s="23" t="s">
        <v>49</v>
      </c>
      <c r="V23" s="35"/>
      <c r="W23" s="47"/>
      <c r="X23" s="47"/>
      <c r="Y23" s="47"/>
      <c r="Z23" s="47"/>
      <c r="AA23" s="15"/>
      <c r="AB23" s="26"/>
      <c r="AC23" s="26"/>
      <c r="AD23" s="2"/>
      <c r="AE23" s="10" t="s">
        <v>91</v>
      </c>
      <c r="AF23" s="29"/>
      <c r="AG23" s="4">
        <f t="shared" si="0"/>
        <v>0</v>
      </c>
      <c r="AH23" s="3">
        <f t="shared" si="1"/>
        <v>0</v>
      </c>
      <c r="AI23" s="3">
        <f t="shared" si="2"/>
        <v>0</v>
      </c>
      <c r="AJ23" s="7">
        <f t="shared" si="3"/>
        <v>0</v>
      </c>
      <c r="AK23" s="7">
        <f t="shared" si="4"/>
        <v>0</v>
      </c>
      <c r="AL23" s="7">
        <f t="shared" si="5"/>
        <v>0</v>
      </c>
      <c r="AM23" s="16">
        <f t="shared" si="6"/>
        <v>0</v>
      </c>
      <c r="AN23" s="33">
        <f t="shared" si="7"/>
        <v>0</v>
      </c>
      <c r="AO23" s="30">
        <f t="shared" si="8"/>
        <v>0</v>
      </c>
      <c r="AP23" s="30">
        <f t="shared" si="12"/>
        <v>0</v>
      </c>
      <c r="AQ23" s="30">
        <f t="shared" si="10"/>
        <v>0</v>
      </c>
      <c r="AR23" s="30">
        <f t="shared" si="11"/>
        <v>0</v>
      </c>
      <c r="AS23" s="30">
        <f t="shared" si="9"/>
        <v>0</v>
      </c>
      <c r="AT23" s="2"/>
      <c r="AU23" s="2"/>
      <c r="AV23" s="2"/>
      <c r="AW23" s="2"/>
      <c r="BB23" s="2"/>
      <c r="BC23" s="2"/>
      <c r="BD23" s="2"/>
      <c r="BE23" s="2"/>
      <c r="BF23" s="2"/>
      <c r="BG23" s="2"/>
    </row>
    <row r="24" spans="1:59" ht="20.100000000000001" customHeight="1" x14ac:dyDescent="0.25">
      <c r="A24" s="66">
        <v>135</v>
      </c>
      <c r="B24" s="67" t="s">
        <v>194</v>
      </c>
      <c r="C24" s="23" t="s">
        <v>195</v>
      </c>
      <c r="D24" s="23" t="s">
        <v>536</v>
      </c>
      <c r="E24" s="24"/>
      <c r="F24" s="24">
        <v>45798</v>
      </c>
      <c r="G24" s="24">
        <v>45800</v>
      </c>
      <c r="H24" s="24"/>
      <c r="I24" s="23" t="s">
        <v>537</v>
      </c>
      <c r="J24" s="24">
        <v>45800</v>
      </c>
      <c r="K24" s="68" t="s">
        <v>194</v>
      </c>
      <c r="L24" s="43">
        <v>1</v>
      </c>
      <c r="M24" s="69"/>
      <c r="N24" s="70"/>
      <c r="O24" s="71"/>
      <c r="P24" s="76"/>
      <c r="Q24" s="67" t="s">
        <v>538</v>
      </c>
      <c r="R24" s="72" t="s">
        <v>194</v>
      </c>
      <c r="S24" s="67">
        <v>675</v>
      </c>
      <c r="T24" s="23" t="s">
        <v>48</v>
      </c>
      <c r="U24" s="23" t="s">
        <v>49</v>
      </c>
      <c r="V24" s="35"/>
      <c r="W24" s="47" t="s">
        <v>482</v>
      </c>
      <c r="X24" s="47"/>
      <c r="Y24" s="47"/>
      <c r="Z24" s="47"/>
      <c r="AA24" s="15"/>
      <c r="AB24" s="26"/>
      <c r="AC24" s="26"/>
      <c r="AD24" s="2"/>
      <c r="AE24" s="10" t="s">
        <v>224</v>
      </c>
      <c r="AF24" s="29"/>
      <c r="AG24" s="4">
        <f t="shared" si="0"/>
        <v>0</v>
      </c>
      <c r="AH24" s="3">
        <f t="shared" si="1"/>
        <v>0</v>
      </c>
      <c r="AI24" s="3">
        <f t="shared" si="2"/>
        <v>0</v>
      </c>
      <c r="AJ24" s="7">
        <f t="shared" si="3"/>
        <v>0</v>
      </c>
      <c r="AK24" s="7">
        <f t="shared" si="4"/>
        <v>0</v>
      </c>
      <c r="AL24" s="7">
        <f t="shared" si="5"/>
        <v>0</v>
      </c>
      <c r="AM24" s="16">
        <f t="shared" si="6"/>
        <v>0</v>
      </c>
      <c r="AN24" s="33">
        <f t="shared" si="7"/>
        <v>0</v>
      </c>
      <c r="AO24" s="30">
        <f t="shared" si="8"/>
        <v>0</v>
      </c>
      <c r="AP24" s="30">
        <f t="shared" si="12"/>
        <v>0</v>
      </c>
      <c r="AQ24" s="30">
        <f t="shared" si="10"/>
        <v>0</v>
      </c>
      <c r="AR24" s="30">
        <f t="shared" si="11"/>
        <v>0</v>
      </c>
      <c r="AS24" s="30">
        <f t="shared" si="9"/>
        <v>0</v>
      </c>
      <c r="AT24" s="2"/>
      <c r="AU24" s="2"/>
      <c r="AV24" s="2"/>
      <c r="AW24" s="2"/>
      <c r="BB24" s="2"/>
      <c r="BC24" s="2"/>
      <c r="BD24" s="2"/>
      <c r="BE24" s="2"/>
      <c r="BF24" s="2"/>
      <c r="BG24" s="2"/>
    </row>
    <row r="25" spans="1:59" ht="20.100000000000001" customHeight="1" x14ac:dyDescent="0.25">
      <c r="A25" s="66">
        <v>136</v>
      </c>
      <c r="B25" s="67" t="s">
        <v>194</v>
      </c>
      <c r="C25" s="23" t="s">
        <v>195</v>
      </c>
      <c r="D25" s="23" t="s">
        <v>539</v>
      </c>
      <c r="E25" s="24"/>
      <c r="F25" s="24">
        <v>45798</v>
      </c>
      <c r="G25" s="24">
        <v>45799</v>
      </c>
      <c r="H25" s="24"/>
      <c r="I25" s="23" t="s">
        <v>540</v>
      </c>
      <c r="J25" s="24">
        <v>45799</v>
      </c>
      <c r="K25" s="68" t="s">
        <v>194</v>
      </c>
      <c r="L25" s="43">
        <v>1</v>
      </c>
      <c r="M25" s="69"/>
      <c r="N25" s="70"/>
      <c r="O25" s="71"/>
      <c r="P25" s="76"/>
      <c r="Q25" s="67" t="s">
        <v>538</v>
      </c>
      <c r="R25" s="72" t="s">
        <v>194</v>
      </c>
      <c r="S25" s="67">
        <v>675</v>
      </c>
      <c r="T25" s="23" t="s">
        <v>48</v>
      </c>
      <c r="U25" s="23" t="s">
        <v>49</v>
      </c>
      <c r="V25" s="35"/>
      <c r="W25" s="47" t="s">
        <v>332</v>
      </c>
      <c r="X25" s="47"/>
      <c r="Y25" s="47"/>
      <c r="Z25" s="47"/>
      <c r="AA25" s="15"/>
      <c r="AB25" s="26"/>
      <c r="AC25" s="26"/>
      <c r="AD25" s="2"/>
      <c r="AE25" s="10" t="s">
        <v>219</v>
      </c>
      <c r="AF25" s="29"/>
      <c r="AG25" s="4">
        <f t="shared" si="0"/>
        <v>0</v>
      </c>
      <c r="AH25" s="3">
        <f t="shared" si="1"/>
        <v>0</v>
      </c>
      <c r="AI25" s="3">
        <f t="shared" si="2"/>
        <v>0</v>
      </c>
      <c r="AJ25" s="7">
        <f t="shared" si="3"/>
        <v>0</v>
      </c>
      <c r="AK25" s="7">
        <f t="shared" si="4"/>
        <v>0</v>
      </c>
      <c r="AL25" s="7">
        <f t="shared" si="5"/>
        <v>0</v>
      </c>
      <c r="AM25" s="16">
        <f t="shared" si="6"/>
        <v>0</v>
      </c>
      <c r="AN25" s="33">
        <f t="shared" si="7"/>
        <v>0</v>
      </c>
      <c r="AO25" s="30">
        <f t="shared" si="8"/>
        <v>0</v>
      </c>
      <c r="AP25" s="30">
        <f t="shared" si="12"/>
        <v>0</v>
      </c>
      <c r="AQ25" s="30">
        <f t="shared" si="10"/>
        <v>0</v>
      </c>
      <c r="AR25" s="30">
        <f t="shared" si="11"/>
        <v>0</v>
      </c>
      <c r="AS25" s="30">
        <f t="shared" si="9"/>
        <v>0</v>
      </c>
      <c r="AT25" s="2"/>
      <c r="AU25" s="2"/>
      <c r="AV25" s="2"/>
      <c r="AW25" s="2"/>
      <c r="BB25" s="2"/>
      <c r="BC25" s="2"/>
      <c r="BD25" s="2"/>
      <c r="BE25" s="2"/>
      <c r="BF25" s="2"/>
      <c r="BG25" s="2"/>
    </row>
    <row r="26" spans="1:59" ht="20.100000000000001" customHeight="1" x14ac:dyDescent="0.25">
      <c r="A26" s="66">
        <v>137</v>
      </c>
      <c r="B26" s="67" t="s">
        <v>194</v>
      </c>
      <c r="C26" s="23" t="s">
        <v>195</v>
      </c>
      <c r="D26" s="23" t="s">
        <v>541</v>
      </c>
      <c r="E26" s="24"/>
      <c r="F26" s="24">
        <v>45798</v>
      </c>
      <c r="G26" s="24">
        <v>45800</v>
      </c>
      <c r="H26" s="24"/>
      <c r="I26" s="23" t="s">
        <v>542</v>
      </c>
      <c r="J26" s="24">
        <v>45800</v>
      </c>
      <c r="K26" s="68" t="s">
        <v>194</v>
      </c>
      <c r="L26" s="43">
        <v>1</v>
      </c>
      <c r="M26" s="69"/>
      <c r="N26" s="70"/>
      <c r="O26" s="71"/>
      <c r="P26" s="76"/>
      <c r="Q26" s="67" t="s">
        <v>538</v>
      </c>
      <c r="R26" s="72" t="s">
        <v>194</v>
      </c>
      <c r="S26" s="67">
        <v>675</v>
      </c>
      <c r="T26" s="23" t="s">
        <v>48</v>
      </c>
      <c r="U26" s="23" t="s">
        <v>49</v>
      </c>
      <c r="V26" s="35"/>
      <c r="W26" s="47" t="s">
        <v>482</v>
      </c>
      <c r="X26" s="47"/>
      <c r="Y26" s="47"/>
      <c r="Z26" s="47"/>
      <c r="AA26" s="15"/>
      <c r="AB26" s="26"/>
      <c r="AC26" s="26"/>
      <c r="AD26" s="2"/>
      <c r="AE26" s="10" t="s">
        <v>186</v>
      </c>
      <c r="AF26" s="29">
        <f>2250-1200</f>
        <v>1050</v>
      </c>
      <c r="AG26" s="4">
        <f t="shared" si="0"/>
        <v>1</v>
      </c>
      <c r="AH26" s="3">
        <f t="shared" si="1"/>
        <v>2</v>
      </c>
      <c r="AI26" s="3">
        <f t="shared" si="2"/>
        <v>0</v>
      </c>
      <c r="AJ26" s="7">
        <f t="shared" si="3"/>
        <v>0</v>
      </c>
      <c r="AK26" s="7">
        <f t="shared" si="4"/>
        <v>0</v>
      </c>
      <c r="AL26" s="7">
        <f t="shared" si="5"/>
        <v>1</v>
      </c>
      <c r="AM26" s="16">
        <f t="shared" si="6"/>
        <v>3</v>
      </c>
      <c r="AN26" s="33">
        <f t="shared" si="7"/>
        <v>3150</v>
      </c>
      <c r="AO26" s="30">
        <f t="shared" si="8"/>
        <v>2100</v>
      </c>
      <c r="AP26" s="30">
        <f t="shared" si="12"/>
        <v>1050</v>
      </c>
      <c r="AQ26" s="30">
        <f t="shared" si="10"/>
        <v>0</v>
      </c>
      <c r="AR26" s="30">
        <f t="shared" si="11"/>
        <v>1050</v>
      </c>
      <c r="AS26" s="30">
        <f t="shared" si="9"/>
        <v>1050</v>
      </c>
      <c r="AT26" s="2"/>
      <c r="AU26" s="2"/>
      <c r="AV26" s="2"/>
      <c r="AW26" s="2"/>
      <c r="BB26" s="2"/>
      <c r="BC26" s="2"/>
      <c r="BD26" s="2"/>
      <c r="BE26" s="2"/>
      <c r="BF26" s="2"/>
      <c r="BG26" s="2"/>
    </row>
    <row r="27" spans="1:59" ht="20.100000000000001" customHeight="1" x14ac:dyDescent="0.25">
      <c r="A27" s="66">
        <v>138</v>
      </c>
      <c r="B27" s="67" t="s">
        <v>194</v>
      </c>
      <c r="C27" s="23" t="s">
        <v>543</v>
      </c>
      <c r="D27" s="23" t="s">
        <v>544</v>
      </c>
      <c r="E27" s="24"/>
      <c r="F27" s="24">
        <v>45798</v>
      </c>
      <c r="G27" s="24">
        <v>45799</v>
      </c>
      <c r="H27" s="24"/>
      <c r="I27" s="23" t="s">
        <v>545</v>
      </c>
      <c r="J27" s="24">
        <v>45799</v>
      </c>
      <c r="K27" s="68" t="s">
        <v>194</v>
      </c>
      <c r="L27" s="43">
        <v>1</v>
      </c>
      <c r="M27" s="69"/>
      <c r="N27" s="70"/>
      <c r="O27" s="71"/>
      <c r="P27" s="76"/>
      <c r="Q27" s="67" t="s">
        <v>538</v>
      </c>
      <c r="R27" s="72" t="s">
        <v>194</v>
      </c>
      <c r="S27" s="67">
        <v>675</v>
      </c>
      <c r="T27" s="23" t="s">
        <v>48</v>
      </c>
      <c r="U27" s="23" t="s">
        <v>49</v>
      </c>
      <c r="V27" s="35"/>
      <c r="W27" s="47" t="s">
        <v>546</v>
      </c>
      <c r="X27" s="47"/>
      <c r="Y27" s="47"/>
      <c r="Z27" s="47"/>
      <c r="AA27" s="15"/>
      <c r="AB27" s="26"/>
      <c r="AC27" s="26"/>
      <c r="AD27" s="2"/>
      <c r="AE27" s="10" t="s">
        <v>115</v>
      </c>
      <c r="AF27" s="29"/>
      <c r="AG27" s="4">
        <f t="shared" si="0"/>
        <v>0</v>
      </c>
      <c r="AH27" s="3">
        <f t="shared" si="1"/>
        <v>0</v>
      </c>
      <c r="AI27" s="3">
        <f t="shared" si="2"/>
        <v>0</v>
      </c>
      <c r="AJ27" s="7">
        <f t="shared" si="3"/>
        <v>0</v>
      </c>
      <c r="AK27" s="7">
        <f t="shared" si="4"/>
        <v>0</v>
      </c>
      <c r="AL27" s="7">
        <f t="shared" si="5"/>
        <v>0</v>
      </c>
      <c r="AM27" s="16">
        <f t="shared" si="6"/>
        <v>0</v>
      </c>
      <c r="AN27" s="33">
        <f t="shared" si="7"/>
        <v>0</v>
      </c>
      <c r="AO27" s="30">
        <f t="shared" si="8"/>
        <v>0</v>
      </c>
      <c r="AP27" s="30">
        <f t="shared" si="12"/>
        <v>0</v>
      </c>
      <c r="AQ27" s="30">
        <f t="shared" si="10"/>
        <v>0</v>
      </c>
      <c r="AR27" s="30">
        <f t="shared" si="11"/>
        <v>0</v>
      </c>
      <c r="AS27" s="30">
        <f t="shared" si="9"/>
        <v>0</v>
      </c>
      <c r="AT27" s="2"/>
      <c r="AU27" s="2"/>
      <c r="AV27" s="2"/>
      <c r="AW27" s="2"/>
      <c r="BB27" s="2"/>
      <c r="BC27" s="2"/>
      <c r="BD27" s="2"/>
      <c r="BE27" s="2"/>
      <c r="BF27" s="2"/>
      <c r="BG27" s="2"/>
    </row>
    <row r="28" spans="1:59" ht="20.100000000000001" customHeight="1" x14ac:dyDescent="0.25">
      <c r="A28" s="66">
        <v>139</v>
      </c>
      <c r="B28" s="67" t="s">
        <v>186</v>
      </c>
      <c r="C28" s="34" t="s">
        <v>547</v>
      </c>
      <c r="D28" s="34" t="s">
        <v>548</v>
      </c>
      <c r="E28" s="24"/>
      <c r="F28" s="24">
        <v>45798</v>
      </c>
      <c r="G28" s="24"/>
      <c r="H28" s="45">
        <f ca="1">IF(G28,"",TODAY()-F28)</f>
        <v>104</v>
      </c>
      <c r="I28" s="23"/>
      <c r="J28" s="24"/>
      <c r="K28" s="68"/>
      <c r="L28" s="43"/>
      <c r="M28" s="69" t="s">
        <v>186</v>
      </c>
      <c r="N28" s="70"/>
      <c r="O28" s="71"/>
      <c r="P28" s="76"/>
      <c r="Q28" s="67"/>
      <c r="R28" s="72"/>
      <c r="S28" s="67"/>
      <c r="T28" s="23" t="s">
        <v>48</v>
      </c>
      <c r="U28" s="23" t="s">
        <v>49</v>
      </c>
      <c r="V28" s="15"/>
      <c r="W28" s="47"/>
      <c r="X28" s="47"/>
      <c r="Y28" s="47"/>
      <c r="Z28" s="47"/>
      <c r="AA28" s="15"/>
      <c r="AB28" s="26"/>
      <c r="AC28" s="26"/>
      <c r="AD28" s="2"/>
      <c r="AE28" s="10" t="s">
        <v>130</v>
      </c>
      <c r="AF28" s="29"/>
      <c r="AG28" s="4">
        <f t="shared" si="0"/>
        <v>0</v>
      </c>
      <c r="AH28" s="3">
        <f t="shared" si="1"/>
        <v>0</v>
      </c>
      <c r="AI28" s="3">
        <f t="shared" si="2"/>
        <v>0</v>
      </c>
      <c r="AJ28" s="7">
        <f t="shared" si="3"/>
        <v>0</v>
      </c>
      <c r="AK28" s="7">
        <f t="shared" si="4"/>
        <v>0</v>
      </c>
      <c r="AL28" s="7">
        <f t="shared" si="5"/>
        <v>0</v>
      </c>
      <c r="AM28" s="16">
        <f t="shared" si="6"/>
        <v>0</v>
      </c>
      <c r="AN28" s="33">
        <f t="shared" si="7"/>
        <v>0</v>
      </c>
      <c r="AO28" s="30">
        <f t="shared" si="8"/>
        <v>0</v>
      </c>
      <c r="AP28" s="30">
        <f t="shared" si="12"/>
        <v>0</v>
      </c>
      <c r="AQ28" s="30">
        <f>AF28*AK28</f>
        <v>0</v>
      </c>
      <c r="AR28" s="30">
        <f>AP28-AQ28</f>
        <v>0</v>
      </c>
      <c r="AS28" s="30">
        <f t="shared" si="9"/>
        <v>0</v>
      </c>
      <c r="AT28" s="2"/>
      <c r="AU28" s="2"/>
      <c r="AV28" s="2"/>
      <c r="AW28" s="2"/>
      <c r="BB28" s="2"/>
      <c r="BC28" s="2"/>
      <c r="BD28" s="2"/>
      <c r="BE28" s="2"/>
      <c r="BF28" s="2"/>
      <c r="BG28" s="2"/>
    </row>
    <row r="29" spans="1:59" ht="20.100000000000001" customHeight="1" x14ac:dyDescent="0.25">
      <c r="A29" s="66">
        <v>140</v>
      </c>
      <c r="B29" s="67" t="s">
        <v>186</v>
      </c>
      <c r="C29" s="34" t="s">
        <v>547</v>
      </c>
      <c r="D29" s="34" t="s">
        <v>550</v>
      </c>
      <c r="E29" s="24"/>
      <c r="F29" s="24">
        <v>45798</v>
      </c>
      <c r="G29" s="24"/>
      <c r="H29" s="45">
        <f ca="1">IF(G29,"",TODAY()-F29)</f>
        <v>104</v>
      </c>
      <c r="I29" s="23"/>
      <c r="J29" s="24"/>
      <c r="K29" s="68"/>
      <c r="L29" s="43"/>
      <c r="M29" s="69" t="s">
        <v>186</v>
      </c>
      <c r="N29" s="70"/>
      <c r="O29" s="71"/>
      <c r="P29" s="76"/>
      <c r="Q29" s="67"/>
      <c r="R29" s="72"/>
      <c r="S29" s="67"/>
      <c r="T29" s="23" t="s">
        <v>48</v>
      </c>
      <c r="U29" s="23" t="s">
        <v>49</v>
      </c>
      <c r="V29" s="15"/>
      <c r="W29" s="47"/>
      <c r="X29" s="47"/>
      <c r="Y29" s="47"/>
      <c r="Z29" s="47"/>
      <c r="AA29" s="15"/>
      <c r="AB29" s="26"/>
      <c r="AC29" s="26"/>
      <c r="AD29" s="2"/>
      <c r="AE29" s="10" t="s">
        <v>141</v>
      </c>
      <c r="AF29" s="29"/>
      <c r="AG29" s="4">
        <f t="shared" si="0"/>
        <v>0</v>
      </c>
      <c r="AH29" s="3">
        <f t="shared" si="1"/>
        <v>0</v>
      </c>
      <c r="AI29" s="3">
        <f t="shared" si="2"/>
        <v>0</v>
      </c>
      <c r="AJ29" s="7">
        <f t="shared" si="3"/>
        <v>0</v>
      </c>
      <c r="AK29" s="7">
        <f t="shared" si="4"/>
        <v>0</v>
      </c>
      <c r="AL29" s="7">
        <f t="shared" si="5"/>
        <v>0</v>
      </c>
      <c r="AM29" s="16">
        <f t="shared" si="6"/>
        <v>0</v>
      </c>
      <c r="AN29" s="33">
        <f t="shared" si="7"/>
        <v>0</v>
      </c>
      <c r="AO29" s="30">
        <f t="shared" si="8"/>
        <v>0</v>
      </c>
      <c r="AP29" s="30">
        <f t="shared" si="12"/>
        <v>0</v>
      </c>
      <c r="AQ29" s="30">
        <f t="shared" si="10"/>
        <v>0</v>
      </c>
      <c r="AR29" s="30">
        <f t="shared" si="11"/>
        <v>0</v>
      </c>
      <c r="AS29" s="30">
        <f t="shared" si="9"/>
        <v>0</v>
      </c>
      <c r="AT29" s="2"/>
      <c r="AU29" s="2"/>
      <c r="AV29" s="2"/>
      <c r="AW29" s="2"/>
      <c r="BB29" s="2"/>
      <c r="BC29" s="2"/>
      <c r="BD29" s="2"/>
      <c r="BE29" s="2"/>
      <c r="BF29" s="2"/>
      <c r="BG29" s="2"/>
    </row>
    <row r="30" spans="1:59" ht="20.100000000000001" customHeight="1" x14ac:dyDescent="0.25">
      <c r="A30" s="66">
        <v>141</v>
      </c>
      <c r="B30" s="67" t="s">
        <v>54</v>
      </c>
      <c r="C30" s="23" t="s">
        <v>362</v>
      </c>
      <c r="D30" s="23" t="s">
        <v>1099</v>
      </c>
      <c r="E30" s="24"/>
      <c r="F30" s="24">
        <v>45798</v>
      </c>
      <c r="G30" s="24"/>
      <c r="H30" s="45">
        <f ca="1">IF(G30,"",TODAY()-F30)</f>
        <v>104</v>
      </c>
      <c r="I30" s="23"/>
      <c r="J30" s="24"/>
      <c r="K30" s="68"/>
      <c r="L30" s="43"/>
      <c r="M30" s="69" t="s">
        <v>54</v>
      </c>
      <c r="N30" s="70"/>
      <c r="O30" s="71"/>
      <c r="P30" s="76"/>
      <c r="Q30" s="67"/>
      <c r="R30" s="72"/>
      <c r="S30" s="67"/>
      <c r="T30" s="23" t="s">
        <v>48</v>
      </c>
      <c r="U30" s="23" t="s">
        <v>49</v>
      </c>
      <c r="V30" s="35"/>
      <c r="W30" s="47"/>
      <c r="X30" s="47"/>
      <c r="Y30" s="47"/>
      <c r="Z30" s="47"/>
      <c r="AA30" s="15"/>
      <c r="AB30" s="26"/>
      <c r="AC30" s="26"/>
      <c r="AD30" s="2"/>
      <c r="AE30" s="10" t="s">
        <v>205</v>
      </c>
      <c r="AF30" s="29"/>
      <c r="AG30" s="4">
        <f t="shared" si="0"/>
        <v>0</v>
      </c>
      <c r="AH30" s="3">
        <f t="shared" si="1"/>
        <v>0</v>
      </c>
      <c r="AI30" s="3">
        <f t="shared" si="2"/>
        <v>0</v>
      </c>
      <c r="AJ30" s="7">
        <f t="shared" si="3"/>
        <v>0</v>
      </c>
      <c r="AK30" s="7">
        <f t="shared" si="4"/>
        <v>0</v>
      </c>
      <c r="AL30" s="7">
        <f t="shared" si="5"/>
        <v>0</v>
      </c>
      <c r="AM30" s="16">
        <f t="shared" si="6"/>
        <v>0</v>
      </c>
      <c r="AN30" s="33">
        <f t="shared" si="7"/>
        <v>0</v>
      </c>
      <c r="AO30" s="30">
        <f t="shared" si="8"/>
        <v>0</v>
      </c>
      <c r="AP30" s="30">
        <f t="shared" si="12"/>
        <v>0</v>
      </c>
      <c r="AQ30" s="30">
        <f t="shared" si="10"/>
        <v>0</v>
      </c>
      <c r="AR30" s="30">
        <f t="shared" si="11"/>
        <v>0</v>
      </c>
      <c r="AS30" s="30">
        <f t="shared" si="9"/>
        <v>0</v>
      </c>
      <c r="AT30" s="2"/>
      <c r="AU30" s="2"/>
      <c r="AV30" s="2"/>
      <c r="AW30" s="2"/>
      <c r="BB30" s="2"/>
      <c r="BC30" s="2"/>
      <c r="BD30" s="2"/>
      <c r="BE30" s="2"/>
      <c r="BF30" s="2"/>
      <c r="BG30" s="2"/>
    </row>
    <row r="31" spans="1:59" ht="20.100000000000001" customHeight="1" x14ac:dyDescent="0.25">
      <c r="A31" s="66">
        <v>142</v>
      </c>
      <c r="B31" s="67" t="s">
        <v>54</v>
      </c>
      <c r="C31" s="23" t="s">
        <v>362</v>
      </c>
      <c r="D31" s="23" t="s">
        <v>557</v>
      </c>
      <c r="E31" s="24"/>
      <c r="F31" s="24">
        <v>45798</v>
      </c>
      <c r="G31" s="24">
        <v>45805</v>
      </c>
      <c r="H31" s="24"/>
      <c r="I31" s="23" t="s">
        <v>558</v>
      </c>
      <c r="J31" s="24">
        <v>45805</v>
      </c>
      <c r="K31" s="68" t="s">
        <v>54</v>
      </c>
      <c r="L31" s="43">
        <v>1</v>
      </c>
      <c r="M31" s="69"/>
      <c r="N31" s="70"/>
      <c r="O31" s="71"/>
      <c r="P31" s="76"/>
      <c r="Q31" s="67" t="s">
        <v>538</v>
      </c>
      <c r="R31" s="72" t="s">
        <v>54</v>
      </c>
      <c r="S31" s="67">
        <v>675</v>
      </c>
      <c r="T31" s="23" t="s">
        <v>48</v>
      </c>
      <c r="U31" s="23" t="s">
        <v>49</v>
      </c>
      <c r="V31" s="35"/>
      <c r="W31" s="47" t="s">
        <v>398</v>
      </c>
      <c r="X31" s="47"/>
      <c r="Y31" s="47"/>
      <c r="Z31" s="47"/>
      <c r="AA31" s="15"/>
      <c r="AB31" s="48">
        <v>45797</v>
      </c>
      <c r="AC31" s="26"/>
      <c r="AD31" s="2"/>
      <c r="AE31" s="10" t="s">
        <v>271</v>
      </c>
      <c r="AF31" s="29"/>
      <c r="AG31" s="4">
        <f t="shared" si="0"/>
        <v>0</v>
      </c>
      <c r="AH31" s="3">
        <f t="shared" si="1"/>
        <v>0</v>
      </c>
      <c r="AI31" s="3">
        <f t="shared" si="2"/>
        <v>0</v>
      </c>
      <c r="AJ31" s="7">
        <f t="shared" si="3"/>
        <v>0</v>
      </c>
      <c r="AK31" s="7">
        <f t="shared" si="4"/>
        <v>0</v>
      </c>
      <c r="AL31" s="7">
        <f t="shared" si="5"/>
        <v>0</v>
      </c>
      <c r="AM31" s="16">
        <f t="shared" si="6"/>
        <v>0</v>
      </c>
      <c r="AN31" s="33">
        <f t="shared" si="7"/>
        <v>0</v>
      </c>
      <c r="AO31" s="30">
        <f t="shared" si="8"/>
        <v>0</v>
      </c>
      <c r="AP31" s="30">
        <f t="shared" si="12"/>
        <v>0</v>
      </c>
      <c r="AQ31" s="30">
        <f t="shared" si="10"/>
        <v>0</v>
      </c>
      <c r="AR31" s="30">
        <f t="shared" si="11"/>
        <v>0</v>
      </c>
      <c r="AS31" s="30">
        <f t="shared" si="9"/>
        <v>0</v>
      </c>
      <c r="AT31" s="2"/>
      <c r="AU31" s="2"/>
      <c r="AV31" s="2"/>
      <c r="AW31" s="2"/>
      <c r="BB31" s="2"/>
      <c r="BC31" s="2"/>
      <c r="BD31" s="2"/>
      <c r="BE31" s="2"/>
      <c r="BF31" s="2"/>
      <c r="BG31" s="2"/>
    </row>
    <row r="32" spans="1:59" ht="20.100000000000001" customHeight="1" x14ac:dyDescent="0.25">
      <c r="A32" s="66">
        <v>143</v>
      </c>
      <c r="B32" s="67" t="s">
        <v>54</v>
      </c>
      <c r="C32" s="23" t="s">
        <v>362</v>
      </c>
      <c r="D32" s="23" t="s">
        <v>560</v>
      </c>
      <c r="E32" s="24"/>
      <c r="F32" s="24">
        <v>45798</v>
      </c>
      <c r="G32" s="24"/>
      <c r="H32" s="45">
        <f ca="1">IF(G32,"",TODAY()-F32)</f>
        <v>104</v>
      </c>
      <c r="I32" s="23"/>
      <c r="J32" s="24"/>
      <c r="K32" s="68"/>
      <c r="L32" s="43"/>
      <c r="M32" s="69" t="s">
        <v>54</v>
      </c>
      <c r="N32" s="70"/>
      <c r="O32" s="71"/>
      <c r="P32" s="76"/>
      <c r="Q32" s="67"/>
      <c r="R32" s="72"/>
      <c r="S32" s="67"/>
      <c r="T32" s="23" t="s">
        <v>48</v>
      </c>
      <c r="U32" s="23" t="s">
        <v>49</v>
      </c>
      <c r="V32" s="35"/>
      <c r="W32" s="47"/>
      <c r="X32" s="47"/>
      <c r="Y32" s="47"/>
      <c r="Z32" s="47"/>
      <c r="AA32" s="15"/>
      <c r="AB32" s="26"/>
      <c r="AC32" s="26"/>
      <c r="AD32" s="2"/>
      <c r="AE32" s="10" t="s">
        <v>101</v>
      </c>
      <c r="AF32" s="29"/>
      <c r="AG32" s="4">
        <f t="shared" si="0"/>
        <v>0</v>
      </c>
      <c r="AH32" s="3">
        <f t="shared" si="1"/>
        <v>0</v>
      </c>
      <c r="AI32" s="3">
        <f t="shared" si="2"/>
        <v>0</v>
      </c>
      <c r="AJ32" s="7">
        <f t="shared" si="3"/>
        <v>0</v>
      </c>
      <c r="AK32" s="7">
        <f t="shared" si="4"/>
        <v>0</v>
      </c>
      <c r="AL32" s="7">
        <f t="shared" si="5"/>
        <v>0</v>
      </c>
      <c r="AM32" s="16">
        <f t="shared" si="6"/>
        <v>0</v>
      </c>
      <c r="AN32" s="33">
        <f t="shared" si="7"/>
        <v>0</v>
      </c>
      <c r="AO32" s="30">
        <f t="shared" si="8"/>
        <v>0</v>
      </c>
      <c r="AP32" s="30">
        <f t="shared" si="12"/>
        <v>0</v>
      </c>
      <c r="AQ32" s="30">
        <f t="shared" si="10"/>
        <v>0</v>
      </c>
      <c r="AR32" s="30">
        <f t="shared" si="11"/>
        <v>0</v>
      </c>
      <c r="AS32" s="30">
        <f t="shared" si="9"/>
        <v>0</v>
      </c>
      <c r="AT32" s="2"/>
      <c r="AU32" s="2"/>
      <c r="AV32" s="2"/>
      <c r="AW32" s="2"/>
      <c r="BB32" s="2"/>
      <c r="BC32" s="2"/>
      <c r="BD32" s="2"/>
      <c r="BE32" s="2"/>
      <c r="BF32" s="2"/>
      <c r="BG32" s="2"/>
    </row>
    <row r="33" spans="1:59" ht="18.75" x14ac:dyDescent="0.25">
      <c r="A33" s="66">
        <v>144</v>
      </c>
      <c r="B33" s="67" t="s">
        <v>54</v>
      </c>
      <c r="C33" s="23" t="s">
        <v>362</v>
      </c>
      <c r="D33" s="23" t="s">
        <v>561</v>
      </c>
      <c r="E33" s="24"/>
      <c r="F33" s="24">
        <v>45798</v>
      </c>
      <c r="G33" s="24"/>
      <c r="H33" s="45">
        <f ca="1">IF(G33,"",TODAY()-F33)</f>
        <v>104</v>
      </c>
      <c r="I33" s="23"/>
      <c r="J33" s="24"/>
      <c r="K33" s="68"/>
      <c r="L33" s="43"/>
      <c r="M33" s="69" t="s">
        <v>54</v>
      </c>
      <c r="N33" s="70"/>
      <c r="O33" s="71"/>
      <c r="P33" s="76"/>
      <c r="Q33" s="67"/>
      <c r="R33" s="72"/>
      <c r="S33" s="67"/>
      <c r="T33" s="23" t="s">
        <v>48</v>
      </c>
      <c r="U33" s="23" t="s">
        <v>49</v>
      </c>
      <c r="V33" s="35"/>
      <c r="W33" s="47"/>
      <c r="X33" s="47"/>
      <c r="Y33" s="47"/>
      <c r="Z33" s="47"/>
      <c r="AA33" s="15"/>
      <c r="AB33" s="26"/>
      <c r="AC33" s="26"/>
      <c r="AD33" s="2"/>
      <c r="AE33" s="10" t="s">
        <v>159</v>
      </c>
      <c r="AF33" s="29"/>
      <c r="AG33" s="4">
        <f t="shared" si="0"/>
        <v>0</v>
      </c>
      <c r="AH33" s="3">
        <f t="shared" si="1"/>
        <v>0</v>
      </c>
      <c r="AI33" s="3">
        <f t="shared" si="2"/>
        <v>0</v>
      </c>
      <c r="AJ33" s="7">
        <f t="shared" si="3"/>
        <v>0</v>
      </c>
      <c r="AK33" s="7">
        <f t="shared" si="4"/>
        <v>0</v>
      </c>
      <c r="AL33" s="7">
        <f t="shared" si="5"/>
        <v>0</v>
      </c>
      <c r="AM33" s="16">
        <f t="shared" si="6"/>
        <v>0</v>
      </c>
      <c r="AN33" s="33">
        <f t="shared" si="7"/>
        <v>0</v>
      </c>
      <c r="AO33" s="30">
        <f t="shared" si="8"/>
        <v>0</v>
      </c>
      <c r="AP33" s="30">
        <f t="shared" si="12"/>
        <v>0</v>
      </c>
      <c r="AQ33" s="30">
        <f t="shared" si="10"/>
        <v>0</v>
      </c>
      <c r="AR33" s="30">
        <f t="shared" si="11"/>
        <v>0</v>
      </c>
      <c r="AS33" s="30">
        <f t="shared" si="9"/>
        <v>0</v>
      </c>
      <c r="AT33" s="2"/>
    </row>
    <row r="34" spans="1:59" ht="18.75" x14ac:dyDescent="0.25">
      <c r="A34" s="66">
        <v>145</v>
      </c>
      <c r="B34" s="67" t="s">
        <v>54</v>
      </c>
      <c r="C34" s="23" t="s">
        <v>362</v>
      </c>
      <c r="D34" s="23" t="s">
        <v>562</v>
      </c>
      <c r="E34" s="24"/>
      <c r="F34" s="24">
        <v>45798</v>
      </c>
      <c r="G34" s="24">
        <v>45804</v>
      </c>
      <c r="H34" s="24"/>
      <c r="I34" s="23" t="s">
        <v>563</v>
      </c>
      <c r="J34" s="24">
        <v>45804</v>
      </c>
      <c r="K34" s="68" t="s">
        <v>54</v>
      </c>
      <c r="L34" s="43">
        <v>1</v>
      </c>
      <c r="M34" s="69"/>
      <c r="N34" s="70"/>
      <c r="O34" s="71"/>
      <c r="P34" s="76"/>
      <c r="Q34" s="67" t="s">
        <v>538</v>
      </c>
      <c r="R34" s="72" t="s">
        <v>54</v>
      </c>
      <c r="S34" s="67">
        <v>675</v>
      </c>
      <c r="T34" s="23" t="s">
        <v>48</v>
      </c>
      <c r="U34" s="23" t="s">
        <v>49</v>
      </c>
      <c r="V34" s="35"/>
      <c r="W34" s="47" t="s">
        <v>398</v>
      </c>
      <c r="X34" s="47"/>
      <c r="Y34" s="47"/>
      <c r="Z34" s="47"/>
      <c r="AA34" s="15"/>
      <c r="AB34" s="26"/>
      <c r="AC34" s="26"/>
      <c r="AD34" s="2"/>
      <c r="AE34" s="10" t="s">
        <v>107</v>
      </c>
      <c r="AF34" s="29"/>
      <c r="AG34" s="4">
        <f t="shared" si="0"/>
        <v>0</v>
      </c>
      <c r="AH34" s="3">
        <f t="shared" si="1"/>
        <v>0</v>
      </c>
      <c r="AI34" s="3">
        <f t="shared" si="2"/>
        <v>0</v>
      </c>
      <c r="AJ34" s="7">
        <f t="shared" si="3"/>
        <v>0</v>
      </c>
      <c r="AK34" s="7">
        <f t="shared" si="4"/>
        <v>0</v>
      </c>
      <c r="AL34" s="7">
        <f t="shared" si="5"/>
        <v>0</v>
      </c>
      <c r="AM34" s="16">
        <f t="shared" si="6"/>
        <v>0</v>
      </c>
      <c r="AN34" s="33">
        <f t="shared" si="7"/>
        <v>0</v>
      </c>
      <c r="AO34" s="30">
        <f t="shared" si="8"/>
        <v>0</v>
      </c>
      <c r="AP34" s="30">
        <f t="shared" si="12"/>
        <v>0</v>
      </c>
      <c r="AQ34" s="30">
        <f t="shared" si="10"/>
        <v>0</v>
      </c>
      <c r="AR34" s="30">
        <f t="shared" si="11"/>
        <v>0</v>
      </c>
      <c r="AS34" s="30">
        <f t="shared" si="9"/>
        <v>0</v>
      </c>
      <c r="AT34" s="2"/>
    </row>
    <row r="35" spans="1:59" ht="20.100000000000001" customHeight="1" x14ac:dyDescent="0.25">
      <c r="A35" s="66">
        <v>146</v>
      </c>
      <c r="B35" s="67" t="s">
        <v>171</v>
      </c>
      <c r="C35" s="23" t="s">
        <v>43</v>
      </c>
      <c r="D35" s="23" t="s">
        <v>564</v>
      </c>
      <c r="E35" s="24"/>
      <c r="F35" s="24">
        <v>45798</v>
      </c>
      <c r="G35" s="24">
        <v>45803</v>
      </c>
      <c r="H35" s="45"/>
      <c r="I35" s="23" t="s">
        <v>565</v>
      </c>
      <c r="J35" s="24">
        <v>45803</v>
      </c>
      <c r="K35" s="68" t="s">
        <v>171</v>
      </c>
      <c r="L35" s="43">
        <v>1</v>
      </c>
      <c r="M35" s="69"/>
      <c r="N35" s="70"/>
      <c r="O35" s="71"/>
      <c r="P35" s="76"/>
      <c r="Q35" s="67" t="s">
        <v>538</v>
      </c>
      <c r="R35" s="72" t="s">
        <v>171</v>
      </c>
      <c r="S35" s="67">
        <v>675</v>
      </c>
      <c r="T35" s="23" t="s">
        <v>48</v>
      </c>
      <c r="U35" s="23" t="s">
        <v>49</v>
      </c>
      <c r="V35" s="35"/>
      <c r="W35" s="47" t="s">
        <v>50</v>
      </c>
      <c r="X35" s="47"/>
      <c r="Y35" s="47" t="s">
        <v>566</v>
      </c>
      <c r="Z35" s="47"/>
      <c r="AA35" s="15" t="s">
        <v>567</v>
      </c>
      <c r="AB35" s="26"/>
      <c r="AC35" s="26"/>
      <c r="AD35" s="2"/>
      <c r="AE35" s="10" t="s">
        <v>119</v>
      </c>
      <c r="AF35" s="29"/>
      <c r="AG35" s="4">
        <f t="shared" si="0"/>
        <v>0</v>
      </c>
      <c r="AH35" s="3">
        <f t="shared" si="1"/>
        <v>0</v>
      </c>
      <c r="AI35" s="3">
        <f t="shared" si="2"/>
        <v>0</v>
      </c>
      <c r="AJ35" s="7">
        <f t="shared" si="3"/>
        <v>0</v>
      </c>
      <c r="AK35" s="7">
        <f t="shared" si="4"/>
        <v>0</v>
      </c>
      <c r="AL35" s="7">
        <f t="shared" si="5"/>
        <v>0</v>
      </c>
      <c r="AM35" s="16">
        <f t="shared" si="6"/>
        <v>0</v>
      </c>
      <c r="AN35" s="33">
        <f t="shared" si="7"/>
        <v>0</v>
      </c>
      <c r="AO35" s="30">
        <f t="shared" si="8"/>
        <v>0</v>
      </c>
      <c r="AP35" s="30">
        <f t="shared" si="12"/>
        <v>0</v>
      </c>
      <c r="AQ35" s="30">
        <f t="shared" si="10"/>
        <v>0</v>
      </c>
      <c r="AR35" s="30">
        <f t="shared" si="11"/>
        <v>0</v>
      </c>
      <c r="AS35" s="30">
        <f t="shared" si="9"/>
        <v>0</v>
      </c>
      <c r="AT35" s="2"/>
      <c r="AU35" s="2"/>
      <c r="AV35" s="2"/>
      <c r="AW35" s="2"/>
      <c r="BB35" s="2"/>
      <c r="BC35" s="2"/>
      <c r="BD35" s="2"/>
      <c r="BE35" s="2"/>
      <c r="BF35" s="2"/>
      <c r="BG35" s="2"/>
    </row>
    <row r="36" spans="1:59" ht="20.100000000000001" customHeight="1" thickBot="1" x14ac:dyDescent="0.3">
      <c r="A36" s="66">
        <v>147</v>
      </c>
      <c r="B36" s="67" t="s">
        <v>171</v>
      </c>
      <c r="C36" s="23" t="s">
        <v>43</v>
      </c>
      <c r="D36" s="23" t="s">
        <v>55</v>
      </c>
      <c r="E36" s="24"/>
      <c r="F36" s="24">
        <v>45798</v>
      </c>
      <c r="G36" s="24">
        <v>45821</v>
      </c>
      <c r="H36" s="45"/>
      <c r="I36" s="23" t="s">
        <v>568</v>
      </c>
      <c r="J36" s="24">
        <v>45821</v>
      </c>
      <c r="K36" s="68"/>
      <c r="L36" s="43"/>
      <c r="M36" s="69"/>
      <c r="N36" s="70" t="s">
        <v>171</v>
      </c>
      <c r="O36" s="71"/>
      <c r="P36" s="76"/>
      <c r="Q36" s="67" t="s">
        <v>111</v>
      </c>
      <c r="R36" s="72" t="s">
        <v>111</v>
      </c>
      <c r="S36" s="67" t="s">
        <v>111</v>
      </c>
      <c r="T36" s="23" t="s">
        <v>48</v>
      </c>
      <c r="U36" s="23" t="s">
        <v>49</v>
      </c>
      <c r="V36" s="35"/>
      <c r="W36" s="47"/>
      <c r="X36" s="47"/>
      <c r="Y36" s="47"/>
      <c r="Z36" s="47"/>
      <c r="AA36" s="15"/>
      <c r="AB36" s="26"/>
      <c r="AC36" s="26"/>
      <c r="AD36" s="2"/>
      <c r="AE36" s="10" t="s">
        <v>150</v>
      </c>
      <c r="AF36" s="29"/>
      <c r="AG36" s="4">
        <f t="shared" si="0"/>
        <v>0</v>
      </c>
      <c r="AH36" s="3">
        <f t="shared" si="1"/>
        <v>0</v>
      </c>
      <c r="AI36" s="3">
        <f t="shared" si="2"/>
        <v>0</v>
      </c>
      <c r="AJ36" s="7">
        <f t="shared" si="3"/>
        <v>0</v>
      </c>
      <c r="AK36" s="7">
        <f t="shared" si="4"/>
        <v>0</v>
      </c>
      <c r="AL36" s="7">
        <f t="shared" si="5"/>
        <v>0</v>
      </c>
      <c r="AM36" s="16">
        <f t="shared" si="6"/>
        <v>0</v>
      </c>
      <c r="AN36" s="33">
        <f t="shared" si="7"/>
        <v>0</v>
      </c>
      <c r="AO36" s="30">
        <f t="shared" si="8"/>
        <v>0</v>
      </c>
      <c r="AP36" s="30">
        <f t="shared" si="12"/>
        <v>0</v>
      </c>
      <c r="AQ36" s="30">
        <f t="shared" si="10"/>
        <v>0</v>
      </c>
      <c r="AR36" s="30">
        <f t="shared" si="11"/>
        <v>0</v>
      </c>
      <c r="AS36" s="30">
        <f t="shared" si="9"/>
        <v>0</v>
      </c>
      <c r="AT36" s="2"/>
      <c r="AU36" s="2"/>
      <c r="AV36" s="2"/>
      <c r="AW36" s="2"/>
      <c r="BB36" s="2"/>
      <c r="BC36" s="2"/>
      <c r="BD36" s="2"/>
      <c r="BE36" s="2"/>
      <c r="BF36" s="2"/>
      <c r="BG36" s="2"/>
    </row>
    <row r="37" spans="1:59" ht="20.100000000000001" customHeight="1" thickBot="1" x14ac:dyDescent="0.3">
      <c r="A37" s="66">
        <v>148</v>
      </c>
      <c r="B37" s="67" t="s">
        <v>171</v>
      </c>
      <c r="C37" s="23" t="s">
        <v>43</v>
      </c>
      <c r="D37" s="23" t="s">
        <v>569</v>
      </c>
      <c r="E37" s="24"/>
      <c r="F37" s="24">
        <v>45798</v>
      </c>
      <c r="G37" s="24">
        <v>45804</v>
      </c>
      <c r="H37" s="45"/>
      <c r="I37" s="23" t="s">
        <v>570</v>
      </c>
      <c r="J37" s="24">
        <v>45804</v>
      </c>
      <c r="K37" s="68" t="s">
        <v>171</v>
      </c>
      <c r="L37" s="43">
        <v>1</v>
      </c>
      <c r="M37" s="69"/>
      <c r="N37" s="70"/>
      <c r="O37" s="71"/>
      <c r="P37" s="76"/>
      <c r="Q37" s="67" t="s">
        <v>538</v>
      </c>
      <c r="R37" s="72" t="s">
        <v>171</v>
      </c>
      <c r="S37" s="67">
        <v>675</v>
      </c>
      <c r="T37" s="23" t="s">
        <v>48</v>
      </c>
      <c r="U37" s="23" t="s">
        <v>49</v>
      </c>
      <c r="V37" s="35"/>
      <c r="W37" s="47" t="s">
        <v>50</v>
      </c>
      <c r="X37" s="47" t="s">
        <v>571</v>
      </c>
      <c r="Y37" s="47" t="s">
        <v>566</v>
      </c>
      <c r="Z37" s="47"/>
      <c r="AA37" s="15" t="s">
        <v>129</v>
      </c>
      <c r="AB37" s="26"/>
      <c r="AC37" s="26"/>
      <c r="AD37" s="2"/>
      <c r="AE37" s="27"/>
      <c r="AF37" s="28"/>
      <c r="AG37" s="17">
        <f>SUM(AG2:AG36)</f>
        <v>25</v>
      </c>
      <c r="AH37" s="17">
        <f t="shared" ref="AH37:AL37" si="15">SUM(AH2:AH36)</f>
        <v>13</v>
      </c>
      <c r="AI37" s="17">
        <f t="shared" si="15"/>
        <v>1</v>
      </c>
      <c r="AJ37" s="17">
        <f t="shared" si="15"/>
        <v>0</v>
      </c>
      <c r="AK37" s="17">
        <f>SUM(AK2:AK36)</f>
        <v>0</v>
      </c>
      <c r="AL37" s="17">
        <f t="shared" si="15"/>
        <v>25</v>
      </c>
      <c r="AM37" s="17">
        <f t="shared" ref="AM37:AS37" si="16">SUM(AM2:AM36)</f>
        <v>39</v>
      </c>
      <c r="AN37" s="31">
        <f t="shared" si="16"/>
        <v>25014</v>
      </c>
      <c r="AO37" s="31">
        <f t="shared" si="16"/>
        <v>10140</v>
      </c>
      <c r="AP37" s="32">
        <f t="shared" si="16"/>
        <v>14874</v>
      </c>
      <c r="AQ37" s="32">
        <f t="shared" si="16"/>
        <v>0</v>
      </c>
      <c r="AR37" s="32">
        <f t="shared" si="16"/>
        <v>14874</v>
      </c>
      <c r="AS37" s="32">
        <f t="shared" si="16"/>
        <v>14874</v>
      </c>
      <c r="AT37" s="2"/>
      <c r="AU37" s="2"/>
      <c r="AV37" s="2"/>
      <c r="AW37" s="2"/>
      <c r="BB37" s="2"/>
      <c r="BC37" s="2"/>
      <c r="BD37" s="2"/>
      <c r="BE37" s="2"/>
      <c r="BF37" s="2"/>
      <c r="BG37" s="2"/>
    </row>
    <row r="38" spans="1:59" ht="20.100000000000001" customHeight="1" x14ac:dyDescent="0.25">
      <c r="A38" s="66">
        <v>149</v>
      </c>
      <c r="B38" s="67" t="s">
        <v>171</v>
      </c>
      <c r="C38" s="23" t="s">
        <v>43</v>
      </c>
      <c r="D38" s="23" t="s">
        <v>1100</v>
      </c>
      <c r="E38" s="24"/>
      <c r="F38" s="24">
        <v>45798</v>
      </c>
      <c r="G38" s="24"/>
      <c r="H38" s="45">
        <f ca="1">IF(G38,"",TODAY()-F38)</f>
        <v>104</v>
      </c>
      <c r="I38" s="23"/>
      <c r="J38" s="24"/>
      <c r="K38" s="68"/>
      <c r="L38" s="43"/>
      <c r="M38" s="69" t="s">
        <v>171</v>
      </c>
      <c r="N38" s="70"/>
      <c r="O38" s="71"/>
      <c r="P38" s="76"/>
      <c r="Q38" s="67"/>
      <c r="R38" s="72"/>
      <c r="S38" s="67"/>
      <c r="T38" s="23" t="s">
        <v>48</v>
      </c>
      <c r="U38" s="23" t="s">
        <v>49</v>
      </c>
      <c r="V38" s="35"/>
      <c r="W38" s="47"/>
      <c r="X38" s="47"/>
      <c r="Y38" s="47"/>
      <c r="Z38" s="47"/>
      <c r="AA38" s="15"/>
      <c r="AB38" s="26"/>
      <c r="AC38" s="2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78"/>
      <c r="AP38" s="2"/>
      <c r="AQ38" s="2"/>
      <c r="AR38" s="2"/>
      <c r="AS38" s="2"/>
      <c r="AT38" s="2"/>
    </row>
    <row r="39" spans="1:59" ht="20.100000000000001" customHeight="1" x14ac:dyDescent="0.25">
      <c r="A39" s="66">
        <v>150</v>
      </c>
      <c r="B39" s="67" t="s">
        <v>171</v>
      </c>
      <c r="C39" s="23" t="s">
        <v>43</v>
      </c>
      <c r="D39" s="23" t="s">
        <v>574</v>
      </c>
      <c r="E39" s="24"/>
      <c r="F39" s="24">
        <v>45798</v>
      </c>
      <c r="G39" s="24">
        <v>45800</v>
      </c>
      <c r="H39" s="45"/>
      <c r="I39" s="23" t="s">
        <v>575</v>
      </c>
      <c r="J39" s="24">
        <v>45800</v>
      </c>
      <c r="K39" s="68" t="s">
        <v>171</v>
      </c>
      <c r="L39" s="43">
        <v>1</v>
      </c>
      <c r="M39" s="69"/>
      <c r="N39" s="70"/>
      <c r="O39" s="71"/>
      <c r="P39" s="76"/>
      <c r="Q39" s="67" t="s">
        <v>538</v>
      </c>
      <c r="R39" s="72" t="s">
        <v>171</v>
      </c>
      <c r="S39" s="67">
        <v>675</v>
      </c>
      <c r="T39" s="23" t="s">
        <v>48</v>
      </c>
      <c r="U39" s="23" t="s">
        <v>49</v>
      </c>
      <c r="V39" s="35"/>
      <c r="W39" s="47" t="s">
        <v>50</v>
      </c>
      <c r="X39" s="47"/>
      <c r="Y39" s="47" t="s">
        <v>566</v>
      </c>
      <c r="Z39" s="47"/>
      <c r="AA39" s="15" t="s">
        <v>567</v>
      </c>
      <c r="AB39" s="26"/>
      <c r="AC39" s="26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9"/>
      <c r="AO39" s="78"/>
      <c r="AP39" s="13"/>
      <c r="AQ39" s="13"/>
      <c r="AR39" s="13"/>
      <c r="AS39" s="13"/>
      <c r="AT39" s="2"/>
    </row>
    <row r="40" spans="1:59" ht="20.100000000000001" customHeight="1" x14ac:dyDescent="0.25">
      <c r="A40" s="66">
        <v>151</v>
      </c>
      <c r="B40" s="67" t="s">
        <v>171</v>
      </c>
      <c r="C40" s="23" t="s">
        <v>43</v>
      </c>
      <c r="D40" s="23" t="s">
        <v>576</v>
      </c>
      <c r="E40" s="24"/>
      <c r="F40" s="24">
        <v>45798</v>
      </c>
      <c r="G40" s="24">
        <v>45799</v>
      </c>
      <c r="H40" s="45"/>
      <c r="I40" s="23" t="s">
        <v>577</v>
      </c>
      <c r="J40" s="24">
        <v>45799</v>
      </c>
      <c r="K40" s="68" t="s">
        <v>171</v>
      </c>
      <c r="L40" s="43">
        <v>1</v>
      </c>
      <c r="M40" s="69"/>
      <c r="N40" s="70"/>
      <c r="O40" s="71"/>
      <c r="P40" s="76"/>
      <c r="Q40" s="67" t="s">
        <v>538</v>
      </c>
      <c r="R40" s="72" t="s">
        <v>171</v>
      </c>
      <c r="S40" s="67">
        <v>675</v>
      </c>
      <c r="T40" s="23" t="s">
        <v>48</v>
      </c>
      <c r="U40" s="46" t="s">
        <v>49</v>
      </c>
      <c r="V40" s="35"/>
      <c r="W40" s="47" t="s">
        <v>50</v>
      </c>
      <c r="X40" s="47"/>
      <c r="Y40" s="47" t="s">
        <v>566</v>
      </c>
      <c r="Z40" s="47"/>
      <c r="AA40" s="15" t="s">
        <v>53</v>
      </c>
      <c r="AB40" s="26"/>
      <c r="AC40" s="26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9"/>
      <c r="AO40" s="12"/>
      <c r="AP40" s="13"/>
      <c r="AQ40" s="13"/>
      <c r="AR40" s="13"/>
      <c r="AS40" s="13"/>
      <c r="AT40" s="2"/>
    </row>
    <row r="41" spans="1:59" ht="20.100000000000001" customHeight="1" x14ac:dyDescent="0.25">
      <c r="A41" s="66"/>
      <c r="B41" s="67"/>
      <c r="C41" s="23"/>
      <c r="D41" s="23"/>
      <c r="E41" s="24"/>
      <c r="F41" s="24"/>
      <c r="G41" s="24"/>
      <c r="H41" s="45"/>
      <c r="I41" s="23"/>
      <c r="J41" s="24"/>
      <c r="K41" s="68"/>
      <c r="L41" s="43"/>
      <c r="M41" s="69"/>
      <c r="N41" s="70"/>
      <c r="O41" s="71"/>
      <c r="P41" s="76"/>
      <c r="Q41" s="67"/>
      <c r="R41" s="72"/>
      <c r="S41" s="67"/>
      <c r="T41" s="23"/>
      <c r="U41" s="46"/>
      <c r="V41" s="35"/>
      <c r="W41" s="47"/>
      <c r="X41" s="47"/>
      <c r="Y41" s="47"/>
      <c r="Z41" s="47"/>
      <c r="AA41" s="15"/>
      <c r="AB41" s="26"/>
      <c r="AC41" s="26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12"/>
      <c r="AP41" s="13"/>
      <c r="AQ41" s="13"/>
      <c r="AR41" s="13"/>
      <c r="AS41" s="13"/>
      <c r="AT41" s="2"/>
    </row>
    <row r="42" spans="1:59" ht="20.100000000000001" customHeight="1" x14ac:dyDescent="0.25">
      <c r="A42" s="66"/>
      <c r="B42" s="67"/>
      <c r="C42" s="23"/>
      <c r="D42" s="23"/>
      <c r="E42" s="24"/>
      <c r="F42" s="24"/>
      <c r="G42" s="24"/>
      <c r="H42" s="45"/>
      <c r="I42" s="23"/>
      <c r="J42" s="24"/>
      <c r="K42" s="68"/>
      <c r="L42" s="43"/>
      <c r="M42" s="69"/>
      <c r="N42" s="70"/>
      <c r="O42" s="71"/>
      <c r="P42" s="76"/>
      <c r="Q42" s="67"/>
      <c r="R42" s="72"/>
      <c r="S42" s="67"/>
      <c r="T42" s="23"/>
      <c r="U42" s="23"/>
      <c r="V42" s="35"/>
      <c r="W42" s="47"/>
      <c r="X42" s="47"/>
      <c r="Y42" s="47"/>
      <c r="Z42" s="47"/>
      <c r="AA42" s="15"/>
      <c r="AB42" s="26"/>
      <c r="AC42" s="26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2"/>
      <c r="AP42" s="13"/>
      <c r="AQ42" s="13"/>
      <c r="AR42" s="13"/>
      <c r="AS42" s="13"/>
      <c r="AT42" s="2"/>
    </row>
    <row r="43" spans="1:59" ht="20.100000000000001" customHeight="1" x14ac:dyDescent="0.25">
      <c r="A43" s="66"/>
      <c r="B43" s="67"/>
      <c r="C43" s="23"/>
      <c r="D43" s="23"/>
      <c r="E43" s="24"/>
      <c r="F43" s="24"/>
      <c r="G43" s="24"/>
      <c r="H43" s="24"/>
      <c r="I43" s="23"/>
      <c r="J43" s="24"/>
      <c r="K43" s="68"/>
      <c r="L43" s="43"/>
      <c r="M43" s="69"/>
      <c r="N43" s="70"/>
      <c r="O43" s="71"/>
      <c r="P43" s="76"/>
      <c r="Q43" s="67"/>
      <c r="R43" s="72"/>
      <c r="S43" s="67"/>
      <c r="T43" s="23"/>
      <c r="U43" s="23"/>
      <c r="V43" s="15"/>
      <c r="W43" s="47"/>
      <c r="X43" s="47"/>
      <c r="Y43" s="47"/>
      <c r="Z43" s="47"/>
      <c r="AA43" s="15"/>
      <c r="AB43" s="26"/>
      <c r="AC43" s="26"/>
      <c r="AD43" s="2"/>
      <c r="AE43" s="2"/>
      <c r="AF43" s="2"/>
      <c r="AG43" s="12"/>
      <c r="AH43" s="12"/>
      <c r="AI43" s="12"/>
      <c r="AJ43" s="12"/>
      <c r="AK43" s="12"/>
      <c r="AL43" s="12"/>
      <c r="AM43" s="12"/>
      <c r="AN43" s="2"/>
      <c r="AO43" s="12"/>
      <c r="AP43" s="13"/>
      <c r="AQ43" s="13"/>
      <c r="AR43" s="13"/>
      <c r="AS43" s="13"/>
      <c r="AT43" s="2"/>
    </row>
    <row r="44" spans="1:59" ht="18.75" x14ac:dyDescent="0.25">
      <c r="A44" s="66"/>
      <c r="B44" s="67"/>
      <c r="C44" s="23"/>
      <c r="D44" s="23"/>
      <c r="E44" s="24"/>
      <c r="F44" s="24"/>
      <c r="G44" s="24"/>
      <c r="H44" s="24"/>
      <c r="I44" s="23"/>
      <c r="J44" s="24"/>
      <c r="K44" s="68"/>
      <c r="L44" s="43"/>
      <c r="M44" s="69"/>
      <c r="N44" s="70"/>
      <c r="O44" s="71"/>
      <c r="P44" s="76"/>
      <c r="Q44" s="67"/>
      <c r="R44" s="72"/>
      <c r="S44" s="67"/>
      <c r="T44" s="23"/>
      <c r="U44" s="23"/>
      <c r="V44" s="15"/>
      <c r="W44" s="47"/>
      <c r="X44" s="47"/>
      <c r="Y44" s="47"/>
      <c r="Z44" s="47"/>
      <c r="AA44" s="15"/>
      <c r="AB44" s="26"/>
      <c r="AC44" s="2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59" ht="18.75" x14ac:dyDescent="0.25">
      <c r="A45" s="66"/>
      <c r="B45" s="67"/>
      <c r="C45" s="23"/>
      <c r="D45" s="23"/>
      <c r="E45" s="24"/>
      <c r="F45" s="24"/>
      <c r="G45" s="24"/>
      <c r="H45" s="24"/>
      <c r="I45" s="23"/>
      <c r="J45" s="24"/>
      <c r="K45" s="68"/>
      <c r="L45" s="43"/>
      <c r="M45" s="69"/>
      <c r="N45" s="70"/>
      <c r="O45" s="71"/>
      <c r="P45" s="76"/>
      <c r="Q45" s="67"/>
      <c r="R45" s="72"/>
      <c r="S45" s="67"/>
      <c r="T45" s="23"/>
      <c r="U45" s="23"/>
      <c r="V45" s="35"/>
      <c r="W45" s="47"/>
      <c r="X45" s="47"/>
      <c r="Y45" s="47"/>
      <c r="Z45" s="47"/>
      <c r="AA45" s="15"/>
      <c r="AB45" s="26"/>
      <c r="AC45" s="26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59" ht="18.75" x14ac:dyDescent="0.25">
      <c r="A46" s="66"/>
      <c r="B46" s="67"/>
      <c r="C46" s="23"/>
      <c r="D46" s="23"/>
      <c r="E46" s="24"/>
      <c r="F46" s="24"/>
      <c r="G46" s="24"/>
      <c r="H46" s="24"/>
      <c r="I46" s="23"/>
      <c r="J46" s="24"/>
      <c r="K46" s="68"/>
      <c r="L46" s="43"/>
      <c r="M46" s="69"/>
      <c r="N46" s="70"/>
      <c r="O46" s="71"/>
      <c r="P46" s="76"/>
      <c r="Q46" s="67"/>
      <c r="R46" s="72"/>
      <c r="S46" s="67"/>
      <c r="T46" s="23"/>
      <c r="U46" s="23"/>
      <c r="V46" s="35"/>
      <c r="W46" s="47"/>
      <c r="X46" s="47"/>
      <c r="Y46" s="47"/>
      <c r="Z46" s="47"/>
      <c r="AA46" s="15"/>
      <c r="AB46" s="26"/>
      <c r="AC46" s="26" t="s">
        <v>1101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59" ht="18.75" x14ac:dyDescent="0.25">
      <c r="A47" s="66"/>
      <c r="B47" s="67"/>
      <c r="C47" s="23"/>
      <c r="D47" s="23"/>
      <c r="E47" s="24"/>
      <c r="F47" s="24"/>
      <c r="G47" s="24"/>
      <c r="H47" s="24"/>
      <c r="I47" s="23"/>
      <c r="J47" s="24"/>
      <c r="K47" s="68"/>
      <c r="L47" s="43"/>
      <c r="M47" s="69"/>
      <c r="N47" s="70"/>
      <c r="O47" s="71"/>
      <c r="P47" s="76"/>
      <c r="Q47" s="67"/>
      <c r="R47" s="72"/>
      <c r="S47" s="67"/>
      <c r="T47" s="23"/>
      <c r="U47" s="23"/>
      <c r="V47" s="35"/>
      <c r="W47" s="47"/>
      <c r="X47" s="47"/>
      <c r="Y47" s="47"/>
      <c r="Z47" s="47"/>
      <c r="AA47" s="15"/>
      <c r="AB47" s="26"/>
      <c r="AC47" s="26"/>
      <c r="AD47" s="1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59" ht="18.75" x14ac:dyDescent="0.25">
      <c r="A48" s="66"/>
      <c r="B48" s="67"/>
      <c r="C48" s="23"/>
      <c r="D48" s="23"/>
      <c r="E48" s="24"/>
      <c r="F48" s="24"/>
      <c r="G48" s="24"/>
      <c r="H48" s="45"/>
      <c r="I48" s="23"/>
      <c r="J48" s="24"/>
      <c r="K48" s="68"/>
      <c r="L48" s="43"/>
      <c r="M48" s="69"/>
      <c r="N48" s="70"/>
      <c r="O48" s="71"/>
      <c r="P48" s="76"/>
      <c r="Q48" s="67"/>
      <c r="R48" s="72"/>
      <c r="S48" s="67"/>
      <c r="T48" s="23"/>
      <c r="U48" s="23"/>
      <c r="V48" s="35"/>
      <c r="W48" s="47"/>
      <c r="X48" s="47"/>
      <c r="Y48" s="47"/>
      <c r="Z48" s="47"/>
      <c r="AA48" s="15"/>
      <c r="AB48" s="26"/>
      <c r="AC48" s="26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8.75" x14ac:dyDescent="0.25">
      <c r="A49" s="66"/>
      <c r="B49" s="67"/>
      <c r="C49" s="23"/>
      <c r="D49" s="23"/>
      <c r="E49" s="24"/>
      <c r="F49" s="24"/>
      <c r="G49" s="24"/>
      <c r="H49" s="45"/>
      <c r="I49" s="23"/>
      <c r="J49" s="24"/>
      <c r="K49" s="68"/>
      <c r="L49" s="43"/>
      <c r="M49" s="69"/>
      <c r="N49" s="70"/>
      <c r="O49" s="71"/>
      <c r="P49" s="76"/>
      <c r="Q49" s="67"/>
      <c r="R49" s="72"/>
      <c r="S49" s="67"/>
      <c r="T49" s="23"/>
      <c r="U49" s="23"/>
      <c r="V49" s="35"/>
      <c r="W49" s="47"/>
      <c r="X49" s="47"/>
      <c r="Y49" s="47"/>
      <c r="Z49" s="47"/>
      <c r="AA49" s="15"/>
      <c r="AB49" s="26"/>
      <c r="AC49" s="26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20.100000000000001" customHeight="1" x14ac:dyDescent="0.25">
      <c r="A50" s="66"/>
      <c r="B50" s="67"/>
      <c r="C50" s="23"/>
      <c r="D50" s="23"/>
      <c r="E50" s="24"/>
      <c r="F50" s="24"/>
      <c r="G50" s="24"/>
      <c r="H50" s="45"/>
      <c r="I50" s="23"/>
      <c r="J50" s="24"/>
      <c r="K50" s="68"/>
      <c r="L50" s="43"/>
      <c r="M50" s="69"/>
      <c r="N50" s="70"/>
      <c r="O50" s="71"/>
      <c r="P50" s="76"/>
      <c r="Q50" s="67"/>
      <c r="R50" s="72"/>
      <c r="S50" s="67"/>
      <c r="T50" s="23"/>
      <c r="U50" s="23"/>
      <c r="V50" s="35"/>
      <c r="W50" s="47"/>
      <c r="X50" s="47"/>
      <c r="Y50" s="47"/>
      <c r="Z50" s="47"/>
      <c r="AA50" s="15"/>
      <c r="AB50" s="26"/>
      <c r="AC50" s="26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20.100000000000001" customHeight="1" x14ac:dyDescent="0.25">
      <c r="A51" s="66"/>
      <c r="B51" s="67"/>
      <c r="C51" s="23"/>
      <c r="D51" s="23"/>
      <c r="E51" s="22"/>
      <c r="F51" s="24"/>
      <c r="G51" s="24"/>
      <c r="H51" s="22"/>
      <c r="I51" s="23"/>
      <c r="J51" s="24"/>
      <c r="K51" s="68"/>
      <c r="L51" s="43"/>
      <c r="M51" s="69"/>
      <c r="N51" s="70"/>
      <c r="O51" s="71"/>
      <c r="P51" s="76"/>
      <c r="Q51" s="67"/>
      <c r="R51" s="72"/>
      <c r="S51" s="67"/>
      <c r="T51" s="23"/>
      <c r="U51" s="23"/>
      <c r="V51" s="15"/>
      <c r="W51" s="47"/>
      <c r="X51" s="47"/>
      <c r="Y51" s="47"/>
      <c r="Z51" s="47"/>
      <c r="AA51" s="15"/>
      <c r="AB51" s="26"/>
      <c r="AC51" s="26"/>
      <c r="AD51" s="2"/>
      <c r="AE51" s="2"/>
      <c r="AF51" s="2"/>
      <c r="AG51" s="14"/>
      <c r="AH51" s="14"/>
      <c r="AI51" s="14"/>
      <c r="AJ51" s="14"/>
      <c r="AK51" s="14"/>
      <c r="AL51" s="14"/>
      <c r="AM51" s="14"/>
      <c r="AN51" s="2"/>
      <c r="AO51" s="12"/>
      <c r="AP51" s="2"/>
      <c r="AQ51" s="2"/>
      <c r="AR51" s="2"/>
      <c r="AS51" s="2"/>
      <c r="AT51" s="2"/>
    </row>
    <row r="52" spans="1:46" ht="20.100000000000001" customHeight="1" x14ac:dyDescent="0.25">
      <c r="A52" s="66"/>
      <c r="B52" s="67"/>
      <c r="C52" s="23"/>
      <c r="D52" s="23"/>
      <c r="E52" s="24"/>
      <c r="F52" s="24"/>
      <c r="G52" s="24"/>
      <c r="H52" s="24"/>
      <c r="I52" s="23"/>
      <c r="J52" s="24"/>
      <c r="K52" s="68"/>
      <c r="L52" s="43"/>
      <c r="M52" s="69"/>
      <c r="N52" s="70"/>
      <c r="O52" s="71"/>
      <c r="P52" s="76"/>
      <c r="Q52" s="67"/>
      <c r="R52" s="72"/>
      <c r="S52" s="67"/>
      <c r="T52" s="23"/>
      <c r="U52" s="23"/>
      <c r="V52" s="15"/>
      <c r="W52" s="47"/>
      <c r="X52" s="47"/>
      <c r="Y52" s="47"/>
      <c r="Z52" s="47"/>
      <c r="AA52" s="15"/>
      <c r="AB52" s="26"/>
      <c r="AC52" s="2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20.100000000000001" customHeight="1" x14ac:dyDescent="0.25">
      <c r="A53" s="66"/>
      <c r="B53" s="67"/>
      <c r="C53" s="23"/>
      <c r="D53" s="23"/>
      <c r="E53" s="24"/>
      <c r="F53" s="24"/>
      <c r="G53" s="24"/>
      <c r="H53" s="24"/>
      <c r="I53" s="23"/>
      <c r="J53" s="24"/>
      <c r="K53" s="68"/>
      <c r="L53" s="43"/>
      <c r="M53" s="69"/>
      <c r="N53" s="70"/>
      <c r="O53" s="71"/>
      <c r="P53" s="76"/>
      <c r="Q53" s="67"/>
      <c r="R53" s="72"/>
      <c r="S53" s="67"/>
      <c r="T53" s="23"/>
      <c r="U53" s="23"/>
      <c r="V53" s="15"/>
      <c r="W53" s="47"/>
      <c r="X53" s="47"/>
      <c r="Y53" s="47"/>
      <c r="Z53" s="47"/>
      <c r="AA53" s="15"/>
      <c r="AB53" s="26"/>
      <c r="AC53" s="26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20.100000000000001" customHeight="1" x14ac:dyDescent="0.25">
      <c r="A54" s="66"/>
      <c r="B54" s="67"/>
      <c r="C54" s="23"/>
      <c r="D54" s="23"/>
      <c r="E54" s="24"/>
      <c r="F54" s="24"/>
      <c r="G54" s="24"/>
      <c r="H54" s="45"/>
      <c r="I54" s="23"/>
      <c r="J54" s="24"/>
      <c r="K54" s="68"/>
      <c r="L54" s="43"/>
      <c r="M54" s="69"/>
      <c r="N54" s="70"/>
      <c r="O54" s="71"/>
      <c r="P54" s="76"/>
      <c r="Q54" s="67"/>
      <c r="R54" s="72"/>
      <c r="S54" s="67"/>
      <c r="T54" s="23"/>
      <c r="U54" s="23"/>
      <c r="V54" s="15"/>
      <c r="W54" s="47"/>
      <c r="X54" s="47"/>
      <c r="Y54" s="47"/>
      <c r="Z54" s="47"/>
      <c r="AA54" s="15"/>
      <c r="AB54" s="26"/>
      <c r="AC54" s="26"/>
      <c r="AD54" s="2"/>
      <c r="AE54" s="2"/>
      <c r="AF54" s="1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20.100000000000001" customHeight="1" x14ac:dyDescent="0.25">
      <c r="A55" s="66"/>
      <c r="B55" s="67"/>
      <c r="C55" s="23"/>
      <c r="D55" s="23"/>
      <c r="E55" s="45"/>
      <c r="F55" s="24"/>
      <c r="G55" s="24"/>
      <c r="H55" s="45"/>
      <c r="I55" s="23"/>
      <c r="J55" s="24"/>
      <c r="K55" s="68"/>
      <c r="L55" s="43"/>
      <c r="M55" s="69"/>
      <c r="N55" s="70"/>
      <c r="O55" s="71"/>
      <c r="P55" s="76"/>
      <c r="Q55" s="67"/>
      <c r="R55" s="72"/>
      <c r="S55" s="67"/>
      <c r="T55" s="23"/>
      <c r="U55" s="46"/>
      <c r="V55" s="24"/>
      <c r="W55" s="47"/>
      <c r="X55" s="47"/>
      <c r="Y55" s="47"/>
      <c r="Z55" s="47"/>
      <c r="AA55" s="15"/>
      <c r="AB55" s="26"/>
      <c r="AC55" s="26"/>
      <c r="AD55" s="2"/>
      <c r="AE55" s="2"/>
      <c r="AF55" s="1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20.100000000000001" customHeight="1" x14ac:dyDescent="0.25">
      <c r="A56" s="66"/>
      <c r="B56" s="67"/>
      <c r="C56" s="23"/>
      <c r="D56" s="23"/>
      <c r="E56" s="24"/>
      <c r="F56" s="24"/>
      <c r="G56" s="24"/>
      <c r="H56" s="45"/>
      <c r="I56" s="23"/>
      <c r="J56" s="24"/>
      <c r="K56" s="68"/>
      <c r="L56" s="43"/>
      <c r="M56" s="69"/>
      <c r="N56" s="70"/>
      <c r="O56" s="71"/>
      <c r="P56" s="76"/>
      <c r="Q56" s="67"/>
      <c r="R56" s="72"/>
      <c r="S56" s="67"/>
      <c r="T56" s="23"/>
      <c r="U56" s="23"/>
      <c r="V56" s="35"/>
      <c r="W56" s="47"/>
      <c r="X56" s="47"/>
      <c r="Y56" s="47"/>
      <c r="Z56" s="47"/>
      <c r="AA56" s="15"/>
      <c r="AB56" s="26"/>
      <c r="AC56" s="26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8.75" x14ac:dyDescent="0.25">
      <c r="A57" s="66"/>
      <c r="B57" s="67"/>
      <c r="C57" s="23"/>
      <c r="D57" s="23"/>
      <c r="E57" s="45"/>
      <c r="F57" s="24"/>
      <c r="G57" s="24"/>
      <c r="H57" s="45"/>
      <c r="I57" s="23"/>
      <c r="J57" s="24"/>
      <c r="K57" s="68"/>
      <c r="L57" s="43"/>
      <c r="M57" s="69"/>
      <c r="N57" s="70"/>
      <c r="O57" s="71"/>
      <c r="P57" s="76"/>
      <c r="Q57" s="67"/>
      <c r="R57" s="72"/>
      <c r="S57" s="67"/>
      <c r="T57" s="23"/>
      <c r="U57" s="23"/>
      <c r="V57" s="24"/>
      <c r="W57" s="47"/>
      <c r="X57" s="47"/>
      <c r="Y57" s="47"/>
      <c r="Z57" s="47"/>
      <c r="AA57" s="15"/>
      <c r="AB57" s="26"/>
      <c r="AC57" s="26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8.75" x14ac:dyDescent="0.25">
      <c r="A58" s="66"/>
      <c r="B58" s="67"/>
      <c r="C58" s="23"/>
      <c r="D58" s="23"/>
      <c r="E58" s="45"/>
      <c r="F58" s="24"/>
      <c r="G58" s="24"/>
      <c r="H58" s="45"/>
      <c r="I58" s="23"/>
      <c r="J58" s="24"/>
      <c r="K58" s="68"/>
      <c r="L58" s="43"/>
      <c r="M58" s="69"/>
      <c r="N58" s="70"/>
      <c r="O58" s="71"/>
      <c r="P58" s="76"/>
      <c r="Q58" s="67"/>
      <c r="R58" s="72"/>
      <c r="S58" s="67"/>
      <c r="T58" s="23"/>
      <c r="U58" s="23"/>
      <c r="V58" s="24"/>
      <c r="W58" s="47"/>
      <c r="X58" s="47"/>
      <c r="Y58" s="47"/>
      <c r="Z58" s="47"/>
      <c r="AA58" s="15"/>
      <c r="AB58" s="26"/>
      <c r="AC58" s="2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8.75" x14ac:dyDescent="0.25">
      <c r="A59" s="66"/>
      <c r="B59" s="67"/>
      <c r="C59" s="23"/>
      <c r="D59" s="23"/>
      <c r="E59" s="45"/>
      <c r="F59" s="24"/>
      <c r="G59" s="24"/>
      <c r="H59" s="45"/>
      <c r="I59" s="23"/>
      <c r="J59" s="24"/>
      <c r="K59" s="68"/>
      <c r="L59" s="43"/>
      <c r="M59" s="69"/>
      <c r="N59" s="70"/>
      <c r="O59" s="71"/>
      <c r="P59" s="76"/>
      <c r="Q59" s="67"/>
      <c r="R59" s="72"/>
      <c r="S59" s="67"/>
      <c r="T59" s="23"/>
      <c r="U59" s="23"/>
      <c r="V59" s="24"/>
      <c r="W59" s="47"/>
      <c r="X59" s="47"/>
      <c r="Y59" s="47"/>
      <c r="Z59" s="47"/>
      <c r="AA59" s="15"/>
      <c r="AB59" s="26"/>
      <c r="AC59" s="26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8.75" x14ac:dyDescent="0.25">
      <c r="A60" s="66"/>
      <c r="B60" s="67"/>
      <c r="C60" s="23"/>
      <c r="D60" s="23"/>
      <c r="E60" s="24"/>
      <c r="F60" s="24"/>
      <c r="G60" s="24"/>
      <c r="H60" s="24"/>
      <c r="I60" s="23"/>
      <c r="J60" s="24"/>
      <c r="K60" s="68"/>
      <c r="L60" s="43"/>
      <c r="M60" s="69"/>
      <c r="N60" s="70"/>
      <c r="O60" s="71"/>
      <c r="P60" s="76"/>
      <c r="Q60" s="67"/>
      <c r="R60" s="72"/>
      <c r="S60" s="67"/>
      <c r="T60" s="23"/>
      <c r="U60" s="23"/>
      <c r="V60" s="15"/>
      <c r="W60" s="47"/>
      <c r="X60" s="47"/>
      <c r="Y60" s="47"/>
      <c r="Z60" s="47"/>
      <c r="AA60" s="15"/>
      <c r="AB60" s="26"/>
      <c r="AC60" s="26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0.100000000000001" customHeight="1" x14ac:dyDescent="0.25">
      <c r="A61" s="66"/>
      <c r="B61" s="67"/>
      <c r="C61" s="34"/>
      <c r="D61" s="23"/>
      <c r="E61" s="45"/>
      <c r="F61" s="24"/>
      <c r="G61" s="24"/>
      <c r="H61" s="45"/>
      <c r="I61" s="34"/>
      <c r="J61" s="24"/>
      <c r="K61" s="68"/>
      <c r="L61" s="43"/>
      <c r="M61" s="69"/>
      <c r="N61" s="70"/>
      <c r="O61" s="71"/>
      <c r="P61" s="76"/>
      <c r="Q61" s="67"/>
      <c r="R61" s="72"/>
      <c r="S61" s="67"/>
      <c r="T61" s="23"/>
      <c r="U61" s="23"/>
      <c r="V61" s="15"/>
      <c r="W61" s="47"/>
      <c r="X61" s="47"/>
      <c r="Y61" s="47"/>
      <c r="Z61" s="47"/>
      <c r="AA61" s="15"/>
      <c r="AB61" s="26"/>
      <c r="AC61" s="26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20.100000000000001" customHeight="1" x14ac:dyDescent="0.25">
      <c r="A62" s="66"/>
      <c r="B62" s="67"/>
      <c r="C62" s="23"/>
      <c r="D62" s="23"/>
      <c r="E62" s="24"/>
      <c r="F62" s="24"/>
      <c r="G62" s="24"/>
      <c r="H62" s="45"/>
      <c r="I62" s="23"/>
      <c r="J62" s="24"/>
      <c r="K62" s="68"/>
      <c r="L62" s="43"/>
      <c r="M62" s="69"/>
      <c r="N62" s="70"/>
      <c r="O62" s="71"/>
      <c r="P62" s="76"/>
      <c r="Q62" s="67"/>
      <c r="R62" s="72"/>
      <c r="S62" s="67"/>
      <c r="T62" s="23"/>
      <c r="U62" s="23"/>
      <c r="V62" s="15"/>
      <c r="W62" s="47"/>
      <c r="X62" s="47"/>
      <c r="Y62" s="47"/>
      <c r="Z62" s="47"/>
      <c r="AA62" s="15"/>
      <c r="AB62" s="26"/>
      <c r="AC62" s="2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20.100000000000001" customHeight="1" x14ac:dyDescent="0.25">
      <c r="A63" s="66"/>
      <c r="B63" s="67"/>
      <c r="C63" s="23"/>
      <c r="D63" s="23"/>
      <c r="E63" s="22"/>
      <c r="F63" s="24"/>
      <c r="G63" s="24"/>
      <c r="H63" s="22"/>
      <c r="I63" s="23"/>
      <c r="J63" s="24"/>
      <c r="K63" s="68"/>
      <c r="L63" s="43"/>
      <c r="M63" s="69"/>
      <c r="N63" s="70"/>
      <c r="O63" s="71"/>
      <c r="P63" s="76"/>
      <c r="Q63" s="67"/>
      <c r="R63" s="72"/>
      <c r="S63" s="67"/>
      <c r="T63" s="23"/>
      <c r="U63" s="23"/>
      <c r="V63" s="15"/>
      <c r="W63" s="47"/>
      <c r="X63" s="47"/>
      <c r="Y63" s="47"/>
      <c r="Z63" s="47"/>
      <c r="AA63" s="15"/>
      <c r="AB63" s="26"/>
      <c r="AC63" s="26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20.100000000000001" customHeight="1" x14ac:dyDescent="0.25">
      <c r="A64" s="66"/>
      <c r="B64" s="67"/>
      <c r="C64" s="23"/>
      <c r="D64" s="23"/>
      <c r="E64" s="22"/>
      <c r="F64" s="24"/>
      <c r="G64" s="24"/>
      <c r="H64" s="22"/>
      <c r="I64" s="23"/>
      <c r="J64" s="24"/>
      <c r="K64" s="68"/>
      <c r="L64" s="43"/>
      <c r="M64" s="69"/>
      <c r="N64" s="70"/>
      <c r="O64" s="71"/>
      <c r="P64" s="76"/>
      <c r="Q64" s="67"/>
      <c r="R64" s="72"/>
      <c r="S64" s="67"/>
      <c r="T64" s="23"/>
      <c r="U64" s="23"/>
      <c r="V64" s="15"/>
      <c r="W64" s="47"/>
      <c r="X64" s="47"/>
      <c r="Y64" s="47"/>
      <c r="Z64" s="47"/>
      <c r="AA64" s="15"/>
      <c r="AB64" s="26"/>
      <c r="AC64" s="26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20.100000000000001" customHeight="1" x14ac:dyDescent="0.25">
      <c r="A65" s="66"/>
      <c r="B65" s="67"/>
      <c r="C65" s="23"/>
      <c r="D65" s="23"/>
      <c r="E65" s="22"/>
      <c r="F65" s="24"/>
      <c r="G65" s="24"/>
      <c r="H65" s="22"/>
      <c r="I65" s="23"/>
      <c r="J65" s="24"/>
      <c r="K65" s="68"/>
      <c r="L65" s="43"/>
      <c r="M65" s="69"/>
      <c r="N65" s="70"/>
      <c r="O65" s="71"/>
      <c r="P65" s="76"/>
      <c r="Q65" s="67"/>
      <c r="R65" s="72"/>
      <c r="S65" s="67"/>
      <c r="T65" s="23"/>
      <c r="U65" s="23"/>
      <c r="V65" s="15"/>
      <c r="W65" s="47"/>
      <c r="X65" s="47"/>
      <c r="Y65" s="47"/>
      <c r="Z65" s="47"/>
      <c r="AA65" s="15"/>
      <c r="AB65" s="26"/>
      <c r="AC65" s="26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20.100000000000001" customHeight="1" x14ac:dyDescent="0.25">
      <c r="A66" s="66"/>
      <c r="B66" s="67"/>
      <c r="C66" s="23"/>
      <c r="D66" s="23"/>
      <c r="E66" s="22"/>
      <c r="F66" s="24"/>
      <c r="G66" s="24"/>
      <c r="H66" s="22"/>
      <c r="I66" s="23"/>
      <c r="J66" s="24"/>
      <c r="K66" s="68"/>
      <c r="L66" s="43"/>
      <c r="M66" s="69"/>
      <c r="N66" s="70"/>
      <c r="O66" s="71"/>
      <c r="P66" s="76"/>
      <c r="Q66" s="67"/>
      <c r="R66" s="72"/>
      <c r="S66" s="67"/>
      <c r="T66" s="23"/>
      <c r="U66" s="23"/>
      <c r="V66" s="15"/>
      <c r="W66" s="47"/>
      <c r="X66" s="47"/>
      <c r="Y66" s="47"/>
      <c r="Z66" s="47"/>
      <c r="AA66" s="15"/>
      <c r="AB66" s="26"/>
      <c r="AC66" s="26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0.100000000000001" customHeight="1" x14ac:dyDescent="0.25">
      <c r="A67" s="66"/>
      <c r="B67" s="67"/>
      <c r="C67" s="23"/>
      <c r="D67" s="23"/>
      <c r="E67" s="22"/>
      <c r="F67" s="24"/>
      <c r="G67" s="24"/>
      <c r="H67" s="22"/>
      <c r="I67" s="23"/>
      <c r="J67" s="24"/>
      <c r="K67" s="68"/>
      <c r="L67" s="43"/>
      <c r="M67" s="69"/>
      <c r="N67" s="70"/>
      <c r="O67" s="71"/>
      <c r="P67" s="76"/>
      <c r="Q67" s="67"/>
      <c r="R67" s="72"/>
      <c r="S67" s="67"/>
      <c r="T67" s="23"/>
      <c r="U67" s="23"/>
      <c r="V67" s="15"/>
      <c r="W67" s="47"/>
      <c r="X67" s="47"/>
      <c r="Y67" s="47"/>
      <c r="Z67" s="47"/>
      <c r="AA67" s="15"/>
      <c r="AB67" s="26"/>
      <c r="AC67" s="26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8.75" x14ac:dyDescent="0.25">
      <c r="A68" s="66"/>
      <c r="B68" s="67"/>
      <c r="C68" s="23"/>
      <c r="D68" s="23"/>
      <c r="E68" s="22"/>
      <c r="F68" s="24"/>
      <c r="G68" s="24"/>
      <c r="H68" s="22"/>
      <c r="I68" s="23"/>
      <c r="J68" s="24"/>
      <c r="K68" s="68"/>
      <c r="L68" s="43"/>
      <c r="M68" s="69"/>
      <c r="N68" s="70"/>
      <c r="O68" s="71"/>
      <c r="P68" s="76"/>
      <c r="Q68" s="67"/>
      <c r="R68" s="72"/>
      <c r="S68" s="67"/>
      <c r="T68" s="23"/>
      <c r="U68" s="23"/>
      <c r="V68" s="15"/>
      <c r="W68" s="47"/>
      <c r="X68" s="47"/>
      <c r="Y68" s="47"/>
      <c r="Z68" s="47"/>
      <c r="AA68" s="15"/>
      <c r="AB68" s="26"/>
      <c r="AC68" s="26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8.75" x14ac:dyDescent="0.25">
      <c r="A69" s="66"/>
      <c r="B69" s="67"/>
      <c r="C69" s="23"/>
      <c r="D69" s="23"/>
      <c r="E69" s="22"/>
      <c r="F69" s="24"/>
      <c r="G69" s="24"/>
      <c r="H69" s="22"/>
      <c r="I69" s="23"/>
      <c r="J69" s="24"/>
      <c r="K69" s="68"/>
      <c r="L69" s="43"/>
      <c r="M69" s="69"/>
      <c r="N69" s="70"/>
      <c r="O69" s="71"/>
      <c r="P69" s="76"/>
      <c r="Q69" s="67"/>
      <c r="R69" s="72"/>
      <c r="S69" s="67"/>
      <c r="T69" s="23"/>
      <c r="U69" s="23"/>
      <c r="V69" s="15"/>
      <c r="W69" s="47"/>
      <c r="X69" s="47"/>
      <c r="Y69" s="47"/>
      <c r="Z69" s="47"/>
      <c r="AA69" s="15"/>
      <c r="AB69" s="26"/>
      <c r="AC69" s="26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8.75" x14ac:dyDescent="0.25">
      <c r="A70" s="66"/>
      <c r="B70" s="67"/>
      <c r="C70" s="23"/>
      <c r="D70" s="23"/>
      <c r="E70" s="24"/>
      <c r="F70" s="24"/>
      <c r="G70" s="24"/>
      <c r="H70" s="45"/>
      <c r="I70" s="23"/>
      <c r="J70" s="24"/>
      <c r="K70" s="68"/>
      <c r="L70" s="43"/>
      <c r="M70" s="69"/>
      <c r="N70" s="70"/>
      <c r="O70" s="71"/>
      <c r="P70" s="76"/>
      <c r="Q70" s="67"/>
      <c r="R70" s="72"/>
      <c r="S70" s="67"/>
      <c r="T70" s="23"/>
      <c r="U70" s="23"/>
      <c r="V70" s="35"/>
      <c r="W70" s="47"/>
      <c r="X70" s="47"/>
      <c r="Y70" s="47"/>
      <c r="Z70" s="47"/>
      <c r="AA70" s="15"/>
      <c r="AB70" s="26"/>
      <c r="AC70" s="26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8.75" x14ac:dyDescent="0.25">
      <c r="A71" s="66"/>
      <c r="B71" s="67"/>
      <c r="C71" s="23"/>
      <c r="D71" s="23"/>
      <c r="E71" s="24"/>
      <c r="F71" s="24"/>
      <c r="G71" s="24"/>
      <c r="H71" s="45"/>
      <c r="I71" s="23"/>
      <c r="J71" s="24"/>
      <c r="K71" s="68"/>
      <c r="L71" s="43"/>
      <c r="M71" s="69"/>
      <c r="N71" s="70"/>
      <c r="O71" s="71"/>
      <c r="P71" s="76"/>
      <c r="Q71" s="67"/>
      <c r="R71" s="72"/>
      <c r="S71" s="67"/>
      <c r="T71" s="23"/>
      <c r="U71" s="23"/>
      <c r="V71" s="35"/>
      <c r="W71" s="47"/>
      <c r="X71" s="47"/>
      <c r="Y71" s="47"/>
      <c r="Z71" s="47"/>
      <c r="AA71" s="15"/>
      <c r="AB71" s="26"/>
      <c r="AC71" s="26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20.100000000000001" customHeight="1" x14ac:dyDescent="0.25">
      <c r="A72" s="66"/>
      <c r="B72" s="67"/>
      <c r="C72" s="23"/>
      <c r="D72" s="23"/>
      <c r="E72" s="22"/>
      <c r="F72" s="24"/>
      <c r="G72" s="24"/>
      <c r="H72" s="45"/>
      <c r="I72" s="23"/>
      <c r="J72" s="24"/>
      <c r="K72" s="68"/>
      <c r="L72" s="43"/>
      <c r="M72" s="69"/>
      <c r="N72" s="70"/>
      <c r="O72" s="71"/>
      <c r="P72" s="76"/>
      <c r="Q72" s="67"/>
      <c r="R72" s="72"/>
      <c r="S72" s="67"/>
      <c r="T72" s="23"/>
      <c r="U72" s="23"/>
      <c r="V72" s="15"/>
      <c r="W72" s="47"/>
      <c r="X72" s="47"/>
      <c r="Y72" s="47"/>
      <c r="Z72" s="47"/>
      <c r="AA72" s="15"/>
      <c r="AB72" s="26"/>
      <c r="AC72" s="26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8.75" x14ac:dyDescent="0.25">
      <c r="A73" s="66"/>
      <c r="B73" s="67"/>
      <c r="C73" s="23"/>
      <c r="D73" s="23"/>
      <c r="E73" s="24"/>
      <c r="F73" s="24"/>
      <c r="G73" s="24"/>
      <c r="H73" s="45"/>
      <c r="I73" s="23"/>
      <c r="J73" s="24"/>
      <c r="K73" s="68"/>
      <c r="L73" s="43"/>
      <c r="M73" s="69"/>
      <c r="N73" s="70"/>
      <c r="O73" s="71"/>
      <c r="P73" s="76"/>
      <c r="Q73" s="67"/>
      <c r="R73" s="72"/>
      <c r="S73" s="67"/>
      <c r="T73" s="23"/>
      <c r="U73" s="23"/>
      <c r="V73" s="15"/>
      <c r="W73" s="47"/>
      <c r="X73" s="47"/>
      <c r="Y73" s="47"/>
      <c r="Z73" s="47"/>
      <c r="AA73" s="15"/>
      <c r="AB73" s="26"/>
      <c r="AC73" s="26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8.75" x14ac:dyDescent="0.25">
      <c r="A74" s="66"/>
      <c r="B74" s="67"/>
      <c r="C74" s="23"/>
      <c r="D74" s="23"/>
      <c r="E74" s="24"/>
      <c r="F74" s="24"/>
      <c r="G74" s="24"/>
      <c r="H74" s="45"/>
      <c r="I74" s="23"/>
      <c r="J74" s="24"/>
      <c r="K74" s="68"/>
      <c r="L74" s="43"/>
      <c r="M74" s="69"/>
      <c r="N74" s="70"/>
      <c r="O74" s="71"/>
      <c r="P74" s="76"/>
      <c r="Q74" s="67"/>
      <c r="R74" s="72"/>
      <c r="S74" s="67"/>
      <c r="T74" s="23"/>
      <c r="U74" s="23"/>
      <c r="V74" s="15"/>
      <c r="W74" s="47"/>
      <c r="X74" s="47"/>
      <c r="Y74" s="47"/>
      <c r="Z74" s="47"/>
      <c r="AA74" s="15"/>
      <c r="AB74" s="26"/>
      <c r="AC74" s="2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8.75" x14ac:dyDescent="0.25">
      <c r="A75" s="66"/>
      <c r="B75" s="67"/>
      <c r="C75" s="23"/>
      <c r="D75" s="23"/>
      <c r="E75" s="24"/>
      <c r="F75" s="24"/>
      <c r="G75" s="24"/>
      <c r="H75" s="45"/>
      <c r="I75" s="23"/>
      <c r="J75" s="24"/>
      <c r="K75" s="68"/>
      <c r="L75" s="43"/>
      <c r="M75" s="69"/>
      <c r="N75" s="70"/>
      <c r="O75" s="71"/>
      <c r="P75" s="76"/>
      <c r="Q75" s="67"/>
      <c r="R75" s="72"/>
      <c r="S75" s="67"/>
      <c r="T75" s="23"/>
      <c r="U75" s="23"/>
      <c r="V75" s="15"/>
      <c r="W75" s="47"/>
      <c r="X75" s="47"/>
      <c r="Y75" s="47"/>
      <c r="Z75" s="47"/>
      <c r="AA75" s="15"/>
      <c r="AB75" s="26"/>
      <c r="AC75" s="2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8.75" x14ac:dyDescent="0.25">
      <c r="A76" s="66"/>
      <c r="B76" s="67"/>
      <c r="C76" s="23"/>
      <c r="D76" s="23"/>
      <c r="E76" s="24"/>
      <c r="F76" s="24"/>
      <c r="G76" s="24"/>
      <c r="H76" s="45"/>
      <c r="I76" s="23"/>
      <c r="J76" s="24"/>
      <c r="K76" s="68"/>
      <c r="L76" s="43"/>
      <c r="M76" s="69"/>
      <c r="N76" s="70"/>
      <c r="O76" s="71"/>
      <c r="P76" s="76"/>
      <c r="Q76" s="67"/>
      <c r="R76" s="72"/>
      <c r="S76" s="67"/>
      <c r="T76" s="23"/>
      <c r="U76" s="23"/>
      <c r="V76" s="15"/>
      <c r="W76" s="47"/>
      <c r="X76" s="47"/>
      <c r="Y76" s="47"/>
      <c r="Z76" s="47"/>
      <c r="AA76" s="15"/>
      <c r="AB76" s="26"/>
      <c r="AC76" s="26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8.75" x14ac:dyDescent="0.25">
      <c r="A77" s="66"/>
      <c r="B77" s="67"/>
      <c r="C77" s="23"/>
      <c r="D77" s="23"/>
      <c r="E77" s="45"/>
      <c r="F77" s="24"/>
      <c r="G77" s="24"/>
      <c r="H77" s="45"/>
      <c r="I77" s="23"/>
      <c r="J77" s="24"/>
      <c r="K77" s="68"/>
      <c r="L77" s="43"/>
      <c r="M77" s="69"/>
      <c r="N77" s="70"/>
      <c r="O77" s="71"/>
      <c r="P77" s="76"/>
      <c r="Q77" s="67"/>
      <c r="R77" s="72"/>
      <c r="S77" s="67"/>
      <c r="T77" s="23"/>
      <c r="U77" s="23"/>
      <c r="V77" s="24"/>
      <c r="W77" s="47"/>
      <c r="X77" s="47"/>
      <c r="Y77" s="47"/>
      <c r="Z77" s="47"/>
      <c r="AA77" s="15"/>
      <c r="AB77" s="26"/>
      <c r="AC77" s="26" t="s">
        <v>1102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8.75" x14ac:dyDescent="0.25">
      <c r="A78" s="66"/>
      <c r="B78" s="67"/>
      <c r="C78" s="23"/>
      <c r="D78" s="23"/>
      <c r="E78" s="24"/>
      <c r="F78" s="24"/>
      <c r="G78" s="21"/>
      <c r="H78" s="45"/>
      <c r="I78" s="23"/>
      <c r="J78" s="21"/>
      <c r="K78" s="68"/>
      <c r="L78" s="43"/>
      <c r="M78" s="69"/>
      <c r="N78" s="70"/>
      <c r="O78" s="71"/>
      <c r="P78" s="76"/>
      <c r="Q78" s="67"/>
      <c r="R78" s="72"/>
      <c r="S78" s="67"/>
      <c r="T78" s="23"/>
      <c r="U78" s="23"/>
      <c r="V78" s="35"/>
      <c r="W78" s="47"/>
      <c r="X78" s="47"/>
      <c r="Y78" s="47"/>
      <c r="Z78" s="47"/>
      <c r="AA78" s="15"/>
      <c r="AB78" s="26"/>
      <c r="AC78" s="26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8.75" x14ac:dyDescent="0.25">
      <c r="A79" s="66"/>
      <c r="B79" s="67"/>
      <c r="C79" s="23"/>
      <c r="D79" s="23"/>
      <c r="E79" s="24"/>
      <c r="F79" s="24"/>
      <c r="G79" s="24"/>
      <c r="H79" s="45"/>
      <c r="I79" s="23"/>
      <c r="J79" s="24"/>
      <c r="K79" s="68"/>
      <c r="L79" s="43"/>
      <c r="M79" s="69"/>
      <c r="N79" s="70"/>
      <c r="O79" s="71"/>
      <c r="P79" s="76"/>
      <c r="Q79" s="67"/>
      <c r="R79" s="72"/>
      <c r="S79" s="67"/>
      <c r="T79" s="23"/>
      <c r="U79" s="23"/>
      <c r="V79" s="15"/>
      <c r="W79" s="47"/>
      <c r="X79" s="47"/>
      <c r="Y79" s="47"/>
      <c r="Z79" s="47"/>
      <c r="AA79" s="15"/>
      <c r="AB79" s="26"/>
      <c r="AC79" s="26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8.75" x14ac:dyDescent="0.25">
      <c r="A80" s="66"/>
      <c r="B80" s="67"/>
      <c r="C80" s="23"/>
      <c r="D80" s="23"/>
      <c r="E80" s="24"/>
      <c r="F80" s="24"/>
      <c r="G80" s="24"/>
      <c r="H80" s="45"/>
      <c r="I80" s="23"/>
      <c r="J80" s="24"/>
      <c r="K80" s="68"/>
      <c r="L80" s="43"/>
      <c r="M80" s="69"/>
      <c r="N80" s="70"/>
      <c r="O80" s="71"/>
      <c r="P80" s="76"/>
      <c r="Q80" s="67"/>
      <c r="R80" s="72"/>
      <c r="S80" s="67"/>
      <c r="T80" s="23"/>
      <c r="U80" s="23"/>
      <c r="V80" s="15"/>
      <c r="W80" s="47"/>
      <c r="X80" s="47"/>
      <c r="Y80" s="47"/>
      <c r="Z80" s="47"/>
      <c r="AA80" s="15"/>
      <c r="AB80" s="26"/>
      <c r="AC80" s="26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8.75" x14ac:dyDescent="0.25">
      <c r="A81" s="66"/>
      <c r="B81" s="67"/>
      <c r="C81" s="23"/>
      <c r="D81" s="23"/>
      <c r="E81" s="24"/>
      <c r="F81" s="24"/>
      <c r="G81" s="24"/>
      <c r="H81" s="45"/>
      <c r="I81" s="23"/>
      <c r="J81" s="24"/>
      <c r="K81" s="68"/>
      <c r="L81" s="43"/>
      <c r="M81" s="69"/>
      <c r="N81" s="70"/>
      <c r="O81" s="71"/>
      <c r="P81" s="76"/>
      <c r="Q81" s="67"/>
      <c r="R81" s="72"/>
      <c r="S81" s="67"/>
      <c r="T81" s="23"/>
      <c r="U81" s="23"/>
      <c r="V81" s="15"/>
      <c r="W81" s="47"/>
      <c r="X81" s="47"/>
      <c r="Y81" s="47"/>
      <c r="Z81" s="47"/>
      <c r="AA81" s="15"/>
      <c r="AB81" s="26"/>
      <c r="AC81" s="26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8.75" x14ac:dyDescent="0.25">
      <c r="A82" s="66"/>
      <c r="B82" s="67"/>
      <c r="C82" s="23"/>
      <c r="D82" s="23"/>
      <c r="E82" s="24"/>
      <c r="F82" s="24"/>
      <c r="G82" s="24"/>
      <c r="H82" s="45"/>
      <c r="I82" s="23"/>
      <c r="J82" s="24"/>
      <c r="K82" s="68"/>
      <c r="L82" s="43"/>
      <c r="M82" s="69"/>
      <c r="N82" s="70"/>
      <c r="O82" s="71"/>
      <c r="P82" s="76"/>
      <c r="Q82" s="67"/>
      <c r="R82" s="72"/>
      <c r="S82" s="67"/>
      <c r="T82" s="23"/>
      <c r="U82" s="23"/>
      <c r="V82" s="35"/>
      <c r="W82" s="47"/>
      <c r="X82" s="47"/>
      <c r="Y82" s="47"/>
      <c r="Z82" s="47"/>
      <c r="AA82" s="15"/>
      <c r="AB82" s="26"/>
      <c r="AC82" s="26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8.75" x14ac:dyDescent="0.25">
      <c r="A83" s="66"/>
      <c r="B83" s="67"/>
      <c r="C83" s="23"/>
      <c r="D83" s="52"/>
      <c r="E83" s="24"/>
      <c r="F83" s="24"/>
      <c r="G83" s="24"/>
      <c r="H83" s="45"/>
      <c r="I83" s="23"/>
      <c r="J83" s="24"/>
      <c r="K83" s="68"/>
      <c r="L83" s="43"/>
      <c r="M83" s="69"/>
      <c r="N83" s="70"/>
      <c r="O83" s="71"/>
      <c r="P83" s="76"/>
      <c r="Q83" s="67"/>
      <c r="R83" s="72"/>
      <c r="S83" s="67"/>
      <c r="T83" s="23"/>
      <c r="U83" s="23"/>
      <c r="V83" s="35"/>
      <c r="W83" s="47"/>
      <c r="X83" s="47"/>
      <c r="Y83" s="47"/>
      <c r="Z83" s="47"/>
      <c r="AA83" s="15"/>
      <c r="AB83" s="26"/>
      <c r="AC83" s="26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8.75" x14ac:dyDescent="0.25">
      <c r="A84" s="66"/>
      <c r="B84" s="67"/>
      <c r="C84" s="23"/>
      <c r="D84" s="52"/>
      <c r="E84" s="24"/>
      <c r="F84" s="24"/>
      <c r="G84" s="24"/>
      <c r="H84" s="45"/>
      <c r="I84" s="23"/>
      <c r="J84" s="24"/>
      <c r="K84" s="68"/>
      <c r="L84" s="43"/>
      <c r="M84" s="69"/>
      <c r="N84" s="70"/>
      <c r="O84" s="71"/>
      <c r="P84" s="76"/>
      <c r="Q84" s="67"/>
      <c r="R84" s="72"/>
      <c r="S84" s="67"/>
      <c r="T84" s="23"/>
      <c r="U84" s="23"/>
      <c r="V84" s="35"/>
      <c r="W84" s="47"/>
      <c r="X84" s="47"/>
      <c r="Y84" s="47"/>
      <c r="Z84" s="47"/>
      <c r="AA84" s="15"/>
      <c r="AB84" s="26"/>
      <c r="AC84" s="26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8.75" x14ac:dyDescent="0.25">
      <c r="A85" s="66"/>
      <c r="B85" s="67"/>
      <c r="C85" s="23"/>
      <c r="D85" s="52"/>
      <c r="E85" s="45"/>
      <c r="F85" s="24"/>
      <c r="G85" s="24"/>
      <c r="H85" s="45"/>
      <c r="I85" s="23"/>
      <c r="J85" s="24"/>
      <c r="K85" s="68"/>
      <c r="L85" s="43"/>
      <c r="M85" s="69"/>
      <c r="N85" s="70"/>
      <c r="O85" s="71"/>
      <c r="P85" s="76"/>
      <c r="Q85" s="67"/>
      <c r="R85" s="72"/>
      <c r="S85" s="67"/>
      <c r="T85" s="23"/>
      <c r="U85" s="23"/>
      <c r="V85" s="35"/>
      <c r="W85" s="47"/>
      <c r="X85" s="47"/>
      <c r="Y85" s="47"/>
      <c r="Z85" s="47"/>
      <c r="AA85" s="15"/>
      <c r="AB85" s="26"/>
      <c r="AC85" s="26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8.75" x14ac:dyDescent="0.25">
      <c r="A86" s="66"/>
      <c r="B86" s="67"/>
      <c r="C86" s="23"/>
      <c r="D86" s="52"/>
      <c r="E86" s="45"/>
      <c r="F86" s="24"/>
      <c r="G86" s="24"/>
      <c r="H86" s="45"/>
      <c r="I86" s="23"/>
      <c r="J86" s="24"/>
      <c r="K86" s="68"/>
      <c r="L86" s="43"/>
      <c r="M86" s="69"/>
      <c r="N86" s="70"/>
      <c r="O86" s="71"/>
      <c r="P86" s="76"/>
      <c r="Q86" s="67"/>
      <c r="R86" s="72"/>
      <c r="S86" s="67"/>
      <c r="T86" s="23"/>
      <c r="U86" s="23"/>
      <c r="V86" s="35"/>
      <c r="W86" s="47"/>
      <c r="X86" s="47"/>
      <c r="Y86" s="47"/>
      <c r="Z86" s="47"/>
      <c r="AA86" s="15"/>
      <c r="AB86" s="26"/>
      <c r="AC86" s="26" t="s">
        <v>1103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8.75" x14ac:dyDescent="0.25">
      <c r="A87" s="66"/>
      <c r="B87" s="67"/>
      <c r="C87" s="23"/>
      <c r="D87" s="52"/>
      <c r="E87" s="45"/>
      <c r="F87" s="24"/>
      <c r="G87" s="24"/>
      <c r="H87" s="45"/>
      <c r="I87" s="23"/>
      <c r="J87" s="24"/>
      <c r="K87" s="68"/>
      <c r="L87" s="43"/>
      <c r="M87" s="69"/>
      <c r="N87" s="70"/>
      <c r="O87" s="71"/>
      <c r="P87" s="76"/>
      <c r="Q87" s="67"/>
      <c r="R87" s="72"/>
      <c r="S87" s="67"/>
      <c r="T87" s="23"/>
      <c r="U87" s="23"/>
      <c r="V87" s="35"/>
      <c r="W87" s="47"/>
      <c r="X87" s="47"/>
      <c r="Y87" s="47"/>
      <c r="Z87" s="47"/>
      <c r="AA87" s="15"/>
      <c r="AB87" s="26"/>
      <c r="AC87" s="26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8.75" x14ac:dyDescent="0.25">
      <c r="A88" s="66"/>
      <c r="B88" s="67"/>
      <c r="C88" s="23"/>
      <c r="D88" s="52"/>
      <c r="E88" s="45"/>
      <c r="F88" s="24"/>
      <c r="G88" s="24"/>
      <c r="H88" s="45"/>
      <c r="I88" s="23"/>
      <c r="J88" s="24"/>
      <c r="K88" s="68"/>
      <c r="L88" s="43"/>
      <c r="M88" s="69"/>
      <c r="N88" s="70"/>
      <c r="O88" s="71"/>
      <c r="P88" s="76"/>
      <c r="Q88" s="67"/>
      <c r="R88" s="72"/>
      <c r="S88" s="67"/>
      <c r="T88" s="23"/>
      <c r="U88" s="23"/>
      <c r="V88" s="35"/>
      <c r="W88" s="47"/>
      <c r="X88" s="47"/>
      <c r="Y88" s="47"/>
      <c r="Z88" s="47"/>
      <c r="AA88" s="15"/>
      <c r="AB88" s="26"/>
      <c r="AC88" s="26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8.75" x14ac:dyDescent="0.25">
      <c r="A89" s="66"/>
      <c r="B89" s="67"/>
      <c r="C89" s="23"/>
      <c r="D89" s="23"/>
      <c r="E89" s="22"/>
      <c r="F89" s="24"/>
      <c r="G89" s="24"/>
      <c r="H89" s="22"/>
      <c r="I89" s="23"/>
      <c r="J89" s="24"/>
      <c r="K89" s="68"/>
      <c r="L89" s="43"/>
      <c r="M89" s="69"/>
      <c r="N89" s="70"/>
      <c r="O89" s="71"/>
      <c r="P89" s="76"/>
      <c r="Q89" s="67"/>
      <c r="R89" s="72"/>
      <c r="S89" s="67"/>
      <c r="T89" s="23"/>
      <c r="U89" s="23"/>
      <c r="V89" s="15"/>
      <c r="W89" s="47"/>
      <c r="X89" s="47"/>
      <c r="Y89" s="47"/>
      <c r="Z89" s="47"/>
      <c r="AA89" s="15"/>
      <c r="AB89" s="26"/>
      <c r="AC89" s="26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8.75" x14ac:dyDescent="0.25">
      <c r="A90" s="66"/>
      <c r="B90" s="67"/>
      <c r="C90" s="23"/>
      <c r="D90" s="23"/>
      <c r="E90" s="22"/>
      <c r="F90" s="24"/>
      <c r="G90" s="24"/>
      <c r="H90" s="22"/>
      <c r="I90" s="23"/>
      <c r="J90" s="24"/>
      <c r="K90" s="68"/>
      <c r="L90" s="43"/>
      <c r="M90" s="69"/>
      <c r="N90" s="70"/>
      <c r="O90" s="71"/>
      <c r="P90" s="76"/>
      <c r="Q90" s="67"/>
      <c r="R90" s="72"/>
      <c r="S90" s="67"/>
      <c r="T90" s="23"/>
      <c r="U90" s="23"/>
      <c r="V90" s="15"/>
      <c r="W90" s="47"/>
      <c r="X90" s="47"/>
      <c r="Y90" s="47"/>
      <c r="Z90" s="47"/>
      <c r="AA90" s="15"/>
      <c r="AB90" s="26"/>
      <c r="AC90" s="26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8.75" x14ac:dyDescent="0.25">
      <c r="A91" s="66"/>
      <c r="B91" s="67"/>
      <c r="C91" s="23"/>
      <c r="D91" s="23"/>
      <c r="E91" s="22"/>
      <c r="F91" s="24"/>
      <c r="G91" s="24"/>
      <c r="H91" s="22"/>
      <c r="I91" s="23"/>
      <c r="J91" s="24"/>
      <c r="K91" s="68"/>
      <c r="L91" s="43"/>
      <c r="M91" s="69"/>
      <c r="N91" s="70"/>
      <c r="O91" s="71"/>
      <c r="P91" s="76"/>
      <c r="Q91" s="67"/>
      <c r="R91" s="72"/>
      <c r="S91" s="67"/>
      <c r="T91" s="23"/>
      <c r="U91" s="23"/>
      <c r="V91" s="15"/>
      <c r="W91" s="47"/>
      <c r="X91" s="47"/>
      <c r="Y91" s="47"/>
      <c r="Z91" s="47"/>
      <c r="AA91" s="15"/>
      <c r="AB91" s="26"/>
      <c r="AC91" s="26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8.75" x14ac:dyDescent="0.25">
      <c r="A92" s="66"/>
      <c r="B92" s="67"/>
      <c r="C92" s="23"/>
      <c r="D92" s="23"/>
      <c r="E92" s="22"/>
      <c r="F92" s="24"/>
      <c r="G92" s="24"/>
      <c r="H92" s="22"/>
      <c r="I92" s="23"/>
      <c r="J92" s="24"/>
      <c r="K92" s="68"/>
      <c r="L92" s="43"/>
      <c r="M92" s="69"/>
      <c r="N92" s="70"/>
      <c r="O92" s="71"/>
      <c r="P92" s="76"/>
      <c r="Q92" s="67"/>
      <c r="R92" s="72"/>
      <c r="S92" s="67"/>
      <c r="T92" s="23"/>
      <c r="U92" s="23"/>
      <c r="V92" s="15"/>
      <c r="W92" s="47"/>
      <c r="X92" s="47"/>
      <c r="Y92" s="47"/>
      <c r="Z92" s="47"/>
      <c r="AA92" s="15"/>
      <c r="AB92" s="26"/>
      <c r="AC92" s="26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8.75" x14ac:dyDescent="0.25">
      <c r="A93" s="66"/>
      <c r="B93" s="67"/>
      <c r="C93" s="23"/>
      <c r="D93" s="23"/>
      <c r="E93" s="22"/>
      <c r="F93" s="24"/>
      <c r="G93" s="24"/>
      <c r="H93" s="22"/>
      <c r="I93" s="23"/>
      <c r="J93" s="24"/>
      <c r="K93" s="68"/>
      <c r="L93" s="43"/>
      <c r="M93" s="69"/>
      <c r="N93" s="70"/>
      <c r="O93" s="71"/>
      <c r="P93" s="76"/>
      <c r="Q93" s="67"/>
      <c r="R93" s="72"/>
      <c r="S93" s="67"/>
      <c r="T93" s="23"/>
      <c r="U93" s="23"/>
      <c r="V93" s="15"/>
      <c r="W93" s="47"/>
      <c r="X93" s="47"/>
      <c r="Y93" s="47"/>
      <c r="Z93" s="47"/>
      <c r="AA93" s="15"/>
      <c r="AB93" s="26"/>
      <c r="AC93" s="26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8.75" x14ac:dyDescent="0.25">
      <c r="A94" s="66"/>
      <c r="B94" s="67"/>
      <c r="C94" s="23"/>
      <c r="D94" s="23"/>
      <c r="E94" s="22"/>
      <c r="F94" s="24"/>
      <c r="G94" s="24"/>
      <c r="H94" s="22"/>
      <c r="I94" s="23"/>
      <c r="J94" s="24"/>
      <c r="K94" s="68"/>
      <c r="L94" s="43"/>
      <c r="M94" s="69"/>
      <c r="N94" s="70"/>
      <c r="O94" s="71"/>
      <c r="P94" s="76"/>
      <c r="Q94" s="67"/>
      <c r="R94" s="72"/>
      <c r="S94" s="67"/>
      <c r="T94" s="23"/>
      <c r="U94" s="23"/>
      <c r="V94" s="15"/>
      <c r="W94" s="47"/>
      <c r="X94" s="47"/>
      <c r="Y94" s="47"/>
      <c r="Z94" s="47"/>
      <c r="AA94" s="15"/>
      <c r="AB94" s="26"/>
      <c r="AC94" s="26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8.75" x14ac:dyDescent="0.25">
      <c r="A95" s="66"/>
      <c r="B95" s="67"/>
      <c r="C95" s="23"/>
      <c r="D95" s="23"/>
      <c r="E95" s="24"/>
      <c r="F95" s="24"/>
      <c r="G95" s="24"/>
      <c r="H95" s="45"/>
      <c r="I95" s="23"/>
      <c r="J95" s="24"/>
      <c r="K95" s="68"/>
      <c r="L95" s="43"/>
      <c r="M95" s="69"/>
      <c r="N95" s="70"/>
      <c r="O95" s="71"/>
      <c r="P95" s="76"/>
      <c r="Q95" s="67"/>
      <c r="R95" s="72"/>
      <c r="S95" s="67"/>
      <c r="T95" s="23"/>
      <c r="U95" s="23"/>
      <c r="V95" s="15"/>
      <c r="W95" s="47"/>
      <c r="X95" s="47"/>
      <c r="Y95" s="47"/>
      <c r="Z95" s="47"/>
      <c r="AA95" s="15"/>
      <c r="AB95" s="26"/>
      <c r="AC95" s="26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8.75" x14ac:dyDescent="0.25">
      <c r="A96" s="66"/>
      <c r="B96" s="67"/>
      <c r="C96" s="23"/>
      <c r="D96" s="23"/>
      <c r="E96" s="24"/>
      <c r="F96" s="24"/>
      <c r="G96" s="24"/>
      <c r="H96" s="45"/>
      <c r="I96" s="23"/>
      <c r="J96" s="24"/>
      <c r="K96" s="68"/>
      <c r="L96" s="43"/>
      <c r="M96" s="69"/>
      <c r="N96" s="70"/>
      <c r="O96" s="71"/>
      <c r="P96" s="76"/>
      <c r="Q96" s="67"/>
      <c r="R96" s="72"/>
      <c r="S96" s="67"/>
      <c r="T96" s="23"/>
      <c r="U96" s="23"/>
      <c r="V96" s="15"/>
      <c r="W96" s="47"/>
      <c r="X96" s="47"/>
      <c r="Y96" s="47"/>
      <c r="Z96" s="47"/>
      <c r="AA96" s="15"/>
      <c r="AB96" s="26"/>
      <c r="AC96" s="26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8.75" x14ac:dyDescent="0.25">
      <c r="A97" s="66"/>
      <c r="B97" s="67"/>
      <c r="C97" s="23"/>
      <c r="D97" s="23"/>
      <c r="E97" s="24"/>
      <c r="F97" s="24"/>
      <c r="G97" s="24"/>
      <c r="H97" s="45"/>
      <c r="I97" s="23"/>
      <c r="J97" s="24"/>
      <c r="K97" s="68"/>
      <c r="L97" s="43"/>
      <c r="M97" s="69"/>
      <c r="N97" s="70"/>
      <c r="O97" s="71"/>
      <c r="P97" s="76"/>
      <c r="Q97" s="67"/>
      <c r="R97" s="72"/>
      <c r="S97" s="67"/>
      <c r="T97" s="23"/>
      <c r="U97" s="23"/>
      <c r="V97" s="15"/>
      <c r="W97" s="47"/>
      <c r="X97" s="47"/>
      <c r="Y97" s="47"/>
      <c r="Z97" s="47"/>
      <c r="AA97" s="15"/>
      <c r="AB97" s="26" t="s">
        <v>1104</v>
      </c>
      <c r="AC97" s="26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8.75" x14ac:dyDescent="0.25">
      <c r="A98" s="66"/>
      <c r="B98" s="67"/>
      <c r="C98" s="23"/>
      <c r="D98" s="23"/>
      <c r="E98" s="45"/>
      <c r="F98" s="24"/>
      <c r="G98" s="24"/>
      <c r="H98" s="45"/>
      <c r="I98" s="23"/>
      <c r="J98" s="24"/>
      <c r="K98" s="68"/>
      <c r="L98" s="43"/>
      <c r="M98" s="69"/>
      <c r="N98" s="70"/>
      <c r="O98" s="71"/>
      <c r="P98" s="76"/>
      <c r="Q98" s="67"/>
      <c r="R98" s="72"/>
      <c r="S98" s="67"/>
      <c r="T98" s="23"/>
      <c r="U98" s="23"/>
      <c r="V98" s="24"/>
      <c r="W98" s="47"/>
      <c r="X98" s="47"/>
      <c r="Y98" s="47"/>
      <c r="Z98" s="47"/>
      <c r="AA98" s="15"/>
      <c r="AB98" s="26"/>
      <c r="AC98" s="26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8.75" x14ac:dyDescent="0.25">
      <c r="A99" s="66"/>
      <c r="B99" s="67"/>
      <c r="C99" s="23"/>
      <c r="D99" s="23"/>
      <c r="E99" s="22"/>
      <c r="F99" s="24"/>
      <c r="G99" s="24"/>
      <c r="H99" s="22"/>
      <c r="I99" s="23"/>
      <c r="J99" s="24"/>
      <c r="K99" s="68"/>
      <c r="L99" s="43"/>
      <c r="M99" s="69"/>
      <c r="N99" s="70"/>
      <c r="O99" s="71"/>
      <c r="P99" s="76"/>
      <c r="Q99" s="67"/>
      <c r="R99" s="72"/>
      <c r="S99" s="67"/>
      <c r="T99" s="23"/>
      <c r="U99" s="23"/>
      <c r="V99" s="15"/>
      <c r="W99" s="47"/>
      <c r="X99" s="47"/>
      <c r="Y99" s="47"/>
      <c r="Z99" s="47"/>
      <c r="AA99" s="15"/>
      <c r="AB99" s="26"/>
      <c r="AC99" s="26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8.75" x14ac:dyDescent="0.25">
      <c r="A100" s="66"/>
      <c r="B100" s="67"/>
      <c r="C100" s="23"/>
      <c r="D100" s="23"/>
      <c r="E100" s="45"/>
      <c r="F100" s="24"/>
      <c r="G100" s="24"/>
      <c r="H100" s="45"/>
      <c r="I100" s="23"/>
      <c r="J100" s="24"/>
      <c r="K100" s="68"/>
      <c r="L100" s="43"/>
      <c r="M100" s="69"/>
      <c r="N100" s="70"/>
      <c r="O100" s="71"/>
      <c r="P100" s="76"/>
      <c r="Q100" s="67"/>
      <c r="R100" s="73"/>
      <c r="S100" s="67"/>
      <c r="T100" s="23"/>
      <c r="U100" s="23"/>
      <c r="V100" s="24"/>
      <c r="W100" s="47"/>
      <c r="X100" s="47"/>
      <c r="Y100" s="47"/>
      <c r="Z100" s="47"/>
      <c r="AA100" s="15"/>
      <c r="AB100" s="26"/>
      <c r="AC100" s="26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8.75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26"/>
      <c r="AC101" s="26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8.75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26"/>
      <c r="AC102" s="26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8.75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26"/>
      <c r="AC103" s="26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8.75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26"/>
      <c r="AC104" s="26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8.75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26"/>
      <c r="AC105" s="26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8.75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26"/>
      <c r="AC106" s="26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8.75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26"/>
      <c r="AC107" s="26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8.75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26"/>
      <c r="AC108" s="26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8.75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26"/>
      <c r="AC109" s="26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8.75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26"/>
      <c r="AC110" s="26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8.75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26"/>
      <c r="AC111" s="26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8.75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26"/>
      <c r="AC112" s="26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8.75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26"/>
      <c r="AC113" s="26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8.75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26"/>
      <c r="AC114" s="26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8.75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26"/>
      <c r="AC115" s="26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8.75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26"/>
      <c r="AC116" s="26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8.7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26"/>
      <c r="AC117" s="26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8.7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26"/>
      <c r="AC118" s="26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8.75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26"/>
      <c r="AC119" s="26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8.75" x14ac:dyDescent="0.25">
      <c r="B120" s="110"/>
      <c r="Q120" s="110"/>
      <c r="S120" s="110"/>
      <c r="AB120" s="26"/>
      <c r="AC120" s="26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8.75" x14ac:dyDescent="0.25">
      <c r="B121" s="110"/>
      <c r="Q121" s="110"/>
      <c r="S121" s="110"/>
      <c r="AB121" s="26"/>
      <c r="AC121" s="26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8.75" x14ac:dyDescent="0.25">
      <c r="B122" s="110"/>
      <c r="Q122" s="110"/>
      <c r="S122" s="110"/>
      <c r="AB122" s="26"/>
      <c r="AC122" s="26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8.75" x14ac:dyDescent="0.25">
      <c r="B123" s="110"/>
      <c r="Q123" s="110"/>
      <c r="S123" s="110"/>
      <c r="AB123" s="26"/>
      <c r="AC123" s="26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8.75" x14ac:dyDescent="0.25">
      <c r="B124" s="110"/>
      <c r="Q124" s="110"/>
      <c r="S124" s="110"/>
      <c r="AB124" s="26"/>
      <c r="AC124" s="26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8.75" x14ac:dyDescent="0.25">
      <c r="B125" s="110"/>
      <c r="Q125" s="110"/>
      <c r="S125" s="110"/>
      <c r="AB125" s="26"/>
      <c r="AC125" s="26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8.75" x14ac:dyDescent="0.2">
      <c r="B126" s="110"/>
      <c r="Q126" s="110"/>
      <c r="S126" s="110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8.75" x14ac:dyDescent="0.2">
      <c r="B127" s="110"/>
      <c r="Q127" s="110"/>
      <c r="S127" s="110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8.75" x14ac:dyDescent="0.2">
      <c r="B128" s="110"/>
      <c r="Q128" s="110"/>
      <c r="S128" s="110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30:46" ht="18.75" x14ac:dyDescent="0.2"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30:46" ht="18.75" x14ac:dyDescent="0.2"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30:46" ht="18.75" x14ac:dyDescent="0.2"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30:46" ht="18.75" x14ac:dyDescent="0.2"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30:46" ht="18.75" x14ac:dyDescent="0.2"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30:46" ht="18.75" x14ac:dyDescent="0.2"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30:46" ht="18.75" x14ac:dyDescent="0.2"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30:46" ht="18.75" x14ac:dyDescent="0.2"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0:46" ht="18.75" x14ac:dyDescent="0.2"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30:46" ht="18.75" x14ac:dyDescent="0.2"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30:46" ht="18.75" x14ac:dyDescent="0.2"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30:46" ht="18.75" x14ac:dyDescent="0.2"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30:46" ht="18.75" x14ac:dyDescent="0.2"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30:46" ht="18.75" x14ac:dyDescent="0.2"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30:46" ht="18.75" x14ac:dyDescent="0.2"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30:46" ht="18.75" x14ac:dyDescent="0.2"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30:46" ht="18.75" x14ac:dyDescent="0.2"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30:46" ht="18.75" x14ac:dyDescent="0.2"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30:46" ht="18.75" x14ac:dyDescent="0.2"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30:46" ht="18.75" x14ac:dyDescent="0.2"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30:46" ht="18.75" x14ac:dyDescent="0.2"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30:46" ht="18.75" x14ac:dyDescent="0.2"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30:46" ht="18.75" x14ac:dyDescent="0.2"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30:46" ht="18.75" x14ac:dyDescent="0.2"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30:46" ht="18.75" x14ac:dyDescent="0.2"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30:46" ht="18.75" x14ac:dyDescent="0.2"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30:46" ht="18.75" x14ac:dyDescent="0.2"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30:46" ht="18.75" x14ac:dyDescent="0.2"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30:46" ht="18.75" x14ac:dyDescent="0.2"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30:46" ht="18.75" x14ac:dyDescent="0.2"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30:46" ht="18.75" x14ac:dyDescent="0.2"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30:46" ht="18.75" x14ac:dyDescent="0.2"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30:46" ht="18.75" x14ac:dyDescent="0.2"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30:46" ht="18.75" x14ac:dyDescent="0.2"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30:46" ht="18.75" x14ac:dyDescent="0.2"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30:46" ht="18.75" x14ac:dyDescent="0.2"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30:46" ht="18.75" x14ac:dyDescent="0.2"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30:46" ht="18.75" x14ac:dyDescent="0.2"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30:46" ht="18.75" x14ac:dyDescent="0.2"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30:46" ht="18.75" x14ac:dyDescent="0.2"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72" spans="30:46" ht="18.75" x14ac:dyDescent="0.2"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30:46" ht="18.75" x14ac:dyDescent="0.2"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30:46" ht="18.75" x14ac:dyDescent="0.2"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</sheetData>
  <autoFilter ref="A1:AA100" xr:uid="{DB95D297-B7E0-4F56-9525-0BE9829CFDFA}">
    <filterColumn colId="22" showButton="0"/>
    <filterColumn colId="23" showButton="0"/>
    <filterColumn colId="24" showButton="0"/>
  </autoFilter>
  <mergeCells count="1">
    <mergeCell ref="W1:Z1"/>
  </mergeCells>
  <dataValidations count="1">
    <dataValidation type="list" allowBlank="1" showInputMessage="1" showErrorMessage="1" sqref="R2:R11 Q58:R58 Q47:R50 R95:R97 Q54 R37:R81 K52:P100 B2:E100 M2:P53 K2:L51 R13:R35" xr:uid="{938973DB-E7CD-478D-85A6-5A3B7C941396}">
      <formula1>Placas</formula1>
    </dataValidation>
  </dataValidation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8E5AC2F019E44C9CEEE08C47A0F714" ma:contentTypeVersion="11" ma:contentTypeDescription="Crie um novo documento." ma:contentTypeScope="" ma:versionID="2ed36221075ddc0ddacd5c6eb0f9c59a">
  <xsd:schema xmlns:xsd="http://www.w3.org/2001/XMLSchema" xmlns:xs="http://www.w3.org/2001/XMLSchema" xmlns:p="http://schemas.microsoft.com/office/2006/metadata/properties" xmlns:ns2="2d59e940-78e6-46ac-8297-5910defdc610" xmlns:ns3="1b117891-96b0-452b-96aa-717bb8f742f9" targetNamespace="http://schemas.microsoft.com/office/2006/metadata/properties" ma:root="true" ma:fieldsID="fbf1883b765333a0e0d7f93c8b6da8a9" ns2:_="" ns3:_="">
    <xsd:import namespace="2d59e940-78e6-46ac-8297-5910defdc610"/>
    <xsd:import namespace="1b117891-96b0-452b-96aa-717bb8f74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e940-78e6-46ac-8297-5910defdc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45b219-f5f1-4a4c-95e9-9867eb36a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17891-96b0-452b-96aa-717bb8f742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035ec3-c8e3-492c-b8e3-2ac65f0db547}" ma:internalName="TaxCatchAll" ma:showField="CatchAllData" ma:web="1b117891-96b0-452b-96aa-717bb8f74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e940-78e6-46ac-8297-5910defdc610">
      <Terms xmlns="http://schemas.microsoft.com/office/infopath/2007/PartnerControls"/>
    </lcf76f155ced4ddcb4097134ff3c332f>
    <TaxCatchAll xmlns="1b117891-96b0-452b-96aa-717bb8f742f9" xsi:nil="true"/>
  </documentManagement>
</p:properties>
</file>

<file path=customXml/itemProps1.xml><?xml version="1.0" encoding="utf-8"?>
<ds:datastoreItem xmlns:ds="http://schemas.openxmlformats.org/officeDocument/2006/customXml" ds:itemID="{9C973F18-BD51-4869-AD5D-5C453858A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9e940-78e6-46ac-8297-5910defdc610"/>
    <ds:schemaRef ds:uri="1b117891-96b0-452b-96aa-717bb8f74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AFF0B-4A51-4ADD-8D35-AF609F22F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1023D-DE2F-4463-A17C-BE1EEFCB44F4}">
  <ds:schemaRefs>
    <ds:schemaRef ds:uri="http://schemas.microsoft.com/office/2006/metadata/properties"/>
    <ds:schemaRef ds:uri="http://schemas.microsoft.com/office/infopath/2007/PartnerControls"/>
    <ds:schemaRef ds:uri="2d59e940-78e6-46ac-8297-5910defdc610"/>
    <ds:schemaRef ds:uri="1b117891-96b0-452b-96aa-717bb8f742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Reparos Paiva</vt:lpstr>
      <vt:lpstr>Resumo BMs</vt:lpstr>
      <vt:lpstr>Valores PEC</vt:lpstr>
      <vt:lpstr>Desconto perdido em PEC</vt:lpstr>
      <vt:lpstr>'Desconto perdido em PEC'!INFORME</vt:lpstr>
      <vt:lpstr>INFORME</vt:lpstr>
      <vt:lpstr>'Desconto perdido em PEC'!Placas</vt:lpstr>
      <vt:lpstr>'Reparos Paiva'!Placas</vt:lpstr>
    </vt:vector>
  </TitlesOfParts>
  <Manager/>
  <Company>XPhoeNiX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XPWinter</dc:creator>
  <cp:keywords/>
  <dc:description/>
  <cp:lastModifiedBy>Felipe Onofre (Paiva Energia)</cp:lastModifiedBy>
  <cp:revision/>
  <dcterms:created xsi:type="dcterms:W3CDTF">2009-10-08T20:44:06Z</dcterms:created>
  <dcterms:modified xsi:type="dcterms:W3CDTF">2025-09-02T13:10:17Z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0x010100E58E5AC2F019E44C9CEEE08C47A0F714</vt:lpwstr>
  </property>
  <property fmtid="{D5CDD505-2E9C-101B-9397-08002B2CF9AE}" pid="3" name="MediaServiceImageTags">
    <vt:lpwstr/>
  </property>
</Properties>
</file>