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021" sheetId="1" r:id="rId4"/>
    <sheet state="visible" name="2022" sheetId="2" r:id="rId5"/>
    <sheet state="visible" name="Sheet3" sheetId="3" r:id="rId6"/>
  </sheets>
  <definedNames/>
  <calcPr/>
</workbook>
</file>

<file path=xl/sharedStrings.xml><?xml version="1.0" encoding="utf-8"?>
<sst xmlns="http://schemas.openxmlformats.org/spreadsheetml/2006/main" count="182" uniqueCount="65">
  <si>
    <t>Date</t>
  </si>
  <si>
    <t>Day</t>
  </si>
  <si>
    <t>Month</t>
  </si>
  <si>
    <t>Year</t>
  </si>
  <si>
    <t>Customer_Age</t>
  </si>
  <si>
    <t>Age_Group</t>
  </si>
  <si>
    <t>Customer_Gender</t>
  </si>
  <si>
    <t>Country</t>
  </si>
  <si>
    <t>State</t>
  </si>
  <si>
    <t>Product_Category</t>
  </si>
  <si>
    <t>Sub_Category</t>
  </si>
  <si>
    <t>Product</t>
  </si>
  <si>
    <t>Order_Quantity</t>
  </si>
  <si>
    <t>Unit_Cost</t>
  </si>
  <si>
    <t>Unit_Price</t>
  </si>
  <si>
    <t>Profit</t>
  </si>
  <si>
    <t>Cost</t>
  </si>
  <si>
    <t>Revenue</t>
  </si>
  <si>
    <t>January</t>
  </si>
  <si>
    <t>Adults (35-64)</t>
  </si>
  <si>
    <t>M</t>
  </si>
  <si>
    <t>United States</t>
  </si>
  <si>
    <t>Washington</t>
  </si>
  <si>
    <t>Bikes</t>
  </si>
  <si>
    <t>Road Bikes</t>
  </si>
  <si>
    <t>Road-550-W Yellow, 38</t>
  </si>
  <si>
    <t>February</t>
  </si>
  <si>
    <t>Young Adults (25-34)</t>
  </si>
  <si>
    <t>F</t>
  </si>
  <si>
    <t>France</t>
  </si>
  <si>
    <t>Yveline</t>
  </si>
  <si>
    <t>Road-150 Red, 48</t>
  </si>
  <si>
    <t>March</t>
  </si>
  <si>
    <t>Youth (&lt;25)</t>
  </si>
  <si>
    <t>Canada</t>
  </si>
  <si>
    <t>British Columbia</t>
  </si>
  <si>
    <t>Road-250 Red, 44</t>
  </si>
  <si>
    <t>April</t>
  </si>
  <si>
    <t>Australia</t>
  </si>
  <si>
    <t>Victoria</t>
  </si>
  <si>
    <t>Mountain Bikes</t>
  </si>
  <si>
    <t>Mountain-200 Black, 46</t>
  </si>
  <si>
    <t>May</t>
  </si>
  <si>
    <t>California</t>
  </si>
  <si>
    <t>Road-750 Black, 44</t>
  </si>
  <si>
    <t>June</t>
  </si>
  <si>
    <t>Road-550-W Yellow, 40</t>
  </si>
  <si>
    <t>July</t>
  </si>
  <si>
    <t>Queensland</t>
  </si>
  <si>
    <t>Road-250 Red, 58</t>
  </si>
  <si>
    <t>August</t>
  </si>
  <si>
    <t>United Kingdom</t>
  </si>
  <si>
    <t>England</t>
  </si>
  <si>
    <t>September</t>
  </si>
  <si>
    <t>Road-550-W Yellow, 48</t>
  </si>
  <si>
    <t>October</t>
  </si>
  <si>
    <t>Mountain-200 Black, 38</t>
  </si>
  <si>
    <t>November</t>
  </si>
  <si>
    <t>December</t>
  </si>
  <si>
    <t>South Australia</t>
  </si>
  <si>
    <t>Road-750 Black, 48</t>
  </si>
  <si>
    <t>Mountain-200 Silver, 42</t>
  </si>
  <si>
    <t>Road-550-W Yellow, 44</t>
  </si>
  <si>
    <t>2021 Average Cost</t>
  </si>
  <si>
    <t>2021 Average Revenue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</si>
</sst>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(&quot;$&quot;* #,##0.00_);_(&quot;$&quot;* \(#,##0.00\);_(&quot;$&quot;* &quot;-&quot;??_);_(@_)"/>
  </numFmts>
  <fonts count="4">
    <font>
      <sz val="10.0"/>
      <color rgb="FF000000"/>
      <name val="Arial"/>
      <scheme val="minor"/>
    </font>
    <font>
      <sz val="11.0"/>
      <color theme="1"/>
      <name val="Calibri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14" xfId="0" applyAlignment="1" applyFont="1" applyNumberFormat="1">
      <alignment horizontal="right" vertical="bottom"/>
    </xf>
    <xf borderId="0" fillId="0" fontId="1" numFmtId="0" xfId="0" applyAlignment="1" applyFont="1">
      <alignment horizontal="right" vertical="bottom"/>
    </xf>
    <xf borderId="0" fillId="0" fontId="1" numFmtId="164" xfId="0" applyAlignment="1" applyFont="1" applyNumberFormat="1">
      <alignment horizontal="right" vertical="bottom"/>
    </xf>
    <xf borderId="0" fillId="0" fontId="1" numFmtId="164" xfId="0" applyAlignment="1" applyFont="1" applyNumberFormat="1">
      <alignment horizontal="right" readingOrder="0" vertical="bottom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/>
    </xf>
    <xf borderId="0" fillId="0" fontId="3" numFmtId="164" xfId="0" applyFont="1" applyNumberFormat="1"/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>
      <c r="A2" s="2">
        <v>44227.0</v>
      </c>
      <c r="B2" s="3">
        <v>31.0</v>
      </c>
      <c r="C2" s="1" t="s">
        <v>18</v>
      </c>
      <c r="D2" s="3">
        <v>2021.0</v>
      </c>
      <c r="E2" s="3">
        <v>39.0</v>
      </c>
      <c r="F2" s="1" t="s">
        <v>19</v>
      </c>
      <c r="G2" s="1" t="s">
        <v>20</v>
      </c>
      <c r="H2" s="1" t="s">
        <v>21</v>
      </c>
      <c r="I2" s="1" t="s">
        <v>22</v>
      </c>
      <c r="J2" s="1" t="s">
        <v>23</v>
      </c>
      <c r="K2" s="1" t="s">
        <v>24</v>
      </c>
      <c r="L2" s="1" t="s">
        <v>25</v>
      </c>
      <c r="M2" s="3">
        <v>30.0</v>
      </c>
      <c r="N2" s="4">
        <v>713.0</v>
      </c>
      <c r="O2" s="4">
        <v>1120.0</v>
      </c>
      <c r="P2" s="4">
        <f t="shared" ref="P2:P14" si="1">R2-Q2</f>
        <v>12210</v>
      </c>
      <c r="Q2" s="4">
        <f t="shared" ref="Q2:Q5" si="2">M2*N2</f>
        <v>21390</v>
      </c>
      <c r="R2" s="4">
        <f t="shared" ref="R2:R14" si="3">M2*O2</f>
        <v>33600</v>
      </c>
    </row>
    <row r="3">
      <c r="A3" s="2">
        <v>44255.0</v>
      </c>
      <c r="B3" s="3">
        <v>28.0</v>
      </c>
      <c r="C3" s="1" t="s">
        <v>26</v>
      </c>
      <c r="D3" s="3">
        <v>2021.0</v>
      </c>
      <c r="E3" s="3">
        <v>33.0</v>
      </c>
      <c r="F3" s="1" t="s">
        <v>27</v>
      </c>
      <c r="G3" s="1" t="s">
        <v>28</v>
      </c>
      <c r="H3" s="1" t="s">
        <v>29</v>
      </c>
      <c r="I3" s="1" t="s">
        <v>30</v>
      </c>
      <c r="J3" s="1" t="s">
        <v>23</v>
      </c>
      <c r="K3" s="1" t="s">
        <v>24</v>
      </c>
      <c r="L3" s="1" t="s">
        <v>31</v>
      </c>
      <c r="M3" s="3">
        <v>20.0</v>
      </c>
      <c r="N3" s="4">
        <v>2171.0</v>
      </c>
      <c r="O3" s="4">
        <v>3578.0</v>
      </c>
      <c r="P3" s="4">
        <f t="shared" si="1"/>
        <v>28140</v>
      </c>
      <c r="Q3" s="4">
        <f t="shared" si="2"/>
        <v>43420</v>
      </c>
      <c r="R3" s="4">
        <f t="shared" si="3"/>
        <v>71560</v>
      </c>
    </row>
    <row r="4">
      <c r="A4" s="2">
        <v>44286.0</v>
      </c>
      <c r="B4" s="3">
        <v>31.0</v>
      </c>
      <c r="C4" s="1" t="s">
        <v>32</v>
      </c>
      <c r="D4" s="3">
        <v>2021.0</v>
      </c>
      <c r="E4" s="3">
        <v>17.0</v>
      </c>
      <c r="F4" s="1" t="s">
        <v>33</v>
      </c>
      <c r="G4" s="1" t="s">
        <v>20</v>
      </c>
      <c r="H4" s="1" t="s">
        <v>34</v>
      </c>
      <c r="I4" s="1" t="s">
        <v>35</v>
      </c>
      <c r="J4" s="1" t="s">
        <v>23</v>
      </c>
      <c r="K4" s="1" t="s">
        <v>24</v>
      </c>
      <c r="L4" s="1" t="s">
        <v>36</v>
      </c>
      <c r="M4" s="3">
        <v>10.0</v>
      </c>
      <c r="N4" s="4">
        <v>1519.0</v>
      </c>
      <c r="O4" s="4">
        <v>2443.0</v>
      </c>
      <c r="P4" s="4">
        <f t="shared" si="1"/>
        <v>9240</v>
      </c>
      <c r="Q4" s="4">
        <f t="shared" si="2"/>
        <v>15190</v>
      </c>
      <c r="R4" s="4">
        <f t="shared" si="3"/>
        <v>24430</v>
      </c>
    </row>
    <row r="5">
      <c r="A5" s="2">
        <v>44316.0</v>
      </c>
      <c r="B5" s="3">
        <v>30.0</v>
      </c>
      <c r="C5" s="1" t="s">
        <v>37</v>
      </c>
      <c r="D5" s="3">
        <v>2021.0</v>
      </c>
      <c r="E5" s="3">
        <v>23.0</v>
      </c>
      <c r="F5" s="1" t="s">
        <v>33</v>
      </c>
      <c r="G5" s="1" t="s">
        <v>20</v>
      </c>
      <c r="H5" s="1" t="s">
        <v>38</v>
      </c>
      <c r="I5" s="1" t="s">
        <v>39</v>
      </c>
      <c r="J5" s="1" t="s">
        <v>23</v>
      </c>
      <c r="K5" s="1" t="s">
        <v>40</v>
      </c>
      <c r="L5" s="1" t="s">
        <v>41</v>
      </c>
      <c r="M5" s="3">
        <v>10.0</v>
      </c>
      <c r="N5" s="4">
        <v>1252.0</v>
      </c>
      <c r="O5" s="4">
        <v>2295.0</v>
      </c>
      <c r="P5" s="4">
        <f t="shared" si="1"/>
        <v>10430</v>
      </c>
      <c r="Q5" s="4">
        <f t="shared" si="2"/>
        <v>12520</v>
      </c>
      <c r="R5" s="4">
        <f t="shared" si="3"/>
        <v>22950</v>
      </c>
    </row>
    <row r="6">
      <c r="A6" s="2">
        <v>44347.0</v>
      </c>
      <c r="B6" s="3">
        <v>31.0</v>
      </c>
      <c r="C6" s="1" t="s">
        <v>42</v>
      </c>
      <c r="D6" s="3">
        <v>2021.0</v>
      </c>
      <c r="E6" s="3">
        <v>42.0</v>
      </c>
      <c r="F6" s="1" t="s">
        <v>19</v>
      </c>
      <c r="G6" s="1" t="s">
        <v>20</v>
      </c>
      <c r="H6" s="1" t="s">
        <v>21</v>
      </c>
      <c r="I6" s="1" t="s">
        <v>43</v>
      </c>
      <c r="J6" s="1" t="s">
        <v>23</v>
      </c>
      <c r="K6" s="1" t="s">
        <v>24</v>
      </c>
      <c r="L6" s="1" t="s">
        <v>44</v>
      </c>
      <c r="M6" s="3">
        <v>11.0</v>
      </c>
      <c r="N6" s="4">
        <v>344.0</v>
      </c>
      <c r="O6" s="4">
        <v>540.0</v>
      </c>
      <c r="P6" s="4">
        <f t="shared" si="1"/>
        <v>-24060</v>
      </c>
      <c r="Q6" s="5">
        <v>30000.0</v>
      </c>
      <c r="R6" s="4">
        <f t="shared" si="3"/>
        <v>5940</v>
      </c>
    </row>
    <row r="7">
      <c r="A7" s="2">
        <v>44377.0</v>
      </c>
      <c r="B7" s="3">
        <v>30.0</v>
      </c>
      <c r="C7" s="1" t="s">
        <v>45</v>
      </c>
      <c r="D7" s="3">
        <v>2021.0</v>
      </c>
      <c r="E7" s="3">
        <v>40.0</v>
      </c>
      <c r="F7" s="1" t="s">
        <v>19</v>
      </c>
      <c r="G7" s="1" t="s">
        <v>20</v>
      </c>
      <c r="H7" s="1" t="s">
        <v>38</v>
      </c>
      <c r="I7" s="1" t="s">
        <v>39</v>
      </c>
      <c r="J7" s="1" t="s">
        <v>23</v>
      </c>
      <c r="K7" s="1" t="s">
        <v>24</v>
      </c>
      <c r="L7" s="1" t="s">
        <v>46</v>
      </c>
      <c r="M7" s="3">
        <v>14.0</v>
      </c>
      <c r="N7" s="4">
        <v>713.0</v>
      </c>
      <c r="O7" s="4">
        <v>1120.0</v>
      </c>
      <c r="P7" s="4">
        <f t="shared" si="1"/>
        <v>5698</v>
      </c>
      <c r="Q7" s="4">
        <f t="shared" ref="Q7:Q14" si="4">M7*N7</f>
        <v>9982</v>
      </c>
      <c r="R7" s="4">
        <f t="shared" si="3"/>
        <v>15680</v>
      </c>
    </row>
    <row r="8">
      <c r="A8" s="2">
        <v>44408.0</v>
      </c>
      <c r="B8" s="3">
        <v>31.0</v>
      </c>
      <c r="C8" s="1" t="s">
        <v>47</v>
      </c>
      <c r="D8" s="3">
        <v>2021.0</v>
      </c>
      <c r="E8" s="3">
        <v>41.0</v>
      </c>
      <c r="F8" s="1" t="s">
        <v>19</v>
      </c>
      <c r="G8" s="1" t="s">
        <v>28</v>
      </c>
      <c r="H8" s="1" t="s">
        <v>38</v>
      </c>
      <c r="I8" s="1" t="s">
        <v>48</v>
      </c>
      <c r="J8" s="1" t="s">
        <v>23</v>
      </c>
      <c r="K8" s="1" t="s">
        <v>24</v>
      </c>
      <c r="L8" s="1" t="s">
        <v>49</v>
      </c>
      <c r="M8" s="3">
        <v>30.0</v>
      </c>
      <c r="N8" s="4">
        <v>1555.0</v>
      </c>
      <c r="O8" s="4">
        <v>2443.0</v>
      </c>
      <c r="P8" s="4">
        <f t="shared" si="1"/>
        <v>26640</v>
      </c>
      <c r="Q8" s="4">
        <f t="shared" si="4"/>
        <v>46650</v>
      </c>
      <c r="R8" s="4">
        <f t="shared" si="3"/>
        <v>73290</v>
      </c>
    </row>
    <row r="9">
      <c r="A9" s="2">
        <v>44439.0</v>
      </c>
      <c r="B9" s="3">
        <v>31.0</v>
      </c>
      <c r="C9" s="1" t="s">
        <v>50</v>
      </c>
      <c r="D9" s="3">
        <v>2021.0</v>
      </c>
      <c r="E9" s="3">
        <v>32.0</v>
      </c>
      <c r="F9" s="1" t="s">
        <v>27</v>
      </c>
      <c r="G9" s="1" t="s">
        <v>20</v>
      </c>
      <c r="H9" s="1" t="s">
        <v>51</v>
      </c>
      <c r="I9" s="1" t="s">
        <v>52</v>
      </c>
      <c r="J9" s="1" t="s">
        <v>23</v>
      </c>
      <c r="K9" s="1" t="s">
        <v>24</v>
      </c>
      <c r="L9" s="1" t="s">
        <v>25</v>
      </c>
      <c r="M9" s="3">
        <v>14.0</v>
      </c>
      <c r="N9" s="4">
        <v>713.0</v>
      </c>
      <c r="O9" s="4">
        <v>1120.0</v>
      </c>
      <c r="P9" s="4">
        <f t="shared" si="1"/>
        <v>5698</v>
      </c>
      <c r="Q9" s="4">
        <f t="shared" si="4"/>
        <v>9982</v>
      </c>
      <c r="R9" s="4">
        <f t="shared" si="3"/>
        <v>15680</v>
      </c>
    </row>
    <row r="10">
      <c r="A10" s="2">
        <v>44469.0</v>
      </c>
      <c r="B10" s="3">
        <v>30.0</v>
      </c>
      <c r="C10" s="1" t="s">
        <v>53</v>
      </c>
      <c r="D10" s="3">
        <v>2021.0</v>
      </c>
      <c r="E10" s="3">
        <v>35.0</v>
      </c>
      <c r="F10" s="1" t="s">
        <v>19</v>
      </c>
      <c r="G10" s="1" t="s">
        <v>28</v>
      </c>
      <c r="H10" s="1" t="s">
        <v>21</v>
      </c>
      <c r="I10" s="1" t="s">
        <v>43</v>
      </c>
      <c r="J10" s="1" t="s">
        <v>23</v>
      </c>
      <c r="K10" s="1" t="s">
        <v>24</v>
      </c>
      <c r="L10" s="1" t="s">
        <v>54</v>
      </c>
      <c r="M10" s="3">
        <v>12.0</v>
      </c>
      <c r="N10" s="4">
        <v>713.0</v>
      </c>
      <c r="O10" s="4">
        <v>1120.0</v>
      </c>
      <c r="P10" s="4">
        <f t="shared" si="1"/>
        <v>4884</v>
      </c>
      <c r="Q10" s="4">
        <f t="shared" si="4"/>
        <v>8556</v>
      </c>
      <c r="R10" s="4">
        <f t="shared" si="3"/>
        <v>13440</v>
      </c>
    </row>
    <row r="11">
      <c r="A11" s="2">
        <v>44500.0</v>
      </c>
      <c r="B11" s="3">
        <v>31.0</v>
      </c>
      <c r="C11" s="1" t="s">
        <v>55</v>
      </c>
      <c r="D11" s="3">
        <v>2021.0</v>
      </c>
      <c r="E11" s="3">
        <v>28.0</v>
      </c>
      <c r="F11" s="1" t="s">
        <v>27</v>
      </c>
      <c r="G11" s="1" t="s">
        <v>20</v>
      </c>
      <c r="H11" s="1" t="s">
        <v>51</v>
      </c>
      <c r="I11" s="1" t="s">
        <v>52</v>
      </c>
      <c r="J11" s="1" t="s">
        <v>23</v>
      </c>
      <c r="K11" s="1" t="s">
        <v>40</v>
      </c>
      <c r="L11" s="1" t="s">
        <v>56</v>
      </c>
      <c r="M11" s="3">
        <v>40.0</v>
      </c>
      <c r="N11" s="4">
        <v>1252.0</v>
      </c>
      <c r="O11" s="4">
        <v>2295.0</v>
      </c>
      <c r="P11" s="4">
        <f t="shared" si="1"/>
        <v>41720</v>
      </c>
      <c r="Q11" s="4">
        <f t="shared" si="4"/>
        <v>50080</v>
      </c>
      <c r="R11" s="4">
        <f t="shared" si="3"/>
        <v>91800</v>
      </c>
    </row>
    <row r="12">
      <c r="A12" s="2">
        <v>44530.0</v>
      </c>
      <c r="B12" s="3">
        <v>30.0</v>
      </c>
      <c r="C12" s="1" t="s">
        <v>57</v>
      </c>
      <c r="D12" s="3">
        <v>2021.0</v>
      </c>
      <c r="E12" s="3">
        <v>39.0</v>
      </c>
      <c r="F12" s="1" t="s">
        <v>19</v>
      </c>
      <c r="G12" s="1" t="s">
        <v>28</v>
      </c>
      <c r="H12" s="1" t="s">
        <v>21</v>
      </c>
      <c r="I12" s="1" t="s">
        <v>43</v>
      </c>
      <c r="J12" s="1" t="s">
        <v>23</v>
      </c>
      <c r="K12" s="1" t="s">
        <v>24</v>
      </c>
      <c r="L12" s="1" t="s">
        <v>31</v>
      </c>
      <c r="M12" s="3">
        <v>47.0</v>
      </c>
      <c r="N12" s="4">
        <v>2171.0</v>
      </c>
      <c r="O12" s="4">
        <v>3578.0</v>
      </c>
      <c r="P12" s="4">
        <f t="shared" si="1"/>
        <v>66129</v>
      </c>
      <c r="Q12" s="4">
        <f t="shared" si="4"/>
        <v>102037</v>
      </c>
      <c r="R12" s="4">
        <f t="shared" si="3"/>
        <v>168166</v>
      </c>
    </row>
    <row r="13">
      <c r="A13" s="2">
        <v>44561.0</v>
      </c>
      <c r="B13" s="3">
        <v>31.0</v>
      </c>
      <c r="C13" s="1" t="s">
        <v>58</v>
      </c>
      <c r="D13" s="3">
        <v>2021.0</v>
      </c>
      <c r="E13" s="3">
        <v>45.0</v>
      </c>
      <c r="F13" s="1" t="s">
        <v>19</v>
      </c>
      <c r="G13" s="1" t="s">
        <v>20</v>
      </c>
      <c r="H13" s="1" t="s">
        <v>34</v>
      </c>
      <c r="I13" s="1" t="s">
        <v>35</v>
      </c>
      <c r="J13" s="1" t="s">
        <v>23</v>
      </c>
      <c r="K13" s="1" t="s">
        <v>24</v>
      </c>
      <c r="L13" s="1" t="s">
        <v>44</v>
      </c>
      <c r="M13" s="3">
        <v>32.0</v>
      </c>
      <c r="N13" s="4">
        <v>344.0</v>
      </c>
      <c r="O13" s="4">
        <v>540.0</v>
      </c>
      <c r="P13" s="4">
        <f t="shared" si="1"/>
        <v>6272</v>
      </c>
      <c r="Q13" s="4">
        <f t="shared" si="4"/>
        <v>11008</v>
      </c>
      <c r="R13" s="4">
        <f t="shared" si="3"/>
        <v>17280</v>
      </c>
    </row>
    <row r="14">
      <c r="A14" s="2">
        <v>44592.0</v>
      </c>
      <c r="B14" s="3">
        <v>31.0</v>
      </c>
      <c r="C14" s="1" t="s">
        <v>18</v>
      </c>
      <c r="D14" s="3">
        <v>2022.0</v>
      </c>
      <c r="E14" s="3">
        <v>45.0</v>
      </c>
      <c r="F14" s="1" t="s">
        <v>19</v>
      </c>
      <c r="G14" s="1" t="s">
        <v>28</v>
      </c>
      <c r="H14" s="1" t="s">
        <v>38</v>
      </c>
      <c r="I14" s="1" t="s">
        <v>59</v>
      </c>
      <c r="J14" s="1" t="s">
        <v>23</v>
      </c>
      <c r="K14" s="1" t="s">
        <v>24</v>
      </c>
      <c r="L14" s="1" t="s">
        <v>60</v>
      </c>
      <c r="M14" s="3">
        <v>28.0</v>
      </c>
      <c r="N14" s="4">
        <v>344.0</v>
      </c>
      <c r="O14" s="4">
        <v>540.0</v>
      </c>
      <c r="P14" s="4">
        <f t="shared" si="1"/>
        <v>5488</v>
      </c>
      <c r="Q14" s="4">
        <f t="shared" si="4"/>
        <v>9632</v>
      </c>
      <c r="R14" s="4">
        <f t="shared" si="3"/>
        <v>15120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>
      <c r="A2" s="2">
        <v>44595.0</v>
      </c>
      <c r="B2" s="3">
        <v>27.0</v>
      </c>
      <c r="C2" s="1" t="s">
        <v>26</v>
      </c>
      <c r="D2" s="3">
        <v>2022.0</v>
      </c>
      <c r="E2" s="3">
        <v>29.0</v>
      </c>
      <c r="F2" s="1" t="s">
        <v>27</v>
      </c>
      <c r="G2" s="1" t="s">
        <v>28</v>
      </c>
      <c r="H2" s="1" t="s">
        <v>21</v>
      </c>
      <c r="I2" s="1" t="s">
        <v>43</v>
      </c>
      <c r="J2" s="1" t="s">
        <v>23</v>
      </c>
      <c r="K2" s="1" t="s">
        <v>40</v>
      </c>
      <c r="L2" s="1" t="s">
        <v>61</v>
      </c>
      <c r="M2" s="3">
        <v>18.0</v>
      </c>
      <c r="N2" s="4">
        <v>1266.0</v>
      </c>
      <c r="O2" s="4">
        <v>2320.0</v>
      </c>
      <c r="P2" s="4">
        <f t="shared" ref="P2:P6" si="1">R2-Q2</f>
        <v>18972</v>
      </c>
      <c r="Q2" s="4">
        <f t="shared" ref="Q2:Q6" si="2">M2*N2</f>
        <v>22788</v>
      </c>
      <c r="R2" s="4">
        <f t="shared" ref="R2:R6" si="3">M2*O2</f>
        <v>41760</v>
      </c>
    </row>
    <row r="3">
      <c r="A3" s="2">
        <v>44623.0</v>
      </c>
      <c r="B3" s="3">
        <v>31.0</v>
      </c>
      <c r="C3" s="1" t="s">
        <v>32</v>
      </c>
      <c r="D3" s="3">
        <v>2022.0</v>
      </c>
      <c r="E3" s="3">
        <v>38.0</v>
      </c>
      <c r="F3" s="1" t="s">
        <v>19</v>
      </c>
      <c r="G3" s="1" t="s">
        <v>20</v>
      </c>
      <c r="H3" s="1" t="s">
        <v>51</v>
      </c>
      <c r="I3" s="1" t="s">
        <v>52</v>
      </c>
      <c r="J3" s="1" t="s">
        <v>23</v>
      </c>
      <c r="K3" s="1" t="s">
        <v>40</v>
      </c>
      <c r="L3" s="1" t="s">
        <v>61</v>
      </c>
      <c r="M3" s="3">
        <v>16.0</v>
      </c>
      <c r="N3" s="4">
        <v>1266.0</v>
      </c>
      <c r="O3" s="4">
        <v>2320.0</v>
      </c>
      <c r="P3" s="4">
        <f t="shared" si="1"/>
        <v>16864</v>
      </c>
      <c r="Q3" s="4">
        <f t="shared" si="2"/>
        <v>20256</v>
      </c>
      <c r="R3" s="4">
        <f t="shared" si="3"/>
        <v>37120</v>
      </c>
    </row>
    <row r="4">
      <c r="A4" s="2">
        <v>44654.0</v>
      </c>
      <c r="B4" s="3">
        <v>30.0</v>
      </c>
      <c r="C4" s="1" t="s">
        <v>37</v>
      </c>
      <c r="D4" s="3">
        <v>2022.0</v>
      </c>
      <c r="E4" s="3">
        <v>42.0</v>
      </c>
      <c r="F4" s="1" t="s">
        <v>19</v>
      </c>
      <c r="G4" s="1" t="s">
        <v>28</v>
      </c>
      <c r="H4" s="1" t="s">
        <v>38</v>
      </c>
      <c r="I4" s="1" t="s">
        <v>39</v>
      </c>
      <c r="J4" s="1" t="s">
        <v>23</v>
      </c>
      <c r="K4" s="1" t="s">
        <v>24</v>
      </c>
      <c r="L4" s="1" t="s">
        <v>60</v>
      </c>
      <c r="M4" s="3">
        <v>11.0</v>
      </c>
      <c r="N4" s="4">
        <v>344.0</v>
      </c>
      <c r="O4" s="4">
        <v>540.0</v>
      </c>
      <c r="P4" s="4">
        <f t="shared" si="1"/>
        <v>2156</v>
      </c>
      <c r="Q4" s="4">
        <f t="shared" si="2"/>
        <v>3784</v>
      </c>
      <c r="R4" s="4">
        <f t="shared" si="3"/>
        <v>5940</v>
      </c>
    </row>
    <row r="5">
      <c r="A5" s="2">
        <v>44684.0</v>
      </c>
      <c r="B5" s="3">
        <v>31.0</v>
      </c>
      <c r="C5" s="1" t="s">
        <v>42</v>
      </c>
      <c r="D5" s="3">
        <v>2022.0</v>
      </c>
      <c r="E5" s="3">
        <v>47.0</v>
      </c>
      <c r="F5" s="1" t="s">
        <v>19</v>
      </c>
      <c r="G5" s="1" t="s">
        <v>20</v>
      </c>
      <c r="H5" s="1" t="s">
        <v>38</v>
      </c>
      <c r="I5" s="1" t="s">
        <v>59</v>
      </c>
      <c r="J5" s="1" t="s">
        <v>23</v>
      </c>
      <c r="K5" s="1" t="s">
        <v>24</v>
      </c>
      <c r="L5" s="1" t="s">
        <v>62</v>
      </c>
      <c r="M5" s="3">
        <v>17.0</v>
      </c>
      <c r="N5" s="4">
        <v>713.0</v>
      </c>
      <c r="O5" s="4">
        <v>1120.0</v>
      </c>
      <c r="P5" s="4">
        <f t="shared" si="1"/>
        <v>6919</v>
      </c>
      <c r="Q5" s="4">
        <f t="shared" si="2"/>
        <v>12121</v>
      </c>
      <c r="R5" s="4">
        <f t="shared" si="3"/>
        <v>19040</v>
      </c>
    </row>
    <row r="6">
      <c r="A6" s="2">
        <v>44716.0</v>
      </c>
      <c r="B6" s="3">
        <v>30.0</v>
      </c>
      <c r="C6" s="1" t="s">
        <v>45</v>
      </c>
      <c r="D6" s="3">
        <v>2022.0</v>
      </c>
      <c r="E6" s="3">
        <v>28.0</v>
      </c>
      <c r="F6" s="1" t="s">
        <v>27</v>
      </c>
      <c r="G6" s="1" t="s">
        <v>20</v>
      </c>
      <c r="H6" s="1" t="s">
        <v>51</v>
      </c>
      <c r="I6" s="1" t="s">
        <v>52</v>
      </c>
      <c r="J6" s="1" t="s">
        <v>23</v>
      </c>
      <c r="K6" s="1" t="s">
        <v>40</v>
      </c>
      <c r="L6" s="1" t="s">
        <v>56</v>
      </c>
      <c r="M6" s="3">
        <v>36.0</v>
      </c>
      <c r="N6" s="4">
        <v>1252.0</v>
      </c>
      <c r="O6" s="4">
        <v>2295.0</v>
      </c>
      <c r="P6" s="4">
        <f t="shared" si="1"/>
        <v>37548</v>
      </c>
      <c r="Q6" s="4">
        <f t="shared" si="2"/>
        <v>45072</v>
      </c>
      <c r="R6" s="4">
        <f t="shared" si="3"/>
        <v>82620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88"/>
    <col customWidth="1" min="2" max="2" width="19.13"/>
  </cols>
  <sheetData>
    <row r="1">
      <c r="A1" s="7" t="s">
        <v>63</v>
      </c>
      <c r="B1" s="7" t="s">
        <v>64</v>
      </c>
    </row>
    <row r="2">
      <c r="A2" s="8">
        <f>IFERROR(__xludf.DUMMYFUNCTION("importrange(""https://docs.google.com/spreadsheets/d/1k9PvZFxAtk0VzqXwUdeSjsQGzGBK-2M5w0EtdfOipCM/edit#gid=138503000"",""2021!Q2:14"")"),21390.0)</f>
        <v>21390</v>
      </c>
      <c r="B2" s="8">
        <f>IFERROR(__xludf.DUMMYFUNCTION("""COMPUTED_VALUE"""),33600.0)</f>
        <v>33600</v>
      </c>
      <c r="C2" s="9"/>
      <c r="D2" s="9"/>
      <c r="E2" s="9"/>
      <c r="F2" s="9"/>
      <c r="G2" s="9"/>
      <c r="H2" s="9"/>
      <c r="I2" s="9"/>
      <c r="J2" s="9"/>
    </row>
    <row r="3">
      <c r="A3" s="8">
        <f>IFERROR(__xludf.DUMMYFUNCTION("""COMPUTED_VALUE"""),43420.0)</f>
        <v>43420</v>
      </c>
      <c r="B3" s="8">
        <f>IFERROR(__xludf.DUMMYFUNCTION("""COMPUTED_VALUE"""),71560.0)</f>
        <v>71560</v>
      </c>
      <c r="C3" s="9"/>
      <c r="D3" s="9"/>
      <c r="E3" s="9"/>
      <c r="F3" s="9"/>
      <c r="G3" s="9"/>
      <c r="H3" s="9"/>
      <c r="I3" s="9"/>
      <c r="J3" s="9"/>
    </row>
    <row r="4">
      <c r="A4" s="8">
        <f>IFERROR(__xludf.DUMMYFUNCTION("""COMPUTED_VALUE"""),15190.0)</f>
        <v>15190</v>
      </c>
      <c r="B4" s="8">
        <f>IFERROR(__xludf.DUMMYFUNCTION("""COMPUTED_VALUE"""),24430.0)</f>
        <v>24430</v>
      </c>
      <c r="C4" s="9"/>
      <c r="D4" s="9"/>
      <c r="E4" s="9"/>
      <c r="F4" s="9"/>
      <c r="G4" s="9"/>
      <c r="H4" s="9"/>
      <c r="I4" s="9"/>
      <c r="J4" s="9"/>
    </row>
    <row r="5">
      <c r="A5" s="8">
        <f>IFERROR(__xludf.DUMMYFUNCTION("""COMPUTED_VALUE"""),12520.0)</f>
        <v>12520</v>
      </c>
      <c r="B5" s="8">
        <f>IFERROR(__xludf.DUMMYFUNCTION("""COMPUTED_VALUE"""),22950.0)</f>
        <v>22950</v>
      </c>
      <c r="C5" s="9"/>
      <c r="D5" s="9"/>
      <c r="E5" s="9"/>
      <c r="F5" s="9"/>
      <c r="G5" s="9"/>
      <c r="H5" s="9"/>
      <c r="I5" s="9"/>
      <c r="J5" s="9"/>
    </row>
    <row r="6">
      <c r="A6" s="8">
        <f>IFERROR(__xludf.DUMMYFUNCTION("""COMPUTED_VALUE"""),30000.0)</f>
        <v>30000</v>
      </c>
      <c r="B6" s="8">
        <f>IFERROR(__xludf.DUMMYFUNCTION("""COMPUTED_VALUE"""),5940.0)</f>
        <v>5940</v>
      </c>
      <c r="C6" s="9"/>
      <c r="D6" s="9"/>
      <c r="E6" s="9"/>
      <c r="F6" s="9"/>
      <c r="G6" s="9"/>
      <c r="H6" s="9"/>
      <c r="I6" s="9"/>
      <c r="J6" s="9"/>
    </row>
    <row r="7">
      <c r="A7" s="8">
        <f>IFERROR(__xludf.DUMMYFUNCTION("""COMPUTED_VALUE"""),9982.0)</f>
        <v>9982</v>
      </c>
      <c r="B7" s="8">
        <f>IFERROR(__xludf.DUMMYFUNCTION("""COMPUTED_VALUE"""),15680.0)</f>
        <v>15680</v>
      </c>
      <c r="C7" s="9"/>
      <c r="D7" s="9"/>
      <c r="E7" s="9"/>
      <c r="F7" s="9"/>
      <c r="G7" s="9"/>
      <c r="H7" s="9"/>
      <c r="I7" s="9"/>
      <c r="J7" s="9"/>
    </row>
    <row r="8">
      <c r="A8" s="8">
        <f>IFERROR(__xludf.DUMMYFUNCTION("""COMPUTED_VALUE"""),46650.0)</f>
        <v>46650</v>
      </c>
      <c r="B8" s="8">
        <f>IFERROR(__xludf.DUMMYFUNCTION("""COMPUTED_VALUE"""),73290.0)</f>
        <v>73290</v>
      </c>
      <c r="C8" s="9"/>
      <c r="D8" s="9"/>
      <c r="E8" s="9"/>
      <c r="F8" s="9"/>
      <c r="G8" s="9"/>
      <c r="H8" s="9"/>
      <c r="I8" s="9"/>
      <c r="J8" s="9"/>
    </row>
    <row r="9">
      <c r="A9" s="8">
        <f>IFERROR(__xludf.DUMMYFUNCTION("""COMPUTED_VALUE"""),9982.0)</f>
        <v>9982</v>
      </c>
      <c r="B9" s="8">
        <f>IFERROR(__xludf.DUMMYFUNCTION("""COMPUTED_VALUE"""),15680.0)</f>
        <v>15680</v>
      </c>
      <c r="C9" s="9"/>
      <c r="D9" s="9"/>
      <c r="E9" s="9"/>
      <c r="F9" s="9"/>
      <c r="G9" s="9"/>
      <c r="H9" s="9"/>
      <c r="I9" s="9"/>
      <c r="J9" s="9"/>
    </row>
    <row r="10">
      <c r="A10" s="8">
        <f>IFERROR(__xludf.DUMMYFUNCTION("""COMPUTED_VALUE"""),8556.0)</f>
        <v>8556</v>
      </c>
      <c r="B10" s="8">
        <f>IFERROR(__xludf.DUMMYFUNCTION("""COMPUTED_VALUE"""),13440.0)</f>
        <v>13440</v>
      </c>
      <c r="C10" s="9"/>
      <c r="D10" s="9"/>
      <c r="E10" s="9"/>
      <c r="F10" s="9"/>
      <c r="G10" s="9"/>
      <c r="H10" s="9"/>
      <c r="I10" s="9"/>
      <c r="J10" s="9"/>
    </row>
    <row r="11">
      <c r="A11" s="8">
        <f>IFERROR(__xludf.DUMMYFUNCTION("""COMPUTED_VALUE"""),50080.0)</f>
        <v>50080</v>
      </c>
      <c r="B11" s="8">
        <f>IFERROR(__xludf.DUMMYFUNCTION("""COMPUTED_VALUE"""),91800.0)</f>
        <v>91800</v>
      </c>
      <c r="C11" s="9"/>
      <c r="D11" s="9"/>
      <c r="E11" s="9"/>
      <c r="F11" s="9"/>
      <c r="G11" s="9"/>
      <c r="H11" s="9"/>
      <c r="I11" s="9"/>
      <c r="J11" s="9"/>
    </row>
    <row r="12">
      <c r="A12" s="8">
        <f>IFERROR(__xludf.DUMMYFUNCTION("""COMPUTED_VALUE"""),102037.0)</f>
        <v>102037</v>
      </c>
      <c r="B12" s="8">
        <f>IFERROR(__xludf.DUMMYFUNCTION("""COMPUTED_VALUE"""),168166.0)</f>
        <v>168166</v>
      </c>
      <c r="C12" s="9"/>
      <c r="D12" s="9"/>
      <c r="E12" s="9"/>
      <c r="F12" s="9"/>
      <c r="G12" s="9"/>
      <c r="H12" s="9"/>
      <c r="I12" s="9"/>
      <c r="J12" s="9"/>
    </row>
    <row r="13">
      <c r="A13" s="8">
        <f>IFERROR(__xludf.DUMMYFUNCTION("""COMPUTED_VALUE"""),11008.0)</f>
        <v>11008</v>
      </c>
      <c r="B13" s="8">
        <f>IFERROR(__xludf.DUMMYFUNCTION("""COMPUTED_VALUE"""),17280.0)</f>
        <v>17280</v>
      </c>
      <c r="C13" s="9"/>
      <c r="D13" s="9"/>
      <c r="E13" s="9"/>
      <c r="F13" s="9"/>
      <c r="G13" s="9"/>
      <c r="H13" s="9"/>
      <c r="I13" s="9"/>
      <c r="J13" s="9"/>
    </row>
    <row r="14">
      <c r="A14" s="8">
        <f>IFERROR(__xludf.DUMMYFUNCTION("""COMPUTED_VALUE"""),9632.0)</f>
        <v>9632</v>
      </c>
      <c r="B14" s="8">
        <f>IFERROR(__xludf.DUMMYFUNCTION("""COMPUTED_VALUE"""),15120.0)</f>
        <v>15120</v>
      </c>
      <c r="C14" s="9"/>
      <c r="D14" s="9"/>
      <c r="E14" s="9"/>
      <c r="F14" s="9"/>
      <c r="G14" s="9"/>
      <c r="H14" s="9"/>
      <c r="I14" s="9"/>
      <c r="J14" s="9"/>
    </row>
    <row r="15">
      <c r="A15" s="8">
        <f>IFERROR(__xludf.DUMMYFUNCTION("AVERAGE(importrange(""https://docs.google.com/spreadsheets/d/1k9PvZFxAtk0VzqXwUdeSjsQGzGBK-2M5w0EtdfOipCM/edit#gid=138503000"",""2021!Q2:Q14""))"),28495.923076923078)</f>
        <v>28495.92308</v>
      </c>
      <c r="B15" s="8">
        <f>IFERROR(__xludf.DUMMYFUNCTION("Average(importrange(""https://docs.google.com/spreadsheets/d/1k9PvZFxAtk0VzqXwUdeSjsQGzGBK-2M5w0EtdfOipCM/edit#gid=138503000"",""2021!R2:R14""))"),43764.307692307695)</f>
        <v>43764.30769</v>
      </c>
    </row>
  </sheetData>
  <drawing r:id="rId1"/>
</worksheet>
</file>