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<sst xmlns="http://schemas.openxmlformats.org/spreadsheetml/2006/main" count="889" uniqueCount="349">
  <si>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</si>
  <si>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</si>
  <si>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</si>
  <si>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</si>
  <si>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</si>
  <si>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</si>
  <si>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</si>
  <si>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</si>
  <si>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</si>
  <si>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</si>
  <si>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</si>
  <si>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</si>
  <si>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</si>
  <si>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</si>
  <si>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</si>
  <si>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</si>
  <si>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</si>
  <si>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</si>
  <si>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</si>
  <si>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</si>
  <si>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</si>
  <si>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</si>
  <si>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</si>
  <si>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</si>
  <si>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</si>
  <si>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</si>
  <si>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</si>
  <si>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</si>
  <si>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</si>
  <si>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</si>
  <si>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</si>
  <si>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</si>
  <si>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</si>
  <si>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</si>
  <si>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</si>
  <si>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</si>
  <si>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</si>
  <si>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</si>
  <si>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</si>
  <si>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</si>
  <si>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</si>
  <si>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</si>
  <si>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</si>
  <si>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</si>
  <si>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</si>
  <si>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</si>
  <si>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</si>
  <si>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</si>
  <si>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</si>
  <si>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</si>
  <si>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</si>
  <si>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</si>
  <si>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</si>
  <si>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</si>
  <si>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</si>
  <si>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</si>
  <si>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</si>
  <si>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</si>
  <si>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</si>
  <si>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</si>
  <si>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</si>
  <si>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</si>
  <si>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</si>
  <si>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</si>
  <si>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</si>
  <si>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</si>
  <si>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</si>
  <si>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</si>
  <si>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</si>
  <si>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</si>
  <si>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</si>
  <si>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</si>
  <si>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</si>
  <si>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</si>
  <si>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</si>
  <si>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</si>
  <si>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</si>
  <si>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</si>
  <si>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</si>
  <si>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</si>
  <si>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</si>
  <si>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</si>
  <si>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</si>
  <si>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</si>
  <si>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</si>
  <si>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</si>
  <si>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</si>
  <si>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</si>
  <si>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</si>
  <si>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</si>
  <si>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</si>
  <si>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</si>
  <si>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</si>
  <si>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</si>
  <si>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</si>
  <si>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</si>
  <si>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</si>
  <si>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</si>
  <si>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</si>
  <si>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</si>
  <si>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</si>
  <si>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</si>
  <si>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</si>
  <si>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</si>
  <si>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</si>
  <si>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</si>
  <si>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</si>
  <si>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</si>
  <si>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</si>
  <si>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</si>
  <si>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</si>
  <si>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</si>
  <si>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</si>
  <si>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</si>
  <si>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</si>
  <si>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</si>
  <si>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</si>
  <si>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</si>
  <si>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</si>
  <si>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</si>
  <si>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</si>
  <si>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</si>
  <si>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</si>
  <si>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</si>
  <si>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</si>
  <si>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</si>
  <si>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</si>
  <si>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</si>
  <si>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</si>
  <si>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</si>
  <si>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</si>
  <si>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</si>
  <si>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</si>
  <si>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</si>
  <si>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</si>
  <si>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</si>
  <si>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</si>
  <si>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</si>
  <si>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</si>
  <si>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</si>
  <si>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</si>
  <si>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</si>
  <si>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</si>
  <si>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</si>
  <si>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</si>
  <si>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</si>
  <si>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</si>
  <si>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</si>
  <si>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</si>
  <si>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</si>
  <si>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</si>
  <si>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</si>
  <si>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</si>
  <si>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</si>
  <si>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</si>
  <si>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</si>
  <si>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</si>
  <si>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</si>
  <si>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</si>
  <si>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</si>
  <si>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</si>
  <si>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</si>
  <si>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</si>
  <si>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</si>
  <si>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</si>
  <si>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</si>
  <si>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</si>
  <si>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</si>
  <si>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</si>
  <si>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</si>
  <si>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</si>
  <si>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</si>
  <si>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</si>
  <si>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</si>
  <si>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</si>
  <si>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</si>
  <si>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</si>
  <si>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</si>
  <si>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</si>
  <si>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</si>
  <si>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</si>
  <si>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</si>
  <si>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</si>
  <si>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</si>
  <si>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</si>
  <si>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</si>
  <si>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</si>
  <si>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</si>
  <si>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</si>
  <si>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</si>
  <si>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</si>
  <si>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</si>
  <si>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</si>
  <si>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</si>
  <si>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</si>
  <si>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</si>
  <si>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</si>
  <si>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</si>
  <si>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Aggregate data (summary stats)</t>
  </si>
  <si>
    <t>Label - change column names</t>
  </si>
  <si>
    <t>Pivot Table</t>
  </si>
  <si>
    <t>Sort/ Order data</t>
  </si>
  <si>
    <t>Adventure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</si>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</sst>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9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color theme="1"/>
      <name val="Arial"/>
      <scheme val="minor"/>
    </font>
    <font>
      <u/>
      <color rgb="FF0000FF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2" xfId="0" applyFont="1" applyNumberFormat="1"/>
    <xf borderId="0" fillId="3" fontId="7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'Agg - Group'!A1" ref="B7"/>
    <hyperlink display="Label" location="Label!A1" ref="B8"/>
    <hyperlink display="Pivot" location="Pivot!A1" ref="B9"/>
    <hyperlink display="Order by" location="'Order By'!A1" ref="B10"/>
    <hyperlink display="Dynamic Query" location="'Dynamic Query'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tr">
        <f>IFERROR(__xludf.DUMMYFUNCTION("QUERY(IMDB,""select B, C, D, G limit 5"")"),"MOVIE_NAME")</f>
        <v>MOVIE_NAME</v>
      </c>
      <c r="B10" s="7" t="str">
        <f>IFERROR(__xludf.DUMMYFUNCTION("""COMPUTED_VALUE"""),"YEAR")</f>
        <v>YEAR</v>
      </c>
      <c r="C10" s="7" t="str">
        <f>IFERROR(__xludf.DUMMYFUNCTION("""COMPUTED_VALUE"""),"RATING")</f>
        <v>RATING</v>
      </c>
      <c r="D10" s="7" t="str">
        <f>IFERROR(__xludf.DUMMYFUNCTION("""COMPUTED_VALUE"""),"SCORE")</f>
        <v>SCORE</v>
      </c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>
        <f>IFERROR(__xludf.DUMMYFUNCTION("""COMPUTED_VALUE"""),1994.0)</f>
        <v>1994</v>
      </c>
      <c r="C11" s="8" t="str">
        <f>IFERROR(__xludf.DUMMYFUNCTION("""COMPUTED_VALUE"""),"R")</f>
        <v>R</v>
      </c>
      <c r="D11" s="8">
        <f>IFERROR(__xludf.DUMMYFUNCTION("""COMPUTED_VALUE"""),9.3)</f>
        <v>9.3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>
        <f>IFERROR(__xludf.DUMMYFUNCTION("""COMPUTED_VALUE"""),1972.0)</f>
        <v>1972</v>
      </c>
      <c r="C12" s="8" t="str">
        <f>IFERROR(__xludf.DUMMYFUNCTION("""COMPUTED_VALUE"""),"R")</f>
        <v>R</v>
      </c>
      <c r="D12" s="8">
        <f>IFERROR(__xludf.DUMMYFUNCTION("""COMPUTED_VALUE"""),9.2)</f>
        <v>9.2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>
        <f>IFERROR(__xludf.DUMMYFUNCTION("""COMPUTED_VALUE"""),2008.0)</f>
        <v>2008</v>
      </c>
      <c r="C13" s="8" t="str">
        <f>IFERROR(__xludf.DUMMYFUNCTION("""COMPUTED_VALUE"""),"PG-13")</f>
        <v>PG-13</v>
      </c>
      <c r="D13" s="8">
        <f>IFERROR(__xludf.DUMMYFUNCTION("""COMPUTED_VALUE"""),9.0)</f>
        <v>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>
        <f>IFERROR(__xludf.DUMMYFUNCTION("""COMPUTED_VALUE"""),1974.0)</f>
        <v>1974</v>
      </c>
      <c r="C14" s="8" t="str">
        <f>IFERROR(__xludf.DUMMYFUNCTION("""COMPUTED_VALUE"""),"R")</f>
        <v>R</v>
      </c>
      <c r="D14" s="8">
        <f>IFERROR(__xludf.DUMMYFUNCTION("""COMPUTED_VALUE"""),9.0)</f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>
        <f>IFERROR(__xludf.DUMMYFUNCTION("""COMPUTED_VALUE"""),2003.0)</f>
        <v>2003</v>
      </c>
      <c r="C15" s="8" t="str">
        <f>IFERROR(__xludf.DUMMYFUNCTION("""COMPUTED_VALUE"""),"PG-13")</f>
        <v>PG-13</v>
      </c>
      <c r="D15" s="8">
        <f>IFERROR(__xludf.DUMMYFUNCTION("""COMPUTED_VALUE"""),8.9)</f>
        <v>8.9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tr">
        <f>IFERROR(__xludf.DUMMYFUNCTION("QUERY(IMDB, ""select B, F where F like '%Crime%'"")"),"MOVIE_NAME")</f>
        <v>MOVIE_NAME</v>
      </c>
      <c r="B10" s="7" t="str">
        <f>IFERROR(__xludf.DUMMYFUNCTION("""COMPUTED_VALUE"""),"GENRE")</f>
        <v>GENRE</v>
      </c>
      <c r="C10" s="7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Godfather")</f>
        <v>The Godfather</v>
      </c>
      <c r="B11" s="8" t="str">
        <f>IFERROR(__xludf.DUMMYFUNCTION("""COMPUTED_VALUE"""),"Crime, Drama")</f>
        <v>Crime, Drama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Dark Knight")</f>
        <v>The Dark Knight</v>
      </c>
      <c r="B12" s="8" t="str">
        <f>IFERROR(__xludf.DUMMYFUNCTION("""COMPUTED_VALUE"""),"Action, Crime, Drama")</f>
        <v>Action, Crime, Drama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Godfather: Part II")</f>
        <v>The Godfather: Part II</v>
      </c>
      <c r="B13" s="8" t="str">
        <f>IFERROR(__xludf.DUMMYFUNCTION("""COMPUTED_VALUE"""),"Crime, Drama")</f>
        <v>Crime, Drama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IFERROR(__xludf.DUMMYFUNCTION("""COMPUTED_VALUE"""),"Pulp Fiction")</f>
        <v>Pulp Fiction</v>
      </c>
      <c r="B14" s="8" t="str">
        <f>IFERROR(__xludf.DUMMYFUNCTION("""COMPUTED_VALUE"""),"Crime, Drama")</f>
        <v>Crime, Drama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IFERROR(__xludf.DUMMYFUNCTION("""COMPUTED_VALUE"""),"12 Angry Men")</f>
        <v>12 Angry Men</v>
      </c>
      <c r="B15" s="8" t="str">
        <f>IFERROR(__xludf.DUMMYFUNCTION("""COMPUTED_VALUE"""),"Crime, Drama")</f>
        <v>Crime, Drama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IFERROR(__xludf.DUMMYFUNCTION("""COMPUTED_VALUE"""),"Goodfellas")</f>
        <v>Goodfellas</v>
      </c>
      <c r="B16" s="8" t="str">
        <f>IFERROR(__xludf.DUMMYFUNCTION("""COMPUTED_VALUE"""),"Biography, Crime, Drama")</f>
        <v>Biography, Crime, Drama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IFERROR(__xludf.DUMMYFUNCTION("""COMPUTED_VALUE"""),"City of God")</f>
        <v>City of God</v>
      </c>
      <c r="B17" s="8" t="str">
        <f>IFERROR(__xludf.DUMMYFUNCTION("""COMPUTED_VALUE"""),"Crime, Drama")</f>
        <v>Crime, Drama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IFERROR(__xludf.DUMMYFUNCTION("""COMPUTED_VALUE"""),"The Green Mile")</f>
        <v>The Green Mile</v>
      </c>
      <c r="B18" s="8" t="str">
        <f>IFERROR(__xludf.DUMMYFUNCTION("""COMPUTED_VALUE"""),"Crime, Drama, Fantasy")</f>
        <v>Crime, Drama, Fantasy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IFERROR(__xludf.DUMMYFUNCTION("""COMPUTED_VALUE"""),"Se7en")</f>
        <v>Se7en</v>
      </c>
      <c r="B19" s="8" t="str">
        <f>IFERROR(__xludf.DUMMYFUNCTION("""COMPUTED_VALUE"""),"Crime, Drama, Mystery")</f>
        <v>Crime, Drama, Mystery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IFERROR(__xludf.DUMMYFUNCTION("""COMPUTED_VALUE"""),"The Silence of the Lambs")</f>
        <v>The Silence of the Lambs</v>
      </c>
      <c r="B20" s="8" t="str">
        <f>IFERROR(__xludf.DUMMYFUNCTION("""COMPUTED_VALUE"""),"Crime, Drama, Thriller")</f>
        <v>Crime, Drama, Thriller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IFERROR(__xludf.DUMMYFUNCTION("""COMPUTED_VALUE"""),"Joker")</f>
        <v>Joker</v>
      </c>
      <c r="B21" s="8" t="str">
        <f>IFERROR(__xludf.DUMMYFUNCTION("""COMPUTED_VALUE"""),"Crime, Drama, Thriller")</f>
        <v>Crime, Drama, Thriller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IFERROR(__xludf.DUMMYFUNCTION("""COMPUTED_VALUE"""),"The Departed")</f>
        <v>The Departed</v>
      </c>
      <c r="B22" s="8" t="str">
        <f>IFERROR(__xludf.DUMMYFUNCTION("""COMPUTED_VALUE"""),"Crime, Drama, Thriller")</f>
        <v>Crime, Drama, Thriller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IFERROR(__xludf.DUMMYFUNCTION("""COMPUTED_VALUE"""),"The Usual Suspects")</f>
        <v>The Usual Suspects</v>
      </c>
      <c r="B23" s="8" t="str">
        <f>IFERROR(__xludf.DUMMYFUNCTION("""COMPUTED_VALUE"""),"Crime, Mystery, Thriller")</f>
        <v>Crime, Mystery, Thriller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IFERROR(__xludf.DUMMYFUNCTION("""COMPUTED_VALUE"""),"Léon: The Professional")</f>
        <v>Léon: The Professional</v>
      </c>
      <c r="B24" s="8" t="str">
        <f>IFERROR(__xludf.DUMMYFUNCTION("""COMPUTED_VALUE"""),"Action, Crime, Drama")</f>
        <v>Action, Crime, Drama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IFERROR(__xludf.DUMMYFUNCTION("""COMPUTED_VALUE"""),"Once Upon a Time in America")</f>
        <v>Once Upon a Time in America</v>
      </c>
      <c r="B25" s="8" t="str">
        <f>IFERROR(__xludf.DUMMYFUNCTION("""COMPUTED_VALUE"""),"Crime, Drama")</f>
        <v>Crime, Drama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IFERROR(__xludf.DUMMYFUNCTION("""COMPUTED_VALUE"""),"High and Low")</f>
        <v>High and Low</v>
      </c>
      <c r="B26" s="8" t="str">
        <f>IFERROR(__xludf.DUMMYFUNCTION("""COMPUTED_VALUE"""),"Crime, Drama, Mystery")</f>
        <v>Crime, Drama, Mystery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IFERROR(__xludf.DUMMYFUNCTION("""COMPUTED_VALUE"""),"Witness for the Prosecution")</f>
        <v>Witness for the Prosecution</v>
      </c>
      <c r="B27" s="8" t="str">
        <f>IFERROR(__xludf.DUMMYFUNCTION("""COMPUTED_VALUE"""),"Crime, Drama, Mystery")</f>
        <v>Crime, Drama, Mystery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IFERROR(__xludf.DUMMYFUNCTION("""COMPUTED_VALUE"""),"Andhadhun")</f>
        <v>Andhadhun</v>
      </c>
      <c r="B28" s="8" t="str">
        <f>IFERROR(__xludf.DUMMYFUNCTION("""COMPUTED_VALUE"""),"Crime, Thriller")</f>
        <v>Crime, Thriller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IFERROR(__xludf.DUMMYFUNCTION("""COMPUTED_VALUE"""),"Drishyam")</f>
        <v>Drishyam</v>
      </c>
      <c r="B29" s="8" t="str">
        <f>IFERROR(__xludf.DUMMYFUNCTION("""COMPUTED_VALUE"""),"Crime, Drama, Thriller")</f>
        <v>Crime, Drama, Thriller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IFERROR(__xludf.DUMMYFUNCTION("""COMPUTED_VALUE"""),"Snatch")</f>
        <v>Snatch</v>
      </c>
      <c r="B30" s="8" t="str">
        <f>IFERROR(__xludf.DUMMYFUNCTION("""COMPUTED_VALUE"""),"Comedy, Crime")</f>
        <v>Comedy, Crime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tr">
        <f>IFERROR(__xludf.DUMMYFUNCTION("QUERY(IMDB, ""select A, B, C, D where D is not null"")"),"NO")</f>
        <v>NO</v>
      </c>
      <c r="B10" s="7" t="str">
        <f>IFERROR(__xludf.DUMMYFUNCTION("""COMPUTED_VALUE"""),"MOVIE_NAME")</f>
        <v>MOVIE_NAME</v>
      </c>
      <c r="C10" s="7" t="str">
        <f>IFERROR(__xludf.DUMMYFUNCTION("""COMPUTED_VALUE"""),"YEAR")</f>
        <v>YEAR</v>
      </c>
      <c r="D10" s="7" t="str">
        <f>IFERROR(__xludf.DUMMYFUNCTION("""COMPUTED_VALUE"""),"RATING")</f>
        <v>RATING</v>
      </c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 t="str">
        <f>IFERROR(__xludf.DUMMYFUNCTION("""COMPUTED_VALUE"""),"R")</f>
        <v>R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 t="str">
        <f>IFERROR(__xludf.DUMMYFUNCTION("""COMPUTED_VALUE"""),"R")</f>
        <v>R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 t="str">
        <f>IFERROR(__xludf.DUMMYFUNCTION("""COMPUTED_VALUE"""),"PG-13")</f>
        <v>PG-13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 t="str">
        <f>IFERROR(__xludf.DUMMYFUNCTION("""COMPUTED_VALUE"""),"R")</f>
        <v>R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 t="str">
        <f>IFERROR(__xludf.DUMMYFUNCTION("""COMPUTED_VALUE"""),"PG-13")</f>
        <v>PG-13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IFERROR(__xludf.DUMMYFUNCTION("""COMPUTED_VALUE"""),6.0)</f>
        <v>6</v>
      </c>
      <c r="B16" s="8" t="str">
        <f>IFERROR(__xludf.DUMMYFUNCTION("""COMPUTED_VALUE"""),"Pulp Fiction")</f>
        <v>Pulp Fiction</v>
      </c>
      <c r="C16" s="8">
        <f>IFERROR(__xludf.DUMMYFUNCTION("""COMPUTED_VALUE"""),1994.0)</f>
        <v>1994</v>
      </c>
      <c r="D16" s="8" t="str">
        <f>IFERROR(__xludf.DUMMYFUNCTION("""COMPUTED_VALUE"""),"R")</f>
        <v>R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IFERROR(__xludf.DUMMYFUNCTION("""COMPUTED_VALUE"""),7.0)</f>
        <v>7</v>
      </c>
      <c r="B17" s="8" t="str">
        <f>IFERROR(__xludf.DUMMYFUNCTION("""COMPUTED_VALUE"""),"Schindler's List")</f>
        <v>Schindler's List</v>
      </c>
      <c r="C17" s="8">
        <f>IFERROR(__xludf.DUMMYFUNCTION("""COMPUTED_VALUE"""),1993.0)</f>
        <v>1993</v>
      </c>
      <c r="D17" s="8" t="str">
        <f>IFERROR(__xludf.DUMMYFUNCTION("""COMPUTED_VALUE"""),"R")</f>
        <v>R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IFERROR(__xludf.DUMMYFUNCTION("""COMPUTED_VALUE"""),8.0)</f>
        <v>8</v>
      </c>
      <c r="B18" s="8" t="str">
        <f>IFERROR(__xludf.DUMMYFUNCTION("""COMPUTED_VALUE"""),"12 Angry Men")</f>
        <v>12 Angry Men</v>
      </c>
      <c r="C18" s="8">
        <f>IFERROR(__xludf.DUMMYFUNCTION("""COMPUTED_VALUE"""),1957.0)</f>
        <v>1957</v>
      </c>
      <c r="D18" s="8" t="str">
        <f>IFERROR(__xludf.DUMMYFUNCTION("""COMPUTED_VALUE"""),"Approved")</f>
        <v>Approved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IFERROR(__xludf.DUMMYFUNCTION("""COMPUTED_VALUE"""),9.0)</f>
        <v>9</v>
      </c>
      <c r="B19" s="8" t="str">
        <f>IFERROR(__xludf.DUMMYFUNCTION("""COMPUTED_VALUE"""),"Inception")</f>
        <v>Inception</v>
      </c>
      <c r="C19" s="8">
        <f>IFERROR(__xludf.DUMMYFUNCTION("""COMPUTED_VALUE"""),2010.0)</f>
        <v>2010</v>
      </c>
      <c r="D19" s="8" t="str">
        <f>IFERROR(__xludf.DUMMYFUNCTION("""COMPUTED_VALUE"""),"PG-13")</f>
        <v>PG-13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IFERROR(__xludf.DUMMYFUNCTION("""COMPUTED_VALUE"""),10.0)</f>
        <v>10</v>
      </c>
      <c r="B20" s="8" t="str">
        <f>IFERROR(__xludf.DUMMYFUNCTION("""COMPUTED_VALUE"""),"Fight Club")</f>
        <v>Fight Club</v>
      </c>
      <c r="C20" s="8">
        <f>IFERROR(__xludf.DUMMYFUNCTION("""COMPUTED_VALUE"""),1999.0)</f>
        <v>1999</v>
      </c>
      <c r="D20" s="8" t="str">
        <f>IFERROR(__xludf.DUMMYFUNCTION("""COMPUTED_VALUE"""),"R")</f>
        <v>R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IFERROR(__xludf.DUMMYFUNCTION("""COMPUTED_VALUE"""),11.0)</f>
        <v>11</v>
      </c>
      <c r="B21" s="8" t="str">
        <f>IFERROR(__xludf.DUMMYFUNCTION("""COMPUTED_VALUE"""),"The Lord of the Rings: The Fellowship of the Ring")</f>
        <v>The Lord of the Rings: The Fellowship of the Ring</v>
      </c>
      <c r="C21" s="8">
        <f>IFERROR(__xludf.DUMMYFUNCTION("""COMPUTED_VALUE"""),2001.0)</f>
        <v>2001</v>
      </c>
      <c r="D21" s="8" t="str">
        <f>IFERROR(__xludf.DUMMYFUNCTION("""COMPUTED_VALUE"""),"PG-13")</f>
        <v>PG-13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IFERROR(__xludf.DUMMYFUNCTION("""COMPUTED_VALUE"""),12.0)</f>
        <v>12</v>
      </c>
      <c r="B22" s="8" t="str">
        <f>IFERROR(__xludf.DUMMYFUNCTION("""COMPUTED_VALUE"""),"Forrest Gump")</f>
        <v>Forrest Gump</v>
      </c>
      <c r="C22" s="8">
        <f>IFERROR(__xludf.DUMMYFUNCTION("""COMPUTED_VALUE"""),1994.0)</f>
        <v>1994</v>
      </c>
      <c r="D22" s="8" t="str">
        <f>IFERROR(__xludf.DUMMYFUNCTION("""COMPUTED_VALUE"""),"PG-13")</f>
        <v>PG-13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IFERROR(__xludf.DUMMYFUNCTION("""COMPUTED_VALUE"""),13.0)</f>
        <v>13</v>
      </c>
      <c r="B23" s="8" t="str">
        <f>IFERROR(__xludf.DUMMYFUNCTION("""COMPUTED_VALUE"""),"The Good, the Bad and the Ugly")</f>
        <v>The Good, the Bad and the Ugly</v>
      </c>
      <c r="C23" s="8">
        <f>IFERROR(__xludf.DUMMYFUNCTION("""COMPUTED_VALUE"""),1966.0)</f>
        <v>1966</v>
      </c>
      <c r="D23" s="8" t="str">
        <f>IFERROR(__xludf.DUMMYFUNCTION("""COMPUTED_VALUE"""),"R")</f>
        <v>R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IFERROR(__xludf.DUMMYFUNCTION("""COMPUTED_VALUE"""),14.0)</f>
        <v>14</v>
      </c>
      <c r="B24" s="8" t="str">
        <f>IFERROR(__xludf.DUMMYFUNCTION("""COMPUTED_VALUE"""),"Hamilton")</f>
        <v>Hamilton</v>
      </c>
      <c r="C24" s="8">
        <f>IFERROR(__xludf.DUMMYFUNCTION("""COMPUTED_VALUE"""),2020.0)</f>
        <v>2020</v>
      </c>
      <c r="D24" s="8" t="str">
        <f>IFERROR(__xludf.DUMMYFUNCTION("""COMPUTED_VALUE"""),"PG-13")</f>
        <v>PG-13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IFERROR(__xludf.DUMMYFUNCTION("""COMPUTED_VALUE"""),15.0)</f>
        <v>15</v>
      </c>
      <c r="B25" s="8" t="str">
        <f>IFERROR(__xludf.DUMMYFUNCTION("""COMPUTED_VALUE"""),"The Lord of the Rings: The Two Towers")</f>
        <v>The Lord of the Rings: The Two Towers</v>
      </c>
      <c r="C25" s="8">
        <f>IFERROR(__xludf.DUMMYFUNCTION("""COMPUTED_VALUE"""),2002.0)</f>
        <v>2002</v>
      </c>
      <c r="D25" s="8" t="str">
        <f>IFERROR(__xludf.DUMMYFUNCTION("""COMPUTED_VALUE"""),"PG-13")</f>
        <v>PG-13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IFERROR(__xludf.DUMMYFUNCTION("""COMPUTED_VALUE"""),16.0)</f>
        <v>16</v>
      </c>
      <c r="B26" s="8" t="str">
        <f>IFERROR(__xludf.DUMMYFUNCTION("""COMPUTED_VALUE"""),"The Matrix")</f>
        <v>The Matrix</v>
      </c>
      <c r="C26" s="8">
        <f>IFERROR(__xludf.DUMMYFUNCTION("""COMPUTED_VALUE"""),1999.0)</f>
        <v>1999</v>
      </c>
      <c r="D26" s="8" t="str">
        <f>IFERROR(__xludf.DUMMYFUNCTION("""COMPUTED_VALUE"""),"R")</f>
        <v>R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IFERROR(__xludf.DUMMYFUNCTION("""COMPUTED_VALUE"""),17.0)</f>
        <v>17</v>
      </c>
      <c r="B27" s="8" t="str">
        <f>IFERROR(__xludf.DUMMYFUNCTION("""COMPUTED_VALUE"""),"Goodfellas")</f>
        <v>Goodfellas</v>
      </c>
      <c r="C27" s="8">
        <f>IFERROR(__xludf.DUMMYFUNCTION("""COMPUTED_VALUE"""),1990.0)</f>
        <v>1990</v>
      </c>
      <c r="D27" s="8" t="str">
        <f>IFERROR(__xludf.DUMMYFUNCTION("""COMPUTED_VALUE"""),"R")</f>
        <v>R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IFERROR(__xludf.DUMMYFUNCTION("""COMPUTED_VALUE"""),18.0)</f>
        <v>18</v>
      </c>
      <c r="B28" s="8" t="str">
        <f>IFERROR(__xludf.DUMMYFUNCTION("""COMPUTED_VALUE"""),"Star Wars: Episode V - The Empire Strikes Back")</f>
        <v>Star Wars: Episode V - The Empire Strikes Back</v>
      </c>
      <c r="C28" s="8">
        <f>IFERROR(__xludf.DUMMYFUNCTION("""COMPUTED_VALUE"""),1980.0)</f>
        <v>1980</v>
      </c>
      <c r="D28" s="8" t="str">
        <f>IFERROR(__xludf.DUMMYFUNCTION("""COMPUTED_VALUE"""),"PG")</f>
        <v>PG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IFERROR(__xludf.DUMMYFUNCTION("""COMPUTED_VALUE"""),19.0)</f>
        <v>19</v>
      </c>
      <c r="B29" s="8" t="str">
        <f>IFERROR(__xludf.DUMMYFUNCTION("""COMPUTED_VALUE"""),"One Flew Over the Cuckoo's Nest")</f>
        <v>One Flew Over the Cuckoo's Nest</v>
      </c>
      <c r="C29" s="8">
        <f>IFERROR(__xludf.DUMMYFUNCTION("""COMPUTED_VALUE"""),1975.0)</f>
        <v>1975</v>
      </c>
      <c r="D29" s="8" t="str">
        <f>IFERROR(__xludf.DUMMYFUNCTION("""COMPUTED_VALUE"""),"R")</f>
        <v>R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IFERROR(__xludf.DUMMYFUNCTION("""COMPUTED_VALUE"""),20.0)</f>
        <v>20</v>
      </c>
      <c r="B30" s="8" t="str">
        <f>IFERROR(__xludf.DUMMYFUNCTION("""COMPUTED_VALUE"""),"Parasite")</f>
        <v>Parasite</v>
      </c>
      <c r="C30" s="8">
        <f>IFERROR(__xludf.DUMMYFUNCTION("""COMPUTED_VALUE"""),2019.0)</f>
        <v>2019</v>
      </c>
      <c r="D30" s="8" t="str">
        <f>IFERROR(__xludf.DUMMYFUNCTION("""COMPUTED_VALUE"""),"R")</f>
        <v>R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IFERROR(__xludf.DUMMYFUNCTION("""COMPUTED_VALUE"""),21.0)</f>
        <v>21</v>
      </c>
      <c r="B31" s="8" t="str">
        <f>IFERROR(__xludf.DUMMYFUNCTION("""COMPUTED_VALUE"""),"Interstellar")</f>
        <v>Interstellar</v>
      </c>
      <c r="C31" s="8">
        <f>IFERROR(__xludf.DUMMYFUNCTION("""COMPUTED_VALUE"""),2014.0)</f>
        <v>2014</v>
      </c>
      <c r="D31" s="8" t="str">
        <f>IFERROR(__xludf.DUMMYFUNCTION("""COMPUTED_VALUE"""),"PG-13")</f>
        <v>PG-13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IFERROR(__xludf.DUMMYFUNCTION("""COMPUTED_VALUE"""),22.0)</f>
        <v>22</v>
      </c>
      <c r="B32" s="8" t="str">
        <f>IFERROR(__xludf.DUMMYFUNCTION("""COMPUTED_VALUE"""),"City of God")</f>
        <v>City of God</v>
      </c>
      <c r="C32" s="8">
        <f>IFERROR(__xludf.DUMMYFUNCTION("""COMPUTED_VALUE"""),2002.0)</f>
        <v>2002</v>
      </c>
      <c r="D32" s="8" t="str">
        <f>IFERROR(__xludf.DUMMYFUNCTION("""COMPUTED_VALUE"""),"R")</f>
        <v>R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IFERROR(__xludf.DUMMYFUNCTION("""COMPUTED_VALUE"""),23.0)</f>
        <v>23</v>
      </c>
      <c r="B33" s="8" t="str">
        <f>IFERROR(__xludf.DUMMYFUNCTION("""COMPUTED_VALUE"""),"Spirited Away")</f>
        <v>Spirited Away</v>
      </c>
      <c r="C33" s="8">
        <f>IFERROR(__xludf.DUMMYFUNCTION("""COMPUTED_VALUE"""),2001.0)</f>
        <v>2001</v>
      </c>
      <c r="D33" s="8" t="str">
        <f>IFERROR(__xludf.DUMMYFUNCTION("""COMPUTED_VALUE"""),"PG")</f>
        <v>PG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IFERROR(__xludf.DUMMYFUNCTION("""COMPUTED_VALUE"""),24.0)</f>
        <v>24</v>
      </c>
      <c r="B34" s="8" t="str">
        <f>IFERROR(__xludf.DUMMYFUNCTION("""COMPUTED_VALUE"""),"Saving Private Ryan")</f>
        <v>Saving Private Ryan</v>
      </c>
      <c r="C34" s="8">
        <f>IFERROR(__xludf.DUMMYFUNCTION("""COMPUTED_VALUE"""),1998.0)</f>
        <v>1998</v>
      </c>
      <c r="D34" s="8" t="str">
        <f>IFERROR(__xludf.DUMMYFUNCTION("""COMPUTED_VALUE"""),"R")</f>
        <v>R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IFERROR(__xludf.DUMMYFUNCTION("""COMPUTED_VALUE"""),25.0)</f>
        <v>25</v>
      </c>
      <c r="B35" s="8" t="str">
        <f>IFERROR(__xludf.DUMMYFUNCTION("""COMPUTED_VALUE"""),"The Green Mile")</f>
        <v>The Green Mile</v>
      </c>
      <c r="C35" s="8">
        <f>IFERROR(__xludf.DUMMYFUNCTION("""COMPUTED_VALUE"""),1999.0)</f>
        <v>1999</v>
      </c>
      <c r="D35" s="8" t="str">
        <f>IFERROR(__xludf.DUMMYFUNCTION("""COMPUTED_VALUE"""),"R")</f>
        <v>R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IFERROR(__xludf.DUMMYFUNCTION("""COMPUTED_VALUE"""),26.0)</f>
        <v>26</v>
      </c>
      <c r="B36" s="8" t="str">
        <f>IFERROR(__xludf.DUMMYFUNCTION("""COMPUTED_VALUE"""),"Life Is Beautiful")</f>
        <v>Life Is Beautiful</v>
      </c>
      <c r="C36" s="8">
        <f>IFERROR(__xludf.DUMMYFUNCTION("""COMPUTED_VALUE"""),1997.0)</f>
        <v>1997</v>
      </c>
      <c r="D36" s="8" t="str">
        <f>IFERROR(__xludf.DUMMYFUNCTION("""COMPUTED_VALUE"""),"PG-13")</f>
        <v>PG-13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IFERROR(__xludf.DUMMYFUNCTION("""COMPUTED_VALUE"""),27.0)</f>
        <v>27</v>
      </c>
      <c r="B37" s="8" t="str">
        <f>IFERROR(__xludf.DUMMYFUNCTION("""COMPUTED_VALUE"""),"Se7en")</f>
        <v>Se7en</v>
      </c>
      <c r="C37" s="8">
        <f>IFERROR(__xludf.DUMMYFUNCTION("""COMPUTED_VALUE"""),1995.0)</f>
        <v>1995</v>
      </c>
      <c r="D37" s="8" t="str">
        <f>IFERROR(__xludf.DUMMYFUNCTION("""COMPUTED_VALUE"""),"R")</f>
        <v>R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IFERROR(__xludf.DUMMYFUNCTION("""COMPUTED_VALUE"""),28.0)</f>
        <v>28</v>
      </c>
      <c r="B38" s="8" t="str">
        <f>IFERROR(__xludf.DUMMYFUNCTION("""COMPUTED_VALUE"""),"The Silence of the Lambs")</f>
        <v>The Silence of the Lambs</v>
      </c>
      <c r="C38" s="8">
        <f>IFERROR(__xludf.DUMMYFUNCTION("""COMPUTED_VALUE"""),1991.0)</f>
        <v>1991</v>
      </c>
      <c r="D38" s="8" t="str">
        <f>IFERROR(__xludf.DUMMYFUNCTION("""COMPUTED_VALUE"""),"R")</f>
        <v>R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IFERROR(__xludf.DUMMYFUNCTION("""COMPUTED_VALUE"""),29.0)</f>
        <v>29</v>
      </c>
      <c r="B39" s="8" t="str">
        <f>IFERROR(__xludf.DUMMYFUNCTION("""COMPUTED_VALUE"""),"Star Wars: Episode IV - A New Hope")</f>
        <v>Star Wars: Episode IV - A New Hope</v>
      </c>
      <c r="C39" s="8">
        <f>IFERROR(__xludf.DUMMYFUNCTION("""COMPUTED_VALUE"""),1977.0)</f>
        <v>1977</v>
      </c>
      <c r="D39" s="8" t="str">
        <f>IFERROR(__xludf.DUMMYFUNCTION("""COMPUTED_VALUE"""),"PG")</f>
        <v>PG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IFERROR(__xludf.DUMMYFUNCTION("""COMPUTED_VALUE"""),30.0)</f>
        <v>30</v>
      </c>
      <c r="B40" s="8" t="str">
        <f>IFERROR(__xludf.DUMMYFUNCTION("""COMPUTED_VALUE"""),"Harakiri")</f>
        <v>Harakiri</v>
      </c>
      <c r="C40" s="8">
        <f>IFERROR(__xludf.DUMMYFUNCTION("""COMPUTED_VALUE"""),1962.0)</f>
        <v>1962</v>
      </c>
      <c r="D40" s="8" t="str">
        <f>IFERROR(__xludf.DUMMYFUNCTION("""COMPUTED_VALUE"""),"Not Rated")</f>
        <v>Not Rated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IFERROR(__xludf.DUMMYFUNCTION("""COMPUTED_VALUE"""),31.0)</f>
        <v>31</v>
      </c>
      <c r="B41" s="8" t="str">
        <f>IFERROR(__xludf.DUMMYFUNCTION("""COMPUTED_VALUE"""),"Seven Samurai")</f>
        <v>Seven Samurai</v>
      </c>
      <c r="C41" s="8">
        <f>IFERROR(__xludf.DUMMYFUNCTION("""COMPUTED_VALUE"""),1954.0)</f>
        <v>1954</v>
      </c>
      <c r="D41" s="8" t="str">
        <f>IFERROR(__xludf.DUMMYFUNCTION("""COMPUTED_VALUE"""),"Not Rated")</f>
        <v>Not Rated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IFERROR(__xludf.DUMMYFUNCTION("""COMPUTED_VALUE"""),32.0)</f>
        <v>32</v>
      </c>
      <c r="B42" s="8" t="str">
        <f>IFERROR(__xludf.DUMMYFUNCTION("""COMPUTED_VALUE"""),"It's a Wonderful Life")</f>
        <v>It's a Wonderful Life</v>
      </c>
      <c r="C42" s="8">
        <f>IFERROR(__xludf.DUMMYFUNCTION("""COMPUTED_VALUE"""),1946.0)</f>
        <v>1946</v>
      </c>
      <c r="D42" s="8" t="str">
        <f>IFERROR(__xludf.DUMMYFUNCTION("""COMPUTED_VALUE"""),"PG")</f>
        <v>PG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IFERROR(__xludf.DUMMYFUNCTION("""COMPUTED_VALUE"""),33.0)</f>
        <v>33</v>
      </c>
      <c r="B43" s="8" t="str">
        <f>IFERROR(__xludf.DUMMYFUNCTION("""COMPUTED_VALUE"""),"Joker")</f>
        <v>Joker</v>
      </c>
      <c r="C43" s="8">
        <f>IFERROR(__xludf.DUMMYFUNCTION("""COMPUTED_VALUE"""),2019.0)</f>
        <v>2019</v>
      </c>
      <c r="D43" s="8" t="str">
        <f>IFERROR(__xludf.DUMMYFUNCTION("""COMPUTED_VALUE"""),"R")</f>
        <v>R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IFERROR(__xludf.DUMMYFUNCTION("""COMPUTED_VALUE"""),34.0)</f>
        <v>34</v>
      </c>
      <c r="B44" s="8" t="str">
        <f>IFERROR(__xludf.DUMMYFUNCTION("""COMPUTED_VALUE"""),"Whiplash")</f>
        <v>Whiplash</v>
      </c>
      <c r="C44" s="8">
        <f>IFERROR(__xludf.DUMMYFUNCTION("""COMPUTED_VALUE"""),2014.0)</f>
        <v>2014</v>
      </c>
      <c r="D44" s="8" t="str">
        <f>IFERROR(__xludf.DUMMYFUNCTION("""COMPUTED_VALUE"""),"R")</f>
        <v>R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IFERROR(__xludf.DUMMYFUNCTION("""COMPUTED_VALUE"""),35.0)</f>
        <v>35</v>
      </c>
      <c r="B45" s="8" t="str">
        <f>IFERROR(__xludf.DUMMYFUNCTION("""COMPUTED_VALUE"""),"The Intouchables")</f>
        <v>The Intouchables</v>
      </c>
      <c r="C45" s="8">
        <f>IFERROR(__xludf.DUMMYFUNCTION("""COMPUTED_VALUE"""),2011.0)</f>
        <v>2011</v>
      </c>
      <c r="D45" s="8" t="str">
        <f>IFERROR(__xludf.DUMMYFUNCTION("""COMPUTED_VALUE"""),"R")</f>
        <v>R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IFERROR(__xludf.DUMMYFUNCTION("""COMPUTED_VALUE"""),36.0)</f>
        <v>36</v>
      </c>
      <c r="B46" s="8" t="str">
        <f>IFERROR(__xludf.DUMMYFUNCTION("""COMPUTED_VALUE"""),"The Prestige")</f>
        <v>The Prestige</v>
      </c>
      <c r="C46" s="8">
        <f>IFERROR(__xludf.DUMMYFUNCTION("""COMPUTED_VALUE"""),2006.0)</f>
        <v>2006</v>
      </c>
      <c r="D46" s="8" t="str">
        <f>IFERROR(__xludf.DUMMYFUNCTION("""COMPUTED_VALUE"""),"PG-13")</f>
        <v>PG-13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IFERROR(__xludf.DUMMYFUNCTION("""COMPUTED_VALUE"""),37.0)</f>
        <v>37</v>
      </c>
      <c r="B47" s="8" t="str">
        <f>IFERROR(__xludf.DUMMYFUNCTION("""COMPUTED_VALUE"""),"The Departed")</f>
        <v>The Departed</v>
      </c>
      <c r="C47" s="8">
        <f>IFERROR(__xludf.DUMMYFUNCTION("""COMPUTED_VALUE"""),2006.0)</f>
        <v>2006</v>
      </c>
      <c r="D47" s="8" t="str">
        <f>IFERROR(__xludf.DUMMYFUNCTION("""COMPUTED_VALUE"""),"R")</f>
        <v>R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IFERROR(__xludf.DUMMYFUNCTION("""COMPUTED_VALUE"""),38.0)</f>
        <v>38</v>
      </c>
      <c r="B48" s="8" t="str">
        <f>IFERROR(__xludf.DUMMYFUNCTION("""COMPUTED_VALUE"""),"The Pianist")</f>
        <v>The Pianist</v>
      </c>
      <c r="C48" s="8">
        <f>IFERROR(__xludf.DUMMYFUNCTION("""COMPUTED_VALUE"""),2002.0)</f>
        <v>2002</v>
      </c>
      <c r="D48" s="8" t="str">
        <f>IFERROR(__xludf.DUMMYFUNCTION("""COMPUTED_VALUE"""),"R")</f>
        <v>R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IFERROR(__xludf.DUMMYFUNCTION("""COMPUTED_VALUE"""),39.0)</f>
        <v>39</v>
      </c>
      <c r="B49" s="8" t="str">
        <f>IFERROR(__xludf.DUMMYFUNCTION("""COMPUTED_VALUE"""),"Gladiator")</f>
        <v>Gladiator</v>
      </c>
      <c r="C49" s="8">
        <f>IFERROR(__xludf.DUMMYFUNCTION("""COMPUTED_VALUE"""),2000.0)</f>
        <v>2000</v>
      </c>
      <c r="D49" s="8" t="str">
        <f>IFERROR(__xludf.DUMMYFUNCTION("""COMPUTED_VALUE"""),"R")</f>
        <v>R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IFERROR(__xludf.DUMMYFUNCTION("""COMPUTED_VALUE"""),40.0)</f>
        <v>40</v>
      </c>
      <c r="B50" s="8" t="str">
        <f>IFERROR(__xludf.DUMMYFUNCTION("""COMPUTED_VALUE"""),"American History X")</f>
        <v>American History X</v>
      </c>
      <c r="C50" s="8">
        <f>IFERROR(__xludf.DUMMYFUNCTION("""COMPUTED_VALUE"""),1998.0)</f>
        <v>1998</v>
      </c>
      <c r="D50" s="8" t="str">
        <f>IFERROR(__xludf.DUMMYFUNCTION("""COMPUTED_VALUE"""),"R")</f>
        <v>R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IFERROR(__xludf.DUMMYFUNCTION("""COMPUTED_VALUE"""),41.0)</f>
        <v>41</v>
      </c>
      <c r="B51" s="8" t="str">
        <f>IFERROR(__xludf.DUMMYFUNCTION("""COMPUTED_VALUE"""),"The Usual Suspects")</f>
        <v>The Usual Suspects</v>
      </c>
      <c r="C51" s="8">
        <f>IFERROR(__xludf.DUMMYFUNCTION("""COMPUTED_VALUE"""),1995.0)</f>
        <v>1995</v>
      </c>
      <c r="D51" s="8" t="str">
        <f>IFERROR(__xludf.DUMMYFUNCTION("""COMPUTED_VALUE"""),"R")</f>
        <v>R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IFERROR(__xludf.DUMMYFUNCTION("""COMPUTED_VALUE"""),42.0)</f>
        <v>42</v>
      </c>
      <c r="B52" s="8" t="str">
        <f>IFERROR(__xludf.DUMMYFUNCTION("""COMPUTED_VALUE"""),"Léon: The Professional")</f>
        <v>Léon: The Professional</v>
      </c>
      <c r="C52" s="8">
        <f>IFERROR(__xludf.DUMMYFUNCTION("""COMPUTED_VALUE"""),1994.0)</f>
        <v>1994</v>
      </c>
      <c r="D52" s="8" t="str">
        <f>IFERROR(__xludf.DUMMYFUNCTION("""COMPUTED_VALUE"""),"R")</f>
        <v>R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IFERROR(__xludf.DUMMYFUNCTION("""COMPUTED_VALUE"""),43.0)</f>
        <v>43</v>
      </c>
      <c r="B53" s="8" t="str">
        <f>IFERROR(__xludf.DUMMYFUNCTION("""COMPUTED_VALUE"""),"The Lion King")</f>
        <v>The Lion King</v>
      </c>
      <c r="C53" s="8">
        <f>IFERROR(__xludf.DUMMYFUNCTION("""COMPUTED_VALUE"""),1994.0)</f>
        <v>1994</v>
      </c>
      <c r="D53" s="8" t="str">
        <f>IFERROR(__xludf.DUMMYFUNCTION("""COMPUTED_VALUE"""),"G")</f>
        <v>G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IFERROR(__xludf.DUMMYFUNCTION("""COMPUTED_VALUE"""),44.0)</f>
        <v>44</v>
      </c>
      <c r="B54" s="8" t="str">
        <f>IFERROR(__xludf.DUMMYFUNCTION("""COMPUTED_VALUE"""),"Terminator 2: Judgment Day")</f>
        <v>Terminator 2: Judgment Day</v>
      </c>
      <c r="C54" s="8">
        <f>IFERROR(__xludf.DUMMYFUNCTION("""COMPUTED_VALUE"""),1991.0)</f>
        <v>1991</v>
      </c>
      <c r="D54" s="8" t="str">
        <f>IFERROR(__xludf.DUMMYFUNCTION("""COMPUTED_VALUE"""),"R")</f>
        <v>R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IFERROR(__xludf.DUMMYFUNCTION("""COMPUTED_VALUE"""),45.0)</f>
        <v>45</v>
      </c>
      <c r="B55" s="8" t="str">
        <f>IFERROR(__xludf.DUMMYFUNCTION("""COMPUTED_VALUE"""),"Cinema Paradiso")</f>
        <v>Cinema Paradiso</v>
      </c>
      <c r="C55" s="8">
        <f>IFERROR(__xludf.DUMMYFUNCTION("""COMPUTED_VALUE"""),1988.0)</f>
        <v>1988</v>
      </c>
      <c r="D55" s="8" t="str">
        <f>IFERROR(__xludf.DUMMYFUNCTION("""COMPUTED_VALUE"""),"R")</f>
        <v>R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IFERROR(__xludf.DUMMYFUNCTION("""COMPUTED_VALUE"""),46.0)</f>
        <v>46</v>
      </c>
      <c r="B56" s="8" t="str">
        <f>IFERROR(__xludf.DUMMYFUNCTION("""COMPUTED_VALUE"""),"Grave of the Fireflies")</f>
        <v>Grave of the Fireflies</v>
      </c>
      <c r="C56" s="8">
        <f>IFERROR(__xludf.DUMMYFUNCTION("""COMPUTED_VALUE"""),1988.0)</f>
        <v>1988</v>
      </c>
      <c r="D56" s="8" t="str">
        <f>IFERROR(__xludf.DUMMYFUNCTION("""COMPUTED_VALUE"""),"Not Rated")</f>
        <v>Not Rated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IFERROR(__xludf.DUMMYFUNCTION("""COMPUTED_VALUE"""),47.0)</f>
        <v>47</v>
      </c>
      <c r="B57" s="8" t="str">
        <f>IFERROR(__xludf.DUMMYFUNCTION("""COMPUTED_VALUE"""),"Back to the Future")</f>
        <v>Back to the Future</v>
      </c>
      <c r="C57" s="8">
        <f>IFERROR(__xludf.DUMMYFUNCTION("""COMPUTED_VALUE"""),1985.0)</f>
        <v>1985</v>
      </c>
      <c r="D57" s="8" t="str">
        <f>IFERROR(__xludf.DUMMYFUNCTION("""COMPUTED_VALUE"""),"PG")</f>
        <v>PG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IFERROR(__xludf.DUMMYFUNCTION("""COMPUTED_VALUE"""),48.0)</f>
        <v>48</v>
      </c>
      <c r="B58" s="8" t="str">
        <f>IFERROR(__xludf.DUMMYFUNCTION("""COMPUTED_VALUE"""),"Anand")</f>
        <v>Anand</v>
      </c>
      <c r="C58" s="8">
        <f>IFERROR(__xludf.DUMMYFUNCTION("""COMPUTED_VALUE"""),1971.0)</f>
        <v>1971</v>
      </c>
      <c r="D58" s="8" t="str">
        <f>IFERROR(__xludf.DUMMYFUNCTION("""COMPUTED_VALUE"""),"Not Rated")</f>
        <v>Not Rated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IFERROR(__xludf.DUMMYFUNCTION("""COMPUTED_VALUE"""),49.0)</f>
        <v>49</v>
      </c>
      <c r="B59" s="8" t="str">
        <f>IFERROR(__xludf.DUMMYFUNCTION("""COMPUTED_VALUE"""),"Once Upon a Time in the West")</f>
        <v>Once Upon a Time in the West</v>
      </c>
      <c r="C59" s="8">
        <f>IFERROR(__xludf.DUMMYFUNCTION("""COMPUTED_VALUE"""),1968.0)</f>
        <v>1968</v>
      </c>
      <c r="D59" s="8" t="str">
        <f>IFERROR(__xludf.DUMMYFUNCTION("""COMPUTED_VALUE"""),"PG-13")</f>
        <v>PG-13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IFERROR(__xludf.DUMMYFUNCTION("""COMPUTED_VALUE"""),50.0)</f>
        <v>50</v>
      </c>
      <c r="B60" s="8" t="str">
        <f>IFERROR(__xludf.DUMMYFUNCTION("""COMPUTED_VALUE"""),"Psycho")</f>
        <v>Psycho</v>
      </c>
      <c r="C60" s="8">
        <f>IFERROR(__xludf.DUMMYFUNCTION("""COMPUTED_VALUE"""),1960.0)</f>
        <v>1960</v>
      </c>
      <c r="D60" s="8" t="str">
        <f>IFERROR(__xludf.DUMMYFUNCTION("""COMPUTED_VALUE"""),"R")</f>
        <v>R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IFERROR(__xludf.DUMMYFUNCTION("""COMPUTED_VALUE"""),51.0)</f>
        <v>51</v>
      </c>
      <c r="B61" s="8" t="str">
        <f>IFERROR(__xludf.DUMMYFUNCTION("""COMPUTED_VALUE"""),"Casablanca")</f>
        <v>Casablanca</v>
      </c>
      <c r="C61" s="8">
        <f>IFERROR(__xludf.DUMMYFUNCTION("""COMPUTED_VALUE"""),1942.0)</f>
        <v>1942</v>
      </c>
      <c r="D61" s="8" t="str">
        <f>IFERROR(__xludf.DUMMYFUNCTION("""COMPUTED_VALUE"""),"PG")</f>
        <v>PG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IFERROR(__xludf.DUMMYFUNCTION("""COMPUTED_VALUE"""),52.0)</f>
        <v>52</v>
      </c>
      <c r="B62" s="8" t="str">
        <f>IFERROR(__xludf.DUMMYFUNCTION("""COMPUTED_VALUE"""),"Modern Times")</f>
        <v>Modern Times</v>
      </c>
      <c r="C62" s="8">
        <f>IFERROR(__xludf.DUMMYFUNCTION("""COMPUTED_VALUE"""),1936.0)</f>
        <v>1936</v>
      </c>
      <c r="D62" s="8" t="str">
        <f>IFERROR(__xludf.DUMMYFUNCTION("""COMPUTED_VALUE"""),"G")</f>
        <v>G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IFERROR(__xludf.DUMMYFUNCTION("""COMPUTED_VALUE"""),53.0)</f>
        <v>53</v>
      </c>
      <c r="B63" s="8" t="str">
        <f>IFERROR(__xludf.DUMMYFUNCTION("""COMPUTED_VALUE"""),"City Lights")</f>
        <v>City Lights</v>
      </c>
      <c r="C63" s="8">
        <f>IFERROR(__xludf.DUMMYFUNCTION("""COMPUTED_VALUE"""),1931.0)</f>
        <v>1931</v>
      </c>
      <c r="D63" s="8" t="str">
        <f>IFERROR(__xludf.DUMMYFUNCTION("""COMPUTED_VALUE"""),"G")</f>
        <v>G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IFERROR(__xludf.DUMMYFUNCTION("""COMPUTED_VALUE"""),54.0)</f>
        <v>54</v>
      </c>
      <c r="B64" s="8" t="str">
        <f>IFERROR(__xludf.DUMMYFUNCTION("""COMPUTED_VALUE"""),"Capharnaüm")</f>
        <v>Capharnaüm</v>
      </c>
      <c r="C64" s="8">
        <f>IFERROR(__xludf.DUMMYFUNCTION("""COMPUTED_VALUE"""),2018.0)</f>
        <v>2018</v>
      </c>
      <c r="D64" s="8" t="str">
        <f>IFERROR(__xludf.DUMMYFUNCTION("""COMPUTED_VALUE"""),"R")</f>
        <v>R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IFERROR(__xludf.DUMMYFUNCTION("""COMPUTED_VALUE"""),56.0)</f>
        <v>56</v>
      </c>
      <c r="B65" s="8" t="str">
        <f>IFERROR(__xludf.DUMMYFUNCTION("""COMPUTED_VALUE"""),"Your Name.")</f>
        <v>Your Name.</v>
      </c>
      <c r="C65" s="8">
        <f>IFERROR(__xludf.DUMMYFUNCTION("""COMPUTED_VALUE"""),2016.0)</f>
        <v>2016</v>
      </c>
      <c r="D65" s="8" t="str">
        <f>IFERROR(__xludf.DUMMYFUNCTION("""COMPUTED_VALUE"""),"PG")</f>
        <v>PG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IFERROR(__xludf.DUMMYFUNCTION("""COMPUTED_VALUE"""),57.0)</f>
        <v>57</v>
      </c>
      <c r="B66" s="8" t="str">
        <f>IFERROR(__xludf.DUMMYFUNCTION("""COMPUTED_VALUE"""),"Dangal")</f>
        <v>Dangal</v>
      </c>
      <c r="C66" s="8">
        <f>IFERROR(__xludf.DUMMYFUNCTION("""COMPUTED_VALUE"""),2016.0)</f>
        <v>2016</v>
      </c>
      <c r="D66" s="8" t="str">
        <f>IFERROR(__xludf.DUMMYFUNCTION("""COMPUTED_VALUE"""),"Not Rated")</f>
        <v>Not Rated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IFERROR(__xludf.DUMMYFUNCTION("""COMPUTED_VALUE"""),58.0)</f>
        <v>58</v>
      </c>
      <c r="B67" s="8" t="str">
        <f>IFERROR(__xludf.DUMMYFUNCTION("""COMPUTED_VALUE"""),"Spider-Man: Into the Spider-Verse")</f>
        <v>Spider-Man: Into the Spider-Verse</v>
      </c>
      <c r="C67" s="8">
        <f>IFERROR(__xludf.DUMMYFUNCTION("""COMPUTED_VALUE"""),2018.0)</f>
        <v>2018</v>
      </c>
      <c r="D67" s="8" t="str">
        <f>IFERROR(__xludf.DUMMYFUNCTION("""COMPUTED_VALUE"""),"PG")</f>
        <v>PG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IFERROR(__xludf.DUMMYFUNCTION("""COMPUTED_VALUE"""),59.0)</f>
        <v>59</v>
      </c>
      <c r="B68" s="8" t="str">
        <f>IFERROR(__xludf.DUMMYFUNCTION("""COMPUTED_VALUE"""),"Avengers: Endgame")</f>
        <v>Avengers: Endgame</v>
      </c>
      <c r="C68" s="8">
        <f>IFERROR(__xludf.DUMMYFUNCTION("""COMPUTED_VALUE"""),2019.0)</f>
        <v>2019</v>
      </c>
      <c r="D68" s="8" t="str">
        <f>IFERROR(__xludf.DUMMYFUNCTION("""COMPUTED_VALUE"""),"PG-13")</f>
        <v>PG-13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IFERROR(__xludf.DUMMYFUNCTION("""COMPUTED_VALUE"""),60.0)</f>
        <v>60</v>
      </c>
      <c r="B69" s="8" t="str">
        <f>IFERROR(__xludf.DUMMYFUNCTION("""COMPUTED_VALUE"""),"Avengers: Infinity War")</f>
        <v>Avengers: Infinity War</v>
      </c>
      <c r="C69" s="8">
        <f>IFERROR(__xludf.DUMMYFUNCTION("""COMPUTED_VALUE"""),2018.0)</f>
        <v>2018</v>
      </c>
      <c r="D69" s="8" t="str">
        <f>IFERROR(__xludf.DUMMYFUNCTION("""COMPUTED_VALUE"""),"PG-13")</f>
        <v>PG-13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IFERROR(__xludf.DUMMYFUNCTION("""COMPUTED_VALUE"""),61.0)</f>
        <v>61</v>
      </c>
      <c r="B70" s="8" t="str">
        <f>IFERROR(__xludf.DUMMYFUNCTION("""COMPUTED_VALUE"""),"Coco")</f>
        <v>Coco</v>
      </c>
      <c r="C70" s="8">
        <f>IFERROR(__xludf.DUMMYFUNCTION("""COMPUTED_VALUE"""),2017.0)</f>
        <v>2017</v>
      </c>
      <c r="D70" s="8" t="str">
        <f>IFERROR(__xludf.DUMMYFUNCTION("""COMPUTED_VALUE"""),"PG")</f>
        <v>PG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IFERROR(__xludf.DUMMYFUNCTION("""COMPUTED_VALUE"""),62.0)</f>
        <v>62</v>
      </c>
      <c r="B71" s="8" t="str">
        <f>IFERROR(__xludf.DUMMYFUNCTION("""COMPUTED_VALUE"""),"Django Unchained")</f>
        <v>Django Unchained</v>
      </c>
      <c r="C71" s="8">
        <f>IFERROR(__xludf.DUMMYFUNCTION("""COMPUTED_VALUE"""),2012.0)</f>
        <v>2012</v>
      </c>
      <c r="D71" s="8" t="str">
        <f>IFERROR(__xludf.DUMMYFUNCTION("""COMPUTED_VALUE"""),"R")</f>
        <v>R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IFERROR(__xludf.DUMMYFUNCTION("""COMPUTED_VALUE"""),63.0)</f>
        <v>63</v>
      </c>
      <c r="B72" s="8" t="str">
        <f>IFERROR(__xludf.DUMMYFUNCTION("""COMPUTED_VALUE"""),"The Dark Knight Rises")</f>
        <v>The Dark Knight Rises</v>
      </c>
      <c r="C72" s="8">
        <f>IFERROR(__xludf.DUMMYFUNCTION("""COMPUTED_VALUE"""),2012.0)</f>
        <v>2012</v>
      </c>
      <c r="D72" s="8" t="str">
        <f>IFERROR(__xludf.DUMMYFUNCTION("""COMPUTED_VALUE"""),"PG-13")</f>
        <v>PG-13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IFERROR(__xludf.DUMMYFUNCTION("""COMPUTED_VALUE"""),64.0)</f>
        <v>64</v>
      </c>
      <c r="B73" s="8" t="str">
        <f>IFERROR(__xludf.DUMMYFUNCTION("""COMPUTED_VALUE"""),"3 Idiots")</f>
        <v>3 Idiots</v>
      </c>
      <c r="C73" s="8">
        <f>IFERROR(__xludf.DUMMYFUNCTION("""COMPUTED_VALUE"""),2009.0)</f>
        <v>2009</v>
      </c>
      <c r="D73" s="8" t="str">
        <f>IFERROR(__xludf.DUMMYFUNCTION("""COMPUTED_VALUE"""),"PG-13")</f>
        <v>PG-13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IFERROR(__xludf.DUMMYFUNCTION("""COMPUTED_VALUE"""),65.0)</f>
        <v>65</v>
      </c>
      <c r="B74" s="8" t="str">
        <f>IFERROR(__xludf.DUMMYFUNCTION("""COMPUTED_VALUE"""),"Taare Zameen Par")</f>
        <v>Taare Zameen Par</v>
      </c>
      <c r="C74" s="8">
        <f>IFERROR(__xludf.DUMMYFUNCTION("""COMPUTED_VALUE"""),2007.0)</f>
        <v>2007</v>
      </c>
      <c r="D74" s="8" t="str">
        <f>IFERROR(__xludf.DUMMYFUNCTION("""COMPUTED_VALUE"""),"PG")</f>
        <v>PG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IFERROR(__xludf.DUMMYFUNCTION("""COMPUTED_VALUE"""),66.0)</f>
        <v>66</v>
      </c>
      <c r="B75" s="8" t="str">
        <f>IFERROR(__xludf.DUMMYFUNCTION("""COMPUTED_VALUE"""),"WALL·E")</f>
        <v>WALL·E</v>
      </c>
      <c r="C75" s="8">
        <f>IFERROR(__xludf.DUMMYFUNCTION("""COMPUTED_VALUE"""),2008.0)</f>
        <v>2008</v>
      </c>
      <c r="D75" s="8" t="str">
        <f>IFERROR(__xludf.DUMMYFUNCTION("""COMPUTED_VALUE"""),"G")</f>
        <v>G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IFERROR(__xludf.DUMMYFUNCTION("""COMPUTED_VALUE"""),67.0)</f>
        <v>67</v>
      </c>
      <c r="B76" s="8" t="str">
        <f>IFERROR(__xludf.DUMMYFUNCTION("""COMPUTED_VALUE"""),"The Lives of Others")</f>
        <v>The Lives of Others</v>
      </c>
      <c r="C76" s="8">
        <f>IFERROR(__xludf.DUMMYFUNCTION("""COMPUTED_VALUE"""),2006.0)</f>
        <v>2006</v>
      </c>
      <c r="D76" s="8" t="str">
        <f>IFERROR(__xludf.DUMMYFUNCTION("""COMPUTED_VALUE"""),"R")</f>
        <v>R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IFERROR(__xludf.DUMMYFUNCTION("""COMPUTED_VALUE"""),68.0)</f>
        <v>68</v>
      </c>
      <c r="B77" s="8" t="str">
        <f>IFERROR(__xludf.DUMMYFUNCTION("""COMPUTED_VALUE"""),"Oldboy")</f>
        <v>Oldboy</v>
      </c>
      <c r="C77" s="8">
        <f>IFERROR(__xludf.DUMMYFUNCTION("""COMPUTED_VALUE"""),2003.0)</f>
        <v>2003</v>
      </c>
      <c r="D77" s="8" t="str">
        <f>IFERROR(__xludf.DUMMYFUNCTION("""COMPUTED_VALUE"""),"R")</f>
        <v>R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IFERROR(__xludf.DUMMYFUNCTION("""COMPUTED_VALUE"""),69.0)</f>
        <v>69</v>
      </c>
      <c r="B78" s="8" t="str">
        <f>IFERROR(__xludf.DUMMYFUNCTION("""COMPUTED_VALUE"""),"Memento")</f>
        <v>Memento</v>
      </c>
      <c r="C78" s="8">
        <f>IFERROR(__xludf.DUMMYFUNCTION("""COMPUTED_VALUE"""),2000.0)</f>
        <v>2000</v>
      </c>
      <c r="D78" s="8" t="str">
        <f>IFERROR(__xludf.DUMMYFUNCTION("""COMPUTED_VALUE"""),"R")</f>
        <v>R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IFERROR(__xludf.DUMMYFUNCTION("""COMPUTED_VALUE"""),70.0)</f>
        <v>70</v>
      </c>
      <c r="B79" s="8" t="str">
        <f>IFERROR(__xludf.DUMMYFUNCTION("""COMPUTED_VALUE"""),"Princess Mononoke")</f>
        <v>Princess Mononoke</v>
      </c>
      <c r="C79" s="8">
        <f>IFERROR(__xludf.DUMMYFUNCTION("""COMPUTED_VALUE"""),1997.0)</f>
        <v>1997</v>
      </c>
      <c r="D79" s="8" t="str">
        <f>IFERROR(__xludf.DUMMYFUNCTION("""COMPUTED_VALUE"""),"PG-13")</f>
        <v>PG-13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IFERROR(__xludf.DUMMYFUNCTION("""COMPUTED_VALUE"""),71.0)</f>
        <v>71</v>
      </c>
      <c r="B80" s="8" t="str">
        <f>IFERROR(__xludf.DUMMYFUNCTION("""COMPUTED_VALUE"""),"Once Upon a Time in America")</f>
        <v>Once Upon a Time in America</v>
      </c>
      <c r="C80" s="8">
        <f>IFERROR(__xludf.DUMMYFUNCTION("""COMPUTED_VALUE"""),1984.0)</f>
        <v>1984</v>
      </c>
      <c r="D80" s="8" t="str">
        <f>IFERROR(__xludf.DUMMYFUNCTION("""COMPUTED_VALUE"""),"R")</f>
        <v>R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IFERROR(__xludf.DUMMYFUNCTION("""COMPUTED_VALUE"""),72.0)</f>
        <v>72</v>
      </c>
      <c r="B81" s="8" t="str">
        <f>IFERROR(__xludf.DUMMYFUNCTION("""COMPUTED_VALUE"""),"Raiders of the Lost Ark")</f>
        <v>Raiders of the Lost Ark</v>
      </c>
      <c r="C81" s="8">
        <f>IFERROR(__xludf.DUMMYFUNCTION("""COMPUTED_VALUE"""),1981.0)</f>
        <v>1981</v>
      </c>
      <c r="D81" s="8" t="str">
        <f>IFERROR(__xludf.DUMMYFUNCTION("""COMPUTED_VALUE"""),"PG")</f>
        <v>PG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IFERROR(__xludf.DUMMYFUNCTION("""COMPUTED_VALUE"""),73.0)</f>
        <v>73</v>
      </c>
      <c r="B82" s="8" t="str">
        <f>IFERROR(__xludf.DUMMYFUNCTION("""COMPUTED_VALUE"""),"The Shining")</f>
        <v>The Shining</v>
      </c>
      <c r="C82" s="8">
        <f>IFERROR(__xludf.DUMMYFUNCTION("""COMPUTED_VALUE"""),1980.0)</f>
        <v>1980</v>
      </c>
      <c r="D82" s="8" t="str">
        <f>IFERROR(__xludf.DUMMYFUNCTION("""COMPUTED_VALUE"""),"R")</f>
        <v>R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IFERROR(__xludf.DUMMYFUNCTION("""COMPUTED_VALUE"""),74.0)</f>
        <v>74</v>
      </c>
      <c r="B83" s="8" t="str">
        <f>IFERROR(__xludf.DUMMYFUNCTION("""COMPUTED_VALUE"""),"Apocalypse Now")</f>
        <v>Apocalypse Now</v>
      </c>
      <c r="C83" s="8">
        <f>IFERROR(__xludf.DUMMYFUNCTION("""COMPUTED_VALUE"""),1979.0)</f>
        <v>1979</v>
      </c>
      <c r="D83" s="8" t="str">
        <f>IFERROR(__xludf.DUMMYFUNCTION("""COMPUTED_VALUE"""),"R")</f>
        <v>R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IFERROR(__xludf.DUMMYFUNCTION("""COMPUTED_VALUE"""),75.0)</f>
        <v>75</v>
      </c>
      <c r="B84" s="8" t="str">
        <f>IFERROR(__xludf.DUMMYFUNCTION("""COMPUTED_VALUE"""),"Alien")</f>
        <v>Alien</v>
      </c>
      <c r="C84" s="8">
        <f>IFERROR(__xludf.DUMMYFUNCTION("""COMPUTED_VALUE"""),1979.0)</f>
        <v>1979</v>
      </c>
      <c r="D84" s="8" t="str">
        <f>IFERROR(__xludf.DUMMYFUNCTION("""COMPUTED_VALUE"""),"R")</f>
        <v>R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IFERROR(__xludf.DUMMYFUNCTION("""COMPUTED_VALUE"""),76.0)</f>
        <v>76</v>
      </c>
      <c r="B85" s="8" t="str">
        <f>IFERROR(__xludf.DUMMYFUNCTION("""COMPUTED_VALUE"""),"High and Low")</f>
        <v>High and Low</v>
      </c>
      <c r="C85" s="8">
        <f>IFERROR(__xludf.DUMMYFUNCTION("""COMPUTED_VALUE"""),1963.0)</f>
        <v>1963</v>
      </c>
      <c r="D85" s="8" t="str">
        <f>IFERROR(__xludf.DUMMYFUNCTION("""COMPUTED_VALUE"""),"Not Rated")</f>
        <v>Not Rated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IFERROR(__xludf.DUMMYFUNCTION("""COMPUTED_VALUE"""),77.0)</f>
        <v>77</v>
      </c>
      <c r="B86" s="8" t="str">
        <f>IFERROR(__xludf.DUMMYFUNCTION("""COMPUTED_VALUE"""),"Dr. Strangelove or: How I Learned to Stop Worrying and Love the Bomb")</f>
        <v>Dr. Strangelove or: How I Learned to Stop Worrying and Love the Bomb</v>
      </c>
      <c r="C86" s="8">
        <f>IFERROR(__xludf.DUMMYFUNCTION("""COMPUTED_VALUE"""),1964.0)</f>
        <v>1964</v>
      </c>
      <c r="D86" s="8" t="str">
        <f>IFERROR(__xludf.DUMMYFUNCTION("""COMPUTED_VALUE"""),"PG")</f>
        <v>PG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IFERROR(__xludf.DUMMYFUNCTION("""COMPUTED_VALUE"""),78.0)</f>
        <v>78</v>
      </c>
      <c r="B87" s="8" t="str">
        <f>IFERROR(__xludf.DUMMYFUNCTION("""COMPUTED_VALUE"""),"Witness for the Prosecution")</f>
        <v>Witness for the Prosecution</v>
      </c>
      <c r="C87" s="8">
        <f>IFERROR(__xludf.DUMMYFUNCTION("""COMPUTED_VALUE"""),1957.0)</f>
        <v>1957</v>
      </c>
      <c r="D87" s="8" t="str">
        <f>IFERROR(__xludf.DUMMYFUNCTION("""COMPUTED_VALUE"""),"Approved")</f>
        <v>Approved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IFERROR(__xludf.DUMMYFUNCTION("""COMPUTED_VALUE"""),79.0)</f>
        <v>79</v>
      </c>
      <c r="B88" s="8" t="str">
        <f>IFERROR(__xludf.DUMMYFUNCTION("""COMPUTED_VALUE"""),"Paths of Glory")</f>
        <v>Paths of Glory</v>
      </c>
      <c r="C88" s="8">
        <f>IFERROR(__xludf.DUMMYFUNCTION("""COMPUTED_VALUE"""),1957.0)</f>
        <v>1957</v>
      </c>
      <c r="D88" s="8" t="str">
        <f>IFERROR(__xludf.DUMMYFUNCTION("""COMPUTED_VALUE"""),"Approved")</f>
        <v>Approved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IFERROR(__xludf.DUMMYFUNCTION("""COMPUTED_VALUE"""),80.0)</f>
        <v>80</v>
      </c>
      <c r="B89" s="8" t="str">
        <f>IFERROR(__xludf.DUMMYFUNCTION("""COMPUTED_VALUE"""),"Rear Window")</f>
        <v>Rear Window</v>
      </c>
      <c r="C89" s="8">
        <f>IFERROR(__xludf.DUMMYFUNCTION("""COMPUTED_VALUE"""),1954.0)</f>
        <v>1954</v>
      </c>
      <c r="D89" s="8" t="str">
        <f>IFERROR(__xludf.DUMMYFUNCTION("""COMPUTED_VALUE"""),"PG")</f>
        <v>PG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IFERROR(__xludf.DUMMYFUNCTION("""COMPUTED_VALUE"""),81.0)</f>
        <v>81</v>
      </c>
      <c r="B90" s="8" t="str">
        <f>IFERROR(__xludf.DUMMYFUNCTION("""COMPUTED_VALUE"""),"Sunset Blvd.")</f>
        <v>Sunset Blvd.</v>
      </c>
      <c r="C90" s="8">
        <f>IFERROR(__xludf.DUMMYFUNCTION("""COMPUTED_VALUE"""),1950.0)</f>
        <v>1950</v>
      </c>
      <c r="D90" s="8" t="str">
        <f>IFERROR(__xludf.DUMMYFUNCTION("""COMPUTED_VALUE"""),"Passed")</f>
        <v>Passed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IFERROR(__xludf.DUMMYFUNCTION("""COMPUTED_VALUE"""),82.0)</f>
        <v>82</v>
      </c>
      <c r="B91" s="8" t="str">
        <f>IFERROR(__xludf.DUMMYFUNCTION("""COMPUTED_VALUE"""),"The Great Dictator")</f>
        <v>The Great Dictator</v>
      </c>
      <c r="C91" s="8">
        <f>IFERROR(__xludf.DUMMYFUNCTION("""COMPUTED_VALUE"""),1940.0)</f>
        <v>1940</v>
      </c>
      <c r="D91" s="8" t="str">
        <f>IFERROR(__xludf.DUMMYFUNCTION("""COMPUTED_VALUE"""),"Passed")</f>
        <v>Passed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IFERROR(__xludf.DUMMYFUNCTION("""COMPUTED_VALUE"""),83.0)</f>
        <v>83</v>
      </c>
      <c r="B92" s="8" t="str">
        <f>IFERROR(__xludf.DUMMYFUNCTION("""COMPUTED_VALUE"""),"1917")</f>
        <v>1917</v>
      </c>
      <c r="C92" s="8">
        <f>IFERROR(__xludf.DUMMYFUNCTION("""COMPUTED_VALUE"""),2019.0)</f>
        <v>2019</v>
      </c>
      <c r="D92" s="8" t="str">
        <f>IFERROR(__xludf.DUMMYFUNCTION("""COMPUTED_VALUE"""),"R")</f>
        <v>R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IFERROR(__xludf.DUMMYFUNCTION("""COMPUTED_VALUE"""),84.0)</f>
        <v>84</v>
      </c>
      <c r="B93" s="8" t="str">
        <f>IFERROR(__xludf.DUMMYFUNCTION("""COMPUTED_VALUE"""),"Uri: The Surgical Strike")</f>
        <v>Uri: The Surgical Strike</v>
      </c>
      <c r="C93" s="8">
        <f>IFERROR(__xludf.DUMMYFUNCTION("""COMPUTED_VALUE"""),2019.0)</f>
        <v>2019</v>
      </c>
      <c r="D93" s="8" t="str">
        <f>IFERROR(__xludf.DUMMYFUNCTION("""COMPUTED_VALUE"""),"Not Rated")</f>
        <v>Not Rated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IFERROR(__xludf.DUMMYFUNCTION("""COMPUTED_VALUE"""),85.0)</f>
        <v>85</v>
      </c>
      <c r="B94" s="8" t="str">
        <f>IFERROR(__xludf.DUMMYFUNCTION("""COMPUTED_VALUE"""),"Tumbbad")</f>
        <v>Tumbbad</v>
      </c>
      <c r="C94" s="8">
        <f>IFERROR(__xludf.DUMMYFUNCTION("""COMPUTED_VALUE"""),2018.0)</f>
        <v>2018</v>
      </c>
      <c r="D94" s="8" t="str">
        <f>IFERROR(__xludf.DUMMYFUNCTION("""COMPUTED_VALUE"""),"Not Rated")</f>
        <v>Not Rated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IFERROR(__xludf.DUMMYFUNCTION("""COMPUTED_VALUE"""),86.0)</f>
        <v>86</v>
      </c>
      <c r="B95" s="8" t="str">
        <f>IFERROR(__xludf.DUMMYFUNCTION("""COMPUTED_VALUE"""),"Andhadhun")</f>
        <v>Andhadhun</v>
      </c>
      <c r="C95" s="8">
        <f>IFERROR(__xludf.DUMMYFUNCTION("""COMPUTED_VALUE"""),2018.0)</f>
        <v>2018</v>
      </c>
      <c r="D95" s="8" t="str">
        <f>IFERROR(__xludf.DUMMYFUNCTION("""COMPUTED_VALUE"""),"Not Rated")</f>
        <v>Not Rated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IFERROR(__xludf.DUMMYFUNCTION("""COMPUTED_VALUE"""),87.0)</f>
        <v>87</v>
      </c>
      <c r="B96" s="8" t="str">
        <f>IFERROR(__xludf.DUMMYFUNCTION("""COMPUTED_VALUE"""),"Drishyam")</f>
        <v>Drishyam</v>
      </c>
      <c r="C96" s="8">
        <f>IFERROR(__xludf.DUMMYFUNCTION("""COMPUTED_VALUE"""),2013.0)</f>
        <v>2013</v>
      </c>
      <c r="D96" s="8" t="str">
        <f>IFERROR(__xludf.DUMMYFUNCTION("""COMPUTED_VALUE"""),"Not Rated")</f>
        <v>Not Rated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IFERROR(__xludf.DUMMYFUNCTION("""COMPUTED_VALUE"""),88.0)</f>
        <v>88</v>
      </c>
      <c r="B97" s="8" t="str">
        <f>IFERROR(__xludf.DUMMYFUNCTION("""COMPUTED_VALUE"""),"The Hunt")</f>
        <v>The Hunt</v>
      </c>
      <c r="C97" s="8">
        <f>IFERROR(__xludf.DUMMYFUNCTION("""COMPUTED_VALUE"""),2012.0)</f>
        <v>2012</v>
      </c>
      <c r="D97" s="8" t="str">
        <f>IFERROR(__xludf.DUMMYFUNCTION("""COMPUTED_VALUE"""),"R")</f>
        <v>R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IFERROR(__xludf.DUMMYFUNCTION("""COMPUTED_VALUE"""),89.0)</f>
        <v>89</v>
      </c>
      <c r="B98" s="8" t="str">
        <f>IFERROR(__xludf.DUMMYFUNCTION("""COMPUTED_VALUE"""),"A Separation")</f>
        <v>A Separation</v>
      </c>
      <c r="C98" s="8">
        <f>IFERROR(__xludf.DUMMYFUNCTION("""COMPUTED_VALUE"""),2011.0)</f>
        <v>2011</v>
      </c>
      <c r="D98" s="8" t="str">
        <f>IFERROR(__xludf.DUMMYFUNCTION("""COMPUTED_VALUE"""),"PG-13")</f>
        <v>PG-13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IFERROR(__xludf.DUMMYFUNCTION("""COMPUTED_VALUE"""),90.0)</f>
        <v>90</v>
      </c>
      <c r="B99" s="8" t="str">
        <f>IFERROR(__xludf.DUMMYFUNCTION("""COMPUTED_VALUE"""),"Incendies")</f>
        <v>Incendies</v>
      </c>
      <c r="C99" s="8">
        <f>IFERROR(__xludf.DUMMYFUNCTION("""COMPUTED_VALUE"""),2010.0)</f>
        <v>2010</v>
      </c>
      <c r="D99" s="8" t="str">
        <f>IFERROR(__xludf.DUMMYFUNCTION("""COMPUTED_VALUE"""),"R")</f>
        <v>R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IFERROR(__xludf.DUMMYFUNCTION("""COMPUTED_VALUE"""),93.0)</f>
        <v>93</v>
      </c>
      <c r="B100" s="8" t="str">
        <f>IFERROR(__xludf.DUMMYFUNCTION("""COMPUTED_VALUE"""),"Toy Story 3")</f>
        <v>Toy Story 3</v>
      </c>
      <c r="C100" s="8">
        <f>IFERROR(__xludf.DUMMYFUNCTION("""COMPUTED_VALUE"""),2010.0)</f>
        <v>2010</v>
      </c>
      <c r="D100" s="8" t="str">
        <f>IFERROR(__xludf.DUMMYFUNCTION("""COMPUTED_VALUE"""),"G")</f>
        <v>G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IFERROR(__xludf.DUMMYFUNCTION("""COMPUTED_VALUE"""),94.0)</f>
        <v>94</v>
      </c>
      <c r="B101" s="8" t="str">
        <f>IFERROR(__xludf.DUMMYFUNCTION("""COMPUTED_VALUE"""),"Inglourious Basterds")</f>
        <v>Inglourious Basterds</v>
      </c>
      <c r="C101" s="8">
        <f>IFERROR(__xludf.DUMMYFUNCTION("""COMPUTED_VALUE"""),2009.0)</f>
        <v>2009</v>
      </c>
      <c r="D101" s="8" t="str">
        <f>IFERROR(__xludf.DUMMYFUNCTION("""COMPUTED_VALUE"""),"R")</f>
        <v>R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IFERROR(__xludf.DUMMYFUNCTION("""COMPUTED_VALUE"""),95.0)</f>
        <v>95</v>
      </c>
      <c r="B102" s="8" t="str">
        <f>IFERROR(__xludf.DUMMYFUNCTION("""COMPUTED_VALUE"""),"Eternal Sunshine of the Spotless Mind")</f>
        <v>Eternal Sunshine of the Spotless Mind</v>
      </c>
      <c r="C102" s="8">
        <f>IFERROR(__xludf.DUMMYFUNCTION("""COMPUTED_VALUE"""),2004.0)</f>
        <v>2004</v>
      </c>
      <c r="D102" s="8" t="str">
        <f>IFERROR(__xludf.DUMMYFUNCTION("""COMPUTED_VALUE"""),"R")</f>
        <v>R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>
        <f>IFERROR(__xludf.DUMMYFUNCTION("""COMPUTED_VALUE"""),96.0)</f>
        <v>96</v>
      </c>
      <c r="B103" s="8" t="str">
        <f>IFERROR(__xludf.DUMMYFUNCTION("""COMPUTED_VALUE"""),"Amélie")</f>
        <v>Amélie</v>
      </c>
      <c r="C103" s="8">
        <f>IFERROR(__xludf.DUMMYFUNCTION("""COMPUTED_VALUE"""),2001.0)</f>
        <v>2001</v>
      </c>
      <c r="D103" s="8" t="str">
        <f>IFERROR(__xludf.DUMMYFUNCTION("""COMPUTED_VALUE"""),"R")</f>
        <v>R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>
        <f>IFERROR(__xludf.DUMMYFUNCTION("""COMPUTED_VALUE"""),97.0)</f>
        <v>97</v>
      </c>
      <c r="B104" s="8" t="str">
        <f>IFERROR(__xludf.DUMMYFUNCTION("""COMPUTED_VALUE"""),"Snatch")</f>
        <v>Snatch</v>
      </c>
      <c r="C104" s="8">
        <f>IFERROR(__xludf.DUMMYFUNCTION("""COMPUTED_VALUE"""),2000.0)</f>
        <v>2000</v>
      </c>
      <c r="D104" s="8" t="str">
        <f>IFERROR(__xludf.DUMMYFUNCTION("""COMPUTED_VALUE"""),"R")</f>
        <v>R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>
        <f>IFERROR(__xludf.DUMMYFUNCTION("""COMPUTED_VALUE"""),98.0)</f>
        <v>98</v>
      </c>
      <c r="B105" s="8" t="str">
        <f>IFERROR(__xludf.DUMMYFUNCTION("""COMPUTED_VALUE"""),"Requiem for a Dream")</f>
        <v>Requiem for a Dream</v>
      </c>
      <c r="C105" s="8">
        <f>IFERROR(__xludf.DUMMYFUNCTION("""COMPUTED_VALUE"""),2000.0)</f>
        <v>2000</v>
      </c>
      <c r="D105" s="8" t="str">
        <f>IFERROR(__xludf.DUMMYFUNCTION("""COMPUTED_VALUE"""),"R")</f>
        <v>R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>
        <f>IFERROR(__xludf.DUMMYFUNCTION("""COMPUTED_VALUE"""),99.0)</f>
        <v>99</v>
      </c>
      <c r="B106" s="8" t="str">
        <f>IFERROR(__xludf.DUMMYFUNCTION("""COMPUTED_VALUE"""),"American Beauty")</f>
        <v>American Beauty</v>
      </c>
      <c r="C106" s="8">
        <f>IFERROR(__xludf.DUMMYFUNCTION("""COMPUTED_VALUE"""),1999.0)</f>
        <v>1999</v>
      </c>
      <c r="D106" s="8" t="str">
        <f>IFERROR(__xludf.DUMMYFUNCTION("""COMPUTED_VALUE"""),"R")</f>
        <v>R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>
        <f>IFERROR(__xludf.DUMMYFUNCTION("""COMPUTED_VALUE"""),100.0)</f>
        <v>100</v>
      </c>
      <c r="B107" s="8" t="str">
        <f>IFERROR(__xludf.DUMMYFUNCTION("""COMPUTED_VALUE"""),"Good Will Hunting")</f>
        <v>Good Will Hunting</v>
      </c>
      <c r="C107" s="8">
        <f>IFERROR(__xludf.DUMMYFUNCTION("""COMPUTED_VALUE"""),1997.0)</f>
        <v>1997</v>
      </c>
      <c r="D107" s="8" t="str">
        <f>IFERROR(__xludf.DUMMYFUNCTION("""COMPUTED_VALUE"""),"R")</f>
        <v>R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2.63"/>
    <col customWidth="1" min="3" max="3" width="13.5"/>
    <col customWidth="1" min="4" max="5" width="12.63"/>
    <col customWidth="1" min="6" max="6" width="26.13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C9" s="18" t="s">
        <v>202</v>
      </c>
      <c r="D9" s="19">
        <v>1990.0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2" t="str">
        <f>IFERROR(__xludf.DUMMYFUNCTION("QUERY(IMDB, ""select * where F like '%"" &amp; C9 &amp; ""%' and C &lt;= "" &amp; D9)"),"NO")</f>
        <v>NO</v>
      </c>
      <c r="B10" s="12" t="str">
        <f>IFERROR(__xludf.DUMMYFUNCTION("""COMPUTED_VALUE"""),"MOVIE_NAME")</f>
        <v>MOVIE_NAME</v>
      </c>
      <c r="C10" s="12" t="str">
        <f>IFERROR(__xludf.DUMMYFUNCTION("""COMPUTED_VALUE"""),"YEAR")</f>
        <v>YEAR</v>
      </c>
      <c r="D10" s="12" t="str">
        <f>IFERROR(__xludf.DUMMYFUNCTION("""COMPUTED_VALUE"""),"RATING")</f>
        <v>RATING</v>
      </c>
      <c r="E10" s="12" t="str">
        <f>IFERROR(__xludf.DUMMYFUNCTION("""COMPUTED_VALUE"""),"LENGTH")</f>
        <v>LENGTH</v>
      </c>
      <c r="F10" s="12" t="str">
        <f>IFERROR(__xludf.DUMMYFUNCTION("""COMPUTED_VALUE"""),"GENRE")</f>
        <v>GENRE</v>
      </c>
      <c r="G10" s="12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>
        <f>IFERROR(__xludf.DUMMYFUNCTION("""COMPUTED_VALUE"""),18.0)</f>
        <v>18</v>
      </c>
      <c r="B11" s="8" t="str">
        <f>IFERROR(__xludf.DUMMYFUNCTION("""COMPUTED_VALUE"""),"Star Wars: Episode V - The Empire Strikes Back")</f>
        <v>Star Wars: Episode V - The Empire Strikes Back</v>
      </c>
      <c r="C11" s="8">
        <f>IFERROR(__xludf.DUMMYFUNCTION("""COMPUTED_VALUE"""),1980.0)</f>
        <v>1980</v>
      </c>
      <c r="D11" s="8" t="str">
        <f>IFERROR(__xludf.DUMMYFUNCTION("""COMPUTED_VALUE"""),"PG")</f>
        <v>PG</v>
      </c>
      <c r="E11" s="8">
        <f>IFERROR(__xludf.DUMMYFUNCTION("""COMPUTED_VALUE"""),124.0)</f>
        <v>124</v>
      </c>
      <c r="F11" s="8" t="str">
        <f>IFERROR(__xludf.DUMMYFUNCTION("""COMPUTED_VALUE"""),"Action, Adventure, Fantasy")</f>
        <v>Action, Adventure, Fantasy</v>
      </c>
      <c r="G11" s="8">
        <f>IFERROR(__xludf.DUMMYFUNCTION("""COMPUTED_VALUE"""),8.7)</f>
        <v>8.7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IFERROR(__xludf.DUMMYFUNCTION("""COMPUTED_VALUE"""),29.0)</f>
        <v>29</v>
      </c>
      <c r="B12" s="8" t="str">
        <f>IFERROR(__xludf.DUMMYFUNCTION("""COMPUTED_VALUE"""),"Star Wars: Episode IV - A New Hope")</f>
        <v>Star Wars: Episode IV - A New Hope</v>
      </c>
      <c r="C12" s="8">
        <f>IFERROR(__xludf.DUMMYFUNCTION("""COMPUTED_VALUE"""),1977.0)</f>
        <v>1977</v>
      </c>
      <c r="D12" s="8" t="str">
        <f>IFERROR(__xludf.DUMMYFUNCTION("""COMPUTED_VALUE"""),"PG")</f>
        <v>PG</v>
      </c>
      <c r="E12" s="8">
        <f>IFERROR(__xludf.DUMMYFUNCTION("""COMPUTED_VALUE"""),121.0)</f>
        <v>121</v>
      </c>
      <c r="F12" s="8" t="str">
        <f>IFERROR(__xludf.DUMMYFUNCTION("""COMPUTED_VALUE"""),"Action, Adventure, Fantasy")</f>
        <v>Action, Adventure, Fantasy</v>
      </c>
      <c r="G12" s="8">
        <f>IFERROR(__xludf.DUMMYFUNCTION("""COMPUTED_VALUE"""),8.6)</f>
        <v>8.6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IFERROR(__xludf.DUMMYFUNCTION("""COMPUTED_VALUE"""),31.0)</f>
        <v>31</v>
      </c>
      <c r="B13" s="8" t="str">
        <f>IFERROR(__xludf.DUMMYFUNCTION("""COMPUTED_VALUE"""),"Seven Samurai")</f>
        <v>Seven Samurai</v>
      </c>
      <c r="C13" s="8">
        <f>IFERROR(__xludf.DUMMYFUNCTION("""COMPUTED_VALUE"""),1954.0)</f>
        <v>1954</v>
      </c>
      <c r="D13" s="8" t="str">
        <f>IFERROR(__xludf.DUMMYFUNCTION("""COMPUTED_VALUE"""),"Not Rated")</f>
        <v>Not Rated</v>
      </c>
      <c r="E13" s="8">
        <f>IFERROR(__xludf.DUMMYFUNCTION("""COMPUTED_VALUE"""),207.0)</f>
        <v>207</v>
      </c>
      <c r="F13" s="8" t="str">
        <f>IFERROR(__xludf.DUMMYFUNCTION("""COMPUTED_VALUE"""),"Action, Adventure, Drama")</f>
        <v>Action, Adventure, Drama</v>
      </c>
      <c r="G13" s="8">
        <f>IFERROR(__xludf.DUMMYFUNCTION("""COMPUTED_VALUE"""),8.6)</f>
        <v>8.6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IFERROR(__xludf.DUMMYFUNCTION("""COMPUTED_VALUE"""),47.0)</f>
        <v>47</v>
      </c>
      <c r="B14" s="8" t="str">
        <f>IFERROR(__xludf.DUMMYFUNCTION("""COMPUTED_VALUE"""),"Back to the Future")</f>
        <v>Back to the Future</v>
      </c>
      <c r="C14" s="8">
        <f>IFERROR(__xludf.DUMMYFUNCTION("""COMPUTED_VALUE"""),1985.0)</f>
        <v>1985</v>
      </c>
      <c r="D14" s="8" t="str">
        <f>IFERROR(__xludf.DUMMYFUNCTION("""COMPUTED_VALUE"""),"PG")</f>
        <v>PG</v>
      </c>
      <c r="E14" s="8">
        <f>IFERROR(__xludf.DUMMYFUNCTION("""COMPUTED_VALUE"""),116.0)</f>
        <v>116</v>
      </c>
      <c r="F14" s="8" t="str">
        <f>IFERROR(__xludf.DUMMYFUNCTION("""COMPUTED_VALUE"""),"Adventure, Comedy, Sci-Fi")</f>
        <v>Adventure, Comedy, Sci-Fi</v>
      </c>
      <c r="G14" s="8">
        <f>IFERROR(__xludf.DUMMYFUNCTION("""COMPUTED_VALUE"""),8.5)</f>
        <v>8.5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IFERROR(__xludf.DUMMYFUNCTION("""COMPUTED_VALUE"""),72.0)</f>
        <v>72</v>
      </c>
      <c r="B15" s="8" t="str">
        <f>IFERROR(__xludf.DUMMYFUNCTION("""COMPUTED_VALUE"""),"Raiders of the Lost Ark")</f>
        <v>Raiders of the Lost Ark</v>
      </c>
      <c r="C15" s="8">
        <f>IFERROR(__xludf.DUMMYFUNCTION("""COMPUTED_VALUE"""),1981.0)</f>
        <v>1981</v>
      </c>
      <c r="D15" s="8" t="str">
        <f>IFERROR(__xludf.DUMMYFUNCTION("""COMPUTED_VALUE"""),"PG")</f>
        <v>PG</v>
      </c>
      <c r="E15" s="8">
        <f>IFERROR(__xludf.DUMMYFUNCTION("""COMPUTED_VALUE"""),115.0)</f>
        <v>115</v>
      </c>
      <c r="F15" s="8" t="str">
        <f>IFERROR(__xludf.DUMMYFUNCTION("""COMPUTED_VALUE"""),"Action, Adventure")</f>
        <v>Action, Adventure</v>
      </c>
      <c r="G15" s="8">
        <f>IFERROR(__xludf.DUMMYFUNCTION("""COMPUTED_VALUE"""),8.4)</f>
        <v>8.4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20"/>
      <c r="C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20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2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2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2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2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2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20"/>
      <c r="C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2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2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2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2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2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2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2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2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2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2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2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2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2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20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2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20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20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2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2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2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2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2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2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2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2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20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2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2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2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2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20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2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2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2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2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2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2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2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20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2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2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2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2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2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2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2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2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2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2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2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20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20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20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20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20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20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20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20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20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20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20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20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20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20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20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20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20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20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20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20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20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20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20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20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20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20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20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20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20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20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20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20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20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20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20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20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20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20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20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20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20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20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20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20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20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20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20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20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20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20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20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20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2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20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20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20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20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20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20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2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20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20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20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20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20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20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20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20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20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20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20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20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20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20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20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20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20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20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2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2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20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20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20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20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20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20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20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20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20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20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2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howErrorMessage="1" sqref="D9">
      <formula1>"1980,1990,2000,2010"</formula1>
    </dataValidation>
    <dataValidation type="list" allowBlank="1" showErrorMessage="1" sqref="C9">
      <formula1>"Action,Adventure,Animation,Biography,Comedy,Crime,Drama,Family,Fantasy,Film-Noir,History,Horror,Music,Musical,Mystery,Romance,Sci-Fi,Thriller,War,Western"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1" t="s">
        <v>204</v>
      </c>
      <c r="B10" s="22" t="s">
        <v>205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1" t="s">
        <v>206</v>
      </c>
      <c r="B11" s="22" t="s">
        <v>207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1" t="s">
        <v>208</v>
      </c>
      <c r="B12" s="22" t="s">
        <v>209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1" t="s">
        <v>210</v>
      </c>
      <c r="B13" s="22" t="s">
        <v>211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1" t="s">
        <v>212</v>
      </c>
      <c r="B14" s="22" t="s">
        <v>213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1" t="s">
        <v>15</v>
      </c>
      <c r="B15" s="22" t="s">
        <v>214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1" t="s">
        <v>17</v>
      </c>
      <c r="B16" s="22" t="s">
        <v>215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1" t="s">
        <v>216</v>
      </c>
      <c r="B17" s="22" t="s">
        <v>217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1" t="s">
        <v>21</v>
      </c>
      <c r="B18" s="22" t="s">
        <v>218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3" t="s">
        <v>219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2" t="s">
        <v>220</v>
      </c>
      <c r="B2" s="11"/>
      <c r="C2" s="8"/>
      <c r="D2" s="8"/>
      <c r="E2" s="22" t="s">
        <v>221</v>
      </c>
      <c r="F2" s="22" t="s">
        <v>222</v>
      </c>
      <c r="G2" s="22" t="s">
        <v>223</v>
      </c>
      <c r="H2" s="22" t="s">
        <v>224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225</v>
      </c>
      <c r="G3" s="8" t="s">
        <v>226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227</v>
      </c>
      <c r="G4" s="8" t="s">
        <v>228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IFERROR(__xludf.DUMMYFUNCTION("""COMPUTED_VALUE"""),"The Dark Knight")</f>
        <v>The Dark Knight</v>
      </c>
      <c r="C5" s="8">
        <f>IFERROR(__xludf.DUMMYFUNCTION("""COMPUTED_VALUE"""),-2008.0)</f>
        <v>-2008</v>
      </c>
      <c r="D5" s="8"/>
      <c r="E5" s="8" t="s">
        <v>37</v>
      </c>
      <c r="F5" s="8" t="s">
        <v>229</v>
      </c>
      <c r="G5" s="8" t="s">
        <v>230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IFERROR(__xludf.DUMMYFUNCTION("""COMPUTED_VALUE"""),"Schindler's List")</f>
        <v>Schindler's List</v>
      </c>
      <c r="C6" s="8">
        <f>IFERROR(__xludf.DUMMYFUNCTION("""COMPUTED_VALUE"""),-1993.0)</f>
        <v>-1993</v>
      </c>
      <c r="D6" s="8"/>
      <c r="E6" s="8" t="s">
        <v>32</v>
      </c>
      <c r="F6" s="8" t="s">
        <v>231</v>
      </c>
      <c r="G6" s="8" t="s">
        <v>228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IFERROR(__xludf.DUMMYFUNCTION("""COMPUTED_VALUE"""),"The Godfather Part II")</f>
        <v>The Godfather Part II</v>
      </c>
      <c r="C7" s="8">
        <f>IFERROR(__xludf.DUMMYFUNCTION("""COMPUTED_VALUE"""),-1974.0)</f>
        <v>-1974</v>
      </c>
      <c r="D7" s="8"/>
      <c r="E7" s="8" t="s">
        <v>37</v>
      </c>
      <c r="F7" s="8" t="s">
        <v>232</v>
      </c>
      <c r="G7" s="8" t="s">
        <v>233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IFERROR(__xludf.DUMMYFUNCTION("""COMPUTED_VALUE"""),"The Lord of the Rings: The Return of the King")</f>
        <v>The Lord of the Rings: The Return of the King</v>
      </c>
      <c r="C8" s="8">
        <f>IFERROR(__xludf.DUMMYFUNCTION("""COMPUTED_VALUE"""),-2003.0)</f>
        <v>-2003</v>
      </c>
      <c r="D8" s="8"/>
      <c r="E8" s="8" t="s">
        <v>32</v>
      </c>
      <c r="F8" s="8" t="s">
        <v>234</v>
      </c>
      <c r="G8" s="8" t="s">
        <v>228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IFERROR(__xludf.DUMMYFUNCTION("""COMPUTED_VALUE"""),"12 Angry Men")</f>
        <v>12 Angry Men</v>
      </c>
      <c r="C9" s="8">
        <f>IFERROR(__xludf.DUMMYFUNCTION("""COMPUTED_VALUE"""),-1957.0)</f>
        <v>-1957</v>
      </c>
      <c r="D9" s="8"/>
      <c r="E9" s="8" t="s">
        <v>32</v>
      </c>
      <c r="F9" s="8" t="s">
        <v>235</v>
      </c>
      <c r="G9" s="8" t="s">
        <v>236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IFERROR(__xludf.DUMMYFUNCTION("""COMPUTED_VALUE"""),"Pulp Fiction")</f>
        <v>Pulp Fiction</v>
      </c>
      <c r="C10" s="8">
        <f>IFERROR(__xludf.DUMMYFUNCTION("""COMPUTED_VALUE"""),-1994.0)</f>
        <v>-1994</v>
      </c>
      <c r="D10" s="8"/>
      <c r="E10" s="8" t="s">
        <v>46</v>
      </c>
      <c r="F10" s="8" t="s">
        <v>237</v>
      </c>
      <c r="G10" s="8" t="s">
        <v>228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IFERROR(__xludf.DUMMYFUNCTION("""COMPUTED_VALUE"""),"Spider-Man: Across the Spider-Verse")</f>
        <v>Spider-Man: Across the Spider-Verse</v>
      </c>
      <c r="C11" s="8">
        <f>IFERROR(__xludf.DUMMYFUNCTION("""COMPUTED_VALUE"""),-2023.0)</f>
        <v>-2023</v>
      </c>
      <c r="D11" s="8"/>
      <c r="E11" s="8" t="s">
        <v>37</v>
      </c>
      <c r="F11" s="8" t="s">
        <v>238</v>
      </c>
      <c r="G11" s="8" t="s">
        <v>239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IFERROR(__xludf.DUMMYFUNCTION("""COMPUTED_VALUE"""),"Inception")</f>
        <v>Inception</v>
      </c>
      <c r="C12" s="8">
        <f>IFERROR(__xludf.DUMMYFUNCTION("""COMPUTED_VALUE"""),-2010.0)</f>
        <v>-2010</v>
      </c>
      <c r="D12" s="8"/>
      <c r="E12" s="8" t="s">
        <v>32</v>
      </c>
      <c r="F12" s="8" t="s">
        <v>240</v>
      </c>
      <c r="G12" s="8" t="s">
        <v>226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IFERROR(__xludf.DUMMYFUNCTION("""COMPUTED_VALUE"""),"The Lord of the Rings: The Fellowship of the Ring")</f>
        <v>The Lord of the Rings: The Fellowship of the Ring</v>
      </c>
      <c r="C13" s="8">
        <f>IFERROR(__xludf.DUMMYFUNCTION("""COMPUTED_VALUE"""),-2001.0)</f>
        <v>-2001</v>
      </c>
      <c r="D13" s="8"/>
      <c r="E13" s="8" t="s">
        <v>37</v>
      </c>
      <c r="F13" s="8" t="s">
        <v>241</v>
      </c>
      <c r="G13" s="8" t="s">
        <v>233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IFERROR(__xludf.DUMMYFUNCTION("""COMPUTED_VALUE"""),"Fight Club")</f>
        <v>Fight Club</v>
      </c>
      <c r="C14" s="8">
        <f>IFERROR(__xludf.DUMMYFUNCTION("""COMPUTED_VALUE"""),-1999.0)</f>
        <v>-1999</v>
      </c>
      <c r="D14" s="8"/>
      <c r="E14" s="8" t="s">
        <v>37</v>
      </c>
      <c r="F14" s="8" t="s">
        <v>225</v>
      </c>
      <c r="G14" s="8" t="s">
        <v>242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IFERROR(__xludf.DUMMYFUNCTION("""COMPUTED_VALUE"""),"Forrest Gump")</f>
        <v>Forrest Gump</v>
      </c>
      <c r="C15" s="8">
        <f>IFERROR(__xludf.DUMMYFUNCTION("""COMPUTED_VALUE"""),-1994.0)</f>
        <v>-1994</v>
      </c>
      <c r="D15" s="8"/>
      <c r="E15" s="8" t="s">
        <v>32</v>
      </c>
      <c r="F15" s="8" t="s">
        <v>241</v>
      </c>
      <c r="G15" s="8" t="s">
        <v>243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IFERROR(__xludf.DUMMYFUNCTION("""COMPUTED_VALUE"""),"The Good, the Bad and the Ugly")</f>
        <v>The Good, the Bad and the Ugly</v>
      </c>
      <c r="C16" s="8">
        <f>IFERROR(__xludf.DUMMYFUNCTION("""COMPUTED_VALUE"""),-1966.0)</f>
        <v>-1966</v>
      </c>
      <c r="D16" s="8"/>
      <c r="E16" s="8" t="s">
        <v>37</v>
      </c>
      <c r="F16" s="8" t="s">
        <v>244</v>
      </c>
      <c r="G16" s="8" t="s">
        <v>236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Lord of the Rings: The Two Towers")</f>
        <v>The Lord of the Rings: The Two Towers</v>
      </c>
      <c r="C17" s="8">
        <f>IFERROR(__xludf.DUMMYFUNCTION("""COMPUTED_VALUE"""),-2002.0)</f>
        <v>-2002</v>
      </c>
      <c r="D17" s="8"/>
      <c r="E17" s="8" t="s">
        <v>37</v>
      </c>
      <c r="F17" s="8" t="s">
        <v>245</v>
      </c>
      <c r="G17" s="8" t="s">
        <v>233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IFERROR(__xludf.DUMMYFUNCTION("""COMPUTED_VALUE"""),"Jai Bhim")</f>
        <v>Jai Bhim</v>
      </c>
      <c r="C18" s="8">
        <f>IFERROR(__xludf.DUMMYFUNCTION("""COMPUTED_VALUE"""),-2021.0)</f>
        <v>-2021</v>
      </c>
      <c r="D18" s="8"/>
      <c r="E18" s="8" t="s">
        <v>32</v>
      </c>
      <c r="F18" s="8" t="s">
        <v>246</v>
      </c>
      <c r="G18" s="8" t="s">
        <v>247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IFERROR(__xludf.DUMMYFUNCTION("""COMPUTED_VALUE"""),"777 Charlie")</f>
        <v>777 Charlie</v>
      </c>
      <c r="C19" s="8">
        <f>IFERROR(__xludf.DUMMYFUNCTION("""COMPUTED_VALUE"""),-2022.0)</f>
        <v>-2022</v>
      </c>
      <c r="D19" s="8"/>
      <c r="E19" s="8" t="s">
        <v>32</v>
      </c>
      <c r="F19" s="8" t="s">
        <v>248</v>
      </c>
      <c r="G19" s="8" t="s">
        <v>249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IFERROR(__xludf.DUMMYFUNCTION("""COMPUTED_VALUE"""),"Interstellar")</f>
        <v>Interstellar</v>
      </c>
      <c r="C20" s="8">
        <f>IFERROR(__xludf.DUMMYFUNCTION("""COMPUTED_VALUE"""),-2014.0)</f>
        <v>-2014</v>
      </c>
      <c r="D20" s="8"/>
      <c r="E20" s="8" t="s">
        <v>62</v>
      </c>
      <c r="F20" s="8" t="s">
        <v>250</v>
      </c>
      <c r="G20" s="8" t="s">
        <v>251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IFERROR(__xludf.DUMMYFUNCTION("""COMPUTED_VALUE"""),"Goodfellas")</f>
        <v>Goodfellas</v>
      </c>
      <c r="C21" s="8">
        <f>IFERROR(__xludf.DUMMYFUNCTION("""COMPUTED_VALUE"""),-1990.0)</f>
        <v>-1990</v>
      </c>
      <c r="D21" s="8"/>
      <c r="E21" s="8" t="s">
        <v>32</v>
      </c>
      <c r="F21" s="8" t="s">
        <v>252</v>
      </c>
      <c r="G21" s="8" t="s">
        <v>226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IFERROR(__xludf.DUMMYFUNCTION("""COMPUTED_VALUE"""),"The Matrix")</f>
        <v>The Matrix</v>
      </c>
      <c r="C22" s="8">
        <f>IFERROR(__xludf.DUMMYFUNCTION("""COMPUTED_VALUE"""),-1999.0)</f>
        <v>-1999</v>
      </c>
      <c r="D22" s="8"/>
      <c r="E22" s="8" t="s">
        <v>32</v>
      </c>
      <c r="F22" s="8" t="s">
        <v>253</v>
      </c>
      <c r="G22" s="8" t="s">
        <v>254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IFERROR(__xludf.DUMMYFUNCTION("""COMPUTED_VALUE"""),"One Flew Over the Cuckoo's Nest")</f>
        <v>One Flew Over the Cuckoo's Nest</v>
      </c>
      <c r="C23" s="8">
        <f>IFERROR(__xludf.DUMMYFUNCTION("""COMPUTED_VALUE"""),-1975.0)</f>
        <v>-1975</v>
      </c>
      <c r="D23" s="8"/>
      <c r="E23" s="8" t="s">
        <v>37</v>
      </c>
      <c r="F23" s="8" t="s">
        <v>255</v>
      </c>
      <c r="G23" s="8" t="s">
        <v>256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IFERROR(__xludf.DUMMYFUNCTION("""COMPUTED_VALUE"""),"Star Wars: Episode V - The Empire Strikes Back")</f>
        <v>Star Wars: Episode V - The Empire Strikes Back</v>
      </c>
      <c r="C24" s="8">
        <f>IFERROR(__xludf.DUMMYFUNCTION("""COMPUTED_VALUE"""),-1980.0)</f>
        <v>-1980</v>
      </c>
      <c r="D24" s="8"/>
      <c r="E24" s="8" t="s">
        <v>32</v>
      </c>
      <c r="F24" s="8" t="s">
        <v>257</v>
      </c>
      <c r="G24" s="8" t="s">
        <v>228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IFERROR(__xludf.DUMMYFUNCTION("""COMPUTED_VALUE"""),"Rocketry: The Nambi Effect")</f>
        <v>Rocketry: The Nambi Effect</v>
      </c>
      <c r="C25" s="8">
        <f>IFERROR(__xludf.DUMMYFUNCTION("""COMPUTED_VALUE"""),-2022.0)</f>
        <v>-2022</v>
      </c>
      <c r="D25" s="8"/>
      <c r="E25" s="8" t="s">
        <v>62</v>
      </c>
      <c r="F25" s="8" t="s">
        <v>258</v>
      </c>
      <c r="G25" s="8" t="s">
        <v>259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IFERROR(__xludf.DUMMYFUNCTION("""COMPUTED_VALUE"""),"Soorarai Pottru")</f>
        <v>Soorarai Pottru</v>
      </c>
      <c r="C26" s="8">
        <f>IFERROR(__xludf.DUMMYFUNCTION("""COMPUTED_VALUE"""),-2020.0)</f>
        <v>-2020</v>
      </c>
      <c r="D26" s="8"/>
      <c r="E26" s="8" t="s">
        <v>32</v>
      </c>
      <c r="F26" s="8" t="s">
        <v>255</v>
      </c>
      <c r="G26" s="8" t="s">
        <v>260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IFERROR(__xludf.DUMMYFUNCTION("""COMPUTED_VALUE"""),"Oppenheimer")</f>
        <v>Oppenheimer</v>
      </c>
      <c r="C27" s="8">
        <f>IFERROR(__xludf.DUMMYFUNCTION("""COMPUTED_VALUE"""),-2023.0)</f>
        <v>-2023</v>
      </c>
      <c r="D27" s="8"/>
      <c r="E27" s="8" t="s">
        <v>32</v>
      </c>
      <c r="F27" s="8" t="s">
        <v>261</v>
      </c>
      <c r="G27" s="8" t="s">
        <v>262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IFERROR(__xludf.DUMMYFUNCTION("""COMPUTED_VALUE"""),"Se7en")</f>
        <v>Se7en</v>
      </c>
      <c r="C28" s="8">
        <f>IFERROR(__xludf.DUMMYFUNCTION("""COMPUTED_VALUE"""),-1995.0)</f>
        <v>-1995</v>
      </c>
      <c r="D28" s="8"/>
      <c r="E28" s="8" t="s">
        <v>37</v>
      </c>
      <c r="F28" s="8" t="s">
        <v>263</v>
      </c>
      <c r="G28" s="8" t="s">
        <v>264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IFERROR(__xludf.DUMMYFUNCTION("""COMPUTED_VALUE"""),"The Silence of the Lambs")</f>
        <v>The Silence of the Lambs</v>
      </c>
      <c r="C29" s="8">
        <f>IFERROR(__xludf.DUMMYFUNCTION("""COMPUTED_VALUE"""),-1991.0)</f>
        <v>-1991</v>
      </c>
      <c r="D29" s="8"/>
      <c r="E29" s="8" t="s">
        <v>32</v>
      </c>
      <c r="F29" s="8" t="s">
        <v>265</v>
      </c>
      <c r="G29" s="8" t="s">
        <v>266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IFERROR(__xludf.DUMMYFUNCTION("""COMPUTED_VALUE"""),"The Green Mile")</f>
        <v>The Green Mile</v>
      </c>
      <c r="C30" s="8">
        <f>IFERROR(__xludf.DUMMYFUNCTION("""COMPUTED_VALUE"""),-1999.0)</f>
        <v>-1999</v>
      </c>
      <c r="D30" s="8"/>
      <c r="E30" s="8" t="s">
        <v>32</v>
      </c>
      <c r="F30" s="8" t="s">
        <v>267</v>
      </c>
      <c r="G30" s="8" t="s">
        <v>268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IFERROR(__xludf.DUMMYFUNCTION("""COMPUTED_VALUE"""),"Saving Private Ryan")</f>
        <v>Saving Private Ryan</v>
      </c>
      <c r="C31" s="8">
        <f>IFERROR(__xludf.DUMMYFUNCTION("""COMPUTED_VALUE"""),-1998.0)</f>
        <v>-1998</v>
      </c>
      <c r="D31" s="8"/>
      <c r="E31" s="8" t="s">
        <v>62</v>
      </c>
      <c r="F31" s="8" t="s">
        <v>269</v>
      </c>
      <c r="G31" s="8" t="s">
        <v>251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IFERROR(__xludf.DUMMYFUNCTION("""COMPUTED_VALUE"""),"Terminator 2: Judgment Day")</f>
        <v>Terminator 2: Judgment Day</v>
      </c>
      <c r="C32" s="8">
        <f>IFERROR(__xludf.DUMMYFUNCTION("""COMPUTED_VALUE"""),-1991.0)</f>
        <v>-1991</v>
      </c>
      <c r="D32" s="8"/>
      <c r="E32" s="8" t="s">
        <v>84</v>
      </c>
      <c r="F32" s="8" t="s">
        <v>252</v>
      </c>
      <c r="G32" s="8" t="s">
        <v>270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IFERROR(__xludf.DUMMYFUNCTION("""COMPUTED_VALUE"""),"Star Wars: Episode IV - A New Hope")</f>
        <v>Star Wars: Episode IV - A New Hope</v>
      </c>
      <c r="C33" s="8">
        <f>IFERROR(__xludf.DUMMYFUNCTION("""COMPUTED_VALUE"""),-1977.0)</f>
        <v>-1977</v>
      </c>
      <c r="D33" s="8"/>
      <c r="E33" s="8" t="s">
        <v>84</v>
      </c>
      <c r="F33" s="8" t="s">
        <v>271</v>
      </c>
      <c r="G33" s="8" t="s">
        <v>233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IFERROR(__xludf.DUMMYFUNCTION("""COMPUTED_VALUE"""),"Spirited Away")</f>
        <v>Spirited Away</v>
      </c>
      <c r="C34" s="8">
        <f>IFERROR(__xludf.DUMMYFUNCTION("""COMPUTED_VALUE"""),-2001.0)</f>
        <v>-2001</v>
      </c>
      <c r="D34" s="8"/>
      <c r="E34" s="8" t="s">
        <v>62</v>
      </c>
      <c r="F34" s="8" t="s">
        <v>257</v>
      </c>
      <c r="G34" s="8" t="s">
        <v>272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IFERROR(__xludf.DUMMYFUNCTION("""COMPUTED_VALUE"""),"City of God")</f>
        <v>City of God</v>
      </c>
      <c r="C35" s="8">
        <f>IFERROR(__xludf.DUMMYFUNCTION("""COMPUTED_VALUE"""),-2002.0)</f>
        <v>-2002</v>
      </c>
      <c r="D35" s="8"/>
      <c r="E35" s="8" t="s">
        <v>32</v>
      </c>
      <c r="F35" s="8" t="s">
        <v>273</v>
      </c>
      <c r="G35" s="8" t="s">
        <v>268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IFERROR(__xludf.DUMMYFUNCTION("""COMPUTED_VALUE"""),"Life Is Beautiful")</f>
        <v>Life Is Beautiful</v>
      </c>
      <c r="C36" s="8">
        <f>IFERROR(__xludf.DUMMYFUNCTION("""COMPUTED_VALUE"""),-1997.0)</f>
        <v>-1997</v>
      </c>
      <c r="D36" s="8"/>
      <c r="E36" s="8" t="s">
        <v>32</v>
      </c>
      <c r="F36" s="8" t="s">
        <v>274</v>
      </c>
      <c r="G36" s="8" t="s">
        <v>275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IFERROR(__xludf.DUMMYFUNCTION("""COMPUTED_VALUE"""),"It's a Wonderful Life")</f>
        <v>It's a Wonderful Life</v>
      </c>
      <c r="C37" s="8">
        <f>IFERROR(__xludf.DUMMYFUNCTION("""COMPUTED_VALUE"""),-1946.0)</f>
        <v>-1946</v>
      </c>
      <c r="D37" s="8"/>
      <c r="E37" s="8" t="s">
        <v>32</v>
      </c>
      <c r="F37" s="8" t="s">
        <v>276</v>
      </c>
      <c r="G37" s="8" t="s">
        <v>277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IFERROR(__xludf.DUMMYFUNCTION("""COMPUTED_VALUE"""),"Seven Samurai")</f>
        <v>Seven Samurai</v>
      </c>
      <c r="C38" s="8">
        <f>IFERROR(__xludf.DUMMYFUNCTION("""COMPUTED_VALUE"""),-1954.0)</f>
        <v>-1954</v>
      </c>
      <c r="D38" s="8"/>
      <c r="E38" s="8" t="s">
        <v>37</v>
      </c>
      <c r="F38" s="8" t="s">
        <v>257</v>
      </c>
      <c r="G38" s="8" t="s">
        <v>278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IFERROR(__xludf.DUMMYFUNCTION("""COMPUTED_VALUE"""),"Harakiri")</f>
        <v>Harakiri</v>
      </c>
      <c r="C39" s="8">
        <f>IFERROR(__xludf.DUMMYFUNCTION("""COMPUTED_VALUE"""),-1962.0)</f>
        <v>-1962</v>
      </c>
      <c r="D39" s="8"/>
      <c r="E39" s="8" t="s">
        <v>32</v>
      </c>
      <c r="F39" s="8" t="s">
        <v>279</v>
      </c>
      <c r="G39" s="8" t="s">
        <v>268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 t="str">
        <f>IFERROR(__xludf.DUMMYFUNCTION("""COMPUTED_VALUE"""),"Sita Ramam")</f>
        <v>Sita Ramam</v>
      </c>
      <c r="C40" s="8">
        <f>IFERROR(__xludf.DUMMYFUNCTION("""COMPUTED_VALUE"""),-2022.0)</f>
        <v>-2022</v>
      </c>
      <c r="D40" s="8"/>
      <c r="E40" s="8" t="s">
        <v>32</v>
      </c>
      <c r="F40" s="8" t="s">
        <v>280</v>
      </c>
      <c r="G40" s="8" t="s">
        <v>281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IFERROR(__xludf.DUMMYFUNCTION("""COMPUTED_VALUE"""),"Gladiator")</f>
        <v>Gladiator</v>
      </c>
      <c r="C41" s="8">
        <f>IFERROR(__xludf.DUMMYFUNCTION("""COMPUTED_VALUE"""),-2000.0)</f>
        <v>-2000</v>
      </c>
      <c r="D41" s="8"/>
      <c r="E41" s="8" t="s">
        <v>32</v>
      </c>
      <c r="F41" s="8" t="s">
        <v>282</v>
      </c>
      <c r="G41" s="8" t="s">
        <v>233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IFERROR(__xludf.DUMMYFUNCTION("""COMPUTED_VALUE"""),"The Prestige")</f>
        <v>The Prestige</v>
      </c>
      <c r="C42" s="8">
        <f>IFERROR(__xludf.DUMMYFUNCTION("""COMPUTED_VALUE"""),-2006.0)</f>
        <v>-2006</v>
      </c>
      <c r="D42" s="8"/>
      <c r="E42" s="8" t="s">
        <v>32</v>
      </c>
      <c r="F42" s="8" t="s">
        <v>283</v>
      </c>
      <c r="G42" s="8" t="s">
        <v>226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IFERROR(__xludf.DUMMYFUNCTION("""COMPUTED_VALUE"""),"The Departed")</f>
        <v>The Departed</v>
      </c>
      <c r="C43" s="8">
        <f>IFERROR(__xludf.DUMMYFUNCTION("""COMPUTED_VALUE"""),-2006.0)</f>
        <v>-2006</v>
      </c>
      <c r="D43" s="8"/>
      <c r="E43" s="8" t="s">
        <v>32</v>
      </c>
      <c r="F43" s="8" t="s">
        <v>274</v>
      </c>
      <c r="G43" s="8" t="s">
        <v>284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IFERROR(__xludf.DUMMYFUNCTION("""COMPUTED_VALUE"""),"Back to the Future")</f>
        <v>Back to the Future</v>
      </c>
      <c r="C44" s="8">
        <f>IFERROR(__xludf.DUMMYFUNCTION("""COMPUTED_VALUE"""),-1985.0)</f>
        <v>-1985</v>
      </c>
      <c r="D44" s="8"/>
      <c r="E44" s="8" t="s">
        <v>32</v>
      </c>
      <c r="F44" s="8" t="s">
        <v>285</v>
      </c>
      <c r="G44" s="8" t="s">
        <v>230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IFERROR(__xludf.DUMMYFUNCTION("""COMPUTED_VALUE"""),"Django Unchained")</f>
        <v>Django Unchained</v>
      </c>
      <c r="C45" s="8">
        <f>IFERROR(__xludf.DUMMYFUNCTION("""COMPUTED_VALUE"""),-2012.0)</f>
        <v>-2012</v>
      </c>
      <c r="D45" s="8"/>
      <c r="E45" s="8" t="s">
        <v>105</v>
      </c>
      <c r="F45" s="8" t="s">
        <v>286</v>
      </c>
      <c r="G45" s="8" t="s">
        <v>287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IFERROR(__xludf.DUMMYFUNCTION("""COMPUTED_VALUE"""),"Parasite")</f>
        <v>Parasite</v>
      </c>
      <c r="C46" s="8">
        <f>IFERROR(__xludf.DUMMYFUNCTION("""COMPUTED_VALUE"""),-2019.0)</f>
        <v>-2019</v>
      </c>
      <c r="D46" s="8"/>
      <c r="E46" s="8" t="s">
        <v>32</v>
      </c>
      <c r="F46" s="8" t="s">
        <v>288</v>
      </c>
      <c r="G46" s="8" t="s">
        <v>247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IFERROR(__xludf.DUMMYFUNCTION("""COMPUTED_VALUE"""),"Alien")</f>
        <v>Alien</v>
      </c>
      <c r="C47" s="8">
        <f>IFERROR(__xludf.DUMMYFUNCTION("""COMPUTED_VALUE"""),-1979.0)</f>
        <v>-1979</v>
      </c>
      <c r="D47" s="8"/>
      <c r="E47" s="8" t="s">
        <v>32</v>
      </c>
      <c r="F47" s="8" t="s">
        <v>282</v>
      </c>
      <c r="G47" s="8" t="s">
        <v>226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IFERROR(__xludf.DUMMYFUNCTION("""COMPUTED_VALUE"""),"Whiplash")</f>
        <v>Whiplash</v>
      </c>
      <c r="C48" s="8">
        <f>IFERROR(__xludf.DUMMYFUNCTION("""COMPUTED_VALUE"""),-2014.0)</f>
        <v>-2014</v>
      </c>
      <c r="D48" s="8"/>
      <c r="E48" s="8" t="s">
        <v>84</v>
      </c>
      <c r="F48" s="8" t="s">
        <v>289</v>
      </c>
      <c r="G48" s="8" t="s">
        <v>290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IFERROR(__xludf.DUMMYFUNCTION("""COMPUTED_VALUE"""),"Léon: The Professional")</f>
        <v>Léon: The Professional</v>
      </c>
      <c r="C49" s="8">
        <f>IFERROR(__xludf.DUMMYFUNCTION("""COMPUTED_VALUE"""),-1994.0)</f>
        <v>-1994</v>
      </c>
      <c r="D49" s="8"/>
      <c r="E49" s="8" t="s">
        <v>62</v>
      </c>
      <c r="F49" s="8" t="s">
        <v>263</v>
      </c>
      <c r="G49" s="8" t="s">
        <v>291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IFERROR(__xludf.DUMMYFUNCTION("""COMPUTED_VALUE"""),"The Usual Suspects")</f>
        <v>The Usual Suspects</v>
      </c>
      <c r="C50" s="8">
        <f>IFERROR(__xludf.DUMMYFUNCTION("""COMPUTED_VALUE"""),-1995.0)</f>
        <v>-1995</v>
      </c>
      <c r="D50" s="8"/>
      <c r="E50" s="8" t="s">
        <v>84</v>
      </c>
      <c r="F50" s="8" t="s">
        <v>273</v>
      </c>
      <c r="G50" s="8" t="s">
        <v>292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IFERROR(__xludf.DUMMYFUNCTION("""COMPUTED_VALUE"""),"The Pianist")</f>
        <v>The Pianist</v>
      </c>
      <c r="C51" s="8">
        <f>IFERROR(__xludf.DUMMYFUNCTION("""COMPUTED_VALUE"""),-2002.0)</f>
        <v>-2002</v>
      </c>
      <c r="D51" s="8"/>
      <c r="E51" s="8" t="s">
        <v>37</v>
      </c>
      <c r="F51" s="8" t="s">
        <v>293</v>
      </c>
      <c r="G51" s="8" t="s">
        <v>243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IFERROR(__xludf.DUMMYFUNCTION("""COMPUTED_VALUE"""),"The Lion King")</f>
        <v>The Lion King</v>
      </c>
      <c r="C52" s="8">
        <f>IFERROR(__xludf.DUMMYFUNCTION("""COMPUTED_VALUE"""),-1994.0)</f>
        <v>-1994</v>
      </c>
      <c r="D52" s="8"/>
      <c r="E52" s="8" t="s">
        <v>32</v>
      </c>
      <c r="F52" s="8" t="s">
        <v>294</v>
      </c>
      <c r="G52" s="8" t="s">
        <v>295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IFERROR(__xludf.DUMMYFUNCTION("""COMPUTED_VALUE"""),"American History X")</f>
        <v>American History X</v>
      </c>
      <c r="C53" s="8">
        <f>IFERROR(__xludf.DUMMYFUNCTION("""COMPUTED_VALUE"""),-1998.0)</f>
        <v>-1998</v>
      </c>
      <c r="D53" s="8"/>
      <c r="E53" s="8" t="s">
        <v>62</v>
      </c>
      <c r="F53" s="8" t="s">
        <v>296</v>
      </c>
      <c r="G53" s="8" t="s">
        <v>297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IFERROR(__xludf.DUMMYFUNCTION("""COMPUTED_VALUE"""),"Psycho")</f>
        <v>Psycho</v>
      </c>
      <c r="C54" s="8">
        <f>IFERROR(__xludf.DUMMYFUNCTION("""COMPUTED_VALUE"""),-1960.0)</f>
        <v>-1960</v>
      </c>
      <c r="D54" s="8"/>
      <c r="E54" s="8" t="s">
        <v>105</v>
      </c>
      <c r="F54" s="8" t="s">
        <v>298</v>
      </c>
      <c r="G54" s="8" t="s">
        <v>299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IFERROR(__xludf.DUMMYFUNCTION("""COMPUTED_VALUE"""),"The Intouchables")</f>
        <v>The Intouchables</v>
      </c>
      <c r="C55" s="8">
        <f>IFERROR(__xludf.DUMMYFUNCTION("""COMPUTED_VALUE"""),-2011.0)</f>
        <v>-2011</v>
      </c>
      <c r="D55" s="8"/>
      <c r="E55" s="8" t="s">
        <v>105</v>
      </c>
      <c r="F55" s="8" t="s">
        <v>298</v>
      </c>
      <c r="G55" s="8" t="s">
        <v>264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IFERROR(__xludf.DUMMYFUNCTION("""COMPUTED_VALUE"""),"Casablanca")</f>
        <v>Casablanca</v>
      </c>
      <c r="C56" s="8">
        <f>IFERROR(__xludf.DUMMYFUNCTION("""COMPUTED_VALUE"""),-1942.0)</f>
        <v>-1942</v>
      </c>
      <c r="D56" s="8"/>
      <c r="E56" s="8" t="s">
        <v>32</v>
      </c>
      <c r="F56" s="8" t="s">
        <v>300</v>
      </c>
      <c r="G56" s="8" t="s">
        <v>226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IFERROR(__xludf.DUMMYFUNCTION("""COMPUTED_VALUE"""),"Grave of the Fireflies")</f>
        <v>Grave of the Fireflies</v>
      </c>
      <c r="C57" s="8">
        <f>IFERROR(__xludf.DUMMYFUNCTION("""COMPUTED_VALUE"""),-1988.0)</f>
        <v>-1988</v>
      </c>
      <c r="D57" s="8"/>
      <c r="F57" s="8" t="s">
        <v>258</v>
      </c>
      <c r="G57" s="8" t="s">
        <v>236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IFERROR(__xludf.DUMMYFUNCTION("""COMPUTED_VALUE"""),"Once Upon a Time in the West")</f>
        <v>Once Upon a Time in the West</v>
      </c>
      <c r="C58" s="8">
        <f>IFERROR(__xludf.DUMMYFUNCTION("""COMPUTED_VALUE"""),-1968.0)</f>
        <v>-1968</v>
      </c>
      <c r="D58" s="8"/>
      <c r="E58" s="8" t="s">
        <v>62</v>
      </c>
      <c r="F58" s="8" t="s">
        <v>274</v>
      </c>
      <c r="G58" s="8" t="s">
        <v>301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IFERROR(__xludf.DUMMYFUNCTION("""COMPUTED_VALUE"""),"Rear Window")</f>
        <v>Rear Window</v>
      </c>
      <c r="C59" s="8">
        <f>IFERROR(__xludf.DUMMYFUNCTION("""COMPUTED_VALUE"""),-1954.0)</f>
        <v>-1954</v>
      </c>
      <c r="D59" s="8"/>
      <c r="E59" s="8" t="s">
        <v>84</v>
      </c>
      <c r="F59" s="8" t="s">
        <v>302</v>
      </c>
      <c r="G59" s="8" t="s">
        <v>303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IFERROR(__xludf.DUMMYFUNCTION("""COMPUTED_VALUE"""),"Cinema Paradiso")</f>
        <v>Cinema Paradiso</v>
      </c>
      <c r="C60" s="8">
        <f>IFERROR(__xludf.DUMMYFUNCTION("""COMPUTED_VALUE"""),-1988.0)</f>
        <v>-1988</v>
      </c>
      <c r="D60" s="8"/>
      <c r="E60" s="8" t="s">
        <v>62</v>
      </c>
      <c r="F60" s="8" t="s">
        <v>304</v>
      </c>
      <c r="G60" s="8" t="s">
        <v>305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 t="str">
        <f>IFERROR(__xludf.DUMMYFUNCTION("""COMPUTED_VALUE"""),"Modern Times")</f>
        <v>Modern Times</v>
      </c>
      <c r="C61" s="8">
        <f>IFERROR(__xludf.DUMMYFUNCTION("""COMPUTED_VALUE"""),-1936.0)</f>
        <v>-1936</v>
      </c>
      <c r="D61" s="8"/>
      <c r="E61" s="8" t="s">
        <v>37</v>
      </c>
      <c r="F61" s="8" t="s">
        <v>306</v>
      </c>
      <c r="G61" s="8" t="s">
        <v>233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IFERROR(__xludf.DUMMYFUNCTION("""COMPUTED_VALUE"""),"City Lights")</f>
        <v>City Lights</v>
      </c>
      <c r="C62" s="8">
        <f>IFERROR(__xludf.DUMMYFUNCTION("""COMPUTED_VALUE"""),-1931.0)</f>
        <v>-1931</v>
      </c>
      <c r="D62" s="8"/>
      <c r="E62" s="8" t="s">
        <v>37</v>
      </c>
      <c r="F62" s="8" t="s">
        <v>307</v>
      </c>
      <c r="G62" s="8" t="s">
        <v>239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>
        <f>IFERROR(__xludf.DUMMYFUNCTION("""COMPUTED_VALUE"""),96.0)</f>
        <v>96</v>
      </c>
      <c r="C63" s="8" t="str">
        <f>IFERROR(__xludf.DUMMYFUNCTION("""COMPUTED_VALUE"""),"(II) (2018)")</f>
        <v>(II) (2018)</v>
      </c>
      <c r="D63" s="8"/>
      <c r="E63" s="8" t="s">
        <v>62</v>
      </c>
      <c r="F63" s="8" t="s">
        <v>308</v>
      </c>
      <c r="G63" s="8" t="s">
        <v>259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IFERROR(__xludf.DUMMYFUNCTION("""COMPUTED_VALUE"""),"Oldboy")</f>
        <v>Oldboy</v>
      </c>
      <c r="C64" s="8">
        <f>IFERROR(__xludf.DUMMYFUNCTION("""COMPUTED_VALUE"""),-2003.0)</f>
        <v>-2003</v>
      </c>
      <c r="D64" s="8"/>
      <c r="E64" s="8" t="s">
        <v>32</v>
      </c>
      <c r="F64" s="8" t="s">
        <v>293</v>
      </c>
      <c r="G64" s="8" t="s">
        <v>309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IFERROR(__xludf.DUMMYFUNCTION("""COMPUTED_VALUE"""),"Spider-Man: Into the Spider-Verse")</f>
        <v>Spider-Man: Into the Spider-Verse</v>
      </c>
      <c r="C65" s="8">
        <f>IFERROR(__xludf.DUMMYFUNCTION("""COMPUTED_VALUE"""),-2018.0)</f>
        <v>-2018</v>
      </c>
      <c r="D65" s="8"/>
      <c r="E65" s="8" t="s">
        <v>37</v>
      </c>
      <c r="F65" s="8" t="s">
        <v>310</v>
      </c>
      <c r="G65" s="8" t="s">
        <v>311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IFERROR(__xludf.DUMMYFUNCTION("""COMPUTED_VALUE"""),"Avengers: Endgame")</f>
        <v>Avengers: Endgame</v>
      </c>
      <c r="C66" s="8">
        <f>IFERROR(__xludf.DUMMYFUNCTION("""COMPUTED_VALUE"""),-2019.0)</f>
        <v>-2019</v>
      </c>
      <c r="D66" s="8"/>
      <c r="E66" s="8" t="s">
        <v>37</v>
      </c>
      <c r="F66" s="8" t="s">
        <v>312</v>
      </c>
      <c r="G66" s="8" t="s">
        <v>313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IFERROR(__xludf.DUMMYFUNCTION("""COMPUTED_VALUE"""),"The Dark Knight Rises")</f>
        <v>The Dark Knight Rises</v>
      </c>
      <c r="C67" s="8">
        <f>IFERROR(__xludf.DUMMYFUNCTION("""COMPUTED_VALUE"""),-2012.0)</f>
        <v>-2012</v>
      </c>
      <c r="D67" s="8"/>
      <c r="E67" s="8" t="s">
        <v>62</v>
      </c>
      <c r="F67" s="8" t="s">
        <v>293</v>
      </c>
      <c r="G67" s="8" t="s">
        <v>314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IFERROR(__xludf.DUMMYFUNCTION("""COMPUTED_VALUE"""),"Joker")</f>
        <v>Joker</v>
      </c>
      <c r="C68" s="8" t="str">
        <f>IFERROR(__xludf.DUMMYFUNCTION("""COMPUTED_VALUE"""),"(I) (2019)")</f>
        <v>(I) (2019)</v>
      </c>
      <c r="D68" s="8"/>
      <c r="E68" s="8" t="s">
        <v>105</v>
      </c>
      <c r="F68" s="8" t="s">
        <v>315</v>
      </c>
      <c r="G68" s="8" t="s">
        <v>259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IFERROR(__xludf.DUMMYFUNCTION("""COMPUTED_VALUE"""),"Memento")</f>
        <v>Memento</v>
      </c>
      <c r="C69" s="8">
        <f>IFERROR(__xludf.DUMMYFUNCTION("""COMPUTED_VALUE"""),-2000.0)</f>
        <v>-2000</v>
      </c>
      <c r="D69" s="8"/>
      <c r="E69" s="8" t="s">
        <v>32</v>
      </c>
      <c r="F69" s="8" t="s">
        <v>288</v>
      </c>
      <c r="G69" s="8" t="s">
        <v>316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IFERROR(__xludf.DUMMYFUNCTION("""COMPUTED_VALUE"""),"The Shining")</f>
        <v>The Shining</v>
      </c>
      <c r="C70" s="8">
        <f>IFERROR(__xludf.DUMMYFUNCTION("""COMPUTED_VALUE"""),-1980.0)</f>
        <v>-1980</v>
      </c>
      <c r="D70" s="8"/>
      <c r="E70" s="8" t="s">
        <v>32</v>
      </c>
      <c r="F70" s="8" t="s">
        <v>317</v>
      </c>
      <c r="G70" s="8" t="s">
        <v>270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IFERROR(__xludf.DUMMYFUNCTION("""COMPUTED_VALUE"""),"Aliens")</f>
        <v>Aliens</v>
      </c>
      <c r="C71" s="8">
        <f>IFERROR(__xludf.DUMMYFUNCTION("""COMPUTED_VALUE"""),-1986.0)</f>
        <v>-1986</v>
      </c>
      <c r="D71" s="8"/>
      <c r="E71" s="8" t="s">
        <v>32</v>
      </c>
      <c r="F71" s="8" t="s">
        <v>318</v>
      </c>
      <c r="G71" s="8" t="s">
        <v>319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IFERROR(__xludf.DUMMYFUNCTION("""COMPUTED_VALUE"""),"Indiana Jones and the Raiders of the Lost Ark")</f>
        <v>Indiana Jones and the Raiders of the Lost Ark</v>
      </c>
      <c r="C72" s="8">
        <f>IFERROR(__xludf.DUMMYFUNCTION("""COMPUTED_VALUE"""),-1981.0)</f>
        <v>-1981</v>
      </c>
      <c r="D72" s="8"/>
      <c r="E72" s="8" t="s">
        <v>37</v>
      </c>
      <c r="F72" s="8" t="s">
        <v>320</v>
      </c>
      <c r="G72" s="8" t="s">
        <v>321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IFERROR(__xludf.DUMMYFUNCTION("""COMPUTED_VALUE"""),"Apocalypse Now")</f>
        <v>Apocalypse Now</v>
      </c>
      <c r="C73" s="8">
        <f>IFERROR(__xludf.DUMMYFUNCTION("""COMPUTED_VALUE"""),-1979.0)</f>
        <v>-1979</v>
      </c>
      <c r="D73" s="8"/>
      <c r="E73" s="8" t="s">
        <v>32</v>
      </c>
      <c r="F73" s="8" t="s">
        <v>322</v>
      </c>
      <c r="G73" s="8" t="s">
        <v>228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IFERROR(__xludf.DUMMYFUNCTION("""COMPUTED_VALUE"""),"Avengers: Infinity War")</f>
        <v>Avengers: Infinity War</v>
      </c>
      <c r="C74" s="8">
        <f>IFERROR(__xludf.DUMMYFUNCTION("""COMPUTED_VALUE"""),-2018.0)</f>
        <v>-2018</v>
      </c>
      <c r="D74" s="8"/>
      <c r="E74" s="8" t="s">
        <v>62</v>
      </c>
      <c r="F74" s="8" t="s">
        <v>323</v>
      </c>
      <c r="G74" s="8" t="s">
        <v>311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IFERROR(__xludf.DUMMYFUNCTION("""COMPUTED_VALUE"""),"Come and See")</f>
        <v>Come and See</v>
      </c>
      <c r="C75" s="8">
        <f>IFERROR(__xludf.DUMMYFUNCTION("""COMPUTED_VALUE"""),-1985.0)</f>
        <v>-1985</v>
      </c>
      <c r="D75" s="8"/>
      <c r="E75" s="8" t="s">
        <v>32</v>
      </c>
      <c r="F75" s="8" t="s">
        <v>248</v>
      </c>
      <c r="G75" s="8" t="s">
        <v>324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IFERROR(__xludf.DUMMYFUNCTION("""COMPUTED_VALUE"""),"Amadeus")</f>
        <v>Amadeus</v>
      </c>
      <c r="C76" s="8">
        <f>IFERROR(__xludf.DUMMYFUNCTION("""COMPUTED_VALUE"""),-1984.0)</f>
        <v>-1984</v>
      </c>
      <c r="D76" s="8"/>
      <c r="E76" s="8" t="s">
        <v>32</v>
      </c>
      <c r="F76" s="8" t="s">
        <v>325</v>
      </c>
      <c r="G76" s="8" t="s">
        <v>326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IFERROR(__xludf.DUMMYFUNCTION("""COMPUTED_VALUE"""),"Coco")</f>
        <v>Coco</v>
      </c>
      <c r="C77" s="8" t="str">
        <f>IFERROR(__xludf.DUMMYFUNCTION("""COMPUTED_VALUE"""),"(I) (2017)")</f>
        <v>(I) (2017)</v>
      </c>
      <c r="D77" s="8"/>
      <c r="E77" s="8" t="s">
        <v>32</v>
      </c>
      <c r="F77" s="8" t="s">
        <v>304</v>
      </c>
      <c r="G77" s="8" t="s">
        <v>327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IFERROR(__xludf.DUMMYFUNCTION("""COMPUTED_VALUE"""),"Your Name.")</f>
        <v>Your Name.</v>
      </c>
      <c r="C78" s="8">
        <f>IFERROR(__xludf.DUMMYFUNCTION("""COMPUTED_VALUE"""),-2016.0)</f>
        <v>-2016</v>
      </c>
      <c r="D78" s="8"/>
      <c r="E78" s="8" t="s">
        <v>84</v>
      </c>
      <c r="F78" s="8" t="s">
        <v>328</v>
      </c>
      <c r="G78" s="8" t="s">
        <v>266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IFERROR(__xludf.DUMMYFUNCTION("""COMPUTED_VALUE"""),"Dr. Strangelove or: How I Learned to Stop Worrying and Love the Bomb")</f>
        <v>Dr. Strangelove or: How I Learned to Stop Worrying and Love the Bomb</v>
      </c>
      <c r="C79" s="8">
        <f>IFERROR(__xludf.DUMMYFUNCTION("""COMPUTED_VALUE"""),-1964.0)</f>
        <v>-1964</v>
      </c>
      <c r="D79" s="8"/>
      <c r="E79" s="8" t="s">
        <v>62</v>
      </c>
      <c r="F79" s="8" t="s">
        <v>329</v>
      </c>
      <c r="G79" s="8" t="s">
        <v>330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IFERROR(__xludf.DUMMYFUNCTION("""COMPUTED_VALUE"""),"WALL·E")</f>
        <v>WALL·E</v>
      </c>
      <c r="C80" s="8">
        <f>IFERROR(__xludf.DUMMYFUNCTION("""COMPUTED_VALUE"""),-2008.0)</f>
        <v>-2008</v>
      </c>
      <c r="D80" s="8"/>
      <c r="E80" s="8" t="s">
        <v>46</v>
      </c>
      <c r="F80" s="8" t="s">
        <v>263</v>
      </c>
      <c r="G80" s="8" t="s">
        <v>266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IFERROR(__xludf.DUMMYFUNCTION("""COMPUTED_VALUE"""),"The Lives of Others")</f>
        <v>The Lives of Others</v>
      </c>
      <c r="C81" s="8">
        <f>IFERROR(__xludf.DUMMYFUNCTION("""COMPUTED_VALUE"""),-2006.0)</f>
        <v>-2006</v>
      </c>
      <c r="D81" s="8"/>
      <c r="E81" s="8" t="s">
        <v>46</v>
      </c>
      <c r="F81" s="8" t="s">
        <v>286</v>
      </c>
      <c r="G81" s="8" t="s">
        <v>260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IFERROR(__xludf.DUMMYFUNCTION("""COMPUTED_VALUE"""),"3 Idiots")</f>
        <v>3 Idiots</v>
      </c>
      <c r="C82" s="8">
        <f>IFERROR(__xludf.DUMMYFUNCTION("""COMPUTED_VALUE"""),-2009.0)</f>
        <v>-2009</v>
      </c>
      <c r="D82" s="8"/>
      <c r="E82" s="8" t="s">
        <v>62</v>
      </c>
      <c r="F82" s="8" t="s">
        <v>276</v>
      </c>
      <c r="G82" s="8" t="s">
        <v>319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IFERROR(__xludf.DUMMYFUNCTION("""COMPUTED_VALUE"""),"Capernaum")</f>
        <v>Capernaum</v>
      </c>
      <c r="C83" s="8">
        <f>IFERROR(__xludf.DUMMYFUNCTION("""COMPUTED_VALUE"""),-2018.0)</f>
        <v>-2018</v>
      </c>
      <c r="D83" s="8"/>
      <c r="E83" s="8" t="s">
        <v>165</v>
      </c>
      <c r="F83" s="8" t="s">
        <v>285</v>
      </c>
      <c r="G83" s="8" t="s">
        <v>331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IFERROR(__xludf.DUMMYFUNCTION("""COMPUTED_VALUE"""),"Das Boot")</f>
        <v>Das Boot</v>
      </c>
      <c r="C84" s="8">
        <f>IFERROR(__xludf.DUMMYFUNCTION("""COMPUTED_VALUE"""),-1981.0)</f>
        <v>-1981</v>
      </c>
      <c r="D84" s="8"/>
      <c r="E84" s="8" t="s">
        <v>165</v>
      </c>
      <c r="F84" s="8" t="s">
        <v>258</v>
      </c>
      <c r="G84" s="8" t="s">
        <v>332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IFERROR(__xludf.DUMMYFUNCTION("""COMPUTED_VALUE"""),"Sunset Blvd.")</f>
        <v>Sunset Blvd.</v>
      </c>
      <c r="C85" s="8">
        <f>IFERROR(__xludf.DUMMYFUNCTION("""COMPUTED_VALUE"""),-1950.0)</f>
        <v>-1950</v>
      </c>
      <c r="D85" s="8"/>
      <c r="E85" s="8" t="s">
        <v>32</v>
      </c>
      <c r="F85" s="8" t="s">
        <v>283</v>
      </c>
      <c r="G85" s="8" t="s">
        <v>260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IFERROR(__xludf.DUMMYFUNCTION("""COMPUTED_VALUE"""),"Paths of Glory")</f>
        <v>Paths of Glory</v>
      </c>
      <c r="C86" s="8">
        <f>IFERROR(__xludf.DUMMYFUNCTION("""COMPUTED_VALUE"""),-1957.0)</f>
        <v>-1957</v>
      </c>
      <c r="D86" s="8"/>
      <c r="E86" s="8" t="s">
        <v>84</v>
      </c>
      <c r="F86" s="8" t="s">
        <v>333</v>
      </c>
      <c r="G86" s="8" t="s">
        <v>334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IFERROR(__xludf.DUMMYFUNCTION("""COMPUTED_VALUE"""),"Witness for the Prosecution")</f>
        <v>Witness for the Prosecution</v>
      </c>
      <c r="C87" s="8">
        <f>IFERROR(__xludf.DUMMYFUNCTION("""COMPUTED_VALUE"""),-1957.0)</f>
        <v>-1957</v>
      </c>
      <c r="D87" s="8"/>
      <c r="E87" s="8" t="s">
        <v>84</v>
      </c>
      <c r="F87" s="8" t="s">
        <v>335</v>
      </c>
      <c r="G87" s="8" t="s">
        <v>336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IFERROR(__xludf.DUMMYFUNCTION("""COMPUTED_VALUE"""),"The Great Dictator")</f>
        <v>The Great Dictator</v>
      </c>
      <c r="C88" s="8">
        <f>IFERROR(__xludf.DUMMYFUNCTION("""COMPUTED_VALUE"""),-1940.0)</f>
        <v>-1940</v>
      </c>
      <c r="D88" s="8"/>
      <c r="E88" s="8" t="s">
        <v>84</v>
      </c>
      <c r="F88" s="8" t="s">
        <v>240</v>
      </c>
      <c r="G88" s="8" t="s">
        <v>337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IFERROR(__xludf.DUMMYFUNCTION("""COMPUTED_VALUE"""),"High and Low")</f>
        <v>High and Low</v>
      </c>
      <c r="C89" s="8">
        <f>IFERROR(__xludf.DUMMYFUNCTION("""COMPUTED_VALUE"""),-1963.0)</f>
        <v>-1963</v>
      </c>
      <c r="D89" s="8"/>
      <c r="E89" s="8" t="s">
        <v>84</v>
      </c>
      <c r="F89" s="8" t="s">
        <v>244</v>
      </c>
      <c r="G89" s="8" t="s">
        <v>268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IFERROR(__xludf.DUMMYFUNCTION("""COMPUTED_VALUE"""),"Sardar Udham")</f>
        <v>Sardar Udham</v>
      </c>
      <c r="C90" s="8">
        <f>IFERROR(__xludf.DUMMYFUNCTION("""COMPUTED_VALUE"""),-2021.0)</f>
        <v>-2021</v>
      </c>
      <c r="D90" s="8"/>
      <c r="E90" s="8" t="s">
        <v>32</v>
      </c>
      <c r="F90" s="8" t="s">
        <v>323</v>
      </c>
      <c r="G90" s="8" t="s">
        <v>226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IFERROR(__xludf.DUMMYFUNCTION("""COMPUTED_VALUE"""),"Kaithi")</f>
        <v>Kaithi</v>
      </c>
      <c r="C91" s="8">
        <f>IFERROR(__xludf.DUMMYFUNCTION("""COMPUTED_VALUE"""),-2019.0)</f>
        <v>-2019</v>
      </c>
      <c r="D91" s="8"/>
      <c r="E91" s="8" t="s">
        <v>37</v>
      </c>
      <c r="F91" s="8" t="s">
        <v>338</v>
      </c>
      <c r="G91" s="8" t="s">
        <v>339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IFERROR(__xludf.DUMMYFUNCTION("""COMPUTED_VALUE"""),"Asuran")</f>
        <v>Asuran</v>
      </c>
      <c r="C92" s="8">
        <f>IFERROR(__xludf.DUMMYFUNCTION("""COMPUTED_VALUE"""),-2019.0)</f>
        <v>-2019</v>
      </c>
      <c r="D92" s="8"/>
      <c r="E92" s="8" t="s">
        <v>32</v>
      </c>
      <c r="F92" s="8" t="s">
        <v>340</v>
      </c>
      <c r="G92" s="8" t="s">
        <v>326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IFERROR(__xludf.DUMMYFUNCTION("""COMPUTED_VALUE"""),"Drishyam 2")</f>
        <v>Drishyam 2</v>
      </c>
      <c r="C93" s="8">
        <f>IFERROR(__xludf.DUMMYFUNCTION("""COMPUTED_VALUE"""),-2021.0)</f>
        <v>-2021</v>
      </c>
      <c r="D93" s="8"/>
      <c r="F93" s="8" t="s">
        <v>253</v>
      </c>
      <c r="G93" s="8" t="s">
        <v>226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IFERROR(__xludf.DUMMYFUNCTION("""COMPUTED_VALUE"""),"Top Gun: Maverick")</f>
        <v>Top Gun: Maverick</v>
      </c>
      <c r="C94" s="8">
        <f>IFERROR(__xludf.DUMMYFUNCTION("""COMPUTED_VALUE"""),-2022.0)</f>
        <v>-2022</v>
      </c>
      <c r="D94" s="8"/>
      <c r="F94" s="8" t="s">
        <v>276</v>
      </c>
      <c r="G94" s="8" t="s">
        <v>314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IFERROR(__xludf.DUMMYFUNCTION("""COMPUTED_VALUE"""),"Heat")</f>
        <v>Heat</v>
      </c>
      <c r="C95" s="8">
        <f>IFERROR(__xludf.DUMMYFUNCTION("""COMPUTED_VALUE"""),-1995.0)</f>
        <v>-1995</v>
      </c>
      <c r="D95" s="8"/>
      <c r="E95" s="8" t="s">
        <v>105</v>
      </c>
      <c r="F95" s="8" t="s">
        <v>341</v>
      </c>
      <c r="G95" s="8" t="s">
        <v>342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IFERROR(__xludf.DUMMYFUNCTION("""COMPUTED_VALUE"""),"Inglourious Basterds")</f>
        <v>Inglourious Basterds</v>
      </c>
      <c r="C96" s="8">
        <f>IFERROR(__xludf.DUMMYFUNCTION("""COMPUTED_VALUE"""),-2009.0)</f>
        <v>-2009</v>
      </c>
      <c r="D96" s="8"/>
      <c r="E96" s="8" t="s">
        <v>32</v>
      </c>
      <c r="F96" s="8" t="s">
        <v>343</v>
      </c>
      <c r="G96" s="8" t="s">
        <v>344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IFERROR(__xludf.DUMMYFUNCTION("""COMPUTED_VALUE"""),"American Beauty")</f>
        <v>American Beauty</v>
      </c>
      <c r="C97" s="8">
        <f>IFERROR(__xludf.DUMMYFUNCTION("""COMPUTED_VALUE"""),-1999.0)</f>
        <v>-1999</v>
      </c>
      <c r="D97" s="8"/>
      <c r="E97" s="8" t="s">
        <v>32</v>
      </c>
      <c r="F97" s="8" t="s">
        <v>345</v>
      </c>
      <c r="G97" s="8" t="s">
        <v>346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IFERROR(__xludf.DUMMYFUNCTION("""COMPUTED_VALUE"""),"2001: A Space Odyssey")</f>
        <v>2001: A Space Odyssey</v>
      </c>
      <c r="C98" s="8">
        <f>IFERROR(__xludf.DUMMYFUNCTION("""COMPUTED_VALUE"""),-1968.0)</f>
        <v>-1968</v>
      </c>
      <c r="D98" s="8"/>
      <c r="E98" s="8" t="s">
        <v>32</v>
      </c>
      <c r="F98" s="8" t="s">
        <v>273</v>
      </c>
      <c r="G98" s="8" t="s">
        <v>347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IFERROR(__xludf.DUMMYFUNCTION("""COMPUTED_VALUE"""),"Requiem for a Dream")</f>
        <v>Requiem for a Dream</v>
      </c>
      <c r="C99" s="8">
        <f>IFERROR(__xludf.DUMMYFUNCTION("""COMPUTED_VALUE"""),-2000.0)</f>
        <v>-2000</v>
      </c>
      <c r="D99" s="8"/>
      <c r="E99" s="8" t="s">
        <v>32</v>
      </c>
      <c r="F99" s="8" t="s">
        <v>296</v>
      </c>
      <c r="G99" s="8" t="s">
        <v>348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IFERROR(__xludf.DUMMYFUNCTION("""COMPUTED_VALUE"""),"Good Will Hunting")</f>
        <v>Good Will Hunting</v>
      </c>
      <c r="C100" s="8">
        <f>IFERROR(__xludf.DUMMYFUNCTION("""COMPUTED_VALUE"""),-1997.0)</f>
        <v>-1997</v>
      </c>
      <c r="D100" s="8"/>
      <c r="E100" s="8" t="s">
        <v>32</v>
      </c>
      <c r="F100" s="8" t="s">
        <v>296</v>
      </c>
      <c r="G100" s="8" t="s">
        <v>226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IFERROR(__xludf.DUMMYFUNCTION("""COMPUTED_VALUE"""),"Eternal Sunshine of the Spotless Mind")</f>
        <v>Eternal Sunshine of the Spotless Mind</v>
      </c>
      <c r="C101" s="8">
        <f>IFERROR(__xludf.DUMMYFUNCTION("""COMPUTED_VALUE"""),-2004.0)</f>
        <v>-2004</v>
      </c>
      <c r="D101" s="8"/>
      <c r="E101" s="8" t="s">
        <v>32</v>
      </c>
      <c r="F101" s="8" t="s">
        <v>273</v>
      </c>
      <c r="G101" s="8" t="s">
        <v>226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IFERROR(__xludf.DUMMYFUNCTION("""COMPUTED_VALUE"""),"Full Metal Jacket")</f>
        <v>Full Metal Jacket</v>
      </c>
      <c r="C102" s="8">
        <f>IFERROR(__xludf.DUMMYFUNCTION("""COMPUTED_VALUE"""),-1987.0)</f>
        <v>-1987</v>
      </c>
      <c r="D102" s="8"/>
      <c r="E102" s="8" t="s">
        <v>32</v>
      </c>
      <c r="F102" s="8" t="s">
        <v>300</v>
      </c>
      <c r="G102" s="8" t="s">
        <v>242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