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pvesk_unimelb_edu_au/Documents/Documents/postgrad/Bo Qing Ong/"/>
    </mc:Choice>
  </mc:AlternateContent>
  <xr:revisionPtr revIDLastSave="2" documentId="11_D737A11D33D2CD515F11E009D6D9F291EDF152CC" xr6:coauthVersionLast="47" xr6:coauthVersionMax="47" xr10:uidLastSave="{2F3AC81E-86AB-3E48-A315-80E92A8D05C8}"/>
  <bookViews>
    <workbookView xWindow="34300" yWindow="500" windowWidth="34340" windowHeight="21100" activeTab="1" xr2:uid="{00000000-000D-0000-FFFF-FFFF00000000}"/>
  </bookViews>
  <sheets>
    <sheet name="collections" sheetId="2" r:id="rId1"/>
    <sheet name="counts" sheetId="4" r:id="rId2"/>
    <sheet name="leafdata" sheetId="3" r:id="rId3"/>
    <sheet name="treedata" sheetId="5" r:id="rId4"/>
    <sheet name="Sheet1" sheetId="6" r:id="rId5"/>
  </sheets>
  <externalReferences>
    <externalReference r:id="rId6"/>
  </externalReferences>
  <definedNames>
    <definedName name="_xlnm._FilterDatabase" localSheetId="0" hidden="1">collections!$D$1:$D$238</definedName>
    <definedName name="_xlnm._FilterDatabase" localSheetId="2" hidden="1">leafdata!$D$1:$D$762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4" l="1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8" i="5"/>
  <c r="G58" i="5"/>
  <c r="F62" i="5"/>
  <c r="G6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G126" i="5"/>
  <c r="F127" i="5"/>
  <c r="G127" i="5"/>
  <c r="F128" i="5"/>
  <c r="G128" i="5"/>
  <c r="F129" i="5"/>
  <c r="G129" i="5"/>
  <c r="F130" i="5"/>
  <c r="G130" i="5"/>
  <c r="F132" i="5"/>
  <c r="G132" i="5"/>
  <c r="F133" i="5"/>
  <c r="G133" i="5"/>
  <c r="F134" i="5"/>
  <c r="G134" i="5"/>
  <c r="F135" i="5"/>
  <c r="G135" i="5"/>
  <c r="F136" i="5"/>
  <c r="G136" i="5"/>
  <c r="F138" i="5"/>
  <c r="G138" i="5"/>
  <c r="F139" i="5"/>
  <c r="G139" i="5"/>
  <c r="F142" i="5"/>
  <c r="G142" i="5"/>
  <c r="F143" i="5"/>
  <c r="G143" i="5"/>
  <c r="F144" i="5"/>
  <c r="G144" i="5"/>
  <c r="F145" i="5"/>
  <c r="G145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3" i="5"/>
  <c r="G183" i="5"/>
  <c r="F184" i="5"/>
  <c r="G184" i="5"/>
  <c r="F185" i="5"/>
  <c r="G185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201" i="5"/>
  <c r="G201" i="5"/>
  <c r="F202" i="5"/>
  <c r="G202" i="5"/>
  <c r="F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7" i="5"/>
  <c r="F228" i="5"/>
  <c r="G228" i="5"/>
  <c r="F229" i="5"/>
  <c r="G229" i="5"/>
  <c r="F230" i="5"/>
  <c r="G230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G249" i="5"/>
  <c r="G34" i="5"/>
  <c r="F34" i="5"/>
  <c r="E35" i="5" l="1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62" i="5"/>
  <c r="E93" i="5"/>
  <c r="E94" i="5"/>
  <c r="E95" i="5"/>
  <c r="E96" i="5"/>
  <c r="E97" i="5"/>
  <c r="E98" i="5"/>
  <c r="E99" i="5"/>
  <c r="E101" i="5"/>
  <c r="E102" i="5"/>
  <c r="E103" i="5"/>
  <c r="E104" i="5"/>
  <c r="E106" i="5"/>
  <c r="E107" i="5"/>
  <c r="E108" i="5"/>
  <c r="E109" i="5"/>
  <c r="E110" i="5"/>
  <c r="E113" i="5"/>
  <c r="E114" i="5"/>
  <c r="E115" i="5"/>
  <c r="E116" i="5"/>
  <c r="E117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7" i="5"/>
  <c r="E228" i="5"/>
  <c r="E229" i="5"/>
  <c r="E230" i="5"/>
  <c r="E231" i="5"/>
  <c r="E232" i="5"/>
  <c r="E236" i="5"/>
  <c r="E237" i="5"/>
  <c r="E238" i="5"/>
  <c r="E240" i="5"/>
  <c r="E241" i="5"/>
  <c r="E243" i="5"/>
  <c r="E244" i="5"/>
  <c r="E245" i="5"/>
  <c r="E246" i="5"/>
  <c r="E247" i="5"/>
  <c r="E249" i="5"/>
  <c r="E34" i="5"/>
  <c r="D35" i="5"/>
  <c r="D37" i="5"/>
  <c r="D39" i="5"/>
  <c r="D40" i="5"/>
  <c r="D41" i="5"/>
  <c r="D42" i="5"/>
  <c r="D43" i="5"/>
  <c r="D44" i="5"/>
  <c r="D46" i="5"/>
  <c r="D47" i="5"/>
  <c r="D48" i="5"/>
  <c r="D49" i="5"/>
  <c r="D50" i="5"/>
  <c r="D51" i="5"/>
  <c r="D62" i="5"/>
  <c r="D93" i="5"/>
  <c r="D94" i="5"/>
  <c r="D95" i="5"/>
  <c r="D96" i="5"/>
  <c r="D97" i="5"/>
  <c r="D98" i="5"/>
  <c r="D99" i="5"/>
  <c r="D102" i="5"/>
  <c r="D103" i="5"/>
  <c r="D104" i="5"/>
  <c r="D107" i="5"/>
  <c r="D108" i="5"/>
  <c r="D113" i="5"/>
  <c r="D114" i="5"/>
  <c r="D115" i="5"/>
  <c r="D116" i="5"/>
  <c r="D117" i="5"/>
  <c r="D119" i="5"/>
  <c r="D120" i="5"/>
  <c r="D121" i="5"/>
  <c r="D122" i="5"/>
  <c r="D123" i="5"/>
  <c r="D124" i="5"/>
  <c r="D125" i="5"/>
  <c r="D126" i="5"/>
  <c r="D128" i="5"/>
  <c r="D130" i="5"/>
  <c r="D131" i="5"/>
  <c r="D132" i="5"/>
  <c r="D135" i="5"/>
  <c r="D136" i="5"/>
  <c r="D138" i="5"/>
  <c r="D139" i="5"/>
  <c r="D140" i="5"/>
  <c r="D141" i="5"/>
  <c r="D142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5" i="5"/>
  <c r="D166" i="5"/>
  <c r="D167" i="5"/>
  <c r="D168" i="5"/>
  <c r="D169" i="5"/>
  <c r="D170" i="5"/>
  <c r="D171" i="5"/>
  <c r="D172" i="5"/>
  <c r="D174" i="5"/>
  <c r="D176" i="5"/>
  <c r="D178" i="5"/>
  <c r="D180" i="5"/>
  <c r="D182" i="5"/>
  <c r="D184" i="5"/>
  <c r="D185" i="5"/>
  <c r="D187" i="5"/>
  <c r="D188" i="5"/>
  <c r="D189" i="5"/>
  <c r="D190" i="5"/>
  <c r="D191" i="5"/>
  <c r="D192" i="5"/>
  <c r="D193" i="5"/>
  <c r="D194" i="5"/>
  <c r="D195" i="5"/>
  <c r="D197" i="5"/>
  <c r="D198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4" i="5"/>
  <c r="D215" i="5"/>
  <c r="D216" i="5"/>
  <c r="D217" i="5"/>
  <c r="D218" i="5"/>
  <c r="D219" i="5"/>
  <c r="D220" i="5"/>
  <c r="D221" i="5"/>
  <c r="D222" i="5"/>
  <c r="D223" i="5"/>
  <c r="D224" i="5"/>
  <c r="D227" i="5"/>
  <c r="D228" i="5"/>
  <c r="D229" i="5"/>
  <c r="D230" i="5"/>
  <c r="D231" i="5"/>
  <c r="D232" i="5"/>
  <c r="D236" i="5"/>
  <c r="D238" i="5"/>
  <c r="D240" i="5"/>
  <c r="D241" i="5"/>
  <c r="D243" i="5"/>
  <c r="D244" i="5"/>
  <c r="D245" i="5"/>
  <c r="D246" i="5"/>
  <c r="D247" i="5"/>
  <c r="D249" i="5"/>
  <c r="D34" i="5"/>
  <c r="B44" i="2" l="1"/>
  <c r="E44" i="2"/>
  <c r="F44" i="2"/>
  <c r="G44" i="2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6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9" i="5"/>
  <c r="C140" i="5"/>
  <c r="C141" i="5"/>
  <c r="C142" i="5"/>
  <c r="C143" i="5"/>
  <c r="C144" i="5"/>
  <c r="C145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2" i="5"/>
  <c r="C243" i="5"/>
  <c r="C244" i="5"/>
  <c r="C245" i="5"/>
  <c r="C246" i="5"/>
  <c r="C247" i="5"/>
  <c r="C249" i="5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17" i="2"/>
  <c r="C235" i="2"/>
  <c r="C3" i="2" l="1"/>
  <c r="B3" i="4" s="1"/>
  <c r="B43" i="6" s="1"/>
  <c r="B4" i="4" l="1"/>
  <c r="B25" i="6" s="1"/>
  <c r="B5" i="4" l="1"/>
  <c r="B6" i="4" l="1"/>
  <c r="B37" i="6" s="1"/>
  <c r="B41" i="6"/>
  <c r="B7" i="4" l="1"/>
  <c r="B8" i="4" l="1"/>
  <c r="B15" i="6" s="1"/>
  <c r="B7" i="6"/>
  <c r="B9" i="4" l="1"/>
  <c r="B16" i="6" s="1"/>
  <c r="D16" i="2"/>
  <c r="D18" i="2"/>
  <c r="D19" i="2"/>
  <c r="D38" i="2"/>
  <c r="D39" i="2"/>
  <c r="D40" i="2"/>
  <c r="D41" i="2"/>
  <c r="D42" i="2"/>
  <c r="D43" i="2"/>
  <c r="D117" i="2"/>
  <c r="B10" i="4" l="1"/>
  <c r="B24" i="6" s="1"/>
  <c r="D761" i="3"/>
  <c r="E761" i="3"/>
  <c r="G761" i="3"/>
  <c r="I761" i="3"/>
  <c r="D762" i="3"/>
  <c r="E762" i="3"/>
  <c r="G762" i="3"/>
  <c r="I762" i="3"/>
  <c r="D763" i="3"/>
  <c r="E763" i="3"/>
  <c r="G763" i="3"/>
  <c r="I763" i="3"/>
  <c r="D764" i="3"/>
  <c r="E764" i="3"/>
  <c r="G764" i="3"/>
  <c r="I764" i="3"/>
  <c r="D765" i="3"/>
  <c r="E765" i="3"/>
  <c r="G765" i="3"/>
  <c r="I765" i="3"/>
  <c r="D766" i="3"/>
  <c r="E766" i="3"/>
  <c r="G766" i="3"/>
  <c r="I766" i="3"/>
  <c r="D767" i="3"/>
  <c r="E767" i="3"/>
  <c r="G767" i="3"/>
  <c r="I767" i="3"/>
  <c r="D768" i="3"/>
  <c r="E768" i="3"/>
  <c r="G768" i="3"/>
  <c r="I768" i="3"/>
  <c r="D769" i="3"/>
  <c r="E769" i="3"/>
  <c r="G769" i="3"/>
  <c r="I769" i="3"/>
  <c r="D770" i="3"/>
  <c r="E770" i="3"/>
  <c r="G770" i="3"/>
  <c r="I770" i="3"/>
  <c r="D771" i="3"/>
  <c r="E771" i="3"/>
  <c r="G771" i="3"/>
  <c r="I771" i="3"/>
  <c r="D772" i="3"/>
  <c r="E772" i="3"/>
  <c r="G772" i="3"/>
  <c r="I772" i="3"/>
  <c r="D773" i="3"/>
  <c r="E773" i="3"/>
  <c r="G773" i="3"/>
  <c r="I773" i="3"/>
  <c r="D774" i="3"/>
  <c r="E774" i="3"/>
  <c r="G774" i="3"/>
  <c r="I774" i="3"/>
  <c r="D775" i="3"/>
  <c r="E775" i="3"/>
  <c r="G775" i="3"/>
  <c r="I775" i="3"/>
  <c r="D776" i="3"/>
  <c r="E776" i="3"/>
  <c r="G776" i="3"/>
  <c r="I776" i="3"/>
  <c r="D777" i="3"/>
  <c r="E777" i="3"/>
  <c r="G777" i="3"/>
  <c r="I777" i="3"/>
  <c r="D778" i="3"/>
  <c r="E778" i="3"/>
  <c r="G778" i="3"/>
  <c r="I778" i="3"/>
  <c r="D779" i="3"/>
  <c r="E779" i="3"/>
  <c r="G779" i="3"/>
  <c r="I779" i="3"/>
  <c r="D780" i="3"/>
  <c r="E780" i="3"/>
  <c r="G780" i="3"/>
  <c r="I780" i="3"/>
  <c r="D758" i="3"/>
  <c r="E758" i="3"/>
  <c r="G758" i="3"/>
  <c r="I758" i="3"/>
  <c r="D759" i="3"/>
  <c r="E759" i="3"/>
  <c r="G759" i="3"/>
  <c r="I759" i="3"/>
  <c r="D760" i="3"/>
  <c r="E760" i="3"/>
  <c r="G760" i="3"/>
  <c r="I760" i="3"/>
  <c r="B11" i="4" l="1"/>
  <c r="B13" i="6" s="1"/>
  <c r="E257" i="2"/>
  <c r="F257" i="2"/>
  <c r="G257" i="2"/>
  <c r="H257" i="2"/>
  <c r="V257" i="2"/>
  <c r="W257" i="2"/>
  <c r="E258" i="2"/>
  <c r="F258" i="2"/>
  <c r="G258" i="2"/>
  <c r="H258" i="2"/>
  <c r="V258" i="2"/>
  <c r="W258" i="2"/>
  <c r="E259" i="2"/>
  <c r="F259" i="2"/>
  <c r="G259" i="2"/>
  <c r="H259" i="2"/>
  <c r="V259" i="2"/>
  <c r="W259" i="2"/>
  <c r="E260" i="2"/>
  <c r="F260" i="2"/>
  <c r="G260" i="2"/>
  <c r="H260" i="2"/>
  <c r="V260" i="2"/>
  <c r="W260" i="2"/>
  <c r="B260" i="2"/>
  <c r="C260" i="2" s="1"/>
  <c r="B12" i="4" l="1"/>
  <c r="B257" i="2"/>
  <c r="C257" i="2" s="1"/>
  <c r="B258" i="2"/>
  <c r="C258" i="2" s="1"/>
  <c r="B259" i="2"/>
  <c r="C259" i="2" s="1"/>
  <c r="B239" i="2"/>
  <c r="C239" i="2" s="1"/>
  <c r="E239" i="2"/>
  <c r="F239" i="2"/>
  <c r="G239" i="2"/>
  <c r="H239" i="2"/>
  <c r="V239" i="2"/>
  <c r="W239" i="2"/>
  <c r="B240" i="2"/>
  <c r="C240" i="2" s="1"/>
  <c r="E240" i="2"/>
  <c r="F240" i="2"/>
  <c r="G240" i="2"/>
  <c r="H240" i="2"/>
  <c r="V240" i="2"/>
  <c r="W240" i="2"/>
  <c r="B241" i="2"/>
  <c r="C241" i="2" s="1"/>
  <c r="E241" i="2"/>
  <c r="F241" i="2"/>
  <c r="G241" i="2"/>
  <c r="H241" i="2"/>
  <c r="V241" i="2"/>
  <c r="W241" i="2"/>
  <c r="B242" i="2"/>
  <c r="C242" i="2" s="1"/>
  <c r="E242" i="2"/>
  <c r="F242" i="2"/>
  <c r="G242" i="2"/>
  <c r="H242" i="2"/>
  <c r="V242" i="2"/>
  <c r="W242" i="2"/>
  <c r="B243" i="2"/>
  <c r="C243" i="2" s="1"/>
  <c r="E243" i="2"/>
  <c r="F243" i="2"/>
  <c r="G243" i="2"/>
  <c r="H243" i="2"/>
  <c r="V243" i="2"/>
  <c r="W243" i="2"/>
  <c r="B244" i="2"/>
  <c r="C244" i="2" s="1"/>
  <c r="E244" i="2"/>
  <c r="F244" i="2"/>
  <c r="G244" i="2"/>
  <c r="H244" i="2"/>
  <c r="V244" i="2"/>
  <c r="W244" i="2"/>
  <c r="B245" i="2"/>
  <c r="C245" i="2" s="1"/>
  <c r="E245" i="2"/>
  <c r="F245" i="2"/>
  <c r="G245" i="2"/>
  <c r="H245" i="2"/>
  <c r="V245" i="2"/>
  <c r="W245" i="2"/>
  <c r="B246" i="2"/>
  <c r="C246" i="2" s="1"/>
  <c r="E246" i="2"/>
  <c r="F246" i="2"/>
  <c r="G246" i="2"/>
  <c r="H246" i="2"/>
  <c r="V246" i="2"/>
  <c r="W246" i="2"/>
  <c r="B247" i="2"/>
  <c r="C247" i="2" s="1"/>
  <c r="E247" i="2"/>
  <c r="F247" i="2"/>
  <c r="G247" i="2"/>
  <c r="H247" i="2"/>
  <c r="V247" i="2"/>
  <c r="W247" i="2"/>
  <c r="B248" i="2"/>
  <c r="C248" i="2" s="1"/>
  <c r="E248" i="2"/>
  <c r="F248" i="2"/>
  <c r="G248" i="2"/>
  <c r="H248" i="2"/>
  <c r="V248" i="2"/>
  <c r="W248" i="2"/>
  <c r="B249" i="2"/>
  <c r="C249" i="2" s="1"/>
  <c r="E249" i="2"/>
  <c r="F249" i="2"/>
  <c r="G249" i="2"/>
  <c r="H249" i="2"/>
  <c r="V249" i="2"/>
  <c r="W249" i="2"/>
  <c r="B250" i="2"/>
  <c r="C250" i="2" s="1"/>
  <c r="E250" i="2"/>
  <c r="F250" i="2"/>
  <c r="G250" i="2"/>
  <c r="H250" i="2"/>
  <c r="V250" i="2"/>
  <c r="W250" i="2"/>
  <c r="B251" i="2"/>
  <c r="C251" i="2" s="1"/>
  <c r="E251" i="2"/>
  <c r="F251" i="2"/>
  <c r="G251" i="2"/>
  <c r="H251" i="2"/>
  <c r="V251" i="2"/>
  <c r="W251" i="2"/>
  <c r="B252" i="2"/>
  <c r="C252" i="2" s="1"/>
  <c r="E252" i="2"/>
  <c r="F252" i="2"/>
  <c r="G252" i="2"/>
  <c r="H252" i="2"/>
  <c r="V252" i="2"/>
  <c r="W252" i="2"/>
  <c r="B253" i="2"/>
  <c r="C253" i="2" s="1"/>
  <c r="E253" i="2"/>
  <c r="F253" i="2"/>
  <c r="G253" i="2"/>
  <c r="H253" i="2"/>
  <c r="V253" i="2"/>
  <c r="W253" i="2"/>
  <c r="B254" i="2"/>
  <c r="C254" i="2" s="1"/>
  <c r="E254" i="2"/>
  <c r="F254" i="2"/>
  <c r="G254" i="2"/>
  <c r="H254" i="2"/>
  <c r="V254" i="2"/>
  <c r="W254" i="2"/>
  <c r="B255" i="2"/>
  <c r="C255" i="2" s="1"/>
  <c r="E255" i="2"/>
  <c r="F255" i="2"/>
  <c r="G255" i="2"/>
  <c r="H255" i="2"/>
  <c r="V255" i="2"/>
  <c r="W255" i="2"/>
  <c r="B256" i="2"/>
  <c r="C256" i="2" s="1"/>
  <c r="E256" i="2"/>
  <c r="F256" i="2"/>
  <c r="G256" i="2"/>
  <c r="H256" i="2"/>
  <c r="V256" i="2"/>
  <c r="W256" i="2"/>
  <c r="B13" i="4" l="1"/>
  <c r="B38" i="6" s="1"/>
  <c r="B35" i="6"/>
  <c r="F778" i="3"/>
  <c r="F780" i="3"/>
  <c r="F779" i="3"/>
  <c r="F766" i="3"/>
  <c r="F768" i="3"/>
  <c r="F767" i="3"/>
  <c r="F770" i="3"/>
  <c r="F769" i="3"/>
  <c r="F771" i="3"/>
  <c r="F772" i="3"/>
  <c r="F774" i="3"/>
  <c r="F773" i="3"/>
  <c r="F776" i="3"/>
  <c r="F775" i="3"/>
  <c r="F777" i="3"/>
  <c r="F764" i="3"/>
  <c r="F763" i="3"/>
  <c r="F765" i="3"/>
  <c r="F364" i="3" l="1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187" i="3"/>
  <c r="F186" i="3"/>
  <c r="F185" i="3"/>
  <c r="F181" i="3"/>
  <c r="F180" i="3"/>
  <c r="F179" i="3"/>
  <c r="F175" i="3"/>
  <c r="F174" i="3"/>
  <c r="F173" i="3"/>
  <c r="F169" i="3"/>
  <c r="F168" i="3"/>
  <c r="F167" i="3"/>
  <c r="F163" i="3"/>
  <c r="F162" i="3"/>
  <c r="F161" i="3"/>
  <c r="F157" i="3"/>
  <c r="F156" i="3"/>
  <c r="F155" i="3"/>
  <c r="F151" i="3"/>
  <c r="F150" i="3"/>
  <c r="F149" i="3"/>
  <c r="F145" i="3"/>
  <c r="F144" i="3"/>
  <c r="F143" i="3"/>
  <c r="F139" i="3"/>
  <c r="F138" i="3"/>
  <c r="F137" i="3"/>
  <c r="F133" i="3"/>
  <c r="F132" i="3"/>
  <c r="F131" i="3"/>
  <c r="F127" i="3"/>
  <c r="F126" i="3"/>
  <c r="F125" i="3"/>
  <c r="F121" i="3"/>
  <c r="F120" i="3"/>
  <c r="F119" i="3"/>
  <c r="F115" i="3"/>
  <c r="F114" i="3"/>
  <c r="F113" i="3"/>
  <c r="F109" i="3"/>
  <c r="F108" i="3"/>
  <c r="F107" i="3"/>
  <c r="F103" i="3"/>
  <c r="F102" i="3"/>
  <c r="F101" i="3"/>
  <c r="F97" i="3"/>
  <c r="F96" i="3"/>
  <c r="F95" i="3"/>
  <c r="F91" i="3"/>
  <c r="F90" i="3"/>
  <c r="F89" i="3"/>
  <c r="F85" i="3"/>
  <c r="F84" i="3"/>
  <c r="F83" i="3"/>
  <c r="F79" i="3"/>
  <c r="F78" i="3"/>
  <c r="F77" i="3"/>
  <c r="F73" i="3"/>
  <c r="F72" i="3"/>
  <c r="F71" i="3"/>
  <c r="F67" i="3"/>
  <c r="F66" i="3"/>
  <c r="F65" i="3"/>
  <c r="F61" i="3"/>
  <c r="F60" i="3"/>
  <c r="F59" i="3"/>
  <c r="F55" i="3"/>
  <c r="F54" i="3"/>
  <c r="F53" i="3"/>
  <c r="F50" i="3"/>
  <c r="F49" i="3"/>
  <c r="F48" i="3"/>
  <c r="F44" i="3"/>
  <c r="F43" i="3"/>
  <c r="F42" i="3"/>
  <c r="F38" i="3"/>
  <c r="F37" i="3"/>
  <c r="F36" i="3"/>
  <c r="F32" i="3"/>
  <c r="F31" i="3"/>
  <c r="F30" i="3"/>
  <c r="F26" i="3"/>
  <c r="F25" i="3"/>
  <c r="F24" i="3"/>
  <c r="F20" i="3"/>
  <c r="F19" i="3"/>
  <c r="F18" i="3"/>
  <c r="F14" i="3"/>
  <c r="F13" i="3"/>
  <c r="F12" i="3"/>
  <c r="F11" i="3"/>
  <c r="F10" i="3"/>
  <c r="F6" i="3"/>
  <c r="F5" i="3"/>
  <c r="I757" i="3" l="1"/>
  <c r="G757" i="3"/>
  <c r="E757" i="3"/>
  <c r="D757" i="3"/>
  <c r="I756" i="3"/>
  <c r="G756" i="3"/>
  <c r="E756" i="3"/>
  <c r="D756" i="3"/>
  <c r="I755" i="3"/>
  <c r="G755" i="3"/>
  <c r="E755" i="3"/>
  <c r="D755" i="3"/>
  <c r="I754" i="3"/>
  <c r="G754" i="3"/>
  <c r="E754" i="3"/>
  <c r="D754" i="3"/>
  <c r="I753" i="3"/>
  <c r="G753" i="3"/>
  <c r="E753" i="3"/>
  <c r="D753" i="3"/>
  <c r="I752" i="3"/>
  <c r="G752" i="3"/>
  <c r="E752" i="3"/>
  <c r="D752" i="3"/>
  <c r="I751" i="3"/>
  <c r="G751" i="3"/>
  <c r="E751" i="3"/>
  <c r="D751" i="3"/>
  <c r="I750" i="3"/>
  <c r="G750" i="3"/>
  <c r="E750" i="3"/>
  <c r="D750" i="3"/>
  <c r="I749" i="3"/>
  <c r="G749" i="3"/>
  <c r="E749" i="3"/>
  <c r="D749" i="3"/>
  <c r="I748" i="3"/>
  <c r="G748" i="3"/>
  <c r="E748" i="3"/>
  <c r="D748" i="3"/>
  <c r="I747" i="3"/>
  <c r="G747" i="3"/>
  <c r="E747" i="3"/>
  <c r="D747" i="3"/>
  <c r="I746" i="3"/>
  <c r="G746" i="3"/>
  <c r="E746" i="3"/>
  <c r="D746" i="3"/>
  <c r="I745" i="3"/>
  <c r="G745" i="3"/>
  <c r="E745" i="3"/>
  <c r="D745" i="3"/>
  <c r="I744" i="3"/>
  <c r="G744" i="3"/>
  <c r="E744" i="3"/>
  <c r="D744" i="3"/>
  <c r="I743" i="3"/>
  <c r="G743" i="3"/>
  <c r="E743" i="3"/>
  <c r="D743" i="3"/>
  <c r="I742" i="3"/>
  <c r="G742" i="3"/>
  <c r="E742" i="3"/>
  <c r="D742" i="3"/>
  <c r="I741" i="3"/>
  <c r="G741" i="3"/>
  <c r="E741" i="3"/>
  <c r="D741" i="3"/>
  <c r="I740" i="3"/>
  <c r="G740" i="3"/>
  <c r="E740" i="3"/>
  <c r="D740" i="3"/>
  <c r="I739" i="3"/>
  <c r="G739" i="3"/>
  <c r="E739" i="3"/>
  <c r="D739" i="3"/>
  <c r="I738" i="3"/>
  <c r="G738" i="3"/>
  <c r="E738" i="3"/>
  <c r="D738" i="3"/>
  <c r="I737" i="3"/>
  <c r="G737" i="3"/>
  <c r="E737" i="3"/>
  <c r="D737" i="3"/>
  <c r="I736" i="3"/>
  <c r="G736" i="3"/>
  <c r="E736" i="3"/>
  <c r="D736" i="3"/>
  <c r="I735" i="3"/>
  <c r="G735" i="3"/>
  <c r="E735" i="3"/>
  <c r="D735" i="3"/>
  <c r="I734" i="3"/>
  <c r="G734" i="3"/>
  <c r="E734" i="3"/>
  <c r="D734" i="3"/>
  <c r="I733" i="3"/>
  <c r="G733" i="3"/>
  <c r="E733" i="3"/>
  <c r="D733" i="3"/>
  <c r="I732" i="3"/>
  <c r="G732" i="3"/>
  <c r="E732" i="3"/>
  <c r="D732" i="3"/>
  <c r="I731" i="3"/>
  <c r="G731" i="3"/>
  <c r="E731" i="3"/>
  <c r="D731" i="3"/>
  <c r="I730" i="3"/>
  <c r="G730" i="3"/>
  <c r="E730" i="3"/>
  <c r="D730" i="3"/>
  <c r="I729" i="3"/>
  <c r="G729" i="3"/>
  <c r="E729" i="3"/>
  <c r="D729" i="3"/>
  <c r="I728" i="3"/>
  <c r="G728" i="3"/>
  <c r="E728" i="3"/>
  <c r="D728" i="3"/>
  <c r="I727" i="3"/>
  <c r="G727" i="3"/>
  <c r="E727" i="3"/>
  <c r="D727" i="3"/>
  <c r="I726" i="3"/>
  <c r="G726" i="3"/>
  <c r="E726" i="3"/>
  <c r="D726" i="3"/>
  <c r="I725" i="3"/>
  <c r="G725" i="3"/>
  <c r="E725" i="3"/>
  <c r="D725" i="3"/>
  <c r="I724" i="3"/>
  <c r="G724" i="3"/>
  <c r="E724" i="3"/>
  <c r="D724" i="3"/>
  <c r="I723" i="3"/>
  <c r="G723" i="3"/>
  <c r="E723" i="3"/>
  <c r="D723" i="3"/>
  <c r="I722" i="3"/>
  <c r="G722" i="3"/>
  <c r="E722" i="3"/>
  <c r="D722" i="3"/>
  <c r="I721" i="3"/>
  <c r="G721" i="3"/>
  <c r="E721" i="3"/>
  <c r="D721" i="3"/>
  <c r="I720" i="3"/>
  <c r="G720" i="3"/>
  <c r="E720" i="3"/>
  <c r="D720" i="3"/>
  <c r="I719" i="3"/>
  <c r="G719" i="3"/>
  <c r="E719" i="3"/>
  <c r="D719" i="3"/>
  <c r="I718" i="3"/>
  <c r="G718" i="3"/>
  <c r="E718" i="3"/>
  <c r="D718" i="3"/>
  <c r="I717" i="3"/>
  <c r="G717" i="3"/>
  <c r="E717" i="3"/>
  <c r="D717" i="3"/>
  <c r="I716" i="3"/>
  <c r="G716" i="3"/>
  <c r="E716" i="3"/>
  <c r="D716" i="3"/>
  <c r="I715" i="3"/>
  <c r="G715" i="3"/>
  <c r="E715" i="3"/>
  <c r="D715" i="3"/>
  <c r="I714" i="3"/>
  <c r="G714" i="3"/>
  <c r="E714" i="3"/>
  <c r="D714" i="3"/>
  <c r="I713" i="3"/>
  <c r="G713" i="3"/>
  <c r="E713" i="3"/>
  <c r="D713" i="3"/>
  <c r="I712" i="3"/>
  <c r="G712" i="3"/>
  <c r="E712" i="3"/>
  <c r="D712" i="3"/>
  <c r="I711" i="3"/>
  <c r="G711" i="3"/>
  <c r="E711" i="3"/>
  <c r="D711" i="3"/>
  <c r="I710" i="3"/>
  <c r="G710" i="3"/>
  <c r="E710" i="3"/>
  <c r="D710" i="3"/>
  <c r="I709" i="3"/>
  <c r="G709" i="3"/>
  <c r="E709" i="3"/>
  <c r="D709" i="3"/>
  <c r="I708" i="3"/>
  <c r="G708" i="3"/>
  <c r="E708" i="3"/>
  <c r="D708" i="3"/>
  <c r="I707" i="3"/>
  <c r="G707" i="3"/>
  <c r="E707" i="3"/>
  <c r="D707" i="3"/>
  <c r="I706" i="3"/>
  <c r="G706" i="3"/>
  <c r="E706" i="3"/>
  <c r="D706" i="3"/>
  <c r="I705" i="3"/>
  <c r="G705" i="3"/>
  <c r="E705" i="3"/>
  <c r="D705" i="3"/>
  <c r="I704" i="3"/>
  <c r="G704" i="3"/>
  <c r="E704" i="3"/>
  <c r="D704" i="3"/>
  <c r="I703" i="3"/>
  <c r="G703" i="3"/>
  <c r="E703" i="3"/>
  <c r="D703" i="3"/>
  <c r="I702" i="3"/>
  <c r="G702" i="3"/>
  <c r="E702" i="3"/>
  <c r="D702" i="3"/>
  <c r="I701" i="3"/>
  <c r="G701" i="3"/>
  <c r="E701" i="3"/>
  <c r="D701" i="3"/>
  <c r="I700" i="3"/>
  <c r="G700" i="3"/>
  <c r="E700" i="3"/>
  <c r="D700" i="3"/>
  <c r="I699" i="3"/>
  <c r="G699" i="3"/>
  <c r="E699" i="3"/>
  <c r="D699" i="3"/>
  <c r="I698" i="3"/>
  <c r="G698" i="3"/>
  <c r="E698" i="3"/>
  <c r="D698" i="3"/>
  <c r="I697" i="3"/>
  <c r="G697" i="3"/>
  <c r="E697" i="3"/>
  <c r="D697" i="3"/>
  <c r="I696" i="3"/>
  <c r="G696" i="3"/>
  <c r="E696" i="3"/>
  <c r="D696" i="3"/>
  <c r="I695" i="3"/>
  <c r="G695" i="3"/>
  <c r="E695" i="3"/>
  <c r="D695" i="3"/>
  <c r="I694" i="3"/>
  <c r="G694" i="3"/>
  <c r="E694" i="3"/>
  <c r="D694" i="3"/>
  <c r="I693" i="3"/>
  <c r="G693" i="3"/>
  <c r="E693" i="3"/>
  <c r="D693" i="3"/>
  <c r="I692" i="3"/>
  <c r="G692" i="3"/>
  <c r="E692" i="3"/>
  <c r="D692" i="3"/>
  <c r="I691" i="3"/>
  <c r="G691" i="3"/>
  <c r="E691" i="3"/>
  <c r="D691" i="3"/>
  <c r="I690" i="3"/>
  <c r="G690" i="3"/>
  <c r="E690" i="3"/>
  <c r="D690" i="3"/>
  <c r="I689" i="3"/>
  <c r="G689" i="3"/>
  <c r="E689" i="3"/>
  <c r="D689" i="3"/>
  <c r="I688" i="3"/>
  <c r="G688" i="3"/>
  <c r="E688" i="3"/>
  <c r="D688" i="3"/>
  <c r="I687" i="3"/>
  <c r="G687" i="3"/>
  <c r="E687" i="3"/>
  <c r="D687" i="3"/>
  <c r="I686" i="3"/>
  <c r="G686" i="3"/>
  <c r="E686" i="3"/>
  <c r="D686" i="3"/>
  <c r="I685" i="3"/>
  <c r="G685" i="3"/>
  <c r="E685" i="3"/>
  <c r="D685" i="3"/>
  <c r="I684" i="3"/>
  <c r="G684" i="3"/>
  <c r="E684" i="3"/>
  <c r="D684" i="3"/>
  <c r="I683" i="3"/>
  <c r="G683" i="3"/>
  <c r="E683" i="3"/>
  <c r="D683" i="3"/>
  <c r="I682" i="3"/>
  <c r="G682" i="3"/>
  <c r="E682" i="3"/>
  <c r="D682" i="3"/>
  <c r="I681" i="3"/>
  <c r="G681" i="3"/>
  <c r="E681" i="3"/>
  <c r="D681" i="3"/>
  <c r="I680" i="3"/>
  <c r="G680" i="3"/>
  <c r="E680" i="3"/>
  <c r="D680" i="3"/>
  <c r="I679" i="3"/>
  <c r="G679" i="3"/>
  <c r="E679" i="3"/>
  <c r="D679" i="3"/>
  <c r="I678" i="3"/>
  <c r="G678" i="3"/>
  <c r="E678" i="3"/>
  <c r="D678" i="3"/>
  <c r="I677" i="3"/>
  <c r="G677" i="3"/>
  <c r="E677" i="3"/>
  <c r="D677" i="3"/>
  <c r="I676" i="3"/>
  <c r="G676" i="3"/>
  <c r="E676" i="3"/>
  <c r="D676" i="3"/>
  <c r="I675" i="3"/>
  <c r="G675" i="3"/>
  <c r="E675" i="3"/>
  <c r="D675" i="3"/>
  <c r="I674" i="3"/>
  <c r="G674" i="3"/>
  <c r="E674" i="3"/>
  <c r="D674" i="3"/>
  <c r="I673" i="3"/>
  <c r="G673" i="3"/>
  <c r="E673" i="3"/>
  <c r="D673" i="3"/>
  <c r="I672" i="3"/>
  <c r="G672" i="3"/>
  <c r="E672" i="3"/>
  <c r="D672" i="3"/>
  <c r="I671" i="3"/>
  <c r="G671" i="3"/>
  <c r="E671" i="3"/>
  <c r="D671" i="3"/>
  <c r="I670" i="3"/>
  <c r="G670" i="3"/>
  <c r="E670" i="3"/>
  <c r="D670" i="3"/>
  <c r="I669" i="3"/>
  <c r="G669" i="3"/>
  <c r="E669" i="3"/>
  <c r="D669" i="3"/>
  <c r="I668" i="3"/>
  <c r="G668" i="3"/>
  <c r="E668" i="3"/>
  <c r="D668" i="3"/>
  <c r="I667" i="3"/>
  <c r="G667" i="3"/>
  <c r="E667" i="3"/>
  <c r="D667" i="3"/>
  <c r="I666" i="3"/>
  <c r="G666" i="3"/>
  <c r="E666" i="3"/>
  <c r="D666" i="3"/>
  <c r="I665" i="3"/>
  <c r="G665" i="3"/>
  <c r="E665" i="3"/>
  <c r="D665" i="3"/>
  <c r="I664" i="3"/>
  <c r="G664" i="3"/>
  <c r="E664" i="3"/>
  <c r="D664" i="3"/>
  <c r="I663" i="3"/>
  <c r="G663" i="3"/>
  <c r="E663" i="3"/>
  <c r="D663" i="3"/>
  <c r="I662" i="3"/>
  <c r="G662" i="3"/>
  <c r="E662" i="3"/>
  <c r="D662" i="3"/>
  <c r="I661" i="3"/>
  <c r="G661" i="3"/>
  <c r="E661" i="3"/>
  <c r="D661" i="3"/>
  <c r="I660" i="3"/>
  <c r="G660" i="3"/>
  <c r="E660" i="3"/>
  <c r="D660" i="3"/>
  <c r="I659" i="3"/>
  <c r="G659" i="3"/>
  <c r="E659" i="3"/>
  <c r="D659" i="3"/>
  <c r="I658" i="3"/>
  <c r="G658" i="3"/>
  <c r="E658" i="3"/>
  <c r="D658" i="3"/>
  <c r="I657" i="3"/>
  <c r="G657" i="3"/>
  <c r="E657" i="3"/>
  <c r="D657" i="3"/>
  <c r="I656" i="3"/>
  <c r="G656" i="3"/>
  <c r="E656" i="3"/>
  <c r="D656" i="3"/>
  <c r="I655" i="3"/>
  <c r="G655" i="3"/>
  <c r="E655" i="3"/>
  <c r="D655" i="3"/>
  <c r="I654" i="3"/>
  <c r="G654" i="3"/>
  <c r="E654" i="3"/>
  <c r="D654" i="3"/>
  <c r="I653" i="3"/>
  <c r="G653" i="3"/>
  <c r="E653" i="3"/>
  <c r="D653" i="3"/>
  <c r="I652" i="3"/>
  <c r="G652" i="3"/>
  <c r="E652" i="3"/>
  <c r="D652" i="3"/>
  <c r="I651" i="3"/>
  <c r="G651" i="3"/>
  <c r="E651" i="3"/>
  <c r="D651" i="3"/>
  <c r="I650" i="3"/>
  <c r="G650" i="3"/>
  <c r="E650" i="3"/>
  <c r="D650" i="3"/>
  <c r="I649" i="3"/>
  <c r="G649" i="3"/>
  <c r="E649" i="3"/>
  <c r="D649" i="3"/>
  <c r="I648" i="3"/>
  <c r="G648" i="3"/>
  <c r="E648" i="3"/>
  <c r="D648" i="3"/>
  <c r="I647" i="3"/>
  <c r="G647" i="3"/>
  <c r="E647" i="3"/>
  <c r="D647" i="3"/>
  <c r="I646" i="3"/>
  <c r="G646" i="3"/>
  <c r="E646" i="3"/>
  <c r="D646" i="3"/>
  <c r="I645" i="3"/>
  <c r="G645" i="3"/>
  <c r="E645" i="3"/>
  <c r="D645" i="3"/>
  <c r="I644" i="3"/>
  <c r="G644" i="3"/>
  <c r="E644" i="3"/>
  <c r="D644" i="3"/>
  <c r="I643" i="3"/>
  <c r="G643" i="3"/>
  <c r="E643" i="3"/>
  <c r="D643" i="3"/>
  <c r="I642" i="3"/>
  <c r="G642" i="3"/>
  <c r="E642" i="3"/>
  <c r="D642" i="3"/>
  <c r="I641" i="3"/>
  <c r="G641" i="3"/>
  <c r="E641" i="3"/>
  <c r="D641" i="3"/>
  <c r="I640" i="3"/>
  <c r="G640" i="3"/>
  <c r="E640" i="3"/>
  <c r="D640" i="3"/>
  <c r="I639" i="3"/>
  <c r="G639" i="3"/>
  <c r="E639" i="3"/>
  <c r="D639" i="3"/>
  <c r="I638" i="3"/>
  <c r="G638" i="3"/>
  <c r="E638" i="3"/>
  <c r="D638" i="3"/>
  <c r="I637" i="3"/>
  <c r="G637" i="3"/>
  <c r="E637" i="3"/>
  <c r="D637" i="3"/>
  <c r="I636" i="3"/>
  <c r="G636" i="3"/>
  <c r="E636" i="3"/>
  <c r="D636" i="3"/>
  <c r="I635" i="3"/>
  <c r="G635" i="3"/>
  <c r="E635" i="3"/>
  <c r="D635" i="3"/>
  <c r="I634" i="3"/>
  <c r="G634" i="3"/>
  <c r="E634" i="3"/>
  <c r="D634" i="3"/>
  <c r="I633" i="3"/>
  <c r="G633" i="3"/>
  <c r="E633" i="3"/>
  <c r="D633" i="3"/>
  <c r="I632" i="3"/>
  <c r="G632" i="3"/>
  <c r="E632" i="3"/>
  <c r="D632" i="3"/>
  <c r="I631" i="3"/>
  <c r="G631" i="3"/>
  <c r="E631" i="3"/>
  <c r="D631" i="3"/>
  <c r="I630" i="3"/>
  <c r="G630" i="3"/>
  <c r="E630" i="3"/>
  <c r="D630" i="3"/>
  <c r="I629" i="3"/>
  <c r="G629" i="3"/>
  <c r="E629" i="3"/>
  <c r="D629" i="3"/>
  <c r="I628" i="3"/>
  <c r="G628" i="3"/>
  <c r="E628" i="3"/>
  <c r="D628" i="3"/>
  <c r="I627" i="3"/>
  <c r="G627" i="3"/>
  <c r="E627" i="3"/>
  <c r="D627" i="3"/>
  <c r="I626" i="3"/>
  <c r="G626" i="3"/>
  <c r="E626" i="3"/>
  <c r="D626" i="3"/>
  <c r="I625" i="3"/>
  <c r="G625" i="3"/>
  <c r="E625" i="3"/>
  <c r="D625" i="3"/>
  <c r="I624" i="3"/>
  <c r="G624" i="3"/>
  <c r="E624" i="3"/>
  <c r="D624" i="3"/>
  <c r="I623" i="3"/>
  <c r="G623" i="3"/>
  <c r="E623" i="3"/>
  <c r="D623" i="3"/>
  <c r="I622" i="3"/>
  <c r="G622" i="3"/>
  <c r="E622" i="3"/>
  <c r="D622" i="3"/>
  <c r="I621" i="3"/>
  <c r="G621" i="3"/>
  <c r="E621" i="3"/>
  <c r="D621" i="3"/>
  <c r="I620" i="3"/>
  <c r="G620" i="3"/>
  <c r="E620" i="3"/>
  <c r="D620" i="3"/>
  <c r="I619" i="3"/>
  <c r="G619" i="3"/>
  <c r="E619" i="3"/>
  <c r="D619" i="3"/>
  <c r="I618" i="3"/>
  <c r="G618" i="3"/>
  <c r="E618" i="3"/>
  <c r="D618" i="3"/>
  <c r="I617" i="3"/>
  <c r="G617" i="3"/>
  <c r="E617" i="3"/>
  <c r="D617" i="3"/>
  <c r="I616" i="3"/>
  <c r="G616" i="3"/>
  <c r="E616" i="3"/>
  <c r="D616" i="3"/>
  <c r="I615" i="3"/>
  <c r="G615" i="3"/>
  <c r="E615" i="3"/>
  <c r="D615" i="3"/>
  <c r="I614" i="3"/>
  <c r="G614" i="3"/>
  <c r="E614" i="3"/>
  <c r="D614" i="3"/>
  <c r="I613" i="3"/>
  <c r="G613" i="3"/>
  <c r="E613" i="3"/>
  <c r="D613" i="3"/>
  <c r="I612" i="3"/>
  <c r="G612" i="3"/>
  <c r="E612" i="3"/>
  <c r="D612" i="3"/>
  <c r="I611" i="3"/>
  <c r="G611" i="3"/>
  <c r="E611" i="3"/>
  <c r="D611" i="3"/>
  <c r="I610" i="3"/>
  <c r="G610" i="3"/>
  <c r="E610" i="3"/>
  <c r="D610" i="3"/>
  <c r="I609" i="3"/>
  <c r="G609" i="3"/>
  <c r="E609" i="3"/>
  <c r="D609" i="3"/>
  <c r="I608" i="3"/>
  <c r="G608" i="3"/>
  <c r="E608" i="3"/>
  <c r="D608" i="3"/>
  <c r="I607" i="3"/>
  <c r="G607" i="3"/>
  <c r="E607" i="3"/>
  <c r="D607" i="3"/>
  <c r="I606" i="3"/>
  <c r="G606" i="3"/>
  <c r="E606" i="3"/>
  <c r="D606" i="3"/>
  <c r="I605" i="3"/>
  <c r="G605" i="3"/>
  <c r="E605" i="3"/>
  <c r="D605" i="3"/>
  <c r="I604" i="3"/>
  <c r="G604" i="3"/>
  <c r="E604" i="3"/>
  <c r="D604" i="3"/>
  <c r="I603" i="3"/>
  <c r="G603" i="3"/>
  <c r="E603" i="3"/>
  <c r="D603" i="3"/>
  <c r="I602" i="3"/>
  <c r="G602" i="3"/>
  <c r="E602" i="3"/>
  <c r="D602" i="3"/>
  <c r="I601" i="3"/>
  <c r="G601" i="3"/>
  <c r="E601" i="3"/>
  <c r="D601" i="3"/>
  <c r="I600" i="3"/>
  <c r="G600" i="3"/>
  <c r="E600" i="3"/>
  <c r="D600" i="3"/>
  <c r="I599" i="3"/>
  <c r="G599" i="3"/>
  <c r="E599" i="3"/>
  <c r="D599" i="3"/>
  <c r="I598" i="3"/>
  <c r="G598" i="3"/>
  <c r="E598" i="3"/>
  <c r="D598" i="3"/>
  <c r="I597" i="3"/>
  <c r="G597" i="3"/>
  <c r="E597" i="3"/>
  <c r="D597" i="3"/>
  <c r="I596" i="3"/>
  <c r="G596" i="3"/>
  <c r="E596" i="3"/>
  <c r="D596" i="3"/>
  <c r="I595" i="3"/>
  <c r="G595" i="3"/>
  <c r="E595" i="3"/>
  <c r="D595" i="3"/>
  <c r="I594" i="3"/>
  <c r="G594" i="3"/>
  <c r="E594" i="3"/>
  <c r="D594" i="3"/>
  <c r="I593" i="3"/>
  <c r="G593" i="3"/>
  <c r="E593" i="3"/>
  <c r="D593" i="3"/>
  <c r="I592" i="3"/>
  <c r="G592" i="3"/>
  <c r="E592" i="3"/>
  <c r="D592" i="3"/>
  <c r="I591" i="3"/>
  <c r="G591" i="3"/>
  <c r="E591" i="3"/>
  <c r="D591" i="3"/>
  <c r="I590" i="3"/>
  <c r="G590" i="3"/>
  <c r="E590" i="3"/>
  <c r="D590" i="3"/>
  <c r="I589" i="3"/>
  <c r="G589" i="3"/>
  <c r="E589" i="3"/>
  <c r="D589" i="3"/>
  <c r="I588" i="3"/>
  <c r="G588" i="3"/>
  <c r="E588" i="3"/>
  <c r="D588" i="3"/>
  <c r="I587" i="3"/>
  <c r="G587" i="3"/>
  <c r="E587" i="3"/>
  <c r="D587" i="3"/>
  <c r="I586" i="3"/>
  <c r="G586" i="3"/>
  <c r="E586" i="3"/>
  <c r="D586" i="3"/>
  <c r="I585" i="3"/>
  <c r="G585" i="3"/>
  <c r="E585" i="3"/>
  <c r="D585" i="3"/>
  <c r="I584" i="3"/>
  <c r="G584" i="3"/>
  <c r="E584" i="3"/>
  <c r="D584" i="3"/>
  <c r="I583" i="3"/>
  <c r="G583" i="3"/>
  <c r="E583" i="3"/>
  <c r="D583" i="3"/>
  <c r="I582" i="3"/>
  <c r="G582" i="3"/>
  <c r="E582" i="3"/>
  <c r="D582" i="3"/>
  <c r="I581" i="3"/>
  <c r="G581" i="3"/>
  <c r="E581" i="3"/>
  <c r="D581" i="3"/>
  <c r="I580" i="3"/>
  <c r="G580" i="3"/>
  <c r="E580" i="3"/>
  <c r="D580" i="3"/>
  <c r="I579" i="3"/>
  <c r="G579" i="3"/>
  <c r="E579" i="3"/>
  <c r="D579" i="3"/>
  <c r="I578" i="3"/>
  <c r="G578" i="3"/>
  <c r="E578" i="3"/>
  <c r="D578" i="3"/>
  <c r="I577" i="3"/>
  <c r="G577" i="3"/>
  <c r="E577" i="3"/>
  <c r="D577" i="3"/>
  <c r="I576" i="3"/>
  <c r="G576" i="3"/>
  <c r="E576" i="3"/>
  <c r="D576" i="3"/>
  <c r="I575" i="3"/>
  <c r="G575" i="3"/>
  <c r="E575" i="3"/>
  <c r="D575" i="3"/>
  <c r="I574" i="3"/>
  <c r="G574" i="3"/>
  <c r="E574" i="3"/>
  <c r="D574" i="3"/>
  <c r="I573" i="3"/>
  <c r="G573" i="3"/>
  <c r="E573" i="3"/>
  <c r="D573" i="3"/>
  <c r="I572" i="3"/>
  <c r="G572" i="3"/>
  <c r="E572" i="3"/>
  <c r="D572" i="3"/>
  <c r="I571" i="3"/>
  <c r="G571" i="3"/>
  <c r="E571" i="3"/>
  <c r="D571" i="3"/>
  <c r="I570" i="3"/>
  <c r="G570" i="3"/>
  <c r="E570" i="3"/>
  <c r="D570" i="3"/>
  <c r="I569" i="3"/>
  <c r="G569" i="3"/>
  <c r="E569" i="3"/>
  <c r="D569" i="3"/>
  <c r="I568" i="3"/>
  <c r="G568" i="3"/>
  <c r="E568" i="3"/>
  <c r="D568" i="3"/>
  <c r="I567" i="3"/>
  <c r="G567" i="3"/>
  <c r="E567" i="3"/>
  <c r="D567" i="3"/>
  <c r="I566" i="3"/>
  <c r="G566" i="3"/>
  <c r="E566" i="3"/>
  <c r="D566" i="3"/>
  <c r="I565" i="3"/>
  <c r="G565" i="3"/>
  <c r="E565" i="3"/>
  <c r="D565" i="3"/>
  <c r="I564" i="3"/>
  <c r="G564" i="3"/>
  <c r="E564" i="3"/>
  <c r="D564" i="3"/>
  <c r="I563" i="3"/>
  <c r="G563" i="3"/>
  <c r="E563" i="3"/>
  <c r="D563" i="3"/>
  <c r="I562" i="3"/>
  <c r="G562" i="3"/>
  <c r="E562" i="3"/>
  <c r="D562" i="3"/>
  <c r="I561" i="3"/>
  <c r="G561" i="3"/>
  <c r="E561" i="3"/>
  <c r="D561" i="3"/>
  <c r="I560" i="3"/>
  <c r="G560" i="3"/>
  <c r="E560" i="3"/>
  <c r="D560" i="3"/>
  <c r="I559" i="3"/>
  <c r="G559" i="3"/>
  <c r="E559" i="3"/>
  <c r="D559" i="3"/>
  <c r="I558" i="3"/>
  <c r="G558" i="3"/>
  <c r="E558" i="3"/>
  <c r="D558" i="3"/>
  <c r="I557" i="3"/>
  <c r="G557" i="3"/>
  <c r="E557" i="3"/>
  <c r="D557" i="3"/>
  <c r="I556" i="3"/>
  <c r="G556" i="3"/>
  <c r="E556" i="3"/>
  <c r="D556" i="3"/>
  <c r="I555" i="3"/>
  <c r="G555" i="3"/>
  <c r="E555" i="3"/>
  <c r="D555" i="3"/>
  <c r="I554" i="3"/>
  <c r="G554" i="3"/>
  <c r="E554" i="3"/>
  <c r="D554" i="3"/>
  <c r="I553" i="3"/>
  <c r="G553" i="3"/>
  <c r="E553" i="3"/>
  <c r="D553" i="3"/>
  <c r="I552" i="3"/>
  <c r="G552" i="3"/>
  <c r="E552" i="3"/>
  <c r="D552" i="3"/>
  <c r="I551" i="3"/>
  <c r="G551" i="3"/>
  <c r="E551" i="3"/>
  <c r="D551" i="3"/>
  <c r="I550" i="3"/>
  <c r="G550" i="3"/>
  <c r="E550" i="3"/>
  <c r="D550" i="3"/>
  <c r="I549" i="3"/>
  <c r="G549" i="3"/>
  <c r="E549" i="3"/>
  <c r="D549" i="3"/>
  <c r="I548" i="3"/>
  <c r="G548" i="3"/>
  <c r="E548" i="3"/>
  <c r="D548" i="3"/>
  <c r="I547" i="3"/>
  <c r="G547" i="3"/>
  <c r="E547" i="3"/>
  <c r="D547" i="3"/>
  <c r="I546" i="3"/>
  <c r="G546" i="3"/>
  <c r="E546" i="3"/>
  <c r="D546" i="3"/>
  <c r="I545" i="3"/>
  <c r="G545" i="3"/>
  <c r="E545" i="3"/>
  <c r="D545" i="3"/>
  <c r="I544" i="3"/>
  <c r="G544" i="3"/>
  <c r="E544" i="3"/>
  <c r="D544" i="3"/>
  <c r="I543" i="3"/>
  <c r="G543" i="3"/>
  <c r="E543" i="3"/>
  <c r="D543" i="3"/>
  <c r="I542" i="3"/>
  <c r="G542" i="3"/>
  <c r="E542" i="3"/>
  <c r="D542" i="3"/>
  <c r="I541" i="3"/>
  <c r="G541" i="3"/>
  <c r="E541" i="3"/>
  <c r="D541" i="3"/>
  <c r="I540" i="3"/>
  <c r="G540" i="3"/>
  <c r="E540" i="3"/>
  <c r="D540" i="3"/>
  <c r="I539" i="3"/>
  <c r="G539" i="3"/>
  <c r="E539" i="3"/>
  <c r="D539" i="3"/>
  <c r="I538" i="3"/>
  <c r="G538" i="3"/>
  <c r="E538" i="3"/>
  <c r="D538" i="3"/>
  <c r="I537" i="3"/>
  <c r="G537" i="3"/>
  <c r="E537" i="3"/>
  <c r="D537" i="3"/>
  <c r="I536" i="3"/>
  <c r="G536" i="3"/>
  <c r="E536" i="3"/>
  <c r="D536" i="3"/>
  <c r="I535" i="3"/>
  <c r="G535" i="3"/>
  <c r="E535" i="3"/>
  <c r="D535" i="3"/>
  <c r="I534" i="3"/>
  <c r="G534" i="3"/>
  <c r="E534" i="3"/>
  <c r="D534" i="3"/>
  <c r="I533" i="3"/>
  <c r="G533" i="3"/>
  <c r="E533" i="3"/>
  <c r="D533" i="3"/>
  <c r="I532" i="3"/>
  <c r="G532" i="3"/>
  <c r="E532" i="3"/>
  <c r="D532" i="3"/>
  <c r="I531" i="3"/>
  <c r="G531" i="3"/>
  <c r="E531" i="3"/>
  <c r="D531" i="3"/>
  <c r="I530" i="3"/>
  <c r="G530" i="3"/>
  <c r="E530" i="3"/>
  <c r="D530" i="3"/>
  <c r="I529" i="3"/>
  <c r="G529" i="3"/>
  <c r="E529" i="3"/>
  <c r="D529" i="3"/>
  <c r="I528" i="3"/>
  <c r="G528" i="3"/>
  <c r="E528" i="3"/>
  <c r="D528" i="3"/>
  <c r="I527" i="3"/>
  <c r="G527" i="3"/>
  <c r="E527" i="3"/>
  <c r="D527" i="3"/>
  <c r="I526" i="3"/>
  <c r="G526" i="3"/>
  <c r="E526" i="3"/>
  <c r="D526" i="3"/>
  <c r="I525" i="3"/>
  <c r="G525" i="3"/>
  <c r="E525" i="3"/>
  <c r="D525" i="3"/>
  <c r="I524" i="3"/>
  <c r="G524" i="3"/>
  <c r="E524" i="3"/>
  <c r="D524" i="3"/>
  <c r="I523" i="3"/>
  <c r="G523" i="3"/>
  <c r="E523" i="3"/>
  <c r="D523" i="3"/>
  <c r="I522" i="3"/>
  <c r="G522" i="3"/>
  <c r="E522" i="3"/>
  <c r="D522" i="3"/>
  <c r="I521" i="3"/>
  <c r="G521" i="3"/>
  <c r="E521" i="3"/>
  <c r="D521" i="3"/>
  <c r="I520" i="3"/>
  <c r="G520" i="3"/>
  <c r="E520" i="3"/>
  <c r="D520" i="3"/>
  <c r="I519" i="3"/>
  <c r="G519" i="3"/>
  <c r="E519" i="3"/>
  <c r="D519" i="3"/>
  <c r="I518" i="3"/>
  <c r="G518" i="3"/>
  <c r="E518" i="3"/>
  <c r="D518" i="3"/>
  <c r="I517" i="3"/>
  <c r="G517" i="3"/>
  <c r="E517" i="3"/>
  <c r="D517" i="3"/>
  <c r="I516" i="3"/>
  <c r="G516" i="3"/>
  <c r="E516" i="3"/>
  <c r="D516" i="3"/>
  <c r="I515" i="3"/>
  <c r="G515" i="3"/>
  <c r="E515" i="3"/>
  <c r="D515" i="3"/>
  <c r="I514" i="3"/>
  <c r="G514" i="3"/>
  <c r="E514" i="3"/>
  <c r="D514" i="3"/>
  <c r="I513" i="3"/>
  <c r="G513" i="3"/>
  <c r="E513" i="3"/>
  <c r="D513" i="3"/>
  <c r="I512" i="3"/>
  <c r="G512" i="3"/>
  <c r="E512" i="3"/>
  <c r="D512" i="3"/>
  <c r="I511" i="3"/>
  <c r="G511" i="3"/>
  <c r="E511" i="3"/>
  <c r="D511" i="3"/>
  <c r="I510" i="3"/>
  <c r="G510" i="3"/>
  <c r="E510" i="3"/>
  <c r="D510" i="3"/>
  <c r="I509" i="3"/>
  <c r="G509" i="3"/>
  <c r="E509" i="3"/>
  <c r="D509" i="3"/>
  <c r="I508" i="3"/>
  <c r="G508" i="3"/>
  <c r="E508" i="3"/>
  <c r="D508" i="3"/>
  <c r="I507" i="3"/>
  <c r="G507" i="3"/>
  <c r="E507" i="3"/>
  <c r="D507" i="3"/>
  <c r="I506" i="3"/>
  <c r="G506" i="3"/>
  <c r="E506" i="3"/>
  <c r="D506" i="3"/>
  <c r="I505" i="3"/>
  <c r="G505" i="3"/>
  <c r="E505" i="3"/>
  <c r="D505" i="3"/>
  <c r="I504" i="3"/>
  <c r="G504" i="3"/>
  <c r="E504" i="3"/>
  <c r="D504" i="3"/>
  <c r="I503" i="3"/>
  <c r="G503" i="3"/>
  <c r="E503" i="3"/>
  <c r="D503" i="3"/>
  <c r="I502" i="3"/>
  <c r="G502" i="3"/>
  <c r="E502" i="3"/>
  <c r="D502" i="3"/>
  <c r="I501" i="3"/>
  <c r="G501" i="3"/>
  <c r="E501" i="3"/>
  <c r="D501" i="3"/>
  <c r="I500" i="3"/>
  <c r="G500" i="3"/>
  <c r="E500" i="3"/>
  <c r="D500" i="3"/>
  <c r="I499" i="3"/>
  <c r="G499" i="3"/>
  <c r="E499" i="3"/>
  <c r="D499" i="3"/>
  <c r="I498" i="3"/>
  <c r="G498" i="3"/>
  <c r="E498" i="3"/>
  <c r="D498" i="3"/>
  <c r="I497" i="3"/>
  <c r="G497" i="3"/>
  <c r="E497" i="3"/>
  <c r="D497" i="3"/>
  <c r="I496" i="3"/>
  <c r="G496" i="3"/>
  <c r="E496" i="3"/>
  <c r="D496" i="3"/>
  <c r="I495" i="3"/>
  <c r="G495" i="3"/>
  <c r="E495" i="3"/>
  <c r="D495" i="3"/>
  <c r="I494" i="3"/>
  <c r="G494" i="3"/>
  <c r="E494" i="3"/>
  <c r="D494" i="3"/>
  <c r="I493" i="3"/>
  <c r="G493" i="3"/>
  <c r="E493" i="3"/>
  <c r="D493" i="3"/>
  <c r="I492" i="3"/>
  <c r="G492" i="3"/>
  <c r="E492" i="3"/>
  <c r="D492" i="3"/>
  <c r="I491" i="3"/>
  <c r="G491" i="3"/>
  <c r="E491" i="3"/>
  <c r="D491" i="3"/>
  <c r="I490" i="3"/>
  <c r="G490" i="3"/>
  <c r="E490" i="3"/>
  <c r="D490" i="3"/>
  <c r="I489" i="3"/>
  <c r="G489" i="3"/>
  <c r="E489" i="3"/>
  <c r="D489" i="3"/>
  <c r="I488" i="3"/>
  <c r="G488" i="3"/>
  <c r="E488" i="3"/>
  <c r="D488" i="3"/>
  <c r="I487" i="3"/>
  <c r="G487" i="3"/>
  <c r="E487" i="3"/>
  <c r="D487" i="3"/>
  <c r="I486" i="3"/>
  <c r="G486" i="3"/>
  <c r="E486" i="3"/>
  <c r="D486" i="3"/>
  <c r="I485" i="3"/>
  <c r="G485" i="3"/>
  <c r="E485" i="3"/>
  <c r="D485" i="3"/>
  <c r="I484" i="3"/>
  <c r="G484" i="3"/>
  <c r="E484" i="3"/>
  <c r="D484" i="3"/>
  <c r="I483" i="3"/>
  <c r="G483" i="3"/>
  <c r="E483" i="3"/>
  <c r="D483" i="3"/>
  <c r="I482" i="3"/>
  <c r="G482" i="3"/>
  <c r="E482" i="3"/>
  <c r="D482" i="3"/>
  <c r="I481" i="3"/>
  <c r="G481" i="3"/>
  <c r="E481" i="3"/>
  <c r="D481" i="3"/>
  <c r="I480" i="3"/>
  <c r="G480" i="3"/>
  <c r="E480" i="3"/>
  <c r="D480" i="3"/>
  <c r="I479" i="3"/>
  <c r="G479" i="3"/>
  <c r="E479" i="3"/>
  <c r="D479" i="3"/>
  <c r="I478" i="3"/>
  <c r="G478" i="3"/>
  <c r="E478" i="3"/>
  <c r="D478" i="3"/>
  <c r="I477" i="3"/>
  <c r="G477" i="3"/>
  <c r="E477" i="3"/>
  <c r="D477" i="3"/>
  <c r="I476" i="3"/>
  <c r="G476" i="3"/>
  <c r="E476" i="3"/>
  <c r="D476" i="3"/>
  <c r="I475" i="3"/>
  <c r="G475" i="3"/>
  <c r="E475" i="3"/>
  <c r="D475" i="3"/>
  <c r="I474" i="3"/>
  <c r="G474" i="3"/>
  <c r="E474" i="3"/>
  <c r="D474" i="3"/>
  <c r="I473" i="3"/>
  <c r="G473" i="3"/>
  <c r="E473" i="3"/>
  <c r="D473" i="3"/>
  <c r="I472" i="3"/>
  <c r="G472" i="3"/>
  <c r="E472" i="3"/>
  <c r="D472" i="3"/>
  <c r="I471" i="3"/>
  <c r="G471" i="3"/>
  <c r="E471" i="3"/>
  <c r="D471" i="3"/>
  <c r="I470" i="3"/>
  <c r="G470" i="3"/>
  <c r="E470" i="3"/>
  <c r="D470" i="3"/>
  <c r="I469" i="3"/>
  <c r="G469" i="3"/>
  <c r="E469" i="3"/>
  <c r="D469" i="3"/>
  <c r="I468" i="3"/>
  <c r="G468" i="3"/>
  <c r="E468" i="3"/>
  <c r="D468" i="3"/>
  <c r="I467" i="3"/>
  <c r="G467" i="3"/>
  <c r="E467" i="3"/>
  <c r="D467" i="3"/>
  <c r="I466" i="3"/>
  <c r="G466" i="3"/>
  <c r="E466" i="3"/>
  <c r="D466" i="3"/>
  <c r="I465" i="3"/>
  <c r="G465" i="3"/>
  <c r="E465" i="3"/>
  <c r="D465" i="3"/>
  <c r="I464" i="3"/>
  <c r="G464" i="3"/>
  <c r="E464" i="3"/>
  <c r="D464" i="3"/>
  <c r="I463" i="3"/>
  <c r="G463" i="3"/>
  <c r="E463" i="3"/>
  <c r="D463" i="3"/>
  <c r="I462" i="3"/>
  <c r="G462" i="3"/>
  <c r="E462" i="3"/>
  <c r="D462" i="3"/>
  <c r="I461" i="3"/>
  <c r="G461" i="3"/>
  <c r="E461" i="3"/>
  <c r="D461" i="3"/>
  <c r="I460" i="3"/>
  <c r="G460" i="3"/>
  <c r="E460" i="3"/>
  <c r="D460" i="3"/>
  <c r="I459" i="3"/>
  <c r="G459" i="3"/>
  <c r="E459" i="3"/>
  <c r="D459" i="3"/>
  <c r="I458" i="3"/>
  <c r="G458" i="3"/>
  <c r="E458" i="3"/>
  <c r="D458" i="3"/>
  <c r="I457" i="3"/>
  <c r="G457" i="3"/>
  <c r="E457" i="3"/>
  <c r="D457" i="3"/>
  <c r="I456" i="3"/>
  <c r="G456" i="3"/>
  <c r="E456" i="3"/>
  <c r="D456" i="3"/>
  <c r="I455" i="3"/>
  <c r="G455" i="3"/>
  <c r="E455" i="3"/>
  <c r="D455" i="3"/>
  <c r="I454" i="3"/>
  <c r="G454" i="3"/>
  <c r="E454" i="3"/>
  <c r="D454" i="3"/>
  <c r="I453" i="3"/>
  <c r="G453" i="3"/>
  <c r="E453" i="3"/>
  <c r="D453" i="3"/>
  <c r="I452" i="3"/>
  <c r="G452" i="3"/>
  <c r="E452" i="3"/>
  <c r="D452" i="3"/>
  <c r="I451" i="3"/>
  <c r="G451" i="3"/>
  <c r="E451" i="3"/>
  <c r="D451" i="3"/>
  <c r="I450" i="3"/>
  <c r="G450" i="3"/>
  <c r="E450" i="3"/>
  <c r="D450" i="3"/>
  <c r="I449" i="3"/>
  <c r="G449" i="3"/>
  <c r="E449" i="3"/>
  <c r="D449" i="3"/>
  <c r="I448" i="3"/>
  <c r="G448" i="3"/>
  <c r="E448" i="3"/>
  <c r="D448" i="3"/>
  <c r="I447" i="3"/>
  <c r="G447" i="3"/>
  <c r="E447" i="3"/>
  <c r="D447" i="3"/>
  <c r="I446" i="3"/>
  <c r="G446" i="3"/>
  <c r="E446" i="3"/>
  <c r="D446" i="3"/>
  <c r="I445" i="3"/>
  <c r="G445" i="3"/>
  <c r="E445" i="3"/>
  <c r="D445" i="3"/>
  <c r="I444" i="3"/>
  <c r="G444" i="3"/>
  <c r="E444" i="3"/>
  <c r="D444" i="3"/>
  <c r="I443" i="3"/>
  <c r="G443" i="3"/>
  <c r="E443" i="3"/>
  <c r="D443" i="3"/>
  <c r="I442" i="3"/>
  <c r="G442" i="3"/>
  <c r="E442" i="3"/>
  <c r="D442" i="3"/>
  <c r="I441" i="3"/>
  <c r="G441" i="3"/>
  <c r="E441" i="3"/>
  <c r="D441" i="3"/>
  <c r="I440" i="3"/>
  <c r="G440" i="3"/>
  <c r="E440" i="3"/>
  <c r="D440" i="3"/>
  <c r="I439" i="3"/>
  <c r="G439" i="3"/>
  <c r="E439" i="3"/>
  <c r="D439" i="3"/>
  <c r="I438" i="3"/>
  <c r="G438" i="3"/>
  <c r="E438" i="3"/>
  <c r="D438" i="3"/>
  <c r="I437" i="3"/>
  <c r="G437" i="3"/>
  <c r="E437" i="3"/>
  <c r="D437" i="3"/>
  <c r="I436" i="3"/>
  <c r="G436" i="3"/>
  <c r="E436" i="3"/>
  <c r="D436" i="3"/>
  <c r="I435" i="3"/>
  <c r="G435" i="3"/>
  <c r="E435" i="3"/>
  <c r="D435" i="3"/>
  <c r="I434" i="3"/>
  <c r="G434" i="3"/>
  <c r="E434" i="3"/>
  <c r="D434" i="3"/>
  <c r="I433" i="3"/>
  <c r="G433" i="3"/>
  <c r="E433" i="3"/>
  <c r="D433" i="3"/>
  <c r="I432" i="3"/>
  <c r="G432" i="3"/>
  <c r="E432" i="3"/>
  <c r="D432" i="3"/>
  <c r="I431" i="3"/>
  <c r="G431" i="3"/>
  <c r="E431" i="3"/>
  <c r="D431" i="3"/>
  <c r="I430" i="3"/>
  <c r="G430" i="3"/>
  <c r="E430" i="3"/>
  <c r="D430" i="3"/>
  <c r="I429" i="3"/>
  <c r="G429" i="3"/>
  <c r="E429" i="3"/>
  <c r="D429" i="3"/>
  <c r="I428" i="3"/>
  <c r="G428" i="3"/>
  <c r="E428" i="3"/>
  <c r="D428" i="3"/>
  <c r="I427" i="3"/>
  <c r="G427" i="3"/>
  <c r="E427" i="3"/>
  <c r="D427" i="3"/>
  <c r="I426" i="3"/>
  <c r="G426" i="3"/>
  <c r="E426" i="3"/>
  <c r="D426" i="3"/>
  <c r="I425" i="3"/>
  <c r="G425" i="3"/>
  <c r="E425" i="3"/>
  <c r="D425" i="3"/>
  <c r="I424" i="3"/>
  <c r="G424" i="3"/>
  <c r="E424" i="3"/>
  <c r="D424" i="3"/>
  <c r="I423" i="3"/>
  <c r="G423" i="3"/>
  <c r="E423" i="3"/>
  <c r="D423" i="3"/>
  <c r="I422" i="3"/>
  <c r="G422" i="3"/>
  <c r="E422" i="3"/>
  <c r="D422" i="3"/>
  <c r="I421" i="3"/>
  <c r="G421" i="3"/>
  <c r="E421" i="3"/>
  <c r="D421" i="3"/>
  <c r="I420" i="3"/>
  <c r="G420" i="3"/>
  <c r="E420" i="3"/>
  <c r="D420" i="3"/>
  <c r="I419" i="3"/>
  <c r="G419" i="3"/>
  <c r="E419" i="3"/>
  <c r="D419" i="3"/>
  <c r="I418" i="3"/>
  <c r="G418" i="3"/>
  <c r="E418" i="3"/>
  <c r="D418" i="3"/>
  <c r="I417" i="3"/>
  <c r="G417" i="3"/>
  <c r="E417" i="3"/>
  <c r="D417" i="3"/>
  <c r="I416" i="3"/>
  <c r="G416" i="3"/>
  <c r="E416" i="3"/>
  <c r="D416" i="3"/>
  <c r="I415" i="3"/>
  <c r="G415" i="3"/>
  <c r="E415" i="3"/>
  <c r="D415" i="3"/>
  <c r="I414" i="3"/>
  <c r="G414" i="3"/>
  <c r="E414" i="3"/>
  <c r="D414" i="3"/>
  <c r="I413" i="3"/>
  <c r="G413" i="3"/>
  <c r="E413" i="3"/>
  <c r="D413" i="3"/>
  <c r="I412" i="3"/>
  <c r="G412" i="3"/>
  <c r="E412" i="3"/>
  <c r="D412" i="3"/>
  <c r="I411" i="3"/>
  <c r="G411" i="3"/>
  <c r="E411" i="3"/>
  <c r="D411" i="3"/>
  <c r="I410" i="3"/>
  <c r="G410" i="3"/>
  <c r="E410" i="3"/>
  <c r="D410" i="3"/>
  <c r="I409" i="3"/>
  <c r="G409" i="3"/>
  <c r="E409" i="3"/>
  <c r="D409" i="3"/>
  <c r="I408" i="3"/>
  <c r="G408" i="3"/>
  <c r="E408" i="3"/>
  <c r="D408" i="3"/>
  <c r="I407" i="3"/>
  <c r="G407" i="3"/>
  <c r="E407" i="3"/>
  <c r="D407" i="3"/>
  <c r="I406" i="3"/>
  <c r="G406" i="3"/>
  <c r="E406" i="3"/>
  <c r="D406" i="3"/>
  <c r="I405" i="3"/>
  <c r="G405" i="3"/>
  <c r="E405" i="3"/>
  <c r="D405" i="3"/>
  <c r="I404" i="3"/>
  <c r="G404" i="3"/>
  <c r="E404" i="3"/>
  <c r="D404" i="3"/>
  <c r="I403" i="3"/>
  <c r="G403" i="3"/>
  <c r="E403" i="3"/>
  <c r="D403" i="3"/>
  <c r="I402" i="3"/>
  <c r="G402" i="3"/>
  <c r="E402" i="3"/>
  <c r="D402" i="3"/>
  <c r="I401" i="3"/>
  <c r="G401" i="3"/>
  <c r="E401" i="3"/>
  <c r="D401" i="3"/>
  <c r="I400" i="3"/>
  <c r="G400" i="3"/>
  <c r="E400" i="3"/>
  <c r="D400" i="3"/>
  <c r="I399" i="3"/>
  <c r="G399" i="3"/>
  <c r="E399" i="3"/>
  <c r="D399" i="3"/>
  <c r="I398" i="3"/>
  <c r="G398" i="3"/>
  <c r="E398" i="3"/>
  <c r="D398" i="3"/>
  <c r="I397" i="3"/>
  <c r="G397" i="3"/>
  <c r="E397" i="3"/>
  <c r="D397" i="3"/>
  <c r="I396" i="3"/>
  <c r="G396" i="3"/>
  <c r="E396" i="3"/>
  <c r="D396" i="3"/>
  <c r="I395" i="3"/>
  <c r="G395" i="3"/>
  <c r="E395" i="3"/>
  <c r="D395" i="3"/>
  <c r="I394" i="3"/>
  <c r="G394" i="3"/>
  <c r="E394" i="3"/>
  <c r="D394" i="3"/>
  <c r="I393" i="3"/>
  <c r="G393" i="3"/>
  <c r="E393" i="3"/>
  <c r="D393" i="3"/>
  <c r="I392" i="3"/>
  <c r="G392" i="3"/>
  <c r="E392" i="3"/>
  <c r="D392" i="3"/>
  <c r="I391" i="3"/>
  <c r="G391" i="3"/>
  <c r="E391" i="3"/>
  <c r="D391" i="3"/>
  <c r="I390" i="3"/>
  <c r="G390" i="3"/>
  <c r="E390" i="3"/>
  <c r="D390" i="3"/>
  <c r="I389" i="3"/>
  <c r="G389" i="3"/>
  <c r="E389" i="3"/>
  <c r="D389" i="3"/>
  <c r="I388" i="3"/>
  <c r="G388" i="3"/>
  <c r="E388" i="3"/>
  <c r="D388" i="3"/>
  <c r="I387" i="3"/>
  <c r="G387" i="3"/>
  <c r="E387" i="3"/>
  <c r="D387" i="3"/>
  <c r="I386" i="3"/>
  <c r="G386" i="3"/>
  <c r="E386" i="3"/>
  <c r="D386" i="3"/>
  <c r="I385" i="3"/>
  <c r="G385" i="3"/>
  <c r="E385" i="3"/>
  <c r="D385" i="3"/>
  <c r="I384" i="3"/>
  <c r="G384" i="3"/>
  <c r="E384" i="3"/>
  <c r="D384" i="3"/>
  <c r="I383" i="3"/>
  <c r="G383" i="3"/>
  <c r="E383" i="3"/>
  <c r="D383" i="3"/>
  <c r="I382" i="3"/>
  <c r="G382" i="3"/>
  <c r="E382" i="3"/>
  <c r="D382" i="3"/>
  <c r="I381" i="3"/>
  <c r="G381" i="3"/>
  <c r="E381" i="3"/>
  <c r="D381" i="3"/>
  <c r="I380" i="3"/>
  <c r="G380" i="3"/>
  <c r="E380" i="3"/>
  <c r="D380" i="3"/>
  <c r="I379" i="3"/>
  <c r="G379" i="3"/>
  <c r="E379" i="3"/>
  <c r="D379" i="3"/>
  <c r="I378" i="3"/>
  <c r="G378" i="3"/>
  <c r="E378" i="3"/>
  <c r="D378" i="3"/>
  <c r="I377" i="3"/>
  <c r="G377" i="3"/>
  <c r="E377" i="3"/>
  <c r="D377" i="3"/>
  <c r="I376" i="3"/>
  <c r="G376" i="3"/>
  <c r="E376" i="3"/>
  <c r="D376" i="3"/>
  <c r="I375" i="3"/>
  <c r="G375" i="3"/>
  <c r="E375" i="3"/>
  <c r="D375" i="3"/>
  <c r="I374" i="3"/>
  <c r="G374" i="3"/>
  <c r="E374" i="3"/>
  <c r="D374" i="3"/>
  <c r="I373" i="3"/>
  <c r="G373" i="3"/>
  <c r="E373" i="3"/>
  <c r="D373" i="3"/>
  <c r="I372" i="3"/>
  <c r="G372" i="3"/>
  <c r="E372" i="3"/>
  <c r="D372" i="3"/>
  <c r="I371" i="3"/>
  <c r="G371" i="3"/>
  <c r="E371" i="3"/>
  <c r="D371" i="3"/>
  <c r="I370" i="3"/>
  <c r="G370" i="3"/>
  <c r="E370" i="3"/>
  <c r="D370" i="3"/>
  <c r="I369" i="3"/>
  <c r="G369" i="3"/>
  <c r="E369" i="3"/>
  <c r="D369" i="3"/>
  <c r="I368" i="3"/>
  <c r="G368" i="3"/>
  <c r="E368" i="3"/>
  <c r="D368" i="3"/>
  <c r="I367" i="3"/>
  <c r="G367" i="3"/>
  <c r="E367" i="3"/>
  <c r="D367" i="3"/>
  <c r="I366" i="3"/>
  <c r="G366" i="3"/>
  <c r="E366" i="3"/>
  <c r="D366" i="3"/>
  <c r="I365" i="3"/>
  <c r="G365" i="3"/>
  <c r="E365" i="3"/>
  <c r="D365" i="3"/>
  <c r="E364" i="3"/>
  <c r="D364" i="3"/>
  <c r="E363" i="3"/>
  <c r="D363" i="3"/>
  <c r="E362" i="3"/>
  <c r="D362" i="3"/>
  <c r="W102" i="2" s="1"/>
  <c r="E361" i="3"/>
  <c r="D361" i="3"/>
  <c r="E360" i="3"/>
  <c r="D360" i="3"/>
  <c r="E359" i="3"/>
  <c r="D359" i="3"/>
  <c r="E358" i="3"/>
  <c r="D358" i="3"/>
  <c r="E357" i="3"/>
  <c r="D357" i="3"/>
  <c r="E356" i="3"/>
  <c r="D356" i="3"/>
  <c r="W100" i="2" s="1"/>
  <c r="E355" i="3"/>
  <c r="D355" i="3"/>
  <c r="E354" i="3"/>
  <c r="D354" i="3"/>
  <c r="E353" i="3"/>
  <c r="D353" i="3"/>
  <c r="E352" i="3"/>
  <c r="D352" i="3"/>
  <c r="E351" i="3"/>
  <c r="D351" i="3"/>
  <c r="E350" i="3"/>
  <c r="D350" i="3"/>
  <c r="W98" i="2" s="1"/>
  <c r="E349" i="3"/>
  <c r="D349" i="3"/>
  <c r="E348" i="3"/>
  <c r="D348" i="3"/>
  <c r="E347" i="3"/>
  <c r="D347" i="3"/>
  <c r="E346" i="3"/>
  <c r="D346" i="3"/>
  <c r="E345" i="3"/>
  <c r="D345" i="3"/>
  <c r="E344" i="3"/>
  <c r="D344" i="3"/>
  <c r="W96" i="2" s="1"/>
  <c r="E343" i="3"/>
  <c r="D343" i="3"/>
  <c r="E342" i="3"/>
  <c r="D342" i="3"/>
  <c r="E341" i="3"/>
  <c r="D341" i="3"/>
  <c r="E340" i="3"/>
  <c r="D340" i="3"/>
  <c r="E339" i="3"/>
  <c r="D339" i="3"/>
  <c r="E338" i="3"/>
  <c r="D338" i="3"/>
  <c r="W94" i="2" s="1"/>
  <c r="E337" i="3"/>
  <c r="D337" i="3"/>
  <c r="E336" i="3"/>
  <c r="D336" i="3"/>
  <c r="E335" i="3"/>
  <c r="D335" i="3"/>
  <c r="E334" i="3"/>
  <c r="D334" i="3"/>
  <c r="E333" i="3"/>
  <c r="D333" i="3"/>
  <c r="E332" i="3"/>
  <c r="D332" i="3"/>
  <c r="W92" i="2" s="1"/>
  <c r="E331" i="3"/>
  <c r="D331" i="3"/>
  <c r="E330" i="3"/>
  <c r="D330" i="3"/>
  <c r="E329" i="3"/>
  <c r="D329" i="3"/>
  <c r="E328" i="3"/>
  <c r="D328" i="3"/>
  <c r="E327" i="3"/>
  <c r="D327" i="3"/>
  <c r="E326" i="3"/>
  <c r="D326" i="3"/>
  <c r="W90" i="2" s="1"/>
  <c r="E325" i="3"/>
  <c r="D325" i="3"/>
  <c r="E324" i="3"/>
  <c r="D324" i="3"/>
  <c r="E323" i="3"/>
  <c r="D323" i="3"/>
  <c r="E322" i="3"/>
  <c r="D322" i="3"/>
  <c r="E321" i="3"/>
  <c r="D321" i="3"/>
  <c r="E320" i="3"/>
  <c r="D320" i="3"/>
  <c r="W88" i="2" s="1"/>
  <c r="E319" i="3"/>
  <c r="D319" i="3"/>
  <c r="E318" i="3"/>
  <c r="D318" i="3"/>
  <c r="E317" i="3"/>
  <c r="D317" i="3"/>
  <c r="E316" i="3"/>
  <c r="D316" i="3"/>
  <c r="E315" i="3"/>
  <c r="D315" i="3"/>
  <c r="E314" i="3"/>
  <c r="D314" i="3"/>
  <c r="W86" i="2" s="1"/>
  <c r="E313" i="3"/>
  <c r="D313" i="3"/>
  <c r="E312" i="3"/>
  <c r="D312" i="3"/>
  <c r="E311" i="3"/>
  <c r="D311" i="3"/>
  <c r="E310" i="3"/>
  <c r="D310" i="3"/>
  <c r="E309" i="3"/>
  <c r="D309" i="3"/>
  <c r="E308" i="3"/>
  <c r="D308" i="3"/>
  <c r="W84" i="2" s="1"/>
  <c r="E307" i="3"/>
  <c r="D307" i="3"/>
  <c r="E306" i="3"/>
  <c r="D306" i="3"/>
  <c r="E305" i="3"/>
  <c r="D305" i="3"/>
  <c r="E304" i="3"/>
  <c r="D304" i="3"/>
  <c r="E303" i="3"/>
  <c r="D303" i="3"/>
  <c r="E302" i="3"/>
  <c r="D302" i="3"/>
  <c r="W82" i="2" s="1"/>
  <c r="E301" i="3"/>
  <c r="D301" i="3"/>
  <c r="E300" i="3"/>
  <c r="D300" i="3"/>
  <c r="E299" i="3"/>
  <c r="D299" i="3"/>
  <c r="E298" i="3"/>
  <c r="D298" i="3"/>
  <c r="E297" i="3"/>
  <c r="D297" i="3"/>
  <c r="E296" i="3"/>
  <c r="D296" i="3"/>
  <c r="W80" i="2" s="1"/>
  <c r="E295" i="3"/>
  <c r="D295" i="3"/>
  <c r="E294" i="3"/>
  <c r="D294" i="3"/>
  <c r="E293" i="3"/>
  <c r="D293" i="3"/>
  <c r="E292" i="3"/>
  <c r="D292" i="3"/>
  <c r="E291" i="3"/>
  <c r="D291" i="3"/>
  <c r="E290" i="3"/>
  <c r="D290" i="3"/>
  <c r="W78" i="2" s="1"/>
  <c r="E289" i="3"/>
  <c r="D289" i="3"/>
  <c r="E288" i="3"/>
  <c r="D288" i="3"/>
  <c r="E287" i="3"/>
  <c r="D287" i="3"/>
  <c r="E286" i="3"/>
  <c r="D286" i="3"/>
  <c r="E285" i="3"/>
  <c r="D285" i="3"/>
  <c r="E284" i="3"/>
  <c r="D284" i="3"/>
  <c r="W76" i="2" s="1"/>
  <c r="E283" i="3"/>
  <c r="D283" i="3"/>
  <c r="E282" i="3"/>
  <c r="D282" i="3"/>
  <c r="E281" i="3"/>
  <c r="D281" i="3"/>
  <c r="E280" i="3"/>
  <c r="D280" i="3"/>
  <c r="E279" i="3"/>
  <c r="D279" i="3"/>
  <c r="E278" i="3"/>
  <c r="D278" i="3"/>
  <c r="W74" i="2" s="1"/>
  <c r="E277" i="3"/>
  <c r="D277" i="3"/>
  <c r="E276" i="3"/>
  <c r="D276" i="3"/>
  <c r="E275" i="3"/>
  <c r="D275" i="3"/>
  <c r="E274" i="3"/>
  <c r="D274" i="3"/>
  <c r="E273" i="3"/>
  <c r="D273" i="3"/>
  <c r="E272" i="3"/>
  <c r="D272" i="3"/>
  <c r="W72" i="2" s="1"/>
  <c r="E271" i="3"/>
  <c r="D271" i="3"/>
  <c r="E270" i="3"/>
  <c r="D270" i="3"/>
  <c r="E269" i="3"/>
  <c r="D269" i="3"/>
  <c r="E268" i="3"/>
  <c r="D268" i="3"/>
  <c r="E267" i="3"/>
  <c r="D267" i="3"/>
  <c r="E266" i="3"/>
  <c r="D266" i="3"/>
  <c r="W70" i="2" s="1"/>
  <c r="E265" i="3"/>
  <c r="D265" i="3"/>
  <c r="E264" i="3"/>
  <c r="D264" i="3"/>
  <c r="E263" i="3"/>
  <c r="D263" i="3"/>
  <c r="E262" i="3"/>
  <c r="D262" i="3"/>
  <c r="E261" i="3"/>
  <c r="D261" i="3"/>
  <c r="E260" i="3"/>
  <c r="D260" i="3"/>
  <c r="W68" i="2" s="1"/>
  <c r="E259" i="3"/>
  <c r="D259" i="3"/>
  <c r="E258" i="3"/>
  <c r="D258" i="3"/>
  <c r="E257" i="3"/>
  <c r="D257" i="3"/>
  <c r="E256" i="3"/>
  <c r="D256" i="3"/>
  <c r="E255" i="3"/>
  <c r="D255" i="3"/>
  <c r="E254" i="3"/>
  <c r="D254" i="3"/>
  <c r="W66" i="2" s="1"/>
  <c r="E253" i="3"/>
  <c r="D253" i="3"/>
  <c r="E252" i="3"/>
  <c r="D252" i="3"/>
  <c r="E251" i="3"/>
  <c r="D251" i="3"/>
  <c r="E250" i="3"/>
  <c r="D250" i="3"/>
  <c r="E249" i="3"/>
  <c r="D249" i="3"/>
  <c r="E248" i="3"/>
  <c r="D248" i="3"/>
  <c r="W64" i="2" s="1"/>
  <c r="E247" i="3"/>
  <c r="D247" i="3"/>
  <c r="E246" i="3"/>
  <c r="D246" i="3"/>
  <c r="E245" i="3"/>
  <c r="D245" i="3"/>
  <c r="E244" i="3"/>
  <c r="D244" i="3"/>
  <c r="E243" i="3"/>
  <c r="D243" i="3"/>
  <c r="E242" i="3"/>
  <c r="D242" i="3"/>
  <c r="W62" i="2" s="1"/>
  <c r="I241" i="3"/>
  <c r="G241" i="3"/>
  <c r="E241" i="3"/>
  <c r="D241" i="3"/>
  <c r="I240" i="3"/>
  <c r="G240" i="3"/>
  <c r="E240" i="3"/>
  <c r="D240" i="3"/>
  <c r="I239" i="3"/>
  <c r="G239" i="3"/>
  <c r="E239" i="3"/>
  <c r="D239" i="3"/>
  <c r="I238" i="3"/>
  <c r="G238" i="3"/>
  <c r="E238" i="3"/>
  <c r="D238" i="3"/>
  <c r="I237" i="3"/>
  <c r="G237" i="3"/>
  <c r="E237" i="3"/>
  <c r="D237" i="3"/>
  <c r="I236" i="3"/>
  <c r="G236" i="3"/>
  <c r="E236" i="3"/>
  <c r="D236" i="3"/>
  <c r="I235" i="3"/>
  <c r="G235" i="3"/>
  <c r="E235" i="3"/>
  <c r="D235" i="3"/>
  <c r="I234" i="3"/>
  <c r="G234" i="3"/>
  <c r="E234" i="3"/>
  <c r="D234" i="3"/>
  <c r="I233" i="3"/>
  <c r="G233" i="3"/>
  <c r="E233" i="3"/>
  <c r="D233" i="3"/>
  <c r="W59" i="2" s="1"/>
  <c r="I232" i="3"/>
  <c r="G232" i="3"/>
  <c r="E232" i="3"/>
  <c r="D232" i="3"/>
  <c r="I231" i="3"/>
  <c r="G231" i="3"/>
  <c r="E231" i="3"/>
  <c r="D231" i="3"/>
  <c r="I230" i="3"/>
  <c r="G230" i="3"/>
  <c r="E230" i="3"/>
  <c r="D230" i="3"/>
  <c r="V58" i="2" s="1"/>
  <c r="I229" i="3"/>
  <c r="G229" i="3"/>
  <c r="E229" i="3"/>
  <c r="D229" i="3"/>
  <c r="I228" i="3"/>
  <c r="G228" i="3"/>
  <c r="E228" i="3"/>
  <c r="D228" i="3"/>
  <c r="I227" i="3"/>
  <c r="G227" i="3"/>
  <c r="E227" i="3"/>
  <c r="D227" i="3"/>
  <c r="I226" i="3"/>
  <c r="G226" i="3"/>
  <c r="E226" i="3"/>
  <c r="D226" i="3"/>
  <c r="I225" i="3"/>
  <c r="G225" i="3"/>
  <c r="E225" i="3"/>
  <c r="D225" i="3"/>
  <c r="I224" i="3"/>
  <c r="G224" i="3"/>
  <c r="E224" i="3"/>
  <c r="D224" i="3"/>
  <c r="I223" i="3"/>
  <c r="G223" i="3"/>
  <c r="E223" i="3"/>
  <c r="D223" i="3"/>
  <c r="I222" i="3"/>
  <c r="G222" i="3"/>
  <c r="E222" i="3"/>
  <c r="D222" i="3"/>
  <c r="I221" i="3"/>
  <c r="G221" i="3"/>
  <c r="E221" i="3"/>
  <c r="D221" i="3"/>
  <c r="W55" i="2" s="1"/>
  <c r="I220" i="3"/>
  <c r="G220" i="3"/>
  <c r="E220" i="3"/>
  <c r="D220" i="3"/>
  <c r="I219" i="3"/>
  <c r="G219" i="3"/>
  <c r="E219" i="3"/>
  <c r="D219" i="3"/>
  <c r="I218" i="3"/>
  <c r="G218" i="3"/>
  <c r="E218" i="3"/>
  <c r="D218" i="3"/>
  <c r="V54" i="2" s="1"/>
  <c r="I217" i="3"/>
  <c r="G217" i="3"/>
  <c r="E217" i="3"/>
  <c r="D217" i="3"/>
  <c r="I216" i="3"/>
  <c r="G216" i="3"/>
  <c r="E216" i="3"/>
  <c r="D216" i="3"/>
  <c r="I215" i="3"/>
  <c r="G215" i="3"/>
  <c r="E215" i="3"/>
  <c r="D215" i="3"/>
  <c r="I214" i="3"/>
  <c r="G214" i="3"/>
  <c r="E214" i="3"/>
  <c r="D214" i="3"/>
  <c r="I213" i="3"/>
  <c r="G213" i="3"/>
  <c r="E213" i="3"/>
  <c r="D213" i="3"/>
  <c r="I212" i="3"/>
  <c r="G212" i="3"/>
  <c r="E212" i="3"/>
  <c r="D212" i="3"/>
  <c r="I211" i="3"/>
  <c r="G211" i="3"/>
  <c r="E211" i="3"/>
  <c r="D211" i="3"/>
  <c r="I210" i="3"/>
  <c r="G210" i="3"/>
  <c r="E210" i="3"/>
  <c r="D210" i="3"/>
  <c r="I209" i="3"/>
  <c r="G209" i="3"/>
  <c r="E209" i="3"/>
  <c r="D209" i="3"/>
  <c r="W51" i="2" s="1"/>
  <c r="I208" i="3"/>
  <c r="G208" i="3"/>
  <c r="E208" i="3"/>
  <c r="D208" i="3"/>
  <c r="I207" i="3"/>
  <c r="G207" i="3"/>
  <c r="E207" i="3"/>
  <c r="D207" i="3"/>
  <c r="I206" i="3"/>
  <c r="G206" i="3"/>
  <c r="E206" i="3"/>
  <c r="D206" i="3"/>
  <c r="V50" i="2" s="1"/>
  <c r="I205" i="3"/>
  <c r="G205" i="3"/>
  <c r="E205" i="3"/>
  <c r="D205" i="3"/>
  <c r="I204" i="3"/>
  <c r="G204" i="3"/>
  <c r="E204" i="3"/>
  <c r="D204" i="3"/>
  <c r="I203" i="3"/>
  <c r="G203" i="3"/>
  <c r="E203" i="3"/>
  <c r="D203" i="3"/>
  <c r="I202" i="3"/>
  <c r="G202" i="3"/>
  <c r="E202" i="3"/>
  <c r="D202" i="3"/>
  <c r="I201" i="3"/>
  <c r="G201" i="3"/>
  <c r="E201" i="3"/>
  <c r="D201" i="3"/>
  <c r="I200" i="3"/>
  <c r="G200" i="3"/>
  <c r="E200" i="3"/>
  <c r="D200" i="3"/>
  <c r="I199" i="3"/>
  <c r="G199" i="3"/>
  <c r="E199" i="3"/>
  <c r="D199" i="3"/>
  <c r="I198" i="3"/>
  <c r="G198" i="3"/>
  <c r="E198" i="3"/>
  <c r="D198" i="3"/>
  <c r="I197" i="3"/>
  <c r="G197" i="3"/>
  <c r="E197" i="3"/>
  <c r="D197" i="3"/>
  <c r="W47" i="2" s="1"/>
  <c r="I196" i="3"/>
  <c r="G196" i="3"/>
  <c r="E196" i="3"/>
  <c r="D196" i="3"/>
  <c r="I195" i="3"/>
  <c r="G195" i="3"/>
  <c r="E195" i="3"/>
  <c r="D195" i="3"/>
  <c r="I194" i="3"/>
  <c r="G194" i="3"/>
  <c r="E194" i="3"/>
  <c r="D194" i="3"/>
  <c r="V46" i="2" s="1"/>
  <c r="I193" i="3"/>
  <c r="G193" i="3"/>
  <c r="E193" i="3"/>
  <c r="D193" i="3"/>
  <c r="I192" i="3"/>
  <c r="G192" i="3"/>
  <c r="E192" i="3"/>
  <c r="D192" i="3"/>
  <c r="I191" i="3"/>
  <c r="G191" i="3"/>
  <c r="E191" i="3"/>
  <c r="D191" i="3"/>
  <c r="I190" i="3"/>
  <c r="G190" i="3"/>
  <c r="E190" i="3"/>
  <c r="D190" i="3"/>
  <c r="I189" i="3"/>
  <c r="G189" i="3"/>
  <c r="E189" i="3"/>
  <c r="D189" i="3"/>
  <c r="I188" i="3"/>
  <c r="G188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V37" i="2" s="1"/>
  <c r="E182" i="3"/>
  <c r="D182" i="3"/>
  <c r="W37" i="2" s="1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V35" i="2" s="1"/>
  <c r="E170" i="3"/>
  <c r="D170" i="3"/>
  <c r="W35" i="2" s="1"/>
  <c r="E169" i="3"/>
  <c r="D169" i="3"/>
  <c r="E168" i="3"/>
  <c r="D168" i="3"/>
  <c r="E167" i="3"/>
  <c r="D167" i="3"/>
  <c r="W34" i="2" s="1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V33" i="2" s="1"/>
  <c r="E158" i="3"/>
  <c r="D158" i="3"/>
  <c r="W33" i="2" s="1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V31" i="2" s="1"/>
  <c r="E146" i="3"/>
  <c r="D146" i="3"/>
  <c r="W31" i="2" s="1"/>
  <c r="E145" i="3"/>
  <c r="D145" i="3"/>
  <c r="E144" i="3"/>
  <c r="D144" i="3"/>
  <c r="E143" i="3"/>
  <c r="D143" i="3"/>
  <c r="W30" i="2" s="1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V29" i="2" s="1"/>
  <c r="E134" i="3"/>
  <c r="D134" i="3"/>
  <c r="W29" i="2" s="1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V27" i="2" s="1"/>
  <c r="E122" i="3"/>
  <c r="D122" i="3"/>
  <c r="W27" i="2" s="1"/>
  <c r="E121" i="3"/>
  <c r="D121" i="3"/>
  <c r="E120" i="3"/>
  <c r="D120" i="3"/>
  <c r="E119" i="3"/>
  <c r="D119" i="3"/>
  <c r="W26" i="2" s="1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W25" i="2" s="1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V23" i="2" s="1"/>
  <c r="E98" i="3"/>
  <c r="D98" i="3"/>
  <c r="W23" i="2" s="1"/>
  <c r="E97" i="3"/>
  <c r="D97" i="3"/>
  <c r="E96" i="3"/>
  <c r="D96" i="3"/>
  <c r="E95" i="3"/>
  <c r="D95" i="3"/>
  <c r="W22" i="2" s="1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V21" i="2" s="1"/>
  <c r="E86" i="3"/>
  <c r="D86" i="3"/>
  <c r="W21" i="2" s="1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V17" i="2" s="1"/>
  <c r="E74" i="3"/>
  <c r="D74" i="3"/>
  <c r="W17" i="2" s="1"/>
  <c r="E73" i="3"/>
  <c r="D73" i="3"/>
  <c r="E72" i="3"/>
  <c r="D72" i="3"/>
  <c r="E71" i="3"/>
  <c r="D71" i="3"/>
  <c r="W15" i="2" s="1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V14" i="2" s="1"/>
  <c r="E62" i="3"/>
  <c r="D62" i="3"/>
  <c r="W14" i="2" s="1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W12" i="2" s="1"/>
  <c r="E50" i="3"/>
  <c r="D50" i="3"/>
  <c r="E49" i="3"/>
  <c r="D49" i="3"/>
  <c r="E48" i="3"/>
  <c r="D48" i="3"/>
  <c r="E47" i="3"/>
  <c r="D47" i="3"/>
  <c r="W11" i="2" s="1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W10" i="2" s="1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W8" i="2" s="1"/>
  <c r="E26" i="3"/>
  <c r="D26" i="3"/>
  <c r="E25" i="3"/>
  <c r="D25" i="3"/>
  <c r="E24" i="3"/>
  <c r="D24" i="3"/>
  <c r="E23" i="3"/>
  <c r="D23" i="3"/>
  <c r="W7" i="2" s="1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W6" i="2" s="1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W4" i="2" s="1"/>
  <c r="E6" i="3"/>
  <c r="D6" i="3"/>
  <c r="E5" i="3"/>
  <c r="D5" i="3"/>
  <c r="E4" i="3"/>
  <c r="D4" i="3"/>
  <c r="E3" i="3"/>
  <c r="D3" i="3"/>
  <c r="W3" i="2" s="1"/>
  <c r="E2" i="3"/>
  <c r="D2" i="3"/>
  <c r="W238" i="2"/>
  <c r="V238" i="2"/>
  <c r="H238" i="2"/>
  <c r="G238" i="2"/>
  <c r="F238" i="2"/>
  <c r="E238" i="2"/>
  <c r="B238" i="2"/>
  <c r="C238" i="2" s="1"/>
  <c r="W237" i="2"/>
  <c r="V237" i="2"/>
  <c r="H237" i="2"/>
  <c r="G237" i="2"/>
  <c r="F237" i="2"/>
  <c r="E237" i="2"/>
  <c r="B237" i="2"/>
  <c r="C237" i="2" s="1"/>
  <c r="W236" i="2"/>
  <c r="V236" i="2"/>
  <c r="H236" i="2"/>
  <c r="G236" i="2"/>
  <c r="F236" i="2"/>
  <c r="E236" i="2"/>
  <c r="B236" i="2"/>
  <c r="C236" i="2" s="1"/>
  <c r="W234" i="2"/>
  <c r="V234" i="2"/>
  <c r="H234" i="2"/>
  <c r="G234" i="2"/>
  <c r="F234" i="2"/>
  <c r="E234" i="2"/>
  <c r="B234" i="2"/>
  <c r="C234" i="2" s="1"/>
  <c r="W233" i="2"/>
  <c r="V233" i="2"/>
  <c r="H233" i="2"/>
  <c r="G233" i="2"/>
  <c r="F233" i="2"/>
  <c r="E233" i="2"/>
  <c r="B233" i="2"/>
  <c r="C233" i="2" s="1"/>
  <c r="W232" i="2"/>
  <c r="V232" i="2"/>
  <c r="H232" i="2"/>
  <c r="G232" i="2"/>
  <c r="F232" i="2"/>
  <c r="E232" i="2"/>
  <c r="B232" i="2"/>
  <c r="C232" i="2" s="1"/>
  <c r="W231" i="2"/>
  <c r="V231" i="2"/>
  <c r="H231" i="2"/>
  <c r="G231" i="2"/>
  <c r="F231" i="2"/>
  <c r="E231" i="2"/>
  <c r="B231" i="2"/>
  <c r="C231" i="2" s="1"/>
  <c r="W230" i="2"/>
  <c r="V230" i="2"/>
  <c r="H230" i="2"/>
  <c r="G230" i="2"/>
  <c r="F230" i="2"/>
  <c r="E230" i="2"/>
  <c r="B230" i="2"/>
  <c r="C230" i="2" s="1"/>
  <c r="W229" i="2"/>
  <c r="V229" i="2"/>
  <c r="H229" i="2"/>
  <c r="G229" i="2"/>
  <c r="F229" i="2"/>
  <c r="E229" i="2"/>
  <c r="B229" i="2"/>
  <c r="C229" i="2" s="1"/>
  <c r="W228" i="2"/>
  <c r="V228" i="2"/>
  <c r="H228" i="2"/>
  <c r="G228" i="2"/>
  <c r="F228" i="2"/>
  <c r="E228" i="2"/>
  <c r="B228" i="2"/>
  <c r="C228" i="2" s="1"/>
  <c r="W227" i="2"/>
  <c r="V227" i="2"/>
  <c r="H227" i="2"/>
  <c r="G227" i="2"/>
  <c r="F227" i="2"/>
  <c r="E227" i="2"/>
  <c r="B227" i="2"/>
  <c r="C227" i="2" s="1"/>
  <c r="W226" i="2"/>
  <c r="V226" i="2"/>
  <c r="H226" i="2"/>
  <c r="G226" i="2"/>
  <c r="F226" i="2"/>
  <c r="E226" i="2"/>
  <c r="B226" i="2"/>
  <c r="C226" i="2" s="1"/>
  <c r="W225" i="2"/>
  <c r="V225" i="2"/>
  <c r="H225" i="2"/>
  <c r="G225" i="2"/>
  <c r="F225" i="2"/>
  <c r="E225" i="2"/>
  <c r="B225" i="2"/>
  <c r="C225" i="2" s="1"/>
  <c r="W224" i="2"/>
  <c r="V224" i="2"/>
  <c r="H224" i="2"/>
  <c r="G224" i="2"/>
  <c r="F224" i="2"/>
  <c r="E224" i="2"/>
  <c r="B224" i="2"/>
  <c r="C224" i="2" s="1"/>
  <c r="W223" i="2"/>
  <c r="V223" i="2"/>
  <c r="H223" i="2"/>
  <c r="G223" i="2"/>
  <c r="F223" i="2"/>
  <c r="E223" i="2"/>
  <c r="B223" i="2"/>
  <c r="C223" i="2" s="1"/>
  <c r="W222" i="2"/>
  <c r="V222" i="2"/>
  <c r="H222" i="2"/>
  <c r="G222" i="2"/>
  <c r="F222" i="2"/>
  <c r="E222" i="2"/>
  <c r="B222" i="2"/>
  <c r="C222" i="2" s="1"/>
  <c r="W221" i="2"/>
  <c r="V221" i="2"/>
  <c r="H221" i="2"/>
  <c r="G221" i="2"/>
  <c r="F221" i="2"/>
  <c r="E221" i="2"/>
  <c r="B221" i="2"/>
  <c r="C221" i="2" s="1"/>
  <c r="W220" i="2"/>
  <c r="V220" i="2"/>
  <c r="H220" i="2"/>
  <c r="G220" i="2"/>
  <c r="F220" i="2"/>
  <c r="E220" i="2"/>
  <c r="B220" i="2"/>
  <c r="C220" i="2" s="1"/>
  <c r="W219" i="2"/>
  <c r="V219" i="2"/>
  <c r="H219" i="2"/>
  <c r="G219" i="2"/>
  <c r="F219" i="2"/>
  <c r="E219" i="2"/>
  <c r="B219" i="2"/>
  <c r="C219" i="2" s="1"/>
  <c r="W218" i="2"/>
  <c r="V218" i="2"/>
  <c r="H218" i="2"/>
  <c r="G218" i="2"/>
  <c r="F218" i="2"/>
  <c r="E218" i="2"/>
  <c r="B218" i="2"/>
  <c r="C218" i="2" s="1"/>
  <c r="W217" i="2"/>
  <c r="V217" i="2"/>
  <c r="H217" i="2"/>
  <c r="G217" i="2"/>
  <c r="F217" i="2"/>
  <c r="E217" i="2"/>
  <c r="B217" i="2"/>
  <c r="C217" i="2" s="1"/>
  <c r="W216" i="2"/>
  <c r="V216" i="2"/>
  <c r="H216" i="2"/>
  <c r="G216" i="2"/>
  <c r="F216" i="2"/>
  <c r="E216" i="2"/>
  <c r="B216" i="2"/>
  <c r="C216" i="2" s="1"/>
  <c r="W215" i="2"/>
  <c r="V215" i="2"/>
  <c r="H215" i="2"/>
  <c r="G215" i="2"/>
  <c r="F215" i="2"/>
  <c r="E215" i="2"/>
  <c r="B215" i="2"/>
  <c r="C215" i="2" s="1"/>
  <c r="W214" i="2"/>
  <c r="V214" i="2"/>
  <c r="H214" i="2"/>
  <c r="G214" i="2"/>
  <c r="F214" i="2"/>
  <c r="E214" i="2"/>
  <c r="B214" i="2"/>
  <c r="C214" i="2" s="1"/>
  <c r="W213" i="2"/>
  <c r="V213" i="2"/>
  <c r="H213" i="2"/>
  <c r="G213" i="2"/>
  <c r="F213" i="2"/>
  <c r="E213" i="2"/>
  <c r="B213" i="2"/>
  <c r="C213" i="2" s="1"/>
  <c r="W212" i="2"/>
  <c r="V212" i="2"/>
  <c r="H212" i="2"/>
  <c r="G212" i="2"/>
  <c r="F212" i="2"/>
  <c r="E212" i="2"/>
  <c r="B212" i="2"/>
  <c r="C212" i="2" s="1"/>
  <c r="W211" i="2"/>
  <c r="V211" i="2"/>
  <c r="H211" i="2"/>
  <c r="G211" i="2"/>
  <c r="F211" i="2"/>
  <c r="E211" i="2"/>
  <c r="B211" i="2"/>
  <c r="C211" i="2" s="1"/>
  <c r="W210" i="2"/>
  <c r="V210" i="2"/>
  <c r="H210" i="2"/>
  <c r="G210" i="2"/>
  <c r="F210" i="2"/>
  <c r="E210" i="2"/>
  <c r="B210" i="2"/>
  <c r="C210" i="2" s="1"/>
  <c r="W209" i="2"/>
  <c r="V209" i="2"/>
  <c r="H209" i="2"/>
  <c r="G209" i="2"/>
  <c r="F209" i="2"/>
  <c r="E209" i="2"/>
  <c r="B209" i="2"/>
  <c r="C209" i="2" s="1"/>
  <c r="W208" i="2"/>
  <c r="V208" i="2"/>
  <c r="H208" i="2"/>
  <c r="G208" i="2"/>
  <c r="F208" i="2"/>
  <c r="E208" i="2"/>
  <c r="B208" i="2"/>
  <c r="C208" i="2" s="1"/>
  <c r="W207" i="2"/>
  <c r="V207" i="2"/>
  <c r="H207" i="2"/>
  <c r="G207" i="2"/>
  <c r="F207" i="2"/>
  <c r="E207" i="2"/>
  <c r="B207" i="2"/>
  <c r="C207" i="2" s="1"/>
  <c r="W206" i="2"/>
  <c r="V206" i="2"/>
  <c r="H206" i="2"/>
  <c r="G206" i="2"/>
  <c r="F206" i="2"/>
  <c r="E206" i="2"/>
  <c r="B206" i="2"/>
  <c r="C206" i="2" s="1"/>
  <c r="W205" i="2"/>
  <c r="V205" i="2"/>
  <c r="H205" i="2"/>
  <c r="G205" i="2"/>
  <c r="F205" i="2"/>
  <c r="E205" i="2"/>
  <c r="B205" i="2"/>
  <c r="C205" i="2" s="1"/>
  <c r="W204" i="2"/>
  <c r="V204" i="2"/>
  <c r="H204" i="2"/>
  <c r="G204" i="2"/>
  <c r="F204" i="2"/>
  <c r="E204" i="2"/>
  <c r="B204" i="2"/>
  <c r="C204" i="2" s="1"/>
  <c r="W203" i="2"/>
  <c r="V203" i="2"/>
  <c r="H203" i="2"/>
  <c r="G203" i="2"/>
  <c r="F203" i="2"/>
  <c r="E203" i="2"/>
  <c r="B203" i="2"/>
  <c r="C203" i="2" s="1"/>
  <c r="W202" i="2"/>
  <c r="V202" i="2"/>
  <c r="H202" i="2"/>
  <c r="G202" i="2"/>
  <c r="F202" i="2"/>
  <c r="E202" i="2"/>
  <c r="B202" i="2"/>
  <c r="C202" i="2" s="1"/>
  <c r="W201" i="2"/>
  <c r="V201" i="2"/>
  <c r="H201" i="2"/>
  <c r="G201" i="2"/>
  <c r="F201" i="2"/>
  <c r="E201" i="2"/>
  <c r="B201" i="2"/>
  <c r="C201" i="2" s="1"/>
  <c r="W200" i="2"/>
  <c r="V200" i="2"/>
  <c r="H200" i="2"/>
  <c r="G200" i="2"/>
  <c r="F200" i="2"/>
  <c r="E200" i="2"/>
  <c r="B200" i="2"/>
  <c r="C200" i="2" s="1"/>
  <c r="W199" i="2"/>
  <c r="V199" i="2"/>
  <c r="H199" i="2"/>
  <c r="G199" i="2"/>
  <c r="F199" i="2"/>
  <c r="E199" i="2"/>
  <c r="B199" i="2"/>
  <c r="C199" i="2" s="1"/>
  <c r="W198" i="2"/>
  <c r="V198" i="2"/>
  <c r="H198" i="2"/>
  <c r="G198" i="2"/>
  <c r="F198" i="2"/>
  <c r="E198" i="2"/>
  <c r="B198" i="2"/>
  <c r="C198" i="2" s="1"/>
  <c r="W197" i="2"/>
  <c r="V197" i="2"/>
  <c r="H197" i="2"/>
  <c r="G197" i="2"/>
  <c r="F197" i="2"/>
  <c r="E197" i="2"/>
  <c r="B197" i="2"/>
  <c r="C197" i="2" s="1"/>
  <c r="W196" i="2"/>
  <c r="V196" i="2"/>
  <c r="H196" i="2"/>
  <c r="G196" i="2"/>
  <c r="F196" i="2"/>
  <c r="E196" i="2"/>
  <c r="B196" i="2"/>
  <c r="C196" i="2" s="1"/>
  <c r="W195" i="2"/>
  <c r="V195" i="2"/>
  <c r="H195" i="2"/>
  <c r="G195" i="2"/>
  <c r="F195" i="2"/>
  <c r="E195" i="2"/>
  <c r="B195" i="2"/>
  <c r="C195" i="2" s="1"/>
  <c r="W194" i="2"/>
  <c r="V194" i="2"/>
  <c r="H194" i="2"/>
  <c r="G194" i="2"/>
  <c r="F194" i="2"/>
  <c r="E194" i="2"/>
  <c r="B194" i="2"/>
  <c r="C194" i="2" s="1"/>
  <c r="W193" i="2"/>
  <c r="V193" i="2"/>
  <c r="H193" i="2"/>
  <c r="G193" i="2"/>
  <c r="F193" i="2"/>
  <c r="E193" i="2"/>
  <c r="B193" i="2"/>
  <c r="C193" i="2" s="1"/>
  <c r="W192" i="2"/>
  <c r="V192" i="2"/>
  <c r="H192" i="2"/>
  <c r="G192" i="2"/>
  <c r="F192" i="2"/>
  <c r="E192" i="2"/>
  <c r="B192" i="2"/>
  <c r="C192" i="2" s="1"/>
  <c r="W191" i="2"/>
  <c r="V191" i="2"/>
  <c r="H191" i="2"/>
  <c r="G191" i="2"/>
  <c r="F191" i="2"/>
  <c r="E191" i="2"/>
  <c r="B191" i="2"/>
  <c r="C191" i="2" s="1"/>
  <c r="W190" i="2"/>
  <c r="V190" i="2"/>
  <c r="H190" i="2"/>
  <c r="G190" i="2"/>
  <c r="F190" i="2"/>
  <c r="E190" i="2"/>
  <c r="B190" i="2"/>
  <c r="C190" i="2" s="1"/>
  <c r="W189" i="2"/>
  <c r="V189" i="2"/>
  <c r="H189" i="2"/>
  <c r="G189" i="2"/>
  <c r="F189" i="2"/>
  <c r="E189" i="2"/>
  <c r="B189" i="2"/>
  <c r="C189" i="2" s="1"/>
  <c r="W188" i="2"/>
  <c r="V188" i="2"/>
  <c r="H188" i="2"/>
  <c r="G188" i="2"/>
  <c r="F188" i="2"/>
  <c r="E188" i="2"/>
  <c r="B188" i="2"/>
  <c r="C188" i="2" s="1"/>
  <c r="W187" i="2"/>
  <c r="V187" i="2"/>
  <c r="H187" i="2"/>
  <c r="G187" i="2"/>
  <c r="F187" i="2"/>
  <c r="E187" i="2"/>
  <c r="B187" i="2"/>
  <c r="C187" i="2" s="1"/>
  <c r="W186" i="2"/>
  <c r="V186" i="2"/>
  <c r="H186" i="2"/>
  <c r="G186" i="2"/>
  <c r="F186" i="2"/>
  <c r="E186" i="2"/>
  <c r="B186" i="2"/>
  <c r="C186" i="2" s="1"/>
  <c r="W185" i="2"/>
  <c r="V185" i="2"/>
  <c r="H185" i="2"/>
  <c r="G185" i="2"/>
  <c r="F185" i="2"/>
  <c r="E185" i="2"/>
  <c r="B185" i="2"/>
  <c r="C185" i="2" s="1"/>
  <c r="W184" i="2"/>
  <c r="V184" i="2"/>
  <c r="H184" i="2"/>
  <c r="G184" i="2"/>
  <c r="F184" i="2"/>
  <c r="E184" i="2"/>
  <c r="B184" i="2"/>
  <c r="C184" i="2" s="1"/>
  <c r="W183" i="2"/>
  <c r="V183" i="2"/>
  <c r="H183" i="2"/>
  <c r="G183" i="2"/>
  <c r="F183" i="2"/>
  <c r="E183" i="2"/>
  <c r="B183" i="2"/>
  <c r="C183" i="2" s="1"/>
  <c r="W182" i="2"/>
  <c r="V182" i="2"/>
  <c r="H182" i="2"/>
  <c r="G182" i="2"/>
  <c r="F182" i="2"/>
  <c r="E182" i="2"/>
  <c r="B182" i="2"/>
  <c r="C182" i="2" s="1"/>
  <c r="W181" i="2"/>
  <c r="V181" i="2"/>
  <c r="H181" i="2"/>
  <c r="G181" i="2"/>
  <c r="F181" i="2"/>
  <c r="E181" i="2"/>
  <c r="B181" i="2"/>
  <c r="C181" i="2" s="1"/>
  <c r="W180" i="2"/>
  <c r="V180" i="2"/>
  <c r="H180" i="2"/>
  <c r="G180" i="2"/>
  <c r="F180" i="2"/>
  <c r="E180" i="2"/>
  <c r="B180" i="2"/>
  <c r="C180" i="2" s="1"/>
  <c r="W179" i="2"/>
  <c r="V179" i="2"/>
  <c r="H179" i="2"/>
  <c r="G179" i="2"/>
  <c r="F179" i="2"/>
  <c r="E179" i="2"/>
  <c r="B179" i="2"/>
  <c r="C179" i="2" s="1"/>
  <c r="W178" i="2"/>
  <c r="V178" i="2"/>
  <c r="H178" i="2"/>
  <c r="G178" i="2"/>
  <c r="F178" i="2"/>
  <c r="E178" i="2"/>
  <c r="B178" i="2"/>
  <c r="C178" i="2" s="1"/>
  <c r="W177" i="2"/>
  <c r="V177" i="2"/>
  <c r="H177" i="2"/>
  <c r="G177" i="2"/>
  <c r="F177" i="2"/>
  <c r="E177" i="2"/>
  <c r="B177" i="2"/>
  <c r="C177" i="2" s="1"/>
  <c r="W176" i="2"/>
  <c r="V176" i="2"/>
  <c r="H176" i="2"/>
  <c r="G176" i="2"/>
  <c r="F176" i="2"/>
  <c r="E176" i="2"/>
  <c r="B176" i="2"/>
  <c r="C176" i="2" s="1"/>
  <c r="W175" i="2"/>
  <c r="V175" i="2"/>
  <c r="H175" i="2"/>
  <c r="G175" i="2"/>
  <c r="F175" i="2"/>
  <c r="E175" i="2"/>
  <c r="B175" i="2"/>
  <c r="C175" i="2" s="1"/>
  <c r="W174" i="2"/>
  <c r="V174" i="2"/>
  <c r="H174" i="2"/>
  <c r="G174" i="2"/>
  <c r="F174" i="2"/>
  <c r="E174" i="2"/>
  <c r="B174" i="2"/>
  <c r="C174" i="2" s="1"/>
  <c r="W173" i="2"/>
  <c r="V173" i="2"/>
  <c r="H173" i="2"/>
  <c r="G173" i="2"/>
  <c r="F173" i="2"/>
  <c r="E173" i="2"/>
  <c r="B173" i="2"/>
  <c r="C173" i="2" s="1"/>
  <c r="W172" i="2"/>
  <c r="V172" i="2"/>
  <c r="H172" i="2"/>
  <c r="G172" i="2"/>
  <c r="F172" i="2"/>
  <c r="E172" i="2"/>
  <c r="B172" i="2"/>
  <c r="C172" i="2" s="1"/>
  <c r="W171" i="2"/>
  <c r="V171" i="2"/>
  <c r="H171" i="2"/>
  <c r="G171" i="2"/>
  <c r="F171" i="2"/>
  <c r="E171" i="2"/>
  <c r="B171" i="2"/>
  <c r="C171" i="2" s="1"/>
  <c r="W170" i="2"/>
  <c r="V170" i="2"/>
  <c r="H170" i="2"/>
  <c r="G170" i="2"/>
  <c r="F170" i="2"/>
  <c r="E170" i="2"/>
  <c r="B170" i="2"/>
  <c r="C170" i="2" s="1"/>
  <c r="W169" i="2"/>
  <c r="V169" i="2"/>
  <c r="H169" i="2"/>
  <c r="G169" i="2"/>
  <c r="F169" i="2"/>
  <c r="E169" i="2"/>
  <c r="B169" i="2"/>
  <c r="C169" i="2" s="1"/>
  <c r="W168" i="2"/>
  <c r="V168" i="2"/>
  <c r="H168" i="2"/>
  <c r="G168" i="2"/>
  <c r="F168" i="2"/>
  <c r="E168" i="2"/>
  <c r="B168" i="2"/>
  <c r="C168" i="2" s="1"/>
  <c r="W167" i="2"/>
  <c r="V167" i="2"/>
  <c r="H167" i="2"/>
  <c r="G167" i="2"/>
  <c r="F167" i="2"/>
  <c r="E167" i="2"/>
  <c r="B167" i="2"/>
  <c r="C167" i="2" s="1"/>
  <c r="W166" i="2"/>
  <c r="V166" i="2"/>
  <c r="H166" i="2"/>
  <c r="G166" i="2"/>
  <c r="F166" i="2"/>
  <c r="E166" i="2"/>
  <c r="B166" i="2"/>
  <c r="C166" i="2" s="1"/>
  <c r="W165" i="2"/>
  <c r="V165" i="2"/>
  <c r="H165" i="2"/>
  <c r="G165" i="2"/>
  <c r="F165" i="2"/>
  <c r="E165" i="2"/>
  <c r="B165" i="2"/>
  <c r="C165" i="2" s="1"/>
  <c r="W164" i="2"/>
  <c r="V164" i="2"/>
  <c r="H164" i="2"/>
  <c r="G164" i="2"/>
  <c r="F164" i="2"/>
  <c r="E164" i="2"/>
  <c r="B164" i="2"/>
  <c r="C164" i="2" s="1"/>
  <c r="W163" i="2"/>
  <c r="V163" i="2"/>
  <c r="H163" i="2"/>
  <c r="G163" i="2"/>
  <c r="F163" i="2"/>
  <c r="E163" i="2"/>
  <c r="B163" i="2"/>
  <c r="C163" i="2" s="1"/>
  <c r="W162" i="2"/>
  <c r="V162" i="2"/>
  <c r="H162" i="2"/>
  <c r="G162" i="2"/>
  <c r="F162" i="2"/>
  <c r="E162" i="2"/>
  <c r="B162" i="2"/>
  <c r="C162" i="2" s="1"/>
  <c r="W161" i="2"/>
  <c r="V161" i="2"/>
  <c r="H161" i="2"/>
  <c r="G161" i="2"/>
  <c r="F161" i="2"/>
  <c r="E161" i="2"/>
  <c r="B161" i="2"/>
  <c r="C161" i="2" s="1"/>
  <c r="W160" i="2"/>
  <c r="V160" i="2"/>
  <c r="H160" i="2"/>
  <c r="G160" i="2"/>
  <c r="F160" i="2"/>
  <c r="E160" i="2"/>
  <c r="B160" i="2"/>
  <c r="C160" i="2" s="1"/>
  <c r="W159" i="2"/>
  <c r="V159" i="2"/>
  <c r="H159" i="2"/>
  <c r="G159" i="2"/>
  <c r="F159" i="2"/>
  <c r="E159" i="2"/>
  <c r="B159" i="2"/>
  <c r="C159" i="2" s="1"/>
  <c r="W158" i="2"/>
  <c r="V158" i="2"/>
  <c r="H158" i="2"/>
  <c r="G158" i="2"/>
  <c r="F158" i="2"/>
  <c r="E158" i="2"/>
  <c r="B158" i="2"/>
  <c r="C158" i="2" s="1"/>
  <c r="W157" i="2"/>
  <c r="V157" i="2"/>
  <c r="H157" i="2"/>
  <c r="G157" i="2"/>
  <c r="F157" i="2"/>
  <c r="E157" i="2"/>
  <c r="B157" i="2"/>
  <c r="C157" i="2" s="1"/>
  <c r="W156" i="2"/>
  <c r="V156" i="2"/>
  <c r="H156" i="2"/>
  <c r="G156" i="2"/>
  <c r="F156" i="2"/>
  <c r="E156" i="2"/>
  <c r="B156" i="2"/>
  <c r="C156" i="2" s="1"/>
  <c r="W155" i="2"/>
  <c r="V155" i="2"/>
  <c r="H155" i="2"/>
  <c r="G155" i="2"/>
  <c r="F155" i="2"/>
  <c r="E155" i="2"/>
  <c r="B155" i="2"/>
  <c r="C155" i="2" s="1"/>
  <c r="W154" i="2"/>
  <c r="V154" i="2"/>
  <c r="H154" i="2"/>
  <c r="G154" i="2"/>
  <c r="F154" i="2"/>
  <c r="E154" i="2"/>
  <c r="B154" i="2"/>
  <c r="C154" i="2" s="1"/>
  <c r="W153" i="2"/>
  <c r="V153" i="2"/>
  <c r="H153" i="2"/>
  <c r="G153" i="2"/>
  <c r="F153" i="2"/>
  <c r="E153" i="2"/>
  <c r="B153" i="2"/>
  <c r="C153" i="2" s="1"/>
  <c r="W152" i="2"/>
  <c r="V152" i="2"/>
  <c r="H152" i="2"/>
  <c r="G152" i="2"/>
  <c r="F152" i="2"/>
  <c r="E152" i="2"/>
  <c r="B152" i="2"/>
  <c r="C152" i="2" s="1"/>
  <c r="W151" i="2"/>
  <c r="V151" i="2"/>
  <c r="H151" i="2"/>
  <c r="G151" i="2"/>
  <c r="F151" i="2"/>
  <c r="E151" i="2"/>
  <c r="B151" i="2"/>
  <c r="C151" i="2" s="1"/>
  <c r="W150" i="2"/>
  <c r="V150" i="2"/>
  <c r="H150" i="2"/>
  <c r="G150" i="2"/>
  <c r="F150" i="2"/>
  <c r="E150" i="2"/>
  <c r="B150" i="2"/>
  <c r="C150" i="2" s="1"/>
  <c r="W149" i="2"/>
  <c r="V149" i="2"/>
  <c r="H149" i="2"/>
  <c r="G149" i="2"/>
  <c r="F149" i="2"/>
  <c r="E149" i="2"/>
  <c r="B149" i="2"/>
  <c r="C149" i="2" s="1"/>
  <c r="W148" i="2"/>
  <c r="V148" i="2"/>
  <c r="H148" i="2"/>
  <c r="G148" i="2"/>
  <c r="F148" i="2"/>
  <c r="E148" i="2"/>
  <c r="B148" i="2"/>
  <c r="C148" i="2" s="1"/>
  <c r="W147" i="2"/>
  <c r="V147" i="2"/>
  <c r="H147" i="2"/>
  <c r="G147" i="2"/>
  <c r="F147" i="2"/>
  <c r="E147" i="2"/>
  <c r="B147" i="2"/>
  <c r="C147" i="2" s="1"/>
  <c r="W146" i="2"/>
  <c r="V146" i="2"/>
  <c r="H146" i="2"/>
  <c r="G146" i="2"/>
  <c r="F146" i="2"/>
  <c r="E146" i="2"/>
  <c r="B146" i="2"/>
  <c r="C146" i="2" s="1"/>
  <c r="W145" i="2"/>
  <c r="V145" i="2"/>
  <c r="H145" i="2"/>
  <c r="G145" i="2"/>
  <c r="F145" i="2"/>
  <c r="E145" i="2"/>
  <c r="B145" i="2"/>
  <c r="C145" i="2" s="1"/>
  <c r="W144" i="2"/>
  <c r="V144" i="2"/>
  <c r="H144" i="2"/>
  <c r="G144" i="2"/>
  <c r="F144" i="2"/>
  <c r="E144" i="2"/>
  <c r="B144" i="2"/>
  <c r="C144" i="2" s="1"/>
  <c r="W143" i="2"/>
  <c r="V143" i="2"/>
  <c r="H143" i="2"/>
  <c r="G143" i="2"/>
  <c r="F143" i="2"/>
  <c r="E143" i="2"/>
  <c r="B143" i="2"/>
  <c r="C143" i="2" s="1"/>
  <c r="W142" i="2"/>
  <c r="V142" i="2"/>
  <c r="H142" i="2"/>
  <c r="G142" i="2"/>
  <c r="F142" i="2"/>
  <c r="E142" i="2"/>
  <c r="B142" i="2"/>
  <c r="C142" i="2" s="1"/>
  <c r="W141" i="2"/>
  <c r="V141" i="2"/>
  <c r="H141" i="2"/>
  <c r="G141" i="2"/>
  <c r="F141" i="2"/>
  <c r="E141" i="2"/>
  <c r="B141" i="2"/>
  <c r="C141" i="2" s="1"/>
  <c r="W140" i="2"/>
  <c r="V140" i="2"/>
  <c r="H140" i="2"/>
  <c r="G140" i="2"/>
  <c r="F140" i="2"/>
  <c r="E140" i="2"/>
  <c r="B140" i="2"/>
  <c r="C140" i="2" s="1"/>
  <c r="W139" i="2"/>
  <c r="V139" i="2"/>
  <c r="H139" i="2"/>
  <c r="G139" i="2"/>
  <c r="F139" i="2"/>
  <c r="E139" i="2"/>
  <c r="B139" i="2"/>
  <c r="C139" i="2" s="1"/>
  <c r="W138" i="2"/>
  <c r="V138" i="2"/>
  <c r="H138" i="2"/>
  <c r="G138" i="2"/>
  <c r="F138" i="2"/>
  <c r="E138" i="2"/>
  <c r="B138" i="2"/>
  <c r="C138" i="2" s="1"/>
  <c r="W137" i="2"/>
  <c r="V137" i="2"/>
  <c r="H137" i="2"/>
  <c r="G137" i="2"/>
  <c r="F137" i="2"/>
  <c r="E137" i="2"/>
  <c r="B137" i="2"/>
  <c r="C137" i="2" s="1"/>
  <c r="W136" i="2"/>
  <c r="V136" i="2"/>
  <c r="H136" i="2"/>
  <c r="G136" i="2"/>
  <c r="F136" i="2"/>
  <c r="E136" i="2"/>
  <c r="B136" i="2"/>
  <c r="C136" i="2" s="1"/>
  <c r="W135" i="2"/>
  <c r="V135" i="2"/>
  <c r="H135" i="2"/>
  <c r="G135" i="2"/>
  <c r="F135" i="2"/>
  <c r="E135" i="2"/>
  <c r="B135" i="2"/>
  <c r="C135" i="2" s="1"/>
  <c r="W134" i="2"/>
  <c r="V134" i="2"/>
  <c r="H134" i="2"/>
  <c r="G134" i="2"/>
  <c r="F134" i="2"/>
  <c r="E134" i="2"/>
  <c r="B134" i="2"/>
  <c r="C134" i="2" s="1"/>
  <c r="W133" i="2"/>
  <c r="V133" i="2"/>
  <c r="H133" i="2"/>
  <c r="G133" i="2"/>
  <c r="F133" i="2"/>
  <c r="E133" i="2"/>
  <c r="B133" i="2"/>
  <c r="C133" i="2" s="1"/>
  <c r="W132" i="2"/>
  <c r="V132" i="2"/>
  <c r="H132" i="2"/>
  <c r="G132" i="2"/>
  <c r="F132" i="2"/>
  <c r="E132" i="2"/>
  <c r="B132" i="2"/>
  <c r="C132" i="2" s="1"/>
  <c r="W131" i="2"/>
  <c r="V131" i="2"/>
  <c r="H131" i="2"/>
  <c r="G131" i="2"/>
  <c r="F131" i="2"/>
  <c r="E131" i="2"/>
  <c r="B131" i="2"/>
  <c r="C131" i="2" s="1"/>
  <c r="W130" i="2"/>
  <c r="V130" i="2"/>
  <c r="H130" i="2"/>
  <c r="G130" i="2"/>
  <c r="F130" i="2"/>
  <c r="E130" i="2"/>
  <c r="B130" i="2"/>
  <c r="C130" i="2" s="1"/>
  <c r="W129" i="2"/>
  <c r="V129" i="2"/>
  <c r="H129" i="2"/>
  <c r="G129" i="2"/>
  <c r="F129" i="2"/>
  <c r="E129" i="2"/>
  <c r="B129" i="2"/>
  <c r="C129" i="2" s="1"/>
  <c r="W128" i="2"/>
  <c r="V128" i="2"/>
  <c r="H128" i="2"/>
  <c r="G128" i="2"/>
  <c r="F128" i="2"/>
  <c r="E128" i="2"/>
  <c r="B128" i="2"/>
  <c r="C128" i="2" s="1"/>
  <c r="W127" i="2"/>
  <c r="V127" i="2"/>
  <c r="H127" i="2"/>
  <c r="G127" i="2"/>
  <c r="F127" i="2"/>
  <c r="E127" i="2"/>
  <c r="B127" i="2"/>
  <c r="C127" i="2" s="1"/>
  <c r="W126" i="2"/>
  <c r="V126" i="2"/>
  <c r="H126" i="2"/>
  <c r="G126" i="2"/>
  <c r="F126" i="2"/>
  <c r="E126" i="2"/>
  <c r="B126" i="2"/>
  <c r="C126" i="2" s="1"/>
  <c r="W125" i="2"/>
  <c r="V125" i="2"/>
  <c r="H125" i="2"/>
  <c r="G125" i="2"/>
  <c r="F125" i="2"/>
  <c r="E125" i="2"/>
  <c r="B125" i="2"/>
  <c r="C125" i="2" s="1"/>
  <c r="W124" i="2"/>
  <c r="V124" i="2"/>
  <c r="H124" i="2"/>
  <c r="G124" i="2"/>
  <c r="F124" i="2"/>
  <c r="E124" i="2"/>
  <c r="B124" i="2"/>
  <c r="C124" i="2" s="1"/>
  <c r="W123" i="2"/>
  <c r="V123" i="2"/>
  <c r="H123" i="2"/>
  <c r="G123" i="2"/>
  <c r="F123" i="2"/>
  <c r="E123" i="2"/>
  <c r="B123" i="2"/>
  <c r="C123" i="2" s="1"/>
  <c r="W122" i="2"/>
  <c r="V122" i="2"/>
  <c r="H122" i="2"/>
  <c r="G122" i="2"/>
  <c r="F122" i="2"/>
  <c r="E122" i="2"/>
  <c r="B122" i="2"/>
  <c r="C122" i="2" s="1"/>
  <c r="W121" i="2"/>
  <c r="V121" i="2"/>
  <c r="H121" i="2"/>
  <c r="G121" i="2"/>
  <c r="F121" i="2"/>
  <c r="E121" i="2"/>
  <c r="B121" i="2"/>
  <c r="C121" i="2" s="1"/>
  <c r="W120" i="2"/>
  <c r="V120" i="2"/>
  <c r="H120" i="2"/>
  <c r="G120" i="2"/>
  <c r="F120" i="2"/>
  <c r="E120" i="2"/>
  <c r="B120" i="2"/>
  <c r="C120" i="2" s="1"/>
  <c r="W119" i="2"/>
  <c r="V119" i="2"/>
  <c r="H119" i="2"/>
  <c r="G119" i="2"/>
  <c r="F119" i="2"/>
  <c r="E119" i="2"/>
  <c r="B119" i="2"/>
  <c r="C119" i="2" s="1"/>
  <c r="W118" i="2"/>
  <c r="V118" i="2"/>
  <c r="H118" i="2"/>
  <c r="G118" i="2"/>
  <c r="F118" i="2"/>
  <c r="E118" i="2"/>
  <c r="B118" i="2"/>
  <c r="C118" i="2" s="1"/>
  <c r="W116" i="2"/>
  <c r="V116" i="2"/>
  <c r="H116" i="2"/>
  <c r="G116" i="2"/>
  <c r="F116" i="2"/>
  <c r="E116" i="2"/>
  <c r="B116" i="2"/>
  <c r="C116" i="2" s="1"/>
  <c r="W115" i="2"/>
  <c r="V115" i="2"/>
  <c r="H115" i="2"/>
  <c r="G115" i="2"/>
  <c r="F115" i="2"/>
  <c r="E115" i="2"/>
  <c r="B115" i="2"/>
  <c r="C115" i="2" s="1"/>
  <c r="W114" i="2"/>
  <c r="V114" i="2"/>
  <c r="H114" i="2"/>
  <c r="G114" i="2"/>
  <c r="F114" i="2"/>
  <c r="E114" i="2"/>
  <c r="B114" i="2"/>
  <c r="C114" i="2" s="1"/>
  <c r="W113" i="2"/>
  <c r="V113" i="2"/>
  <c r="H113" i="2"/>
  <c r="G113" i="2"/>
  <c r="F113" i="2"/>
  <c r="E113" i="2"/>
  <c r="B113" i="2"/>
  <c r="C113" i="2" s="1"/>
  <c r="W112" i="2"/>
  <c r="V112" i="2"/>
  <c r="H112" i="2"/>
  <c r="G112" i="2"/>
  <c r="F112" i="2"/>
  <c r="E112" i="2"/>
  <c r="B112" i="2"/>
  <c r="C112" i="2" s="1"/>
  <c r="W111" i="2"/>
  <c r="V111" i="2"/>
  <c r="H111" i="2"/>
  <c r="G111" i="2"/>
  <c r="F111" i="2"/>
  <c r="E111" i="2"/>
  <c r="B111" i="2"/>
  <c r="C111" i="2" s="1"/>
  <c r="W110" i="2"/>
  <c r="V110" i="2"/>
  <c r="H110" i="2"/>
  <c r="G110" i="2"/>
  <c r="F110" i="2"/>
  <c r="E110" i="2"/>
  <c r="B110" i="2"/>
  <c r="C110" i="2" s="1"/>
  <c r="W109" i="2"/>
  <c r="V109" i="2"/>
  <c r="H109" i="2"/>
  <c r="G109" i="2"/>
  <c r="F109" i="2"/>
  <c r="E109" i="2"/>
  <c r="B109" i="2"/>
  <c r="C109" i="2" s="1"/>
  <c r="W108" i="2"/>
  <c r="V108" i="2"/>
  <c r="H108" i="2"/>
  <c r="G108" i="2"/>
  <c r="F108" i="2"/>
  <c r="E108" i="2"/>
  <c r="B108" i="2"/>
  <c r="C108" i="2" s="1"/>
  <c r="W107" i="2"/>
  <c r="V107" i="2"/>
  <c r="H107" i="2"/>
  <c r="G107" i="2"/>
  <c r="F107" i="2"/>
  <c r="E107" i="2"/>
  <c r="B107" i="2"/>
  <c r="C107" i="2" s="1"/>
  <c r="W106" i="2"/>
  <c r="V106" i="2"/>
  <c r="H106" i="2"/>
  <c r="G106" i="2"/>
  <c r="F106" i="2"/>
  <c r="E106" i="2"/>
  <c r="B106" i="2"/>
  <c r="C106" i="2" s="1"/>
  <c r="W105" i="2"/>
  <c r="V105" i="2"/>
  <c r="H105" i="2"/>
  <c r="G105" i="2"/>
  <c r="F105" i="2"/>
  <c r="E105" i="2"/>
  <c r="B105" i="2"/>
  <c r="C105" i="2" s="1"/>
  <c r="W104" i="2"/>
  <c r="V104" i="2"/>
  <c r="H104" i="2"/>
  <c r="G104" i="2"/>
  <c r="F104" i="2"/>
  <c r="E104" i="2"/>
  <c r="B104" i="2"/>
  <c r="C104" i="2" s="1"/>
  <c r="W103" i="2"/>
  <c r="V103" i="2"/>
  <c r="H103" i="2"/>
  <c r="G103" i="2"/>
  <c r="F103" i="2"/>
  <c r="E103" i="2"/>
  <c r="B103" i="2"/>
  <c r="C103" i="2" s="1"/>
  <c r="V102" i="2"/>
  <c r="W101" i="2"/>
  <c r="V101" i="2"/>
  <c r="V100" i="2"/>
  <c r="W99" i="2"/>
  <c r="V99" i="2"/>
  <c r="V98" i="2"/>
  <c r="W97" i="2"/>
  <c r="V97" i="2"/>
  <c r="V96" i="2"/>
  <c r="W95" i="2"/>
  <c r="V95" i="2"/>
  <c r="V94" i="2"/>
  <c r="W93" i="2"/>
  <c r="V93" i="2"/>
  <c r="V92" i="2"/>
  <c r="W91" i="2"/>
  <c r="V91" i="2"/>
  <c r="V90" i="2"/>
  <c r="W89" i="2"/>
  <c r="V89" i="2"/>
  <c r="V88" i="2"/>
  <c r="W87" i="2"/>
  <c r="V87" i="2"/>
  <c r="V86" i="2"/>
  <c r="W85" i="2"/>
  <c r="V85" i="2"/>
  <c r="V84" i="2"/>
  <c r="W83" i="2"/>
  <c r="V83" i="2"/>
  <c r="V82" i="2"/>
  <c r="W81" i="2"/>
  <c r="V81" i="2"/>
  <c r="V80" i="2"/>
  <c r="W79" i="2"/>
  <c r="V79" i="2"/>
  <c r="V78" i="2"/>
  <c r="W77" i="2"/>
  <c r="V77" i="2"/>
  <c r="V76" i="2"/>
  <c r="W75" i="2"/>
  <c r="V75" i="2"/>
  <c r="V74" i="2"/>
  <c r="W73" i="2"/>
  <c r="V73" i="2"/>
  <c r="V72" i="2"/>
  <c r="W71" i="2"/>
  <c r="V71" i="2"/>
  <c r="V70" i="2"/>
  <c r="W69" i="2"/>
  <c r="V69" i="2"/>
  <c r="V68" i="2"/>
  <c r="W67" i="2"/>
  <c r="V67" i="2"/>
  <c r="V66" i="2"/>
  <c r="W65" i="2"/>
  <c r="V65" i="2"/>
  <c r="V64" i="2"/>
  <c r="W63" i="2"/>
  <c r="V63" i="2"/>
  <c r="V62" i="2"/>
  <c r="W61" i="2"/>
  <c r="V61" i="2"/>
  <c r="H61" i="2"/>
  <c r="G61" i="2"/>
  <c r="F61" i="2"/>
  <c r="E61" i="2"/>
  <c r="B61" i="2"/>
  <c r="C61" i="2" s="1"/>
  <c r="W60" i="2"/>
  <c r="V60" i="2"/>
  <c r="H60" i="2"/>
  <c r="G60" i="2"/>
  <c r="F60" i="2"/>
  <c r="E60" i="2"/>
  <c r="B60" i="2"/>
  <c r="C60" i="2" s="1"/>
  <c r="V59" i="2"/>
  <c r="H59" i="2"/>
  <c r="G59" i="2"/>
  <c r="F59" i="2"/>
  <c r="E59" i="2"/>
  <c r="B59" i="2"/>
  <c r="C59" i="2" s="1"/>
  <c r="W58" i="2"/>
  <c r="H58" i="2"/>
  <c r="G58" i="2"/>
  <c r="F58" i="2"/>
  <c r="E58" i="2"/>
  <c r="B58" i="2"/>
  <c r="C58" i="2" s="1"/>
  <c r="W57" i="2"/>
  <c r="V57" i="2"/>
  <c r="H57" i="2"/>
  <c r="G57" i="2"/>
  <c r="F57" i="2"/>
  <c r="E57" i="2"/>
  <c r="B57" i="2"/>
  <c r="C57" i="2" s="1"/>
  <c r="W56" i="2"/>
  <c r="V56" i="2"/>
  <c r="H56" i="2"/>
  <c r="G56" i="2"/>
  <c r="F56" i="2"/>
  <c r="E56" i="2"/>
  <c r="B56" i="2"/>
  <c r="C56" i="2" s="1"/>
  <c r="V55" i="2"/>
  <c r="H55" i="2"/>
  <c r="G55" i="2"/>
  <c r="F55" i="2"/>
  <c r="E55" i="2"/>
  <c r="B55" i="2"/>
  <c r="C55" i="2" s="1"/>
  <c r="W54" i="2"/>
  <c r="H54" i="2"/>
  <c r="G54" i="2"/>
  <c r="F54" i="2"/>
  <c r="E54" i="2"/>
  <c r="B54" i="2"/>
  <c r="C54" i="2" s="1"/>
  <c r="W53" i="2"/>
  <c r="V53" i="2"/>
  <c r="H53" i="2"/>
  <c r="G53" i="2"/>
  <c r="F53" i="2"/>
  <c r="E53" i="2"/>
  <c r="B53" i="2"/>
  <c r="C53" i="2" s="1"/>
  <c r="W52" i="2"/>
  <c r="V52" i="2"/>
  <c r="H52" i="2"/>
  <c r="G52" i="2"/>
  <c r="F52" i="2"/>
  <c r="E52" i="2"/>
  <c r="B52" i="2"/>
  <c r="C52" i="2" s="1"/>
  <c r="V51" i="2"/>
  <c r="H51" i="2"/>
  <c r="G51" i="2"/>
  <c r="F51" i="2"/>
  <c r="E51" i="2"/>
  <c r="B51" i="2"/>
  <c r="C51" i="2" s="1"/>
  <c r="W50" i="2"/>
  <c r="H50" i="2"/>
  <c r="G50" i="2"/>
  <c r="F50" i="2"/>
  <c r="E50" i="2"/>
  <c r="B50" i="2"/>
  <c r="C50" i="2" s="1"/>
  <c r="W49" i="2"/>
  <c r="V49" i="2"/>
  <c r="H49" i="2"/>
  <c r="G49" i="2"/>
  <c r="F49" i="2"/>
  <c r="E49" i="2"/>
  <c r="B49" i="2"/>
  <c r="C49" i="2" s="1"/>
  <c r="W48" i="2"/>
  <c r="V48" i="2"/>
  <c r="H48" i="2"/>
  <c r="G48" i="2"/>
  <c r="F48" i="2"/>
  <c r="E48" i="2"/>
  <c r="B48" i="2"/>
  <c r="C48" i="2" s="1"/>
  <c r="V47" i="2"/>
  <c r="H47" i="2"/>
  <c r="G47" i="2"/>
  <c r="F47" i="2"/>
  <c r="E47" i="2"/>
  <c r="B47" i="2"/>
  <c r="C47" i="2" s="1"/>
  <c r="W46" i="2"/>
  <c r="H46" i="2"/>
  <c r="G46" i="2"/>
  <c r="F46" i="2"/>
  <c r="E46" i="2"/>
  <c r="B46" i="2"/>
  <c r="C46" i="2" s="1"/>
  <c r="W45" i="2"/>
  <c r="V45" i="2"/>
  <c r="H45" i="2"/>
  <c r="G45" i="2"/>
  <c r="F45" i="2"/>
  <c r="E45" i="2"/>
  <c r="B45" i="2"/>
  <c r="C45" i="2" s="1"/>
  <c r="W44" i="2"/>
  <c r="V44" i="2"/>
  <c r="H44" i="2"/>
  <c r="W36" i="2"/>
  <c r="V36" i="2"/>
  <c r="V34" i="2"/>
  <c r="W32" i="2"/>
  <c r="V32" i="2"/>
  <c r="V30" i="2"/>
  <c r="W28" i="2"/>
  <c r="V28" i="2"/>
  <c r="V26" i="2"/>
  <c r="W24" i="2"/>
  <c r="V24" i="2"/>
  <c r="V22" i="2"/>
  <c r="W20" i="2"/>
  <c r="V20" i="2"/>
  <c r="V15" i="2"/>
  <c r="W13" i="2"/>
  <c r="V13" i="2"/>
  <c r="V11" i="2"/>
  <c r="W9" i="2"/>
  <c r="V9" i="2"/>
  <c r="V7" i="2"/>
  <c r="W5" i="2"/>
  <c r="V5" i="2"/>
  <c r="V3" i="2"/>
  <c r="V25" i="2" l="1"/>
  <c r="V6" i="2"/>
  <c r="V10" i="2"/>
  <c r="V8" i="2"/>
  <c r="V4" i="2"/>
  <c r="V12" i="2"/>
  <c r="C44" i="2"/>
  <c r="F759" i="3"/>
  <c r="F758" i="3"/>
  <c r="F762" i="3"/>
  <c r="F761" i="3"/>
  <c r="F760" i="3"/>
  <c r="F381" i="3"/>
  <c r="F380" i="3"/>
  <c r="F382" i="3"/>
  <c r="F405" i="3"/>
  <c r="F404" i="3"/>
  <c r="F406" i="3"/>
  <c r="F424" i="3"/>
  <c r="F422" i="3"/>
  <c r="F423" i="3"/>
  <c r="F451" i="3"/>
  <c r="F449" i="3"/>
  <c r="F450" i="3"/>
  <c r="F472" i="3"/>
  <c r="F473" i="3"/>
  <c r="F474" i="3"/>
  <c r="F488" i="3"/>
  <c r="F487" i="3"/>
  <c r="F489" i="3"/>
  <c r="F548" i="3"/>
  <c r="F547" i="3"/>
  <c r="F546" i="3"/>
  <c r="F596" i="3"/>
  <c r="F595" i="3"/>
  <c r="F594" i="3"/>
  <c r="F608" i="3"/>
  <c r="F607" i="3"/>
  <c r="F606" i="3"/>
  <c r="F648" i="3"/>
  <c r="F647" i="3"/>
  <c r="F649" i="3"/>
  <c r="F660" i="3"/>
  <c r="F659" i="3"/>
  <c r="F661" i="3"/>
  <c r="F672" i="3"/>
  <c r="F671" i="3"/>
  <c r="F673" i="3"/>
  <c r="F684" i="3"/>
  <c r="F683" i="3"/>
  <c r="F682" i="3"/>
  <c r="F756" i="3"/>
  <c r="F755" i="3"/>
  <c r="F754" i="3"/>
  <c r="F233" i="3"/>
  <c r="F235" i="3"/>
  <c r="F234" i="3"/>
  <c r="F421" i="3"/>
  <c r="F420" i="3"/>
  <c r="F419" i="3"/>
  <c r="F448" i="3"/>
  <c r="F447" i="3"/>
  <c r="F446" i="3"/>
  <c r="F471" i="3"/>
  <c r="F470" i="3"/>
  <c r="F469" i="3"/>
  <c r="F508" i="3"/>
  <c r="F509" i="3"/>
  <c r="F520" i="3"/>
  <c r="F519" i="3"/>
  <c r="F521" i="3"/>
  <c r="F532" i="3"/>
  <c r="F531" i="3"/>
  <c r="F533" i="3"/>
  <c r="F544" i="3"/>
  <c r="F543" i="3"/>
  <c r="F545" i="3"/>
  <c r="F556" i="3"/>
  <c r="F555" i="3"/>
  <c r="F557" i="3"/>
  <c r="F568" i="3"/>
  <c r="F567" i="3"/>
  <c r="F569" i="3"/>
  <c r="F580" i="3"/>
  <c r="F579" i="3"/>
  <c r="F581" i="3"/>
  <c r="F189" i="3"/>
  <c r="F188" i="3"/>
  <c r="F190" i="3"/>
  <c r="F201" i="3"/>
  <c r="F200" i="3"/>
  <c r="F202" i="3"/>
  <c r="F213" i="3"/>
  <c r="F212" i="3"/>
  <c r="F214" i="3"/>
  <c r="F229" i="3"/>
  <c r="F228" i="3"/>
  <c r="F227" i="3"/>
  <c r="F241" i="3"/>
  <c r="F240" i="3"/>
  <c r="F239" i="3"/>
  <c r="F373" i="3"/>
  <c r="F372" i="3"/>
  <c r="F371" i="3"/>
  <c r="F385" i="3"/>
  <c r="F384" i="3"/>
  <c r="F383" i="3"/>
  <c r="F397" i="3"/>
  <c r="F396" i="3"/>
  <c r="F395" i="3"/>
  <c r="F413" i="3"/>
  <c r="F415" i="3"/>
  <c r="F414" i="3"/>
  <c r="F427" i="3"/>
  <c r="F425" i="3"/>
  <c r="F426" i="3"/>
  <c r="F439" i="3"/>
  <c r="F438" i="3"/>
  <c r="F437" i="3"/>
  <c r="F440" i="3"/>
  <c r="F441" i="3"/>
  <c r="F442" i="3"/>
  <c r="F452" i="3"/>
  <c r="F454" i="3"/>
  <c r="F453" i="3"/>
  <c r="F464" i="3"/>
  <c r="F463" i="3"/>
  <c r="F465" i="3"/>
  <c r="F476" i="3"/>
  <c r="F475" i="3"/>
  <c r="F477" i="3"/>
  <c r="F492" i="3"/>
  <c r="F491" i="3"/>
  <c r="F490" i="3"/>
  <c r="F504" i="3"/>
  <c r="F503" i="3"/>
  <c r="F502" i="3"/>
  <c r="F515" i="3"/>
  <c r="F513" i="3"/>
  <c r="F514" i="3"/>
  <c r="F527" i="3"/>
  <c r="F526" i="3"/>
  <c r="F525" i="3"/>
  <c r="F539" i="3"/>
  <c r="F537" i="3"/>
  <c r="F538" i="3"/>
  <c r="F551" i="3"/>
  <c r="F550" i="3"/>
  <c r="F549" i="3"/>
  <c r="F563" i="3"/>
  <c r="F561" i="3"/>
  <c r="F562" i="3"/>
  <c r="F575" i="3"/>
  <c r="F574" i="3"/>
  <c r="F573" i="3"/>
  <c r="F587" i="3"/>
  <c r="F585" i="3"/>
  <c r="F586" i="3"/>
  <c r="F599" i="3"/>
  <c r="F598" i="3"/>
  <c r="F597" i="3"/>
  <c r="F611" i="3"/>
  <c r="F609" i="3"/>
  <c r="F610" i="3"/>
  <c r="F623" i="3"/>
  <c r="F622" i="3"/>
  <c r="F621" i="3"/>
  <c r="F640" i="3"/>
  <c r="F639" i="3"/>
  <c r="F638" i="3"/>
  <c r="F652" i="3"/>
  <c r="F651" i="3"/>
  <c r="F650" i="3"/>
  <c r="F664" i="3"/>
  <c r="F663" i="3"/>
  <c r="F662" i="3"/>
  <c r="F676" i="3"/>
  <c r="F675" i="3"/>
  <c r="F674" i="3"/>
  <c r="F687" i="3"/>
  <c r="F686" i="3"/>
  <c r="F685" i="3"/>
  <c r="F699" i="3"/>
  <c r="F697" i="3"/>
  <c r="F698" i="3"/>
  <c r="F710" i="3"/>
  <c r="F709" i="3"/>
  <c r="F724" i="3"/>
  <c r="F726" i="3"/>
  <c r="F725" i="3"/>
  <c r="F736" i="3"/>
  <c r="F737" i="3"/>
  <c r="F738" i="3"/>
  <c r="F748" i="3"/>
  <c r="F750" i="3"/>
  <c r="F749" i="3"/>
  <c r="F757" i="3"/>
  <c r="F209" i="3"/>
  <c r="F210" i="3"/>
  <c r="F211" i="3"/>
  <c r="F225" i="3"/>
  <c r="F224" i="3"/>
  <c r="F226" i="3"/>
  <c r="F524" i="3"/>
  <c r="F523" i="3"/>
  <c r="F522" i="3"/>
  <c r="F369" i="3"/>
  <c r="F368" i="3"/>
  <c r="F370" i="3"/>
  <c r="F412" i="3"/>
  <c r="F411" i="3"/>
  <c r="F410" i="3"/>
  <c r="F436" i="3"/>
  <c r="F435" i="3"/>
  <c r="F434" i="3"/>
  <c r="F484" i="3"/>
  <c r="F486" i="3"/>
  <c r="F485" i="3"/>
  <c r="F560" i="3"/>
  <c r="F559" i="3"/>
  <c r="F558" i="3"/>
  <c r="F572" i="3"/>
  <c r="F571" i="3"/>
  <c r="F570" i="3"/>
  <c r="F620" i="3"/>
  <c r="F619" i="3"/>
  <c r="F618" i="3"/>
  <c r="F636" i="3"/>
  <c r="F635" i="3"/>
  <c r="F637" i="3"/>
  <c r="F708" i="3"/>
  <c r="F707" i="3"/>
  <c r="F706" i="3"/>
  <c r="F720" i="3"/>
  <c r="F719" i="3"/>
  <c r="F718" i="3"/>
  <c r="F747" i="3"/>
  <c r="F745" i="3"/>
  <c r="F746" i="3"/>
  <c r="F196" i="3"/>
  <c r="F194" i="3"/>
  <c r="F195" i="3"/>
  <c r="F208" i="3"/>
  <c r="F206" i="3"/>
  <c r="F207" i="3"/>
  <c r="F221" i="3"/>
  <c r="F222" i="3"/>
  <c r="F223" i="3"/>
  <c r="F365" i="3"/>
  <c r="F366" i="3"/>
  <c r="F367" i="3"/>
  <c r="F401" i="3"/>
  <c r="F403" i="3"/>
  <c r="F402" i="3"/>
  <c r="F409" i="3"/>
  <c r="F408" i="3"/>
  <c r="F407" i="3"/>
  <c r="F459" i="3"/>
  <c r="F458" i="3"/>
  <c r="F496" i="3"/>
  <c r="F497" i="3"/>
  <c r="F498" i="3"/>
  <c r="F592" i="3"/>
  <c r="F591" i="3"/>
  <c r="F593" i="3"/>
  <c r="F632" i="3"/>
  <c r="F633" i="3"/>
  <c r="F634" i="3"/>
  <c r="F656" i="3"/>
  <c r="F657" i="3"/>
  <c r="F658" i="3"/>
  <c r="F716" i="3"/>
  <c r="F715" i="3"/>
  <c r="F717" i="3"/>
  <c r="F197" i="3"/>
  <c r="F198" i="3"/>
  <c r="F199" i="3"/>
  <c r="F237" i="3"/>
  <c r="F236" i="3"/>
  <c r="F238" i="3"/>
  <c r="F393" i="3"/>
  <c r="F392" i="3"/>
  <c r="F394" i="3"/>
  <c r="F460" i="3"/>
  <c r="F462" i="3"/>
  <c r="F461" i="3"/>
  <c r="F500" i="3"/>
  <c r="F499" i="3"/>
  <c r="F501" i="3"/>
  <c r="F512" i="3"/>
  <c r="F511" i="3"/>
  <c r="F510" i="3"/>
  <c r="F536" i="3"/>
  <c r="F535" i="3"/>
  <c r="F534" i="3"/>
  <c r="F584" i="3"/>
  <c r="F583" i="3"/>
  <c r="F582" i="3"/>
  <c r="F696" i="3"/>
  <c r="F695" i="3"/>
  <c r="F694" i="3"/>
  <c r="F723" i="3"/>
  <c r="F721" i="3"/>
  <c r="F722" i="3"/>
  <c r="F735" i="3"/>
  <c r="F734" i="3"/>
  <c r="F733" i="3"/>
  <c r="F220" i="3"/>
  <c r="F219" i="3"/>
  <c r="F218" i="3"/>
  <c r="F377" i="3"/>
  <c r="F379" i="3"/>
  <c r="F378" i="3"/>
  <c r="F389" i="3"/>
  <c r="F391" i="3"/>
  <c r="F390" i="3"/>
  <c r="F432" i="3"/>
  <c r="F431" i="3"/>
  <c r="F433" i="3"/>
  <c r="F483" i="3"/>
  <c r="F481" i="3"/>
  <c r="F482" i="3"/>
  <c r="F604" i="3"/>
  <c r="F603" i="3"/>
  <c r="F605" i="3"/>
  <c r="F616" i="3"/>
  <c r="F615" i="3"/>
  <c r="F617" i="3"/>
  <c r="F644" i="3"/>
  <c r="F646" i="3"/>
  <c r="F645" i="3"/>
  <c r="F668" i="3"/>
  <c r="F670" i="3"/>
  <c r="F669" i="3"/>
  <c r="F680" i="3"/>
  <c r="F679" i="3"/>
  <c r="F681" i="3"/>
  <c r="F692" i="3"/>
  <c r="F691" i="3"/>
  <c r="F693" i="3"/>
  <c r="F704" i="3"/>
  <c r="F703" i="3"/>
  <c r="F705" i="3"/>
  <c r="F732" i="3"/>
  <c r="F731" i="3"/>
  <c r="F730" i="3"/>
  <c r="F744" i="3"/>
  <c r="F743" i="3"/>
  <c r="F742" i="3"/>
  <c r="F193" i="3"/>
  <c r="F192" i="3"/>
  <c r="F191" i="3"/>
  <c r="F205" i="3"/>
  <c r="F204" i="3"/>
  <c r="F203" i="3"/>
  <c r="F217" i="3"/>
  <c r="F216" i="3"/>
  <c r="F215" i="3"/>
  <c r="F232" i="3"/>
  <c r="F230" i="3"/>
  <c r="F231" i="3"/>
  <c r="F376" i="3"/>
  <c r="F374" i="3"/>
  <c r="F375" i="3"/>
  <c r="F388" i="3"/>
  <c r="F387" i="3"/>
  <c r="F386" i="3"/>
  <c r="F400" i="3"/>
  <c r="F398" i="3"/>
  <c r="F399" i="3"/>
  <c r="F417" i="3"/>
  <c r="F416" i="3"/>
  <c r="F418" i="3"/>
  <c r="F428" i="3"/>
  <c r="F430" i="3"/>
  <c r="F429" i="3"/>
  <c r="F444" i="3"/>
  <c r="F443" i="3"/>
  <c r="F445" i="3"/>
  <c r="F456" i="3"/>
  <c r="F455" i="3"/>
  <c r="F457" i="3"/>
  <c r="F468" i="3"/>
  <c r="F467" i="3"/>
  <c r="F466" i="3"/>
  <c r="F480" i="3"/>
  <c r="F479" i="3"/>
  <c r="F478" i="3"/>
  <c r="F495" i="3"/>
  <c r="F494" i="3"/>
  <c r="F493" i="3"/>
  <c r="F507" i="3"/>
  <c r="F505" i="3"/>
  <c r="F506" i="3"/>
  <c r="F516" i="3"/>
  <c r="F518" i="3"/>
  <c r="F517" i="3"/>
  <c r="F528" i="3"/>
  <c r="F529" i="3"/>
  <c r="F530" i="3"/>
  <c r="F540" i="3"/>
  <c r="F542" i="3"/>
  <c r="F541" i="3"/>
  <c r="F552" i="3"/>
  <c r="F553" i="3"/>
  <c r="F554" i="3"/>
  <c r="F564" i="3"/>
  <c r="F566" i="3"/>
  <c r="F565" i="3"/>
  <c r="F576" i="3"/>
  <c r="F577" i="3"/>
  <c r="F578" i="3"/>
  <c r="F588" i="3"/>
  <c r="F590" i="3"/>
  <c r="F589" i="3"/>
  <c r="F600" i="3"/>
  <c r="F601" i="3"/>
  <c r="F602" i="3"/>
  <c r="F612" i="3"/>
  <c r="F614" i="3"/>
  <c r="F613" i="3"/>
  <c r="F624" i="3"/>
  <c r="F625" i="3"/>
  <c r="F626" i="3"/>
  <c r="F628" i="3"/>
  <c r="F627" i="3"/>
  <c r="F629" i="3"/>
  <c r="F631" i="3"/>
  <c r="F630" i="3"/>
  <c r="F643" i="3"/>
  <c r="F641" i="3"/>
  <c r="F642" i="3"/>
  <c r="F655" i="3"/>
  <c r="F654" i="3"/>
  <c r="F653" i="3"/>
  <c r="F667" i="3"/>
  <c r="F665" i="3"/>
  <c r="F666" i="3"/>
  <c r="F678" i="3"/>
  <c r="F677" i="3"/>
  <c r="F688" i="3"/>
  <c r="F689" i="3"/>
  <c r="F690" i="3"/>
  <c r="F700" i="3"/>
  <c r="F702" i="3"/>
  <c r="F701" i="3"/>
  <c r="F712" i="3"/>
  <c r="F711" i="3"/>
  <c r="F713" i="3"/>
  <c r="F714" i="3"/>
  <c r="F728" i="3"/>
  <c r="F727" i="3"/>
  <c r="F729" i="3"/>
  <c r="F740" i="3"/>
  <c r="F739" i="3"/>
  <c r="F741" i="3"/>
  <c r="F752" i="3"/>
  <c r="F751" i="3"/>
  <c r="F753" i="3"/>
  <c r="E3" i="4" l="1"/>
  <c r="D3" i="4"/>
  <c r="E4" i="4"/>
  <c r="D4" i="4"/>
  <c r="E6" i="4"/>
  <c r="D6" i="4"/>
  <c r="D5" i="4"/>
  <c r="E5" i="4"/>
  <c r="E8" i="4"/>
  <c r="D8" i="4"/>
  <c r="D7" i="4"/>
  <c r="E7" i="4"/>
  <c r="D9" i="4"/>
  <c r="E9" i="4"/>
  <c r="E10" i="4"/>
  <c r="D10" i="4"/>
  <c r="D11" i="4"/>
  <c r="E11" i="4"/>
  <c r="E13" i="4"/>
  <c r="B14" i="4"/>
  <c r="B29" i="6" s="1"/>
  <c r="D13" i="4"/>
  <c r="E12" i="4"/>
  <c r="D12" i="4"/>
  <c r="F4" i="4" l="1"/>
  <c r="F13" i="4"/>
  <c r="F10" i="4"/>
  <c r="F3" i="4"/>
  <c r="F7" i="4"/>
  <c r="F11" i="4"/>
  <c r="F9" i="4"/>
  <c r="E14" i="4"/>
  <c r="D14" i="4"/>
  <c r="B15" i="4"/>
  <c r="F12" i="4"/>
  <c r="F5" i="4"/>
  <c r="F8" i="4"/>
  <c r="F6" i="4"/>
  <c r="B16" i="4" l="1"/>
  <c r="B51" i="6" s="1"/>
  <c r="B42" i="6"/>
  <c r="F14" i="4"/>
  <c r="D15" i="4"/>
  <c r="E15" i="4"/>
  <c r="D10" i="2"/>
  <c r="B9" i="5" s="1"/>
  <c r="D183" i="2"/>
  <c r="B172" i="5" s="1"/>
  <c r="D66" i="2"/>
  <c r="B56" i="5" s="1"/>
  <c r="D189" i="2"/>
  <c r="B178" i="5" s="1"/>
  <c r="D44" i="2"/>
  <c r="B34" i="5" s="1"/>
  <c r="D14" i="2"/>
  <c r="B13" i="5" s="1"/>
  <c r="D243" i="2"/>
  <c r="B232" i="5" s="1"/>
  <c r="D55" i="2"/>
  <c r="B45" i="5" s="1"/>
  <c r="D37" i="2"/>
  <c r="B33" i="5" s="1"/>
  <c r="D4" i="2"/>
  <c r="B3" i="5" s="1"/>
  <c r="D24" i="2"/>
  <c r="B20" i="5" s="1"/>
  <c r="D62" i="2"/>
  <c r="B52" i="5" s="1"/>
  <c r="D35" i="2"/>
  <c r="B31" i="5" s="1"/>
  <c r="D5" i="2"/>
  <c r="B4" i="5" s="1"/>
  <c r="D182" i="2"/>
  <c r="B171" i="5" s="1"/>
  <c r="D30" i="2"/>
  <c r="B26" i="5" s="1"/>
  <c r="D240" i="2"/>
  <c r="B229" i="5" s="1"/>
  <c r="D177" i="2"/>
  <c r="B166" i="5" s="1"/>
  <c r="D159" i="2"/>
  <c r="B148" i="5" s="1"/>
  <c r="D22" i="2"/>
  <c r="B18" i="5" s="1"/>
  <c r="D79" i="2"/>
  <c r="B69" i="5" s="1"/>
  <c r="D233" i="2"/>
  <c r="B222" i="5" s="1"/>
  <c r="D8" i="2"/>
  <c r="B7" i="5" s="1"/>
  <c r="D23" i="2"/>
  <c r="B19" i="5" s="1"/>
  <c r="D6" i="2"/>
  <c r="B5" i="5" s="1"/>
  <c r="D232" i="2"/>
  <c r="B221" i="5" s="1"/>
  <c r="D71" i="2"/>
  <c r="B61" i="5" s="1"/>
  <c r="D20" i="2"/>
  <c r="B16" i="5" s="1"/>
  <c r="D9" i="2"/>
  <c r="B8" i="5" s="1"/>
  <c r="D239" i="2"/>
  <c r="B228" i="5" s="1"/>
  <c r="D231" i="2"/>
  <c r="B220" i="5" s="1"/>
  <c r="D186" i="2"/>
  <c r="B175" i="5" s="1"/>
  <c r="D34" i="2"/>
  <c r="B30" i="5" s="1"/>
  <c r="D29" i="2"/>
  <c r="B25" i="5" s="1"/>
  <c r="D27" i="2"/>
  <c r="B23" i="5" s="1"/>
  <c r="D11" i="2"/>
  <c r="B10" i="5" s="1"/>
  <c r="D122" i="2"/>
  <c r="B111" i="5" s="1"/>
  <c r="D28" i="2"/>
  <c r="B24" i="5" s="1"/>
  <c r="D124" i="2"/>
  <c r="B113" i="5" s="1"/>
  <c r="D21" i="2"/>
  <c r="B17" i="5" s="1"/>
  <c r="D36" i="2"/>
  <c r="B32" i="5" s="1"/>
  <c r="D13" i="2"/>
  <c r="B12" i="5" s="1"/>
  <c r="D137" i="2"/>
  <c r="B126" i="5" s="1"/>
  <c r="D133" i="2"/>
  <c r="B122" i="5" s="1"/>
  <c r="D242" i="2"/>
  <c r="B231" i="5" s="1"/>
  <c r="D3" i="2"/>
  <c r="D142" i="2"/>
  <c r="B131" i="5" s="1"/>
  <c r="D206" i="2"/>
  <c r="B195" i="5" s="1"/>
  <c r="D31" i="2"/>
  <c r="B27" i="5" s="1"/>
  <c r="D17" i="2"/>
  <c r="B15" i="5" s="1"/>
  <c r="D7" i="2"/>
  <c r="B6" i="5" s="1"/>
  <c r="D12" i="2"/>
  <c r="B11" i="5" s="1"/>
  <c r="D190" i="2"/>
  <c r="B179" i="5" s="1"/>
  <c r="D25" i="2"/>
  <c r="B21" i="5" s="1"/>
  <c r="D204" i="2"/>
  <c r="B193" i="5" s="1"/>
  <c r="D203" i="2"/>
  <c r="B192" i="5" s="1"/>
  <c r="D26" i="2"/>
  <c r="B22" i="5" s="1"/>
  <c r="D141" i="2"/>
  <c r="B130" i="5" s="1"/>
  <c r="D234" i="2"/>
  <c r="B223" i="5" s="1"/>
  <c r="D15" i="2"/>
  <c r="B14" i="5" s="1"/>
  <c r="D100" i="2"/>
  <c r="B90" i="5" s="1"/>
  <c r="D89" i="2"/>
  <c r="B79" i="5" s="1"/>
  <c r="D76" i="2"/>
  <c r="B66" i="5" s="1"/>
  <c r="D32" i="2"/>
  <c r="B28" i="5" s="1"/>
  <c r="D104" i="2"/>
  <c r="B94" i="5" s="1"/>
  <c r="D241" i="2"/>
  <c r="B230" i="5" s="1"/>
  <c r="D178" i="2"/>
  <c r="B167" i="5" s="1"/>
  <c r="D33" i="2"/>
  <c r="B29" i="5" s="1"/>
  <c r="E16" i="4" l="1"/>
  <c r="B17" i="4"/>
  <c r="B5" i="6" s="1"/>
  <c r="D16" i="4"/>
  <c r="F15" i="4"/>
  <c r="C160" i="3"/>
  <c r="C161" i="3"/>
  <c r="C163" i="3"/>
  <c r="C162" i="3"/>
  <c r="C158" i="3"/>
  <c r="C159" i="3"/>
  <c r="C586" i="3"/>
  <c r="C585" i="3"/>
  <c r="C587" i="3"/>
  <c r="C286" i="3"/>
  <c r="C284" i="3"/>
  <c r="C285" i="3"/>
  <c r="C477" i="3"/>
  <c r="C476" i="3"/>
  <c r="C475" i="3"/>
  <c r="C660" i="3"/>
  <c r="C659" i="3"/>
  <c r="C661" i="3"/>
  <c r="C54" i="3"/>
  <c r="C55" i="3"/>
  <c r="C51" i="3"/>
  <c r="C52" i="3"/>
  <c r="C53" i="3"/>
  <c r="C774" i="3"/>
  <c r="C773" i="3"/>
  <c r="C772" i="3"/>
  <c r="C465" i="3"/>
  <c r="C463" i="3"/>
  <c r="C464" i="3"/>
  <c r="C180" i="3"/>
  <c r="C177" i="3"/>
  <c r="C176" i="3"/>
  <c r="C178" i="3"/>
  <c r="C179" i="3"/>
  <c r="C181" i="3"/>
  <c r="C128" i="3"/>
  <c r="C132" i="3"/>
  <c r="C131" i="3"/>
  <c r="C129" i="3"/>
  <c r="C130" i="3"/>
  <c r="C133" i="3"/>
  <c r="C420" i="3"/>
  <c r="C421" i="3"/>
  <c r="C419" i="3"/>
  <c r="C127" i="3"/>
  <c r="C126" i="3"/>
  <c r="C123" i="3"/>
  <c r="C124" i="3"/>
  <c r="C122" i="3"/>
  <c r="C125" i="3"/>
  <c r="C166" i="3"/>
  <c r="C167" i="3"/>
  <c r="C168" i="3"/>
  <c r="C165" i="3"/>
  <c r="C169" i="3"/>
  <c r="C164" i="3"/>
  <c r="C611" i="3"/>
  <c r="C609" i="3"/>
  <c r="C610" i="3"/>
  <c r="C81" i="3"/>
  <c r="C85" i="3"/>
  <c r="C80" i="3"/>
  <c r="C82" i="3"/>
  <c r="C83" i="3"/>
  <c r="C84" i="3"/>
  <c r="C745" i="3"/>
  <c r="C746" i="3"/>
  <c r="C747" i="3"/>
  <c r="C101" i="3"/>
  <c r="C103" i="3"/>
  <c r="C98" i="3"/>
  <c r="C99" i="3"/>
  <c r="C100" i="3"/>
  <c r="C102" i="3"/>
  <c r="C244" i="3"/>
  <c r="C242" i="3"/>
  <c r="C243" i="3"/>
  <c r="C7" i="3"/>
  <c r="C8" i="3"/>
  <c r="C11" i="3"/>
  <c r="C9" i="3"/>
  <c r="C10" i="3"/>
  <c r="C67" i="3"/>
  <c r="C62" i="3"/>
  <c r="C63" i="3"/>
  <c r="C65" i="3"/>
  <c r="C64" i="3"/>
  <c r="C66" i="3"/>
  <c r="C619" i="3"/>
  <c r="C618" i="3"/>
  <c r="C620" i="3"/>
  <c r="C254" i="3"/>
  <c r="C256" i="3"/>
  <c r="C255" i="3"/>
  <c r="C771" i="3"/>
  <c r="C770" i="3"/>
  <c r="C769" i="3"/>
  <c r="C369" i="3"/>
  <c r="C368" i="3"/>
  <c r="C325" i="3"/>
  <c r="C324" i="3"/>
  <c r="C323" i="3"/>
  <c r="C621" i="3"/>
  <c r="C622" i="3"/>
  <c r="C623" i="3"/>
  <c r="C76" i="3"/>
  <c r="C75" i="3"/>
  <c r="C77" i="3"/>
  <c r="C79" i="3"/>
  <c r="C74" i="3"/>
  <c r="C78" i="3"/>
  <c r="C151" i="3"/>
  <c r="C148" i="3"/>
  <c r="C150" i="3"/>
  <c r="C147" i="3"/>
  <c r="C149" i="3"/>
  <c r="C146" i="3"/>
  <c r="C479" i="3"/>
  <c r="C478" i="3"/>
  <c r="C480" i="3"/>
  <c r="C453" i="3"/>
  <c r="C454" i="3"/>
  <c r="C452" i="3"/>
  <c r="C57" i="3"/>
  <c r="C56" i="3"/>
  <c r="C61" i="3"/>
  <c r="C60" i="3"/>
  <c r="C58" i="3"/>
  <c r="C59" i="3"/>
  <c r="C91" i="3"/>
  <c r="C89" i="3"/>
  <c r="C88" i="3"/>
  <c r="C87" i="3"/>
  <c r="C90" i="3"/>
  <c r="C86" i="3"/>
  <c r="C48" i="3"/>
  <c r="C47" i="3"/>
  <c r="C46" i="3"/>
  <c r="C45" i="3"/>
  <c r="C49" i="3"/>
  <c r="C50" i="3"/>
  <c r="C137" i="3"/>
  <c r="C136" i="3"/>
  <c r="C134" i="3"/>
  <c r="C139" i="3"/>
  <c r="C135" i="3"/>
  <c r="C138" i="3"/>
  <c r="C764" i="3"/>
  <c r="C763" i="3"/>
  <c r="C765" i="3"/>
  <c r="C28" i="3"/>
  <c r="C30" i="3"/>
  <c r="C31" i="3"/>
  <c r="C29" i="3"/>
  <c r="C27" i="3"/>
  <c r="C32" i="3"/>
  <c r="C293" i="3"/>
  <c r="C294" i="3"/>
  <c r="C295" i="3"/>
  <c r="C527" i="3"/>
  <c r="C528" i="3"/>
  <c r="C529" i="3"/>
  <c r="C582" i="3"/>
  <c r="C583" i="3"/>
  <c r="C584" i="3"/>
  <c r="C597" i="3"/>
  <c r="C598" i="3"/>
  <c r="C599" i="3"/>
  <c r="C152" i="3"/>
  <c r="C153" i="3"/>
  <c r="C155" i="3"/>
  <c r="C157" i="3"/>
  <c r="C154" i="3"/>
  <c r="C156" i="3"/>
  <c r="C751" i="3"/>
  <c r="C752" i="3"/>
  <c r="C753" i="3"/>
  <c r="C116" i="3"/>
  <c r="C121" i="3"/>
  <c r="C120" i="3"/>
  <c r="C117" i="3"/>
  <c r="C119" i="3"/>
  <c r="C118" i="3"/>
  <c r="C115" i="3"/>
  <c r="C112" i="3"/>
  <c r="C114" i="3"/>
  <c r="C111" i="3"/>
  <c r="C113" i="3"/>
  <c r="C110" i="3"/>
  <c r="C669" i="3"/>
  <c r="C668" i="3"/>
  <c r="C670" i="3"/>
  <c r="C5" i="3"/>
  <c r="C3" i="3"/>
  <c r="C6" i="3"/>
  <c r="C2" i="3"/>
  <c r="C4" i="3"/>
  <c r="C425" i="3"/>
  <c r="C427" i="3"/>
  <c r="C426" i="3"/>
  <c r="C271" i="3"/>
  <c r="C269" i="3"/>
  <c r="C270" i="3"/>
  <c r="C749" i="3"/>
  <c r="C750" i="3"/>
  <c r="C748" i="3"/>
  <c r="C97" i="3"/>
  <c r="C94" i="3"/>
  <c r="C92" i="3"/>
  <c r="C95" i="3"/>
  <c r="C93" i="3"/>
  <c r="C96" i="3"/>
  <c r="C766" i="3"/>
  <c r="C768" i="3"/>
  <c r="C767" i="3"/>
  <c r="C143" i="3"/>
  <c r="C141" i="3"/>
  <c r="C144" i="3"/>
  <c r="C145" i="3"/>
  <c r="C142" i="3"/>
  <c r="C140" i="3"/>
  <c r="C14" i="3"/>
  <c r="C12" i="3"/>
  <c r="C13" i="3"/>
  <c r="C105" i="3"/>
  <c r="C109" i="3"/>
  <c r="C106" i="3"/>
  <c r="C108" i="3"/>
  <c r="C107" i="3"/>
  <c r="C104" i="3"/>
  <c r="C187" i="3"/>
  <c r="C182" i="3"/>
  <c r="C184" i="3"/>
  <c r="C186" i="3"/>
  <c r="C185" i="3"/>
  <c r="C183" i="3"/>
  <c r="C221" i="3"/>
  <c r="C222" i="3"/>
  <c r="C223" i="3"/>
  <c r="C188" i="3"/>
  <c r="C190" i="3"/>
  <c r="B2" i="5"/>
  <c r="C189" i="3"/>
  <c r="C358" i="3"/>
  <c r="C357" i="3"/>
  <c r="C356" i="3"/>
  <c r="C71" i="3"/>
  <c r="C73" i="3"/>
  <c r="C70" i="3"/>
  <c r="C69" i="3"/>
  <c r="C72" i="3"/>
  <c r="C68" i="3"/>
  <c r="C662" i="3"/>
  <c r="C664" i="3"/>
  <c r="C663" i="3"/>
  <c r="C22" i="3"/>
  <c r="C25" i="3"/>
  <c r="C26" i="3"/>
  <c r="C21" i="3"/>
  <c r="C23" i="3"/>
  <c r="C24" i="3"/>
  <c r="C742" i="3"/>
  <c r="C743" i="3"/>
  <c r="C744" i="3"/>
  <c r="C35" i="3"/>
  <c r="C33" i="3"/>
  <c r="C34" i="3"/>
  <c r="C36" i="3"/>
  <c r="C37" i="3"/>
  <c r="C38" i="3"/>
  <c r="C19" i="3"/>
  <c r="C15" i="3"/>
  <c r="C16" i="3"/>
  <c r="C20" i="3"/>
  <c r="C17" i="3"/>
  <c r="C18" i="3"/>
  <c r="C170" i="3"/>
  <c r="C171" i="3"/>
  <c r="C172" i="3"/>
  <c r="C174" i="3"/>
  <c r="C173" i="3"/>
  <c r="C175" i="3"/>
  <c r="C775" i="3"/>
  <c r="C777" i="3"/>
  <c r="C776" i="3"/>
  <c r="C600" i="3"/>
  <c r="C602" i="3"/>
  <c r="C601" i="3"/>
  <c r="C42" i="3"/>
  <c r="C41" i="3"/>
  <c r="C40" i="3"/>
  <c r="C44" i="3"/>
  <c r="C43" i="3"/>
  <c r="C39" i="3"/>
  <c r="F16" i="4" l="1"/>
  <c r="B18" i="4"/>
  <c r="B52" i="6" s="1"/>
  <c r="D17" i="4"/>
  <c r="E17" i="4"/>
  <c r="F17" i="4" l="1"/>
  <c r="B19" i="4"/>
  <c r="B8" i="6" s="1"/>
  <c r="D18" i="4"/>
  <c r="E18" i="4"/>
  <c r="F18" i="4" l="1"/>
  <c r="E19" i="4"/>
  <c r="D19" i="4"/>
  <c r="F19" i="4" s="1"/>
  <c r="B20" i="4"/>
  <c r="D20" i="4" s="1"/>
  <c r="B21" i="4" l="1"/>
  <c r="B10" i="6"/>
  <c r="E20" i="4"/>
  <c r="F20" i="4" s="1"/>
  <c r="B6" i="6" l="1"/>
  <c r="D21" i="4"/>
  <c r="E21" i="4"/>
  <c r="B22" i="4"/>
  <c r="F21" i="4" l="1"/>
  <c r="B32" i="6"/>
  <c r="E22" i="4"/>
  <c r="D22" i="4"/>
  <c r="B23" i="4"/>
  <c r="F22" i="4" l="1"/>
  <c r="B50" i="6"/>
  <c r="D23" i="4"/>
  <c r="E23" i="4"/>
  <c r="B24" i="4"/>
  <c r="F23" i="4" l="1"/>
  <c r="B17" i="6"/>
  <c r="D24" i="4"/>
  <c r="F24" i="4" s="1"/>
  <c r="E24" i="4"/>
  <c r="B25" i="4"/>
  <c r="B46" i="6" l="1"/>
  <c r="D25" i="4"/>
  <c r="E25" i="4"/>
  <c r="B26" i="4"/>
  <c r="B9" i="6" l="1"/>
  <c r="E26" i="4"/>
  <c r="D26" i="4"/>
  <c r="F25" i="4"/>
  <c r="B27" i="4"/>
  <c r="F26" i="4" l="1"/>
  <c r="B28" i="4"/>
  <c r="B48" i="6"/>
  <c r="D27" i="4"/>
  <c r="E27" i="4"/>
  <c r="F27" i="4" l="1"/>
  <c r="B19" i="6"/>
  <c r="D28" i="4"/>
  <c r="E28" i="4"/>
  <c r="B29" i="4"/>
  <c r="F28" i="4" l="1"/>
  <c r="B30" i="4"/>
  <c r="B28" i="6"/>
  <c r="D29" i="4"/>
  <c r="E29" i="4"/>
  <c r="F29" i="4" l="1"/>
  <c r="B40" i="6"/>
  <c r="D30" i="4"/>
  <c r="E30" i="4"/>
  <c r="B31" i="4"/>
  <c r="F30" i="4" l="1"/>
  <c r="B34" i="6"/>
  <c r="D31" i="4"/>
  <c r="E31" i="4"/>
  <c r="B32" i="4"/>
  <c r="B22" i="6" l="1"/>
  <c r="D32" i="4"/>
  <c r="E32" i="4"/>
  <c r="F31" i="4"/>
  <c r="B33" i="4"/>
  <c r="B44" i="6" l="1"/>
  <c r="E33" i="4"/>
  <c r="D33" i="4"/>
  <c r="F32" i="4"/>
  <c r="B34" i="4"/>
  <c r="B35" i="4" l="1"/>
  <c r="B36" i="4" s="1"/>
  <c r="F33" i="4"/>
  <c r="B14" i="6"/>
  <c r="E34" i="4"/>
  <c r="D34" i="4"/>
  <c r="F34" i="4" s="1"/>
  <c r="B36" i="6" l="1"/>
  <c r="D36" i="4"/>
  <c r="E36" i="4"/>
  <c r="B37" i="4"/>
  <c r="B38" i="4" s="1"/>
  <c r="B27" i="6"/>
  <c r="D35" i="4"/>
  <c r="E35" i="4"/>
  <c r="F36" i="4" l="1"/>
  <c r="B39" i="4"/>
  <c r="F35" i="4"/>
  <c r="B45" i="6"/>
  <c r="E38" i="4"/>
  <c r="D38" i="4"/>
  <c r="F38" i="4" s="1"/>
  <c r="B20" i="6"/>
  <c r="E37" i="4"/>
  <c r="D37" i="4"/>
  <c r="F37" i="4" s="1"/>
  <c r="B21" i="6" l="1"/>
  <c r="D39" i="4"/>
  <c r="E39" i="4"/>
  <c r="B40" i="4"/>
  <c r="B31" i="6" l="1"/>
  <c r="E40" i="4"/>
  <c r="D40" i="4"/>
  <c r="F39" i="4"/>
  <c r="B41" i="4"/>
  <c r="B26" i="6" l="1"/>
  <c r="E41" i="4"/>
  <c r="D41" i="4"/>
  <c r="F41" i="4" s="1"/>
  <c r="F40" i="4"/>
  <c r="B42" i="4"/>
  <c r="B43" i="4" l="1"/>
  <c r="B12" i="6"/>
  <c r="D42" i="4"/>
  <c r="E42" i="4"/>
  <c r="F42" i="4" l="1"/>
  <c r="B3" i="6"/>
  <c r="D43" i="4"/>
  <c r="E43" i="4"/>
  <c r="B44" i="4"/>
  <c r="F43" i="4" l="1"/>
  <c r="B2" i="6"/>
  <c r="D44" i="4"/>
  <c r="E44" i="4"/>
  <c r="B45" i="4"/>
  <c r="F44" i="4" l="1"/>
  <c r="B39" i="6"/>
  <c r="E45" i="4"/>
  <c r="D45" i="4"/>
  <c r="B46" i="4"/>
  <c r="F45" i="4" l="1"/>
  <c r="B47" i="6"/>
  <c r="E46" i="4"/>
  <c r="D46" i="4"/>
  <c r="B47" i="4"/>
  <c r="F46" i="4" l="1"/>
  <c r="B49" i="6"/>
  <c r="D47" i="4"/>
  <c r="E47" i="4"/>
  <c r="B48" i="4"/>
  <c r="B49" i="4" l="1"/>
  <c r="F47" i="4"/>
  <c r="B18" i="6"/>
  <c r="D48" i="4"/>
  <c r="E48" i="4"/>
  <c r="F48" i="4" l="1"/>
  <c r="B33" i="6"/>
  <c r="E49" i="4"/>
  <c r="D49" i="4"/>
  <c r="B50" i="4"/>
  <c r="F49" i="4" l="1"/>
  <c r="B30" i="6"/>
  <c r="E50" i="4"/>
  <c r="D50" i="4"/>
  <c r="B51" i="4"/>
  <c r="F50" i="4" l="1"/>
  <c r="B1" i="6"/>
  <c r="D51" i="4"/>
  <c r="E51" i="4"/>
  <c r="B52" i="4"/>
  <c r="B53" i="4" l="1"/>
  <c r="F51" i="4"/>
  <c r="B4" i="6"/>
  <c r="D52" i="4"/>
  <c r="E52" i="4"/>
  <c r="B224" i="5"/>
  <c r="D88" i="2"/>
  <c r="D47" i="2"/>
  <c r="D85" i="2"/>
  <c r="D48" i="2"/>
  <c r="D84" i="2"/>
  <c r="D49" i="2"/>
  <c r="D46" i="2"/>
  <c r="D45" i="2"/>
  <c r="D150" i="2"/>
  <c r="D50" i="2"/>
  <c r="D83" i="2"/>
  <c r="D86" i="2"/>
  <c r="D87" i="2"/>
  <c r="D51" i="2"/>
  <c r="D52" i="2"/>
  <c r="D53" i="2"/>
  <c r="D56" i="2"/>
  <c r="D97" i="2"/>
  <c r="D188" i="2"/>
  <c r="D74" i="2"/>
  <c r="D246" i="2"/>
  <c r="B235" i="5" s="1"/>
  <c r="D92" i="2"/>
  <c r="D109" i="2"/>
  <c r="D191" i="2"/>
  <c r="D167" i="2"/>
  <c r="D73" i="2"/>
  <c r="D223" i="2"/>
  <c r="D245" i="2"/>
  <c r="B234" i="5" s="1"/>
  <c r="D54" i="2"/>
  <c r="D244" i="2"/>
  <c r="D60" i="2"/>
  <c r="D144" i="2"/>
  <c r="D57" i="2"/>
  <c r="D127" i="2"/>
  <c r="D224" i="2"/>
  <c r="D110" i="2"/>
  <c r="D95" i="2"/>
  <c r="D131" i="2"/>
  <c r="D59" i="2"/>
  <c r="D222" i="2"/>
  <c r="D58" i="2"/>
  <c r="D94" i="2"/>
  <c r="D132" i="2"/>
  <c r="D119" i="2"/>
  <c r="D118" i="2"/>
  <c r="D113" i="2"/>
  <c r="D170" i="2"/>
  <c r="D106" i="2"/>
  <c r="D112" i="2"/>
  <c r="D111" i="2"/>
  <c r="D139" i="2"/>
  <c r="D108" i="2"/>
  <c r="D125" i="2"/>
  <c r="D121" i="2"/>
  <c r="D120" i="2"/>
  <c r="D126" i="2"/>
  <c r="D172" i="2"/>
  <c r="D166" i="2"/>
  <c r="D138" i="2"/>
  <c r="D128" i="2"/>
  <c r="D184" i="2"/>
  <c r="D165" i="2"/>
  <c r="F52" i="4" l="1"/>
  <c r="B23" i="6"/>
  <c r="E53" i="4"/>
  <c r="D53" i="4"/>
  <c r="B54" i="4"/>
  <c r="B117" i="5"/>
  <c r="C437" i="3"/>
  <c r="C438" i="3"/>
  <c r="C439" i="3"/>
  <c r="B115" i="5"/>
  <c r="C431" i="3"/>
  <c r="C433" i="3"/>
  <c r="C432" i="3"/>
  <c r="B98" i="5"/>
  <c r="C380" i="3"/>
  <c r="C381" i="3"/>
  <c r="C382" i="3"/>
  <c r="B96" i="5"/>
  <c r="C374" i="3"/>
  <c r="C376" i="3"/>
  <c r="C375" i="3"/>
  <c r="B108" i="5"/>
  <c r="C410" i="3"/>
  <c r="C412" i="3"/>
  <c r="C411" i="3"/>
  <c r="B211" i="5"/>
  <c r="C716" i="3"/>
  <c r="C715" i="3"/>
  <c r="C717" i="3"/>
  <c r="B100" i="5"/>
  <c r="C386" i="3"/>
  <c r="C388" i="3"/>
  <c r="C387" i="3"/>
  <c r="B133" i="5"/>
  <c r="C484" i="3"/>
  <c r="C486" i="3"/>
  <c r="C485" i="3"/>
  <c r="B180" i="5"/>
  <c r="C625" i="3"/>
  <c r="C624" i="3"/>
  <c r="C626" i="3"/>
  <c r="B64" i="5"/>
  <c r="C278" i="3"/>
  <c r="C279" i="3"/>
  <c r="C280" i="3"/>
  <c r="B43" i="5"/>
  <c r="C215" i="3"/>
  <c r="C217" i="3"/>
  <c r="C216" i="3"/>
  <c r="B76" i="5"/>
  <c r="C315" i="3"/>
  <c r="C316" i="3"/>
  <c r="C314" i="3"/>
  <c r="B35" i="5"/>
  <c r="C193" i="3"/>
  <c r="C191" i="3"/>
  <c r="C192" i="3"/>
  <c r="B38" i="5"/>
  <c r="C201" i="3"/>
  <c r="C202" i="3"/>
  <c r="C200" i="3"/>
  <c r="B127" i="5"/>
  <c r="C467" i="3"/>
  <c r="C466" i="3"/>
  <c r="C468" i="3"/>
  <c r="B109" i="5"/>
  <c r="C414" i="3"/>
  <c r="C415" i="3"/>
  <c r="C413" i="3"/>
  <c r="B128" i="5"/>
  <c r="C471" i="3"/>
  <c r="C470" i="3"/>
  <c r="C469" i="3"/>
  <c r="C563" i="3"/>
  <c r="B159" i="5"/>
  <c r="C562" i="3"/>
  <c r="C561" i="3"/>
  <c r="B121" i="5"/>
  <c r="C449" i="3"/>
  <c r="C450" i="3"/>
  <c r="C451" i="3"/>
  <c r="B49" i="5"/>
  <c r="C233" i="3"/>
  <c r="C234" i="3"/>
  <c r="C235" i="3"/>
  <c r="B213" i="5"/>
  <c r="C722" i="3"/>
  <c r="C721" i="3"/>
  <c r="C723" i="3"/>
  <c r="B50" i="5"/>
  <c r="C237" i="3"/>
  <c r="C238" i="3"/>
  <c r="C236" i="3"/>
  <c r="B212" i="5"/>
  <c r="C718" i="3"/>
  <c r="C719" i="3"/>
  <c r="C720" i="3"/>
  <c r="B99" i="5"/>
  <c r="C383" i="3"/>
  <c r="C385" i="3"/>
  <c r="C384" i="3"/>
  <c r="B177" i="5"/>
  <c r="C616" i="3"/>
  <c r="C615" i="3"/>
  <c r="C617" i="3"/>
  <c r="B42" i="5"/>
  <c r="C214" i="3"/>
  <c r="C213" i="3"/>
  <c r="C212" i="3"/>
  <c r="B73" i="5"/>
  <c r="C306" i="3"/>
  <c r="C307" i="3"/>
  <c r="C305" i="3"/>
  <c r="B36" i="5"/>
  <c r="C196" i="3"/>
  <c r="C194" i="3"/>
  <c r="C195" i="3"/>
  <c r="B75" i="5"/>
  <c r="C312" i="3"/>
  <c r="C313" i="3"/>
  <c r="C311" i="3"/>
  <c r="B173" i="5"/>
  <c r="C605" i="3"/>
  <c r="C603" i="3"/>
  <c r="C604" i="3"/>
  <c r="B154" i="5"/>
  <c r="C546" i="3"/>
  <c r="C548" i="3"/>
  <c r="C547" i="3"/>
  <c r="B155" i="5"/>
  <c r="C549" i="3"/>
  <c r="C551" i="3"/>
  <c r="C550" i="3"/>
  <c r="B110" i="5"/>
  <c r="C417" i="3"/>
  <c r="C416" i="3"/>
  <c r="C418" i="3"/>
  <c r="B101" i="5"/>
  <c r="C391" i="3"/>
  <c r="C389" i="3"/>
  <c r="C390" i="3"/>
  <c r="B103" i="5"/>
  <c r="C397" i="3"/>
  <c r="C396" i="3"/>
  <c r="C395" i="3"/>
  <c r="B84" i="5"/>
  <c r="C338" i="3"/>
  <c r="C340" i="3"/>
  <c r="C339" i="3"/>
  <c r="B120" i="5"/>
  <c r="C447" i="3"/>
  <c r="C448" i="3"/>
  <c r="C446" i="3"/>
  <c r="C436" i="3"/>
  <c r="B116" i="5"/>
  <c r="C434" i="3"/>
  <c r="C435" i="3"/>
  <c r="B233" i="5"/>
  <c r="C779" i="3"/>
  <c r="C778" i="3"/>
  <c r="C780" i="3"/>
  <c r="B63" i="5"/>
  <c r="C276" i="3"/>
  <c r="C275" i="3"/>
  <c r="C277" i="3"/>
  <c r="B82" i="5"/>
  <c r="C334" i="3"/>
  <c r="C333" i="3"/>
  <c r="C332" i="3"/>
  <c r="C349" i="3"/>
  <c r="B87" i="5"/>
  <c r="C347" i="3"/>
  <c r="C348" i="3"/>
  <c r="B41" i="5"/>
  <c r="C210" i="3"/>
  <c r="C211" i="3"/>
  <c r="C209" i="3"/>
  <c r="B40" i="5"/>
  <c r="C207" i="3"/>
  <c r="C208" i="3"/>
  <c r="C206" i="3"/>
  <c r="B39" i="5"/>
  <c r="C204" i="3"/>
  <c r="C203" i="3"/>
  <c r="C205" i="3"/>
  <c r="B37" i="5"/>
  <c r="C198" i="3"/>
  <c r="C197" i="3"/>
  <c r="C199" i="3"/>
  <c r="B161" i="5"/>
  <c r="C568" i="3"/>
  <c r="C569" i="3"/>
  <c r="C567" i="3"/>
  <c r="B114" i="5"/>
  <c r="C430" i="3"/>
  <c r="C429" i="3"/>
  <c r="C428" i="3"/>
  <c r="B102" i="5"/>
  <c r="C394" i="3"/>
  <c r="C393" i="3"/>
  <c r="C392" i="3"/>
  <c r="C409" i="3"/>
  <c r="B107" i="5"/>
  <c r="C408" i="3"/>
  <c r="C407" i="3"/>
  <c r="B48" i="5"/>
  <c r="C232" i="3"/>
  <c r="C231" i="3"/>
  <c r="C230" i="3"/>
  <c r="B85" i="5"/>
  <c r="C342" i="3"/>
  <c r="C343" i="3"/>
  <c r="C341" i="3"/>
  <c r="B47" i="5"/>
  <c r="C229" i="3"/>
  <c r="C227" i="3"/>
  <c r="C228" i="3"/>
  <c r="C218" i="3"/>
  <c r="B44" i="5"/>
  <c r="C220" i="3"/>
  <c r="C219" i="3"/>
  <c r="B156" i="5"/>
  <c r="C552" i="3"/>
  <c r="C554" i="3"/>
  <c r="C553" i="3"/>
  <c r="B46" i="5"/>
  <c r="C224" i="3"/>
  <c r="C226" i="3"/>
  <c r="C225" i="3"/>
  <c r="B77" i="5"/>
  <c r="C319" i="3"/>
  <c r="C317" i="3"/>
  <c r="C318" i="3"/>
  <c r="B139" i="5"/>
  <c r="C502" i="3"/>
  <c r="C504" i="3"/>
  <c r="C503" i="3"/>
  <c r="B74" i="5"/>
  <c r="C308" i="3"/>
  <c r="C310" i="3"/>
  <c r="C309" i="3"/>
  <c r="B78" i="5"/>
  <c r="C320" i="3"/>
  <c r="C322" i="3"/>
  <c r="C321" i="3"/>
  <c r="F53" i="4" l="1"/>
  <c r="B11" i="6"/>
  <c r="E54" i="4"/>
  <c r="D54" i="4"/>
  <c r="B55" i="4"/>
  <c r="D55" i="4" l="1"/>
  <c r="F55" i="4" s="1"/>
  <c r="E55" i="4"/>
  <c r="E56" i="4" s="1"/>
  <c r="F54" i="4"/>
  <c r="D219" i="2"/>
  <c r="B208" i="5" s="1"/>
  <c r="D149" i="2"/>
  <c r="B138" i="5" s="1"/>
  <c r="D143" i="2"/>
  <c r="B132" i="5" s="1"/>
  <c r="D101" i="2"/>
  <c r="B91" i="5" s="1"/>
  <c r="D148" i="2"/>
  <c r="B137" i="5" s="1"/>
  <c r="D67" i="2"/>
  <c r="B57" i="5" s="1"/>
  <c r="D123" i="2"/>
  <c r="B112" i="5" s="1"/>
  <c r="D116" i="2"/>
  <c r="B106" i="5" s="1"/>
  <c r="D237" i="2"/>
  <c r="B226" i="5" s="1"/>
  <c r="D68" i="2"/>
  <c r="B58" i="5" s="1"/>
  <c r="D201" i="2"/>
  <c r="B190" i="5" s="1"/>
  <c r="D146" i="2"/>
  <c r="B135" i="5" s="1"/>
  <c r="D115" i="2"/>
  <c r="B105" i="5" s="1"/>
  <c r="D65" i="2"/>
  <c r="B55" i="5" s="1"/>
  <c r="D238" i="2"/>
  <c r="B227" i="5" s="1"/>
  <c r="D174" i="2"/>
  <c r="B163" i="5" s="1"/>
  <c r="D70" i="2"/>
  <c r="B60" i="5" s="1"/>
  <c r="D72" i="2"/>
  <c r="B62" i="5" s="1"/>
  <c r="D93" i="2"/>
  <c r="B83" i="5" s="1"/>
  <c r="D202" i="2"/>
  <c r="B191" i="5" s="1"/>
  <c r="D61" i="2"/>
  <c r="B51" i="5" s="1"/>
  <c r="D207" i="2"/>
  <c r="B196" i="5" s="1"/>
  <c r="D64" i="2"/>
  <c r="B54" i="5" s="1"/>
  <c r="D63" i="2"/>
  <c r="B53" i="5" s="1"/>
  <c r="D216" i="2"/>
  <c r="B205" i="5" s="1"/>
  <c r="D80" i="2"/>
  <c r="B70" i="5" s="1"/>
  <c r="D164" i="2"/>
  <c r="B153" i="5" s="1"/>
  <c r="D69" i="2"/>
  <c r="B59" i="5" s="1"/>
  <c r="D114" i="2"/>
  <c r="B104" i="5" s="1"/>
  <c r="D135" i="2"/>
  <c r="B124" i="5" s="1"/>
  <c r="D136" i="2"/>
  <c r="B125" i="5" s="1"/>
  <c r="D160" i="2"/>
  <c r="B149" i="5" s="1"/>
  <c r="D81" i="2"/>
  <c r="B71" i="5" s="1"/>
  <c r="D82" i="2"/>
  <c r="B72" i="5" s="1"/>
  <c r="D105" i="2"/>
  <c r="B95" i="5" s="1"/>
  <c r="D187" i="2"/>
  <c r="B176" i="5" s="1"/>
  <c r="D75" i="2"/>
  <c r="B65" i="5" s="1"/>
  <c r="D134" i="2"/>
  <c r="B123" i="5" s="1"/>
  <c r="D77" i="2"/>
  <c r="B67" i="5" s="1"/>
  <c r="D107" i="2"/>
  <c r="B97" i="5" s="1"/>
  <c r="D103" i="2"/>
  <c r="B93" i="5" s="1"/>
  <c r="D78" i="2"/>
  <c r="B68" i="5" s="1"/>
  <c r="D96" i="2"/>
  <c r="B86" i="5" s="1"/>
  <c r="D147" i="2"/>
  <c r="B136" i="5" s="1"/>
  <c r="D90" i="2"/>
  <c r="B80" i="5" s="1"/>
  <c r="D91" i="2"/>
  <c r="B81" i="5" s="1"/>
  <c r="D130" i="2"/>
  <c r="B119" i="5" s="1"/>
  <c r="D98" i="2"/>
  <c r="B88" i="5" s="1"/>
  <c r="D99" i="2"/>
  <c r="B89" i="5" s="1"/>
  <c r="D145" i="2"/>
  <c r="B134" i="5" s="1"/>
  <c r="D102" i="2"/>
  <c r="B92" i="5" s="1"/>
  <c r="D129" i="2"/>
  <c r="B118" i="5" s="1"/>
  <c r="D140" i="2"/>
  <c r="B129" i="5" s="1"/>
  <c r="D168" i="2"/>
  <c r="B157" i="5" s="1"/>
  <c r="D214" i="2"/>
  <c r="B203" i="5" s="1"/>
  <c r="D171" i="2"/>
  <c r="B160" i="5" s="1"/>
  <c r="D176" i="2"/>
  <c r="B165" i="5" s="1"/>
  <c r="D180" i="2"/>
  <c r="B169" i="5" s="1"/>
  <c r="D254" i="2"/>
  <c r="B243" i="5" s="1"/>
  <c r="D154" i="2"/>
  <c r="B143" i="5" s="1"/>
  <c r="D217" i="2"/>
  <c r="B206" i="5" s="1"/>
  <c r="D173" i="2"/>
  <c r="B162" i="5" s="1"/>
  <c r="D215" i="2"/>
  <c r="B204" i="5" s="1"/>
  <c r="D175" i="2"/>
  <c r="B164" i="5" s="1"/>
  <c r="D210" i="2"/>
  <c r="B199" i="5" s="1"/>
  <c r="D199" i="2"/>
  <c r="B188" i="5" s="1"/>
  <c r="D226" i="2"/>
  <c r="B215" i="5" s="1"/>
  <c r="D257" i="2"/>
  <c r="B246" i="5" s="1"/>
  <c r="D248" i="2"/>
  <c r="B237" i="5" s="1"/>
  <c r="D192" i="2"/>
  <c r="B181" i="5" s="1"/>
  <c r="D212" i="2"/>
  <c r="B201" i="5" s="1"/>
  <c r="D161" i="2"/>
  <c r="B150" i="5" s="1"/>
  <c r="D258" i="2"/>
  <c r="B247" i="5" s="1"/>
  <c r="D252" i="2"/>
  <c r="B241" i="5" s="1"/>
  <c r="D169" i="2"/>
  <c r="B158" i="5" s="1"/>
  <c r="D158" i="2"/>
  <c r="B147" i="5" s="1"/>
  <c r="D256" i="2"/>
  <c r="B245" i="5" s="1"/>
  <c r="D230" i="2"/>
  <c r="B219" i="5" s="1"/>
  <c r="D185" i="2"/>
  <c r="B174" i="5" s="1"/>
  <c r="D211" i="2"/>
  <c r="B200" i="5" s="1"/>
  <c r="D259" i="2"/>
  <c r="B248" i="5" s="1"/>
  <c r="D162" i="2"/>
  <c r="B151" i="5" s="1"/>
  <c r="D181" i="2"/>
  <c r="B170" i="5" s="1"/>
  <c r="D194" i="2"/>
  <c r="B183" i="5" s="1"/>
  <c r="D208" i="2"/>
  <c r="B197" i="5" s="1"/>
  <c r="D156" i="2"/>
  <c r="B145" i="5" s="1"/>
  <c r="D251" i="2"/>
  <c r="B240" i="5" s="1"/>
  <c r="D205" i="2"/>
  <c r="B194" i="5" s="1"/>
  <c r="D193" i="2"/>
  <c r="B182" i="5" s="1"/>
  <c r="D153" i="2"/>
  <c r="B142" i="5" s="1"/>
  <c r="D179" i="2"/>
  <c r="B168" i="5" s="1"/>
  <c r="D250" i="2"/>
  <c r="B239" i="5" s="1"/>
  <c r="D218" i="2"/>
  <c r="B207" i="5" s="1"/>
  <c r="D200" i="2"/>
  <c r="B189" i="5" s="1"/>
  <c r="D209" i="2"/>
  <c r="B198" i="5" s="1"/>
  <c r="D197" i="2"/>
  <c r="B186" i="5" s="1"/>
  <c r="D198" i="2"/>
  <c r="B187" i="5" s="1"/>
  <c r="D249" i="2"/>
  <c r="B238" i="5" s="1"/>
  <c r="D155" i="2"/>
  <c r="B144" i="5" s="1"/>
  <c r="D152" i="2"/>
  <c r="B141" i="5" s="1"/>
  <c r="D225" i="2"/>
  <c r="B214" i="5" s="1"/>
  <c r="D196" i="2"/>
  <c r="B185" i="5" s="1"/>
  <c r="D195" i="2"/>
  <c r="B184" i="5" s="1"/>
  <c r="D260" i="2"/>
  <c r="B249" i="5" s="1"/>
  <c r="D151" i="2"/>
  <c r="B140" i="5" s="1"/>
  <c r="D163" i="2"/>
  <c r="B152" i="5" s="1"/>
  <c r="D236" i="2"/>
  <c r="B225" i="5" s="1"/>
  <c r="D228" i="2"/>
  <c r="B217" i="5" s="1"/>
  <c r="D157" i="2"/>
  <c r="B146" i="5" s="1"/>
  <c r="D253" i="2"/>
  <c r="B242" i="5" s="1"/>
  <c r="D221" i="2"/>
  <c r="B210" i="5" s="1"/>
  <c r="D247" i="2"/>
  <c r="B236" i="5" s="1"/>
  <c r="D227" i="2"/>
  <c r="B216" i="5" s="1"/>
  <c r="D255" i="2"/>
  <c r="B244" i="5" s="1"/>
  <c r="D213" i="2"/>
  <c r="B202" i="5" s="1"/>
  <c r="D229" i="2"/>
  <c r="B218" i="5" s="1"/>
  <c r="D220" i="2"/>
  <c r="B209" i="5" s="1"/>
  <c r="E57" i="4" l="1"/>
  <c r="E58" i="4"/>
  <c r="D58" i="4"/>
  <c r="D59" i="4"/>
  <c r="F56" i="4"/>
  <c r="F59" i="4"/>
  <c r="F57" i="4"/>
  <c r="F58" i="4"/>
  <c r="E59" i="4"/>
  <c r="D56" i="4"/>
  <c r="C690" i="3"/>
  <c r="C689" i="3"/>
  <c r="C688" i="3"/>
  <c r="C711" i="3"/>
  <c r="C712" i="3"/>
  <c r="C713" i="3"/>
  <c r="C714" i="3"/>
  <c r="C756" i="3"/>
  <c r="C755" i="3"/>
  <c r="C754" i="3"/>
  <c r="C636" i="3"/>
  <c r="C635" i="3"/>
  <c r="C637" i="3"/>
  <c r="C517" i="3"/>
  <c r="C516" i="3"/>
  <c r="C518" i="3"/>
  <c r="C677" i="3"/>
  <c r="C678" i="3"/>
  <c r="C665" i="3"/>
  <c r="C666" i="3"/>
  <c r="C667" i="3"/>
  <c r="C633" i="3"/>
  <c r="C632" i="3"/>
  <c r="C634" i="3"/>
  <c r="C682" i="3"/>
  <c r="C684" i="3"/>
  <c r="C683" i="3"/>
  <c r="C524" i="3"/>
  <c r="C526" i="3"/>
  <c r="C525" i="3"/>
  <c r="C533" i="3"/>
  <c r="C534" i="3"/>
  <c r="C535" i="3"/>
  <c r="C578" i="3"/>
  <c r="C577" i="3"/>
  <c r="C576" i="3"/>
  <c r="C514" i="3"/>
  <c r="C513" i="3"/>
  <c r="C515" i="3"/>
  <c r="C566" i="3"/>
  <c r="C564" i="3"/>
  <c r="C565" i="3"/>
  <c r="C441" i="3"/>
  <c r="C442" i="3"/>
  <c r="C440" i="3"/>
  <c r="C351" i="3"/>
  <c r="C350" i="3"/>
  <c r="C352" i="3"/>
  <c r="C494" i="3"/>
  <c r="C493" i="3"/>
  <c r="C495" i="3"/>
  <c r="C377" i="3"/>
  <c r="C379" i="3"/>
  <c r="C378" i="3"/>
  <c r="C613" i="3"/>
  <c r="C612" i="3"/>
  <c r="C614" i="3"/>
  <c r="C530" i="3"/>
  <c r="C531" i="3"/>
  <c r="C532" i="3"/>
  <c r="C263" i="3"/>
  <c r="C264" i="3"/>
  <c r="C265" i="3"/>
  <c r="C247" i="3"/>
  <c r="C246" i="3"/>
  <c r="C245" i="3"/>
  <c r="C656" i="3"/>
  <c r="C658" i="3"/>
  <c r="C657" i="3"/>
  <c r="C574" i="3"/>
  <c r="C575" i="3"/>
  <c r="C573" i="3"/>
  <c r="C491" i="3"/>
  <c r="C490" i="3"/>
  <c r="C492" i="3"/>
  <c r="C406" i="3"/>
  <c r="C404" i="3"/>
  <c r="C405" i="3"/>
  <c r="C361" i="3"/>
  <c r="C360" i="3"/>
  <c r="C359" i="3"/>
  <c r="C541" i="3"/>
  <c r="C540" i="3"/>
  <c r="C542" i="3"/>
  <c r="C640" i="3"/>
  <c r="C639" i="3"/>
  <c r="C638" i="3"/>
  <c r="C652" i="3"/>
  <c r="C651" i="3"/>
  <c r="C650" i="3"/>
  <c r="C590" i="3"/>
  <c r="C589" i="3"/>
  <c r="C588" i="3"/>
  <c r="C595" i="3"/>
  <c r="C594" i="3"/>
  <c r="C596" i="3"/>
  <c r="C608" i="3"/>
  <c r="C606" i="3"/>
  <c r="C607" i="3"/>
  <c r="C558" i="3"/>
  <c r="C559" i="3"/>
  <c r="C560" i="3"/>
  <c r="C685" i="3"/>
  <c r="C686" i="3"/>
  <c r="C687" i="3"/>
  <c r="C728" i="3"/>
  <c r="C727" i="3"/>
  <c r="C729" i="3"/>
  <c r="C695" i="3"/>
  <c r="C696" i="3"/>
  <c r="C694" i="3"/>
  <c r="C692" i="3"/>
  <c r="C691" i="3"/>
  <c r="C693" i="3"/>
  <c r="C364" i="3"/>
  <c r="C362" i="3"/>
  <c r="C363" i="3"/>
  <c r="C445" i="3"/>
  <c r="C444" i="3"/>
  <c r="C443" i="3"/>
  <c r="C345" i="3"/>
  <c r="C344" i="3"/>
  <c r="C346" i="3"/>
  <c r="C289" i="3"/>
  <c r="C288" i="3"/>
  <c r="C287" i="3"/>
  <c r="C373" i="3"/>
  <c r="C372" i="3"/>
  <c r="C371" i="3"/>
  <c r="C461" i="3"/>
  <c r="C462" i="3"/>
  <c r="C460" i="3"/>
  <c r="C544" i="3"/>
  <c r="C543" i="3"/>
  <c r="C545" i="3"/>
  <c r="C248" i="3"/>
  <c r="C249" i="3"/>
  <c r="C250" i="3"/>
  <c r="C336" i="3"/>
  <c r="C335" i="3"/>
  <c r="C337" i="3"/>
  <c r="C762" i="3"/>
  <c r="C760" i="3"/>
  <c r="C761" i="3"/>
  <c r="C654" i="3"/>
  <c r="C653" i="3"/>
  <c r="C655" i="3"/>
  <c r="C422" i="3"/>
  <c r="C423" i="3"/>
  <c r="C424" i="3"/>
  <c r="C481" i="3"/>
  <c r="C482" i="3"/>
  <c r="C483" i="3"/>
  <c r="C710" i="3"/>
  <c r="C709" i="3"/>
  <c r="C730" i="3"/>
  <c r="C731" i="3"/>
  <c r="C732" i="3"/>
  <c r="C522" i="3"/>
  <c r="C521" i="3"/>
  <c r="C523" i="3"/>
  <c r="C505" i="3"/>
  <c r="C506" i="3"/>
  <c r="C507" i="3"/>
  <c r="C725" i="3"/>
  <c r="C726" i="3"/>
  <c r="C724" i="3"/>
  <c r="C644" i="3"/>
  <c r="C645" i="3"/>
  <c r="C646" i="3"/>
  <c r="C510" i="3"/>
  <c r="C512" i="3"/>
  <c r="C511" i="3"/>
  <c r="C519" i="3"/>
  <c r="C520" i="3"/>
  <c r="C536" i="3"/>
  <c r="C537" i="3"/>
  <c r="C538" i="3"/>
  <c r="C539" i="3"/>
  <c r="C741" i="3"/>
  <c r="C740" i="3"/>
  <c r="C739" i="3"/>
  <c r="C629" i="3"/>
  <c r="C627" i="3"/>
  <c r="C628" i="3"/>
  <c r="C648" i="3"/>
  <c r="C647" i="3"/>
  <c r="C649" i="3"/>
  <c r="C570" i="3"/>
  <c r="C572" i="3"/>
  <c r="C571" i="3"/>
  <c r="C593" i="3"/>
  <c r="C591" i="3"/>
  <c r="C592" i="3"/>
  <c r="C555" i="3"/>
  <c r="C557" i="3"/>
  <c r="C556" i="3"/>
  <c r="C489" i="3"/>
  <c r="C488" i="3"/>
  <c r="C487" i="3"/>
  <c r="C329" i="3"/>
  <c r="C330" i="3"/>
  <c r="C331" i="3"/>
  <c r="C291" i="3"/>
  <c r="C292" i="3"/>
  <c r="C290" i="3"/>
  <c r="C456" i="3"/>
  <c r="C457" i="3"/>
  <c r="C455" i="3"/>
  <c r="C303" i="3"/>
  <c r="C302" i="3"/>
  <c r="C304" i="3"/>
  <c r="C459" i="3"/>
  <c r="C458" i="3"/>
  <c r="C296" i="3"/>
  <c r="C297" i="3"/>
  <c r="C298" i="3"/>
  <c r="C673" i="3"/>
  <c r="C671" i="3"/>
  <c r="C672" i="3"/>
  <c r="C274" i="3"/>
  <c r="C272" i="3"/>
  <c r="C273" i="3"/>
  <c r="C253" i="3"/>
  <c r="C251" i="3"/>
  <c r="C252" i="3"/>
  <c r="C261" i="3"/>
  <c r="C260" i="3"/>
  <c r="C262" i="3"/>
  <c r="C259" i="3"/>
  <c r="C258" i="3"/>
  <c r="C257" i="3"/>
  <c r="C499" i="3"/>
  <c r="C501" i="3"/>
  <c r="C500" i="3"/>
  <c r="C736" i="3"/>
  <c r="C738" i="3"/>
  <c r="C737" i="3"/>
  <c r="C734" i="3"/>
  <c r="C733" i="3"/>
  <c r="C735" i="3"/>
  <c r="C509" i="3"/>
  <c r="C508" i="3"/>
  <c r="C641" i="3"/>
  <c r="C642" i="3"/>
  <c r="C643" i="3"/>
  <c r="C704" i="3"/>
  <c r="C705" i="3"/>
  <c r="C703" i="3"/>
  <c r="C630" i="3"/>
  <c r="C631" i="3"/>
  <c r="C674" i="3"/>
  <c r="C675" i="3"/>
  <c r="C676" i="3"/>
  <c r="C679" i="3"/>
  <c r="C681" i="3"/>
  <c r="C680" i="3"/>
  <c r="C701" i="3"/>
  <c r="C700" i="3"/>
  <c r="C702" i="3"/>
  <c r="C581" i="3"/>
  <c r="C580" i="3"/>
  <c r="C579" i="3"/>
  <c r="C472" i="3"/>
  <c r="C473" i="3"/>
  <c r="C474" i="3"/>
  <c r="C355" i="3"/>
  <c r="C353" i="3"/>
  <c r="C354" i="3"/>
  <c r="C328" i="3"/>
  <c r="C326" i="3"/>
  <c r="C327" i="3"/>
  <c r="C366" i="3"/>
  <c r="C367" i="3"/>
  <c r="C365" i="3"/>
  <c r="C282" i="3"/>
  <c r="C283" i="3"/>
  <c r="C281" i="3"/>
  <c r="C301" i="3"/>
  <c r="C300" i="3"/>
  <c r="C299" i="3"/>
  <c r="C399" i="3"/>
  <c r="C398" i="3"/>
  <c r="C400" i="3"/>
  <c r="C697" i="3"/>
  <c r="C699" i="3"/>
  <c r="C698" i="3"/>
  <c r="C240" i="3"/>
  <c r="C239" i="3"/>
  <c r="C241" i="3"/>
  <c r="C267" i="3"/>
  <c r="C268" i="3"/>
  <c r="C266" i="3"/>
  <c r="C403" i="3"/>
  <c r="C401" i="3"/>
  <c r="C402" i="3"/>
  <c r="C758" i="3"/>
  <c r="C759" i="3"/>
  <c r="C757" i="3"/>
  <c r="C498" i="3"/>
  <c r="C497" i="3"/>
  <c r="C496" i="3"/>
  <c r="C707" i="3"/>
  <c r="C706" i="3"/>
  <c r="C708" i="3"/>
</calcChain>
</file>

<file path=xl/sharedStrings.xml><?xml version="1.0" encoding="utf-8"?>
<sst xmlns="http://schemas.openxmlformats.org/spreadsheetml/2006/main" count="4875" uniqueCount="612">
  <si>
    <t>Tree ID</t>
  </si>
  <si>
    <t>Species</t>
  </si>
  <si>
    <t>001</t>
  </si>
  <si>
    <t>J01</t>
  </si>
  <si>
    <t>Eucalyptus perriniana</t>
  </si>
  <si>
    <t>J02</t>
  </si>
  <si>
    <t>Y01</t>
  </si>
  <si>
    <t>Y02</t>
  </si>
  <si>
    <t>002</t>
  </si>
  <si>
    <t>003</t>
  </si>
  <si>
    <t>Eucalyptus glaucescens</t>
  </si>
  <si>
    <t>004</t>
  </si>
  <si>
    <t>Eucalyptus pauciflora subsp. acerina</t>
  </si>
  <si>
    <t>005</t>
  </si>
  <si>
    <t>006</t>
  </si>
  <si>
    <t>007</t>
  </si>
  <si>
    <t>Eucalyptus obliqua</t>
  </si>
  <si>
    <t>008</t>
  </si>
  <si>
    <t>009</t>
  </si>
  <si>
    <t>Eucalyptus angophoroides</t>
  </si>
  <si>
    <t>010</t>
  </si>
  <si>
    <t>Eucalyptus consideniana</t>
  </si>
  <si>
    <t>Eucalyptus conspicua</t>
  </si>
  <si>
    <t>011</t>
  </si>
  <si>
    <t>Eucalyptus fulgens</t>
  </si>
  <si>
    <t>012</t>
  </si>
  <si>
    <t>Remarks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</si>
  <si>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</si>
  <si>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</si>
  <si>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</si>
  <si>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</si>
  <si>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</si>
  <si>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</si>
  <si>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</si>
  <si>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</si>
  <si>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</si>
  <si>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Not found in native range</t>
  </si>
  <si>
    <t>Eucalyptus melliodora</t>
  </si>
  <si>
    <t>J03</t>
  </si>
  <si>
    <t>Y03</t>
  </si>
  <si>
    <t>treeid</t>
  </si>
  <si>
    <t>leafid</t>
  </si>
  <si>
    <t>species</t>
  </si>
  <si>
    <t>leaftype</t>
  </si>
  <si>
    <t>drymass</t>
  </si>
  <si>
    <t>wetarea</t>
  </si>
  <si>
    <t>dryarea</t>
  </si>
  <si>
    <t>d.mavc1</t>
  </si>
  <si>
    <t>d.mivc2</t>
  </si>
  <si>
    <t>d.mivc1</t>
  </si>
  <si>
    <t>d.mavc2</t>
  </si>
  <si>
    <t>d.mavc3</t>
  </si>
  <si>
    <t>d.mivc3</t>
  </si>
  <si>
    <t>d.mavc4</t>
  </si>
  <si>
    <t>d.mivc4</t>
  </si>
  <si>
    <t>w.mavc1</t>
  </si>
  <si>
    <t>w.mivc1</t>
  </si>
  <si>
    <t>w.mavc2</t>
  </si>
  <si>
    <t>w.mivc2</t>
  </si>
  <si>
    <t>w.mavc3</t>
  </si>
  <si>
    <t>w.mivc3</t>
  </si>
  <si>
    <t>w.mavc4</t>
  </si>
  <si>
    <t>w.mivc4</t>
  </si>
  <si>
    <t>E.per</t>
  </si>
  <si>
    <t>E.gla</t>
  </si>
  <si>
    <t>E.obl</t>
  </si>
  <si>
    <t>E.ang</t>
  </si>
  <si>
    <t>E.csdn</t>
  </si>
  <si>
    <t>E.cspc</t>
  </si>
  <si>
    <t>E.ful</t>
  </si>
  <si>
    <t>E.cam</t>
  </si>
  <si>
    <t>E.mel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</si>
  <si>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</si>
  <si>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</si>
  <si>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</si>
  <si>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</si>
  <si>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</si>
  <si>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</si>
  <si>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</si>
  <si>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</si>
  <si>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</si>
  <si>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</si>
  <si>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</si>
  <si>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</si>
  <si>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</si>
  <si>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</si>
  <si>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</si>
  <si>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</si>
  <si>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</si>
  <si>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Eucalyptus ovata</t>
  </si>
  <si>
    <t>E.ova</t>
  </si>
  <si>
    <t>039</t>
  </si>
  <si>
    <t>040</t>
  </si>
  <si>
    <t>041</t>
  </si>
  <si>
    <t>Unable to ID species</t>
  </si>
  <si>
    <t>Collector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</si>
  <si>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</si>
  <si>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</si>
  <si>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</si>
  <si>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</si>
  <si>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</si>
  <si>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</si>
  <si>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</si>
  <si>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</si>
  <si>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</si>
  <si>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</si>
  <si>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</si>
  <si>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</si>
  <si>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</si>
  <si>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</si>
  <si>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</si>
  <si>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</si>
  <si>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</si>
  <si>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</si>
  <si>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</si>
  <si>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</si>
  <si>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</si>
  <si>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</si>
  <si>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</si>
  <si>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</si>
  <si>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</si>
  <si>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</si>
  <si>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</si>
  <si>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</si>
  <si>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</si>
  <si>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</si>
  <si>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</si>
  <si>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</si>
  <si>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</si>
  <si>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</si>
  <si>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</si>
  <si>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</si>
  <si>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</si>
  <si>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</si>
  <si>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</si>
  <si>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</si>
  <si>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</si>
  <si>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</si>
  <si>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</si>
  <si>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</si>
  <si>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</si>
  <si>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</si>
  <si>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B.Q. Ong</t>
  </si>
  <si>
    <t>NA</t>
  </si>
  <si>
    <t>*</t>
  </si>
  <si>
    <t>*Eucalyptus leucoxylon ssp. megalocarpa?</t>
  </si>
  <si>
    <t>*Eucalyptus polyanthemos</t>
  </si>
  <si>
    <t>*Eucalyptus leucoxylon</t>
  </si>
  <si>
    <t>E.paua</t>
  </si>
  <si>
    <t>E.vimv</t>
  </si>
  <si>
    <t>OUT1</t>
  </si>
  <si>
    <t>OUT2</t>
  </si>
  <si>
    <t>OUT3</t>
  </si>
  <si>
    <t>OUT4</t>
  </si>
  <si>
    <t>CLA01</t>
  </si>
  <si>
    <t>E.kit</t>
  </si>
  <si>
    <t>WBA02</t>
  </si>
  <si>
    <t>WBA03</t>
  </si>
  <si>
    <t>GVA01</t>
  </si>
  <si>
    <t>JDA01</t>
  </si>
  <si>
    <t>JDA02</t>
  </si>
  <si>
    <t>JDA05</t>
  </si>
  <si>
    <t>JDA06</t>
  </si>
  <si>
    <t>JDA10</t>
  </si>
  <si>
    <t>E.paup</t>
  </si>
  <si>
    <t>E.vimp</t>
  </si>
  <si>
    <t>E.agg</t>
  </si>
  <si>
    <t>E.bau</t>
  </si>
  <si>
    <t>E.bos</t>
  </si>
  <si>
    <t>OUT5</t>
  </si>
  <si>
    <t>OCA01</t>
  </si>
  <si>
    <t>E.alb</t>
  </si>
  <si>
    <t>GRB01</t>
  </si>
  <si>
    <t>GRA02</t>
  </si>
  <si>
    <t>GRA01</t>
  </si>
  <si>
    <t>E.tri</t>
  </si>
  <si>
    <t>E.mac</t>
  </si>
  <si>
    <t>Date Collected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</si>
  <si>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</si>
  <si>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</si>
  <si>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</si>
  <si>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</si>
  <si>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</si>
  <si>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</si>
  <si>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</si>
  <si>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</si>
  <si>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</si>
  <si>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</si>
  <si>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</si>
  <si>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</si>
  <si>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</si>
  <si>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P.A. Vesk</t>
  </si>
  <si>
    <t>Eucalyptus cypellocarpa</t>
  </si>
  <si>
    <t>Eucalyptus regnans</t>
  </si>
  <si>
    <t>Eucalyptus baxteri</t>
  </si>
  <si>
    <t>Eucalyptus sieberi</t>
  </si>
  <si>
    <t>E.cyp</t>
  </si>
  <si>
    <t>E.reg</t>
  </si>
  <si>
    <t>E.bax</t>
  </si>
  <si>
    <t>E.sie</t>
  </si>
  <si>
    <t>d.mavc1r</t>
  </si>
  <si>
    <t>d.mivc1r</t>
  </si>
  <si>
    <t>d.mavc2r</t>
  </si>
  <si>
    <t>d.mivc2r</t>
  </si>
  <si>
    <t>d.mavc3r</t>
  </si>
  <si>
    <t>d.mivc3r</t>
  </si>
  <si>
    <t>d.mavc4r</t>
  </si>
  <si>
    <t>d.mivc4r</t>
  </si>
  <si>
    <t>Eucalyptus dives</t>
  </si>
  <si>
    <t>Eucalyptus pauciflora subsp. pauciflora</t>
  </si>
  <si>
    <t>E.div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</si>
  <si>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</si>
  <si>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</si>
  <si>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</si>
  <si>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</si>
  <si>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</si>
  <si>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</si>
  <si>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</si>
  <si>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</si>
  <si>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</si>
  <si>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</si>
  <si>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</si>
  <si>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</si>
  <si>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</si>
  <si>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Eucalyptus goniocalyx</t>
  </si>
  <si>
    <t>Eucalyptus viminalis subsp. viminalis</t>
  </si>
  <si>
    <t>Eucalyptus tricarpa</t>
  </si>
  <si>
    <t>E.gon</t>
  </si>
  <si>
    <t>Eucalyptus macrorhyncha</t>
  </si>
  <si>
    <t>Eucalyptus polyanthemos subsp. vestita</t>
  </si>
  <si>
    <t>Eucalyptus camaldulensis</t>
  </si>
  <si>
    <t>Eucalyptus microcarpa</t>
  </si>
  <si>
    <t>E.mca</t>
  </si>
  <si>
    <t>E.panv</t>
  </si>
  <si>
    <t>No.</t>
  </si>
  <si>
    <t>BWC001</t>
  </si>
  <si>
    <t>CBA001</t>
  </si>
  <si>
    <t>CTB003</t>
  </si>
  <si>
    <t>TTA001</t>
  </si>
  <si>
    <t>RBD001</t>
  </si>
  <si>
    <t>THM03</t>
  </si>
  <si>
    <t>MPG001</t>
  </si>
  <si>
    <t>MPG002</t>
  </si>
  <si>
    <t>BWA001</t>
  </si>
  <si>
    <t>MSB001</t>
  </si>
  <si>
    <t>MSC002</t>
  </si>
  <si>
    <t>WCA002</t>
  </si>
  <si>
    <t>DBA01</t>
  </si>
  <si>
    <t>MPG004</t>
  </si>
  <si>
    <t>JDA08</t>
  </si>
  <si>
    <t>BUD04</t>
  </si>
  <si>
    <t>BUD03</t>
  </si>
  <si>
    <t>BUD05</t>
  </si>
  <si>
    <t>TIC02</t>
  </si>
  <si>
    <t>BEE01</t>
  </si>
  <si>
    <t>CBB001</t>
  </si>
  <si>
    <t>CBC001</t>
  </si>
  <si>
    <t>SMH001</t>
  </si>
  <si>
    <t>SMH004</t>
  </si>
  <si>
    <t>BRC001</t>
  </si>
  <si>
    <t>E.mue</t>
  </si>
  <si>
    <t>E.fas</t>
  </si>
  <si>
    <t>E.radra</t>
  </si>
  <si>
    <t>E.radro</t>
  </si>
  <si>
    <t>WBA05</t>
  </si>
  <si>
    <t>MRB002</t>
  </si>
  <si>
    <t>THQ02</t>
  </si>
  <si>
    <t>THR01</t>
  </si>
  <si>
    <t>THD001</t>
  </si>
  <si>
    <t>THG016</t>
  </si>
  <si>
    <t>THN01</t>
  </si>
  <si>
    <t>THN02</t>
  </si>
  <si>
    <t>THO01</t>
  </si>
  <si>
    <t>TIE01</t>
  </si>
  <si>
    <t>FBI03</t>
  </si>
  <si>
    <t>FBJ01</t>
  </si>
  <si>
    <t>BRD001</t>
  </si>
  <si>
    <t>SDH001</t>
  </si>
  <si>
    <t>TIB02</t>
  </si>
  <si>
    <t>WBA01</t>
  </si>
  <si>
    <t>THG011</t>
  </si>
  <si>
    <t>THG012</t>
  </si>
  <si>
    <t>THG013</t>
  </si>
  <si>
    <t>THM01</t>
  </si>
  <si>
    <t>BRI003</t>
  </si>
  <si>
    <t>LIE05</t>
  </si>
  <si>
    <t>LIE06</t>
  </si>
  <si>
    <t>SDA002</t>
  </si>
  <si>
    <t>SDC001</t>
  </si>
  <si>
    <t>SDF001</t>
  </si>
  <si>
    <t>THQ01</t>
  </si>
  <si>
    <t>LFA002</t>
  </si>
  <si>
    <t>LFB003</t>
  </si>
  <si>
    <t>SDA001</t>
  </si>
  <si>
    <t>SDB001</t>
  </si>
  <si>
    <t>CTA001</t>
  </si>
  <si>
    <t>CTA002</t>
  </si>
  <si>
    <t>MRA001</t>
  </si>
  <si>
    <t>CTB001</t>
  </si>
  <si>
    <t>LIE07</t>
  </si>
  <si>
    <t>MPG003</t>
  </si>
  <si>
    <t>THM02</t>
  </si>
  <si>
    <t>JDA07</t>
  </si>
  <si>
    <t>RBG002</t>
  </si>
  <si>
    <t>LIJ01</t>
  </si>
  <si>
    <t>BBE02</t>
  </si>
  <si>
    <t>BBH01</t>
  </si>
  <si>
    <t>BRA002</t>
  </si>
  <si>
    <t>TIB03</t>
  </si>
  <si>
    <t>TIC01</t>
  </si>
  <si>
    <t>TID01</t>
  </si>
  <si>
    <t>TIF01</t>
  </si>
  <si>
    <t>E.ela</t>
  </si>
  <si>
    <t>E.eug</t>
  </si>
  <si>
    <t>E.glbd</t>
  </si>
  <si>
    <t>E.glblb</t>
  </si>
  <si>
    <t>E.long</t>
  </si>
  <si>
    <t>E.cro</t>
  </si>
  <si>
    <t>E.bri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</si>
  <si>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</si>
  <si>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</si>
  <si>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</si>
  <si>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</si>
  <si>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</si>
  <si>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</si>
  <si>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</si>
  <si>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</si>
  <si>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</si>
  <si>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</si>
  <si>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</si>
  <si>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</si>
  <si>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</si>
  <si>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</si>
  <si>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</si>
  <si>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</si>
  <si>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</si>
  <si>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</si>
  <si>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</si>
  <si>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</si>
  <si>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</si>
  <si>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</si>
  <si>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</si>
  <si>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</si>
  <si>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</si>
  <si>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</si>
  <si>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</si>
  <si>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</si>
  <si>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</si>
  <si>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</si>
  <si>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</si>
  <si>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</si>
  <si>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</si>
  <si>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</si>
  <si>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</si>
  <si>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</si>
  <si>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</si>
  <si>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</si>
  <si>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</si>
  <si>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</si>
  <si>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</si>
  <si>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</si>
  <si>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</si>
  <si>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</si>
  <si>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</si>
  <si>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</si>
  <si>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</si>
  <si>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</si>
  <si>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</si>
  <si>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</si>
  <si>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</si>
  <si>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</si>
  <si>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</si>
  <si>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</si>
  <si>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</si>
  <si>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</si>
  <si>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</si>
  <si>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</si>
  <si>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</si>
  <si>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</si>
  <si>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</si>
  <si>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</si>
  <si>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</si>
  <si>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</si>
  <si>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</si>
  <si>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</si>
  <si>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</si>
  <si>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</si>
  <si>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</si>
  <si>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</si>
  <si>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</si>
  <si>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128</t>
  </si>
  <si>
    <t>140</t>
  </si>
  <si>
    <t>141</t>
  </si>
  <si>
    <t>Spp.</t>
  </si>
  <si>
    <t>Y04</t>
  </si>
  <si>
    <t>175</t>
  </si>
  <si>
    <t>Date Imaged</t>
  </si>
  <si>
    <t>Fresh</t>
  </si>
  <si>
    <t xml:space="preserve">Adult </t>
  </si>
  <si>
    <t>Subsamples</t>
  </si>
  <si>
    <t>Image Resolution</t>
  </si>
  <si>
    <t>Image Format</t>
  </si>
  <si>
    <t xml:space="preserve">Dried (T) </t>
  </si>
  <si>
    <t>.JPG</t>
  </si>
  <si>
    <t>.TIF</t>
  </si>
  <si>
    <t>1600x1200</t>
  </si>
  <si>
    <t>3664x2740</t>
  </si>
  <si>
    <t>BBG04</t>
  </si>
  <si>
    <t>Dried</t>
  </si>
  <si>
    <t>LIC02</t>
  </si>
  <si>
    <t>BSA02</t>
  </si>
  <si>
    <t>SCB01</t>
  </si>
  <si>
    <t>THH003</t>
  </si>
  <si>
    <t>THX02</t>
  </si>
  <si>
    <t>THU01</t>
  </si>
  <si>
    <t>TIA04</t>
  </si>
  <si>
    <t>TIA05</t>
  </si>
  <si>
    <t>TIB01</t>
  </si>
  <si>
    <t>BMR003</t>
  </si>
  <si>
    <t>LFB004</t>
  </si>
  <si>
    <t>LYA002</t>
  </si>
  <si>
    <t>BEB04</t>
  </si>
  <si>
    <t>BEF02</t>
  </si>
  <si>
    <t>SCC01</t>
  </si>
  <si>
    <t>THS01</t>
  </si>
  <si>
    <t>BEB02</t>
  </si>
  <si>
    <t>BBF01</t>
  </si>
  <si>
    <t>EYA003</t>
  </si>
  <si>
    <t>LIC01</t>
  </si>
  <si>
    <t>BFA02</t>
  </si>
  <si>
    <t>BFA03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</si>
  <si>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</si>
  <si>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</si>
  <si>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</si>
  <si>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</si>
  <si>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</si>
  <si>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</si>
  <si>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</si>
  <si>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</si>
  <si>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</si>
  <si>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</si>
  <si>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</si>
  <si>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</si>
  <si>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</si>
  <si>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</si>
  <si>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</si>
  <si>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</si>
  <si>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</si>
  <si>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</si>
  <si>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</si>
  <si>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</si>
  <si>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</si>
  <si>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</si>
  <si>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</si>
  <si>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C.gum</t>
  </si>
  <si>
    <t>A.flo</t>
  </si>
  <si>
    <t>FBC02</t>
  </si>
  <si>
    <t>Total Species</t>
  </si>
  <si>
    <t>Total Species (at least 3)</t>
  </si>
  <si>
    <t>Total Species (at least 5)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</si>
  <si>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</si>
  <si>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</si>
  <si>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</si>
  <si>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</si>
  <si>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</si>
  <si>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</si>
  <si>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</si>
  <si>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</si>
  <si>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</si>
  <si>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</si>
  <si>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</si>
  <si>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</si>
  <si>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</si>
  <si>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</si>
  <si>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</si>
  <si>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</si>
  <si>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</si>
  <si>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</si>
  <si>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</si>
  <si>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</si>
  <si>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</si>
  <si>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</si>
  <si>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GWA01</t>
  </si>
  <si>
    <t>GWA02</t>
  </si>
  <si>
    <t>GWA03</t>
  </si>
  <si>
    <t>BFA05</t>
  </si>
  <si>
    <t>LIM03</t>
  </si>
  <si>
    <t>LIM02</t>
  </si>
  <si>
    <t>LIM01</t>
  </si>
  <si>
    <t>WCA001</t>
  </si>
  <si>
    <t>WCB001</t>
  </si>
  <si>
    <t>BRD002</t>
  </si>
  <si>
    <t>DBB03</t>
  </si>
  <si>
    <t>DBC01</t>
  </si>
  <si>
    <t>DBC02</t>
  </si>
  <si>
    <t>FBE01</t>
  </si>
  <si>
    <t>FBE02</t>
  </si>
  <si>
    <t>BBG01</t>
  </si>
  <si>
    <t>BBG02</t>
  </si>
  <si>
    <t>LIN01</t>
  </si>
  <si>
    <t>LIG02</t>
  </si>
  <si>
    <t>LIG03</t>
  </si>
  <si>
    <t>LIG05</t>
  </si>
  <si>
    <t>221</t>
  </si>
  <si>
    <t>CPA004</t>
  </si>
  <si>
    <t>CPA005</t>
  </si>
  <si>
    <t>CPA007</t>
  </si>
  <si>
    <t>CPA008</t>
  </si>
  <si>
    <t>222</t>
  </si>
  <si>
    <t>223</t>
  </si>
  <si>
    <t>224</t>
  </si>
  <si>
    <t>E.kyb</t>
  </si>
  <si>
    <t>E.del</t>
  </si>
  <si>
    <t>E.ste</t>
  </si>
  <si>
    <t>LIF01</t>
  </si>
  <si>
    <t>LIF02</t>
  </si>
  <si>
    <t>LIF03</t>
  </si>
  <si>
    <t>BEJ01</t>
  </si>
  <si>
    <t>BSA03</t>
  </si>
  <si>
    <t>THE002</t>
  </si>
  <si>
    <t>THE006</t>
  </si>
  <si>
    <t>CHA002</t>
  </si>
  <si>
    <t>CHA003</t>
  </si>
  <si>
    <t>CHA008</t>
  </si>
  <si>
    <t>ANA03</t>
  </si>
  <si>
    <t>ANB01</t>
  </si>
  <si>
    <t>DBF01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</si>
  <si>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</si>
  <si>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</si>
  <si>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</si>
  <si>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</si>
  <si>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</si>
  <si>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</si>
  <si>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</si>
  <si>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</si>
  <si>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</si>
  <si>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</si>
  <si>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</si>
  <si>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</si>
  <si>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E.man</t>
  </si>
  <si>
    <t>E.pan</t>
  </si>
  <si>
    <t>E.rub</t>
  </si>
  <si>
    <t>Total Individuals</t>
  </si>
  <si>
    <t>Wrong reference ID on packet</t>
  </si>
  <si>
    <t>Indiv ID</t>
  </si>
  <si>
    <t>stemdensity</t>
  </si>
  <si>
    <t>sampletype</t>
  </si>
  <si>
    <t>Sample Type</t>
  </si>
  <si>
    <t xml:space="preserve"> </t>
  </si>
  <si>
    <t>days</t>
  </si>
  <si>
    <t>Juv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</si>
  <si>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</si>
  <si>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</si>
  <si>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</si>
  <si>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</si>
  <si>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</si>
  <si>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</si>
  <si>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</si>
  <si>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</si>
  <si>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</si>
  <si>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</si>
  <si>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</si>
  <si>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</si>
  <si>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</si>
  <si>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</si>
  <si>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</si>
  <si>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</si>
  <si>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</si>
  <si>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</si>
  <si>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</si>
  <si>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</si>
  <si>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THH001</t>
  </si>
  <si>
    <t>THH002</t>
  </si>
  <si>
    <t>THJ01</t>
  </si>
  <si>
    <t>BRA003</t>
  </si>
  <si>
    <t>BRI005</t>
  </si>
  <si>
    <t>CRB001</t>
  </si>
  <si>
    <t>GOA001</t>
  </si>
  <si>
    <t>LIB03</t>
  </si>
  <si>
    <t>THV01</t>
  </si>
  <si>
    <t>THW02</t>
  </si>
  <si>
    <t>THX01</t>
  </si>
  <si>
    <t>THY02</t>
  </si>
  <si>
    <t>THK01</t>
  </si>
  <si>
    <t>THL02</t>
  </si>
  <si>
    <t>THP01</t>
  </si>
  <si>
    <t>THZ03</t>
  </si>
  <si>
    <t>257</t>
  </si>
  <si>
    <t>258</t>
  </si>
  <si>
    <t>THE004</t>
  </si>
  <si>
    <t>THE008</t>
  </si>
  <si>
    <t>THT02</t>
  </si>
  <si>
    <t>BEK01</t>
  </si>
  <si>
    <t>CCB001</t>
  </si>
  <si>
    <t>CCC001</t>
  </si>
  <si>
    <t>A.cos</t>
  </si>
  <si>
    <t>C.mac</t>
  </si>
  <si>
    <t>E.fib</t>
  </si>
  <si>
    <t>E.bot</t>
  </si>
  <si>
    <t>Species2</t>
  </si>
  <si>
    <t>Spp</t>
  </si>
  <si>
    <t>Both</t>
  </si>
  <si>
    <t>Adult</t>
  </si>
  <si>
    <t>fruitmass</t>
  </si>
  <si>
    <t>seedmass</t>
  </si>
  <si>
    <t xml:space="preserve">Dried (C) </t>
  </si>
  <si>
    <t>Sample was found to be highly degraded</t>
  </si>
  <si>
    <t>*Eucalyptus paniculata</t>
  </si>
  <si>
    <t>Longitude</t>
  </si>
  <si>
    <t>Latitude</t>
  </si>
  <si>
    <t>height</t>
  </si>
  <si>
    <t>girth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</si>
</sst>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d/mm/yyyy;@"/>
    <numFmt numFmtId="166" formatCode="dd/mm/yyyy;@"/>
    <numFmt numFmtId="167" formatCode="[$-C09]dd\-mmm\-yy;@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" fontId="0" fillId="0" borderId="0" xfId="0" applyNumberForma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0" fillId="2" borderId="0" xfId="0" applyFill="1"/>
    <xf numFmtId="49" fontId="2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/>
    </xf>
    <xf numFmtId="168" fontId="2" fillId="0" borderId="0" xfId="0" applyNumberFormat="1" applyFont="1" applyAlignment="1">
      <alignment wrapText="1"/>
    </xf>
    <xf numFmtId="168" fontId="0" fillId="0" borderId="0" xfId="0" applyNumberFormat="1"/>
    <xf numFmtId="2" fontId="2" fillId="0" borderId="0" xfId="0" applyNumberFormat="1" applyFont="1" applyAlignment="1">
      <alignment wrapText="1"/>
    </xf>
    <xf numFmtId="2" fontId="0" fillId="0" borderId="0" xfId="0" applyNumberFormat="1"/>
    <xf numFmtId="1" fontId="0" fillId="3" borderId="0" xfId="0" applyNumberFormat="1" applyFill="1"/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167" fontId="5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167" fontId="1" fillId="2" borderId="0" xfId="0" applyNumberFormat="1" applyFont="1" applyFill="1" applyAlignment="1">
      <alignment horizontal="left"/>
    </xf>
    <xf numFmtId="165" fontId="5" fillId="2" borderId="0" xfId="0" applyNumberFormat="1" applyFont="1" applyFill="1" applyAlignment="1">
      <alignment horizontal="left"/>
    </xf>
    <xf numFmtId="167" fontId="5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1"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7C80"/>
      <color rgb="FFFFFF99"/>
      <color rgb="FFFF99FF"/>
      <color rgb="FFFF505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2018_08_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lections"/>
      <sheetName val="Leaf"/>
      <sheetName val="SSD"/>
      <sheetName val="Fruit+seed"/>
      <sheetName val="ReadMe"/>
    </sheetNames>
    <sheetDataSet>
      <sheetData sheetId="0">
        <row r="1">
          <cell r="A1" t="str">
            <v>Species</v>
          </cell>
          <cell r="B1" t="str">
            <v>Date</v>
          </cell>
          <cell r="C1" t="str">
            <v>Indiv. ID</v>
          </cell>
          <cell r="D1" t="str">
            <v>Lat.</v>
          </cell>
          <cell r="E1" t="str">
            <v>Long.</v>
          </cell>
          <cell r="F1" t="str">
            <v>Alt.</v>
          </cell>
          <cell r="G1" t="str">
            <v>Waypoint</v>
          </cell>
          <cell r="H1" t="str">
            <v>Ht_m</v>
          </cell>
          <cell r="I1" t="str">
            <v>Bark1_mm</v>
          </cell>
          <cell r="J1" t="str">
            <v>Bark2_mm</v>
          </cell>
          <cell r="K1" t="str">
            <v>Bark3_mm</v>
          </cell>
          <cell r="L1" t="str">
            <v>Bark4_mm</v>
          </cell>
          <cell r="M1" t="str">
            <v>Bark5_mm</v>
          </cell>
          <cell r="N1" t="str">
            <v>Bark6_mm</v>
          </cell>
          <cell r="O1" t="str">
            <v>Girth_cm</v>
          </cell>
          <cell r="P1" t="str">
            <v>DBH</v>
          </cell>
          <cell r="Q1" t="str">
            <v>Samples</v>
          </cell>
          <cell r="R1" t="str">
            <v>State</v>
          </cell>
          <cell r="S1" t="str">
            <v>Locality Description</v>
          </cell>
          <cell r="T1" t="str">
            <v>Collector1</v>
          </cell>
          <cell r="U1" t="str">
            <v>Collector1.1</v>
          </cell>
          <cell r="V1" t="str">
            <v>Collector2</v>
          </cell>
          <cell r="W1" t="str">
            <v>Collector2.1</v>
          </cell>
          <cell r="X1" t="str">
            <v>Collector3</v>
          </cell>
          <cell r="Y1" t="str">
            <v>Collector3.1</v>
          </cell>
          <cell r="Z1" t="str">
            <v>Comments</v>
          </cell>
        </row>
        <row r="2">
          <cell r="A2" t="str">
            <v>Eucalyptus ?botryoides</v>
          </cell>
          <cell r="B2">
            <v>43007</v>
          </cell>
          <cell r="C2" t="str">
            <v>THW03</v>
          </cell>
          <cell r="D2">
            <v>-36.148589999999999</v>
          </cell>
          <cell r="E2">
            <v>150.12375800000001</v>
          </cell>
          <cell r="F2">
            <v>14</v>
          </cell>
          <cell r="G2">
            <v>141</v>
          </cell>
          <cell r="H2">
            <v>8</v>
          </cell>
          <cell r="I2">
            <v>22</v>
          </cell>
          <cell r="J2">
            <v>25</v>
          </cell>
          <cell r="K2">
            <v>50</v>
          </cell>
          <cell r="L2"/>
          <cell r="M2"/>
          <cell r="N2"/>
          <cell r="O2">
            <v>85</v>
          </cell>
          <cell r="P2"/>
          <cell r="Q2"/>
          <cell r="R2"/>
          <cell r="S2" t="str">
            <v>Bodalla State Forest, on unnamed road 2.7 km along Brou Lake road, near beach.</v>
          </cell>
          <cell r="T2" t="str">
            <v>Vesk</v>
          </cell>
          <cell r="U2" t="str">
            <v>P.A.</v>
          </cell>
          <cell r="V2"/>
          <cell r="W2"/>
          <cell r="X2"/>
          <cell r="Y2"/>
          <cell r="Z2"/>
        </row>
        <row r="3">
          <cell r="A3" t="str">
            <v>Eucalyptus aromphloia</v>
          </cell>
          <cell r="B3">
            <v>43190</v>
          </cell>
          <cell r="C3" t="str">
            <v>ANA01</v>
          </cell>
          <cell r="D3">
            <v>-38.412179999999999</v>
          </cell>
          <cell r="E3">
            <v>144.15662</v>
          </cell>
          <cell r="F3">
            <v>97</v>
          </cell>
          <cell r="G3" t="str">
            <v>NA</v>
          </cell>
          <cell r="H3">
            <v>7.5</v>
          </cell>
          <cell r="I3" t="str">
            <v>NA</v>
          </cell>
          <cell r="J3" t="str">
            <v>NA</v>
          </cell>
          <cell r="K3" t="str">
            <v>NA</v>
          </cell>
          <cell r="L3" t="str">
            <v>NA</v>
          </cell>
          <cell r="M3" t="str">
            <v>NA</v>
          </cell>
          <cell r="N3" t="str">
            <v>NA</v>
          </cell>
          <cell r="O3">
            <v>140</v>
          </cell>
          <cell r="R3" t="str">
            <v>Victoria</v>
          </cell>
          <cell r="S3" t="str">
            <v>Aireys Inlet-Anglesea road, just west of Acacia track intersection.</v>
          </cell>
          <cell r="T3" t="str">
            <v>Neal</v>
          </cell>
          <cell r="U3" t="str">
            <v>W.C.</v>
          </cell>
          <cell r="V3" t="str">
            <v>Landau</v>
          </cell>
          <cell r="W3" t="str">
            <v>B.M.</v>
          </cell>
          <cell r="X3" t="str">
            <v>Sciallano</v>
          </cell>
          <cell r="Y3" t="str">
            <v>L.J.C.</v>
          </cell>
        </row>
        <row r="4">
          <cell r="A4" t="str">
            <v>Eucalyptus aromphloia</v>
          </cell>
          <cell r="B4">
            <v>43190</v>
          </cell>
          <cell r="C4" t="str">
            <v>ANA02</v>
          </cell>
          <cell r="D4">
            <v>-38.412410000000001</v>
          </cell>
          <cell r="E4">
            <v>144.15635</v>
          </cell>
          <cell r="F4">
            <v>97</v>
          </cell>
          <cell r="G4" t="str">
            <v>NA</v>
          </cell>
          <cell r="H4">
            <v>6.5</v>
          </cell>
          <cell r="I4" t="str">
            <v>NA</v>
          </cell>
          <cell r="J4" t="str">
            <v>NA</v>
          </cell>
          <cell r="K4" t="str">
            <v>NA</v>
          </cell>
          <cell r="L4" t="str">
            <v>NA</v>
          </cell>
          <cell r="M4" t="str">
            <v>NA</v>
          </cell>
          <cell r="N4" t="str">
            <v>NA</v>
          </cell>
          <cell r="O4">
            <v>60</v>
          </cell>
          <cell r="R4" t="str">
            <v>Victoria</v>
          </cell>
          <cell r="S4" t="str">
            <v>Aireys Inlet-Anglesea road, just west of Acacia track intersection.</v>
          </cell>
          <cell r="T4" t="str">
            <v>Neal</v>
          </cell>
          <cell r="U4" t="str">
            <v>W.C.</v>
          </cell>
          <cell r="V4" t="str">
            <v>Landau</v>
          </cell>
          <cell r="W4" t="str">
            <v>B.M.</v>
          </cell>
          <cell r="X4" t="str">
            <v>Sciallano</v>
          </cell>
          <cell r="Y4" t="str">
            <v>L.J.C.</v>
          </cell>
        </row>
        <row r="5">
          <cell r="A5" t="str">
            <v>Eucalyptus baxteri</v>
          </cell>
          <cell r="B5">
            <v>43190</v>
          </cell>
          <cell r="C5" t="str">
            <v>ANA03</v>
          </cell>
          <cell r="D5">
            <v>-38.412500000000001</v>
          </cell>
          <cell r="E5">
            <v>144.15575999999999</v>
          </cell>
          <cell r="F5">
            <v>97</v>
          </cell>
          <cell r="G5" t="str">
            <v>NA</v>
          </cell>
          <cell r="H5">
            <v>13</v>
          </cell>
          <cell r="I5" t="str">
            <v>NA</v>
          </cell>
          <cell r="J5" t="str">
            <v>NA</v>
          </cell>
          <cell r="K5" t="str">
            <v>NA</v>
          </cell>
          <cell r="L5" t="str">
            <v>NA</v>
          </cell>
          <cell r="M5" t="str">
            <v>NA</v>
          </cell>
          <cell r="N5" t="str">
            <v>NA</v>
          </cell>
          <cell r="O5">
            <v>130</v>
          </cell>
          <cell r="R5" t="str">
            <v>Victoria</v>
          </cell>
          <cell r="S5" t="str">
            <v>Aireys Inlet-Anglesea road, just west of Acacia track intersection.</v>
          </cell>
          <cell r="T5" t="str">
            <v>Neal</v>
          </cell>
          <cell r="U5" t="str">
            <v>W.C.</v>
          </cell>
          <cell r="V5" t="str">
            <v>Landau</v>
          </cell>
          <cell r="W5" t="str">
            <v>B.M.</v>
          </cell>
          <cell r="X5" t="str">
            <v>Sciallano</v>
          </cell>
          <cell r="Y5" t="str">
            <v>L.J.C.</v>
          </cell>
        </row>
        <row r="6">
          <cell r="A6" t="str">
            <v>Eucalyptus baxteri</v>
          </cell>
          <cell r="B6">
            <v>43190</v>
          </cell>
          <cell r="C6" t="str">
            <v>ANB01</v>
          </cell>
          <cell r="D6">
            <v>-38.414259999999999</v>
          </cell>
          <cell r="E6">
            <v>144.13425000000001</v>
          </cell>
          <cell r="F6">
            <v>53</v>
          </cell>
          <cell r="G6" t="str">
            <v>NA</v>
          </cell>
          <cell r="H6">
            <v>8.1</v>
          </cell>
          <cell r="I6" t="str">
            <v>NA</v>
          </cell>
          <cell r="J6" t="str">
            <v>NA</v>
          </cell>
          <cell r="K6" t="str">
            <v>NA</v>
          </cell>
          <cell r="L6" t="str">
            <v>NA</v>
          </cell>
          <cell r="M6" t="str">
            <v>NA</v>
          </cell>
          <cell r="N6" t="str">
            <v>NA</v>
          </cell>
          <cell r="O6">
            <v>75</v>
          </cell>
          <cell r="R6" t="str">
            <v>Victoria</v>
          </cell>
          <cell r="S6" t="str">
            <v>Distilley Creek road, between Whites Track and No. 2 road.</v>
          </cell>
          <cell r="T6" t="str">
            <v>Neal</v>
          </cell>
          <cell r="U6" t="str">
            <v>W.C.</v>
          </cell>
          <cell r="V6" t="str">
            <v>Landau</v>
          </cell>
          <cell r="W6" t="str">
            <v>B.M.</v>
          </cell>
          <cell r="X6" t="str">
            <v>Sciallano</v>
          </cell>
          <cell r="Y6" t="str">
            <v>L.J.C.</v>
          </cell>
        </row>
        <row r="7">
          <cell r="A7" t="str">
            <v>Eucalyptus perriniana</v>
          </cell>
          <cell r="B7">
            <v>43160</v>
          </cell>
          <cell r="C7" t="str">
            <v>BBA01</v>
          </cell>
          <cell r="D7">
            <v>-37.747889999999998</v>
          </cell>
          <cell r="E7">
            <v>146.21875</v>
          </cell>
          <cell r="F7">
            <v>1170</v>
          </cell>
          <cell r="G7">
            <v>238</v>
          </cell>
          <cell r="H7">
            <v>20</v>
          </cell>
          <cell r="I7">
            <v>26</v>
          </cell>
          <cell r="J7">
            <v>23</v>
          </cell>
          <cell r="K7">
            <v>23</v>
          </cell>
          <cell r="L7">
            <v>25</v>
          </cell>
          <cell r="M7">
            <v>21</v>
          </cell>
          <cell r="N7" t="str">
            <v>NA</v>
          </cell>
          <cell r="O7">
            <v>137</v>
          </cell>
          <cell r="R7" t="str">
            <v>Victoria</v>
          </cell>
          <cell r="S7" t="str">
            <v>Thomson Valley road, near Stronach's camping area, north end of Baw Baw Naitonal Park.</v>
          </cell>
          <cell r="T7" t="str">
            <v>Vesk</v>
          </cell>
          <cell r="U7" t="str">
            <v>P.A.</v>
          </cell>
          <cell r="V7" t="str">
            <v>Morris</v>
          </cell>
          <cell r="W7" t="str">
            <v>W.K.</v>
          </cell>
          <cell r="X7" t="str">
            <v>Ong</v>
          </cell>
          <cell r="Y7" t="str">
            <v>B.</v>
          </cell>
          <cell r="Z7" t="str">
            <v>2 stems.</v>
          </cell>
        </row>
        <row r="8">
          <cell r="A8" t="str">
            <v>Eucalyptus perriniana</v>
          </cell>
          <cell r="B8">
            <v>43160</v>
          </cell>
          <cell r="C8" t="str">
            <v>BBA02</v>
          </cell>
          <cell r="D8">
            <v>-37.747889999999998</v>
          </cell>
          <cell r="E8">
            <v>146.21875</v>
          </cell>
          <cell r="F8">
            <v>1170</v>
          </cell>
          <cell r="G8">
            <v>238</v>
          </cell>
          <cell r="H8">
            <v>9</v>
          </cell>
          <cell r="I8">
            <v>5</v>
          </cell>
          <cell r="J8">
            <v>8</v>
          </cell>
          <cell r="K8">
            <v>10</v>
          </cell>
          <cell r="L8">
            <v>8</v>
          </cell>
          <cell r="M8" t="str">
            <v>NA</v>
          </cell>
          <cell r="N8" t="str">
            <v>NA</v>
          </cell>
          <cell r="O8">
            <v>25</v>
          </cell>
          <cell r="R8" t="str">
            <v>Victoria</v>
          </cell>
          <cell r="S8" t="str">
            <v>Mt Baw Baw tourist road, approaching village.</v>
          </cell>
          <cell r="T8" t="str">
            <v>Vesk</v>
          </cell>
          <cell r="U8" t="str">
            <v>P.A.</v>
          </cell>
          <cell r="V8" t="str">
            <v>Morris</v>
          </cell>
          <cell r="W8" t="str">
            <v>W.K.</v>
          </cell>
          <cell r="X8" t="str">
            <v>Ong</v>
          </cell>
          <cell r="Y8" t="str">
            <v>B.</v>
          </cell>
        </row>
        <row r="9">
          <cell r="A9" t="str">
            <v>Eucalyptus perriniana</v>
          </cell>
          <cell r="B9">
            <v>43160</v>
          </cell>
          <cell r="C9" t="str">
            <v>BBA03</v>
          </cell>
          <cell r="D9">
            <v>-37.747889999999998</v>
          </cell>
          <cell r="E9">
            <v>146.21875</v>
          </cell>
          <cell r="F9">
            <v>1170</v>
          </cell>
          <cell r="G9">
            <v>238</v>
          </cell>
          <cell r="H9">
            <v>5</v>
          </cell>
          <cell r="I9">
            <v>3</v>
          </cell>
          <cell r="J9">
            <v>4</v>
          </cell>
          <cell r="K9">
            <v>4</v>
          </cell>
          <cell r="L9">
            <v>5</v>
          </cell>
          <cell r="M9" t="str">
            <v>NA</v>
          </cell>
          <cell r="N9" t="str">
            <v>NA</v>
          </cell>
          <cell r="O9">
            <v>20</v>
          </cell>
          <cell r="R9" t="str">
            <v>Victoria</v>
          </cell>
          <cell r="S9" t="str">
            <v>Mt Baw Baw tourist road, approaching village.</v>
          </cell>
          <cell r="T9" t="str">
            <v>Vesk</v>
          </cell>
          <cell r="U9" t="str">
            <v>P.A.</v>
          </cell>
          <cell r="V9" t="str">
            <v>Morris</v>
          </cell>
          <cell r="W9" t="str">
            <v>W.K.</v>
          </cell>
          <cell r="X9" t="str">
            <v>Ong</v>
          </cell>
          <cell r="Y9" t="str">
            <v>B.</v>
          </cell>
        </row>
        <row r="10">
          <cell r="A10" t="str">
            <v>Eucalyptus perriniana</v>
          </cell>
          <cell r="B10">
            <v>43160</v>
          </cell>
          <cell r="C10" t="str">
            <v>BBA04</v>
          </cell>
          <cell r="D10">
            <v>-37.747889999999998</v>
          </cell>
          <cell r="E10">
            <v>146.21875</v>
          </cell>
          <cell r="F10">
            <v>1170</v>
          </cell>
          <cell r="G10">
            <v>238</v>
          </cell>
          <cell r="H10">
            <v>12.5</v>
          </cell>
          <cell r="I10">
            <v>10</v>
          </cell>
          <cell r="J10">
            <v>12</v>
          </cell>
          <cell r="K10">
            <v>10</v>
          </cell>
          <cell r="L10">
            <v>10</v>
          </cell>
          <cell r="M10" t="str">
            <v>NA</v>
          </cell>
          <cell r="N10" t="str">
            <v>NA</v>
          </cell>
          <cell r="O10">
            <v>90</v>
          </cell>
          <cell r="R10" t="str">
            <v>Victoria</v>
          </cell>
          <cell r="S10" t="str">
            <v>Mt Baw Baw tourist road, approaching village.</v>
          </cell>
          <cell r="T10" t="str">
            <v>Vesk</v>
          </cell>
          <cell r="U10" t="str">
            <v>P.A.</v>
          </cell>
          <cell r="V10" t="str">
            <v>Morris</v>
          </cell>
          <cell r="W10" t="str">
            <v>W.K.</v>
          </cell>
          <cell r="X10" t="str">
            <v>Ong</v>
          </cell>
          <cell r="Y10" t="str">
            <v>B.</v>
          </cell>
        </row>
        <row r="11">
          <cell r="A11" t="str">
            <v>Eucalyptus perriniana</v>
          </cell>
          <cell r="B11">
            <v>43160</v>
          </cell>
          <cell r="C11" t="str">
            <v>BBA05</v>
          </cell>
          <cell r="D11">
            <v>-37.747889999999998</v>
          </cell>
          <cell r="E11">
            <v>146.21875</v>
          </cell>
          <cell r="F11">
            <v>1170</v>
          </cell>
          <cell r="G11">
            <v>238</v>
          </cell>
          <cell r="H11">
            <v>10</v>
          </cell>
          <cell r="I11">
            <v>8</v>
          </cell>
          <cell r="J11">
            <v>10</v>
          </cell>
          <cell r="K11">
            <v>7</v>
          </cell>
          <cell r="L11">
            <v>12</v>
          </cell>
          <cell r="M11">
            <v>7</v>
          </cell>
          <cell r="N11" t="str">
            <v>NA</v>
          </cell>
          <cell r="O11">
            <v>26</v>
          </cell>
          <cell r="R11" t="str">
            <v>Victoria</v>
          </cell>
          <cell r="S11" t="str">
            <v>Mt Baw Baw tourist road, approaching village.</v>
          </cell>
          <cell r="T11" t="str">
            <v>Vesk</v>
          </cell>
          <cell r="U11" t="str">
            <v>P.A.</v>
          </cell>
          <cell r="V11" t="str">
            <v>Morris</v>
          </cell>
          <cell r="W11" t="str">
            <v>W.K.</v>
          </cell>
          <cell r="X11" t="str">
            <v>Ong</v>
          </cell>
          <cell r="Y11" t="str">
            <v>B.</v>
          </cell>
        </row>
        <row r="12">
          <cell r="A12" t="str">
            <v>Eucalyptus perriniana</v>
          </cell>
          <cell r="B12">
            <v>43160</v>
          </cell>
          <cell r="C12" t="str">
            <v>BBA06</v>
          </cell>
          <cell r="D12">
            <v>-37.747889999999998</v>
          </cell>
          <cell r="E12">
            <v>146.21875</v>
          </cell>
          <cell r="F12">
            <v>1170</v>
          </cell>
          <cell r="G12">
            <v>238</v>
          </cell>
          <cell r="H12">
            <v>20</v>
          </cell>
          <cell r="I12">
            <v>29</v>
          </cell>
          <cell r="J12">
            <v>24</v>
          </cell>
          <cell r="K12">
            <v>24</v>
          </cell>
          <cell r="L12">
            <v>26</v>
          </cell>
          <cell r="M12" t="str">
            <v>NA</v>
          </cell>
          <cell r="N12" t="str">
            <v>NA</v>
          </cell>
          <cell r="O12">
            <v>150</v>
          </cell>
          <cell r="R12" t="str">
            <v>Victoria</v>
          </cell>
          <cell r="S12" t="str">
            <v>Mt Baw Baw tourist road, approaching village.</v>
          </cell>
          <cell r="T12" t="str">
            <v>Vesk</v>
          </cell>
          <cell r="U12" t="str">
            <v>P.A.</v>
          </cell>
          <cell r="V12" t="str">
            <v>Morris</v>
          </cell>
          <cell r="W12" t="str">
            <v>W.K.</v>
          </cell>
          <cell r="X12" t="str">
            <v>Ong</v>
          </cell>
          <cell r="Y12" t="str">
            <v>B.</v>
          </cell>
        </row>
        <row r="13">
          <cell r="A13" t="str">
            <v>Eucalyptus glaucescens</v>
          </cell>
          <cell r="B13">
            <v>43160</v>
          </cell>
          <cell r="C13" t="str">
            <v>BBB01</v>
          </cell>
          <cell r="D13">
            <v>-37.83717</v>
          </cell>
          <cell r="E13">
            <v>146.25172000000001</v>
          </cell>
          <cell r="F13">
            <v>1339</v>
          </cell>
          <cell r="G13">
            <v>239</v>
          </cell>
          <cell r="H13">
            <v>19</v>
          </cell>
          <cell r="I13">
            <v>11</v>
          </cell>
          <cell r="J13">
            <v>17</v>
          </cell>
          <cell r="K13">
            <v>12</v>
          </cell>
          <cell r="L13">
            <v>21</v>
          </cell>
          <cell r="M13">
            <v>19</v>
          </cell>
          <cell r="N13">
            <v>11</v>
          </cell>
          <cell r="O13">
            <v>112</v>
          </cell>
          <cell r="R13" t="str">
            <v>Victoria</v>
          </cell>
          <cell r="S13" t="str">
            <v>Mt Baw Baw tourist road, approaching village.</v>
          </cell>
          <cell r="T13" t="str">
            <v>Vesk</v>
          </cell>
          <cell r="U13" t="str">
            <v>P.A.</v>
          </cell>
          <cell r="V13" t="str">
            <v>Morris</v>
          </cell>
          <cell r="W13" t="str">
            <v>W.K.</v>
          </cell>
          <cell r="X13" t="str">
            <v>Ong</v>
          </cell>
          <cell r="Y13" t="str">
            <v>B.</v>
          </cell>
          <cell r="Z13" t="str">
            <v>6 stems.</v>
          </cell>
        </row>
        <row r="14">
          <cell r="A14" t="str">
            <v>Eucalyptus glaucescens</v>
          </cell>
          <cell r="B14">
            <v>43160</v>
          </cell>
          <cell r="C14" t="str">
            <v>BBB02</v>
          </cell>
          <cell r="D14">
            <v>-37.840220000000002</v>
          </cell>
          <cell r="E14">
            <v>146.25097</v>
          </cell>
          <cell r="F14">
            <v>1281</v>
          </cell>
          <cell r="G14">
            <v>240</v>
          </cell>
          <cell r="H14">
            <v>14.5</v>
          </cell>
          <cell r="I14">
            <v>8</v>
          </cell>
          <cell r="J14">
            <v>7</v>
          </cell>
          <cell r="K14">
            <v>8</v>
          </cell>
          <cell r="L14">
            <v>6</v>
          </cell>
          <cell r="M14">
            <v>6</v>
          </cell>
          <cell r="N14" t="str">
            <v>NA</v>
          </cell>
          <cell r="O14">
            <v>68</v>
          </cell>
          <cell r="R14" t="str">
            <v>Victoria</v>
          </cell>
          <cell r="S14" t="str">
            <v>Mt Baw Baw tourist road, approaching village.</v>
          </cell>
          <cell r="T14" t="str">
            <v>Vesk</v>
          </cell>
          <cell r="U14" t="str">
            <v>P.A.</v>
          </cell>
          <cell r="V14" t="str">
            <v>Morris</v>
          </cell>
          <cell r="W14" t="str">
            <v>W.K.</v>
          </cell>
          <cell r="X14" t="str">
            <v>Ong</v>
          </cell>
          <cell r="Y14" t="str">
            <v>B.</v>
          </cell>
          <cell r="Z14" t="str">
            <v>2 stems.</v>
          </cell>
        </row>
        <row r="15">
          <cell r="A15" t="str">
            <v>Eucalyptus glaucescens</v>
          </cell>
          <cell r="B15">
            <v>43160</v>
          </cell>
          <cell r="C15" t="str">
            <v>BBB03</v>
          </cell>
          <cell r="D15">
            <v>-37.837389999999999</v>
          </cell>
          <cell r="E15">
            <v>146.25062</v>
          </cell>
          <cell r="F15">
            <v>1329</v>
          </cell>
          <cell r="G15">
            <v>241</v>
          </cell>
          <cell r="H15">
            <v>21</v>
          </cell>
          <cell r="I15">
            <v>8</v>
          </cell>
          <cell r="J15">
            <v>11</v>
          </cell>
          <cell r="K15">
            <v>10</v>
          </cell>
          <cell r="L15">
            <v>8</v>
          </cell>
          <cell r="M15">
            <v>6</v>
          </cell>
          <cell r="N15" t="str">
            <v>NA</v>
          </cell>
          <cell r="O15">
            <v>105</v>
          </cell>
          <cell r="R15" t="str">
            <v>Victoria</v>
          </cell>
          <cell r="S15" t="str">
            <v>Mt Baw Baw tourist road, approaching village.</v>
          </cell>
          <cell r="T15" t="str">
            <v>Vesk</v>
          </cell>
          <cell r="U15" t="str">
            <v>P.A.</v>
          </cell>
          <cell r="V15" t="str">
            <v>Morris</v>
          </cell>
          <cell r="W15" t="str">
            <v>W.K.</v>
          </cell>
          <cell r="X15" t="str">
            <v>Ong</v>
          </cell>
          <cell r="Y15" t="str">
            <v>B.</v>
          </cell>
          <cell r="Z15" t="str">
            <v>2 stems.</v>
          </cell>
        </row>
        <row r="16">
          <cell r="A16" t="str">
            <v>Eucalyptus glaucescens</v>
          </cell>
          <cell r="B16">
            <v>43160</v>
          </cell>
          <cell r="C16" t="str">
            <v>BBB04</v>
          </cell>
          <cell r="D16">
            <v>-37.837150000000001</v>
          </cell>
          <cell r="E16">
            <v>146.25711000000001</v>
          </cell>
          <cell r="F16">
            <v>1410</v>
          </cell>
          <cell r="G16">
            <v>242</v>
          </cell>
          <cell r="H16">
            <v>15</v>
          </cell>
          <cell r="I16">
            <v>9</v>
          </cell>
          <cell r="J16">
            <v>7</v>
          </cell>
          <cell r="K16">
            <v>8</v>
          </cell>
          <cell r="L16">
            <v>8</v>
          </cell>
          <cell r="M16">
            <v>8</v>
          </cell>
          <cell r="N16" t="str">
            <v>NA</v>
          </cell>
          <cell r="O16">
            <v>65</v>
          </cell>
          <cell r="R16" t="str">
            <v>Victoria</v>
          </cell>
          <cell r="S16" t="str">
            <v>Mt Baw Baw tourist road, approaching village.</v>
          </cell>
          <cell r="T16" t="str">
            <v>Vesk</v>
          </cell>
          <cell r="U16" t="str">
            <v>P.A.</v>
          </cell>
          <cell r="V16" t="str">
            <v>Morris</v>
          </cell>
          <cell r="W16" t="str">
            <v>W.K.</v>
          </cell>
          <cell r="X16" t="str">
            <v>Ong</v>
          </cell>
          <cell r="Y16" t="str">
            <v>B.</v>
          </cell>
          <cell r="Z16" t="str">
            <v>3 stems.</v>
          </cell>
        </row>
        <row r="17">
          <cell r="A17" t="str">
            <v>Eucalyptus glaucescens</v>
          </cell>
          <cell r="B17">
            <v>43160</v>
          </cell>
          <cell r="C17" t="str">
            <v>BBB05</v>
          </cell>
          <cell r="D17">
            <v>-37.835839999999997</v>
          </cell>
          <cell r="E17">
            <v>146.25892999999999</v>
          </cell>
          <cell r="F17">
            <v>1431</v>
          </cell>
          <cell r="G17">
            <v>243</v>
          </cell>
          <cell r="H17">
            <v>12.6</v>
          </cell>
          <cell r="I17">
            <v>9</v>
          </cell>
          <cell r="J17">
            <v>8</v>
          </cell>
          <cell r="K17">
            <v>8</v>
          </cell>
          <cell r="L17">
            <v>8</v>
          </cell>
          <cell r="M17">
            <v>7</v>
          </cell>
          <cell r="N17" t="str">
            <v>NA</v>
          </cell>
          <cell r="O17">
            <v>100</v>
          </cell>
          <cell r="R17" t="str">
            <v>Victoria</v>
          </cell>
          <cell r="S17" t="str">
            <v>Mt Baw Baw tourist road, approaching village.</v>
          </cell>
          <cell r="T17" t="str">
            <v>Vesk</v>
          </cell>
          <cell r="U17" t="str">
            <v>P.A.</v>
          </cell>
          <cell r="V17" t="str">
            <v>Morris</v>
          </cell>
          <cell r="W17" t="str">
            <v>W.K.</v>
          </cell>
          <cell r="X17" t="str">
            <v>Ong</v>
          </cell>
          <cell r="Y17" t="str">
            <v>B.</v>
          </cell>
          <cell r="Z17" t="str">
            <v>2 stems.</v>
          </cell>
        </row>
        <row r="18">
          <cell r="A18" t="str">
            <v>Eucalyptus pauciflora subsp. acerina</v>
          </cell>
          <cell r="B18">
            <v>43160</v>
          </cell>
          <cell r="C18" t="str">
            <v>BBC01</v>
          </cell>
          <cell r="D18">
            <v>-37.839509999999997</v>
          </cell>
          <cell r="E18">
            <v>146.26114000000001</v>
          </cell>
          <cell r="F18">
            <v>1473</v>
          </cell>
          <cell r="G18">
            <v>245</v>
          </cell>
          <cell r="H18">
            <v>14</v>
          </cell>
          <cell r="I18">
            <v>10</v>
          </cell>
          <cell r="J18">
            <v>11</v>
          </cell>
          <cell r="K18">
            <v>10</v>
          </cell>
          <cell r="L18">
            <v>9</v>
          </cell>
          <cell r="M18">
            <v>9</v>
          </cell>
          <cell r="N18" t="str">
            <v>NA</v>
          </cell>
          <cell r="O18">
            <v>105</v>
          </cell>
          <cell r="R18" t="str">
            <v>Victoria</v>
          </cell>
          <cell r="S18" t="str">
            <v>Mt Baw Baw tourist road, approaching village.</v>
          </cell>
          <cell r="T18" t="str">
            <v>Vesk</v>
          </cell>
          <cell r="U18" t="str">
            <v>P.A.</v>
          </cell>
          <cell r="V18" t="str">
            <v>Morris</v>
          </cell>
          <cell r="W18" t="str">
            <v>W.K.</v>
          </cell>
          <cell r="X18" t="str">
            <v>Ong</v>
          </cell>
          <cell r="Y18" t="str">
            <v>B.</v>
          </cell>
          <cell r="Z18" t="str">
            <v>4 stems.</v>
          </cell>
        </row>
        <row r="19">
          <cell r="A19" t="str">
            <v>Eucalyptus pauciflora subsp. acerina</v>
          </cell>
          <cell r="B19">
            <v>43160</v>
          </cell>
          <cell r="C19" t="str">
            <v>BBC02</v>
          </cell>
          <cell r="D19">
            <v>-37.839509999999997</v>
          </cell>
          <cell r="E19">
            <v>146.26114000000001</v>
          </cell>
          <cell r="F19">
            <v>1473</v>
          </cell>
          <cell r="G19">
            <v>245</v>
          </cell>
          <cell r="H19">
            <v>7.5</v>
          </cell>
          <cell r="I19">
            <v>8</v>
          </cell>
          <cell r="J19">
            <v>8</v>
          </cell>
          <cell r="K19">
            <v>12</v>
          </cell>
          <cell r="L19">
            <v>10</v>
          </cell>
          <cell r="M19">
            <v>8</v>
          </cell>
          <cell r="N19">
            <v>13</v>
          </cell>
          <cell r="O19">
            <v>125</v>
          </cell>
          <cell r="R19" t="str">
            <v>Victoria</v>
          </cell>
          <cell r="S19" t="str">
            <v>Mt Baw Baw tourist road, approaching village.</v>
          </cell>
          <cell r="T19" t="str">
            <v>Vesk</v>
          </cell>
          <cell r="U19" t="str">
            <v>P.A.</v>
          </cell>
          <cell r="V19" t="str">
            <v>Morris</v>
          </cell>
          <cell r="W19" t="str">
            <v>W.K.</v>
          </cell>
          <cell r="X19" t="str">
            <v>Ong</v>
          </cell>
          <cell r="Y19" t="str">
            <v>B.</v>
          </cell>
          <cell r="Z19" t="str">
            <v>1 stem.</v>
          </cell>
        </row>
        <row r="20">
          <cell r="A20" t="str">
            <v>Eucalyptus pauciflora subsp. acerina</v>
          </cell>
          <cell r="B20">
            <v>43160</v>
          </cell>
          <cell r="C20" t="str">
            <v>BBC03</v>
          </cell>
          <cell r="D20">
            <v>-37.839509999999997</v>
          </cell>
          <cell r="E20">
            <v>146.26114000000001</v>
          </cell>
          <cell r="F20">
            <v>1473</v>
          </cell>
          <cell r="G20">
            <v>245</v>
          </cell>
          <cell r="H20">
            <v>7.5</v>
          </cell>
          <cell r="I20">
            <v>7</v>
          </cell>
          <cell r="J20">
            <v>9</v>
          </cell>
          <cell r="K20">
            <v>10</v>
          </cell>
          <cell r="L20">
            <v>9</v>
          </cell>
          <cell r="M20" t="str">
            <v>NA</v>
          </cell>
          <cell r="N20" t="str">
            <v>NA</v>
          </cell>
          <cell r="O20">
            <v>110</v>
          </cell>
          <cell r="R20" t="str">
            <v>Victoria</v>
          </cell>
          <cell r="S20" t="str">
            <v>Mt Baw Baw tourist road, approaching village.</v>
          </cell>
          <cell r="T20" t="str">
            <v>Vesk</v>
          </cell>
          <cell r="U20" t="str">
            <v>P.A.</v>
          </cell>
          <cell r="V20" t="str">
            <v>Morris</v>
          </cell>
          <cell r="W20" t="str">
            <v>W.K.</v>
          </cell>
          <cell r="X20" t="str">
            <v>Ong</v>
          </cell>
          <cell r="Y20" t="str">
            <v>B.</v>
          </cell>
          <cell r="Z20" t="str">
            <v>1 stem.</v>
          </cell>
        </row>
        <row r="21">
          <cell r="A21" t="str">
            <v>Eucalyptus pauciflora subsp. acerina</v>
          </cell>
          <cell r="B21">
            <v>43160</v>
          </cell>
          <cell r="C21" t="str">
            <v>BBC04</v>
          </cell>
          <cell r="D21">
            <v>-37.839509999999997</v>
          </cell>
          <cell r="E21">
            <v>146.26114000000001</v>
          </cell>
          <cell r="F21">
            <v>1473</v>
          </cell>
          <cell r="G21">
            <v>245</v>
          </cell>
          <cell r="H21">
            <v>10</v>
          </cell>
          <cell r="I21">
            <v>6</v>
          </cell>
          <cell r="J21">
            <v>7</v>
          </cell>
          <cell r="K21">
            <v>8</v>
          </cell>
          <cell r="L21">
            <v>9</v>
          </cell>
          <cell r="M21">
            <v>7</v>
          </cell>
          <cell r="N21" t="str">
            <v>NA</v>
          </cell>
          <cell r="O21">
            <v>106</v>
          </cell>
          <cell r="R21" t="str">
            <v>Victoria</v>
          </cell>
          <cell r="S21" t="str">
            <v>Mt Baw Baw tourist road, approaching village.</v>
          </cell>
          <cell r="T21" t="str">
            <v>Vesk</v>
          </cell>
          <cell r="U21" t="str">
            <v>P.A.</v>
          </cell>
          <cell r="V21" t="str">
            <v>Morris</v>
          </cell>
          <cell r="W21" t="str">
            <v>W.K.</v>
          </cell>
          <cell r="X21" t="str">
            <v>Ong</v>
          </cell>
          <cell r="Y21" t="str">
            <v>B.</v>
          </cell>
          <cell r="Z21" t="str">
            <v>5 stems.</v>
          </cell>
        </row>
        <row r="22">
          <cell r="A22" t="str">
            <v>Eucalyptus angophoroides</v>
          </cell>
          <cell r="B22">
            <v>43161</v>
          </cell>
          <cell r="C22" t="str">
            <v>BBD01</v>
          </cell>
          <cell r="D22">
            <v>-38.02599</v>
          </cell>
          <cell r="E22">
            <v>146.35155</v>
          </cell>
          <cell r="F22">
            <v>271</v>
          </cell>
          <cell r="G22">
            <v>246</v>
          </cell>
          <cell r="H22">
            <v>17.5</v>
          </cell>
          <cell r="I22">
            <v>44</v>
          </cell>
          <cell r="J22">
            <v>52</v>
          </cell>
          <cell r="K22">
            <v>55</v>
          </cell>
          <cell r="L22">
            <v>46</v>
          </cell>
          <cell r="M22" t="str">
            <v>NA</v>
          </cell>
          <cell r="N22" t="str">
            <v>NA</v>
          </cell>
          <cell r="O22">
            <v>62</v>
          </cell>
          <cell r="R22" t="str">
            <v>Victoria</v>
          </cell>
          <cell r="S22" t="str">
            <v>Intersection of Seninis track and Moe-Walhalla road, Moondarra.</v>
          </cell>
          <cell r="T22" t="str">
            <v>Vesk</v>
          </cell>
          <cell r="U22" t="str">
            <v>P.A.</v>
          </cell>
          <cell r="V22" t="str">
            <v>Morris</v>
          </cell>
          <cell r="W22" t="str">
            <v>W.K.</v>
          </cell>
          <cell r="X22" t="str">
            <v>Ong</v>
          </cell>
          <cell r="Y22" t="str">
            <v>B.</v>
          </cell>
        </row>
        <row r="23">
          <cell r="A23" t="str">
            <v>Eucalyptus ignorabilis</v>
          </cell>
          <cell r="B23">
            <v>43161</v>
          </cell>
          <cell r="C23" t="str">
            <v>BBD02</v>
          </cell>
          <cell r="D23">
            <v>-38.02599</v>
          </cell>
          <cell r="E23">
            <v>146.35155</v>
          </cell>
          <cell r="F23">
            <v>271</v>
          </cell>
          <cell r="G23">
            <v>246</v>
          </cell>
          <cell r="H23">
            <v>6</v>
          </cell>
          <cell r="I23">
            <v>16</v>
          </cell>
          <cell r="J23">
            <v>17</v>
          </cell>
          <cell r="K23">
            <v>12</v>
          </cell>
          <cell r="L23">
            <v>16</v>
          </cell>
          <cell r="M23">
            <v>15</v>
          </cell>
          <cell r="N23" t="str">
            <v>NA</v>
          </cell>
          <cell r="O23">
            <v>55</v>
          </cell>
          <cell r="R23" t="str">
            <v>Victoria</v>
          </cell>
          <cell r="S23" t="str">
            <v>Intersection of Seninis track and Moe-Walhalla road, Moondarra.</v>
          </cell>
          <cell r="T23" t="str">
            <v>Vesk</v>
          </cell>
          <cell r="U23" t="str">
            <v>P.A.</v>
          </cell>
          <cell r="V23" t="str">
            <v>Morris</v>
          </cell>
          <cell r="W23" t="str">
            <v>W.K.</v>
          </cell>
          <cell r="X23" t="str">
            <v>Ong</v>
          </cell>
          <cell r="Y23" t="str">
            <v>B.</v>
          </cell>
        </row>
        <row r="24">
          <cell r="A24" t="str">
            <v>Eucalyptus ignorabilis</v>
          </cell>
          <cell r="B24">
            <v>43161</v>
          </cell>
          <cell r="C24" t="str">
            <v>BBE01</v>
          </cell>
          <cell r="D24">
            <v>-38.01388</v>
          </cell>
          <cell r="E24">
            <v>146.35357999999999</v>
          </cell>
          <cell r="F24">
            <v>273</v>
          </cell>
          <cell r="G24">
            <v>247</v>
          </cell>
          <cell r="H24">
            <v>10.5</v>
          </cell>
          <cell r="I24">
            <v>29</v>
          </cell>
          <cell r="J24">
            <v>29</v>
          </cell>
          <cell r="K24">
            <v>27</v>
          </cell>
          <cell r="L24">
            <v>35</v>
          </cell>
          <cell r="M24">
            <v>31</v>
          </cell>
          <cell r="N24" t="str">
            <v>NA</v>
          </cell>
          <cell r="O24">
            <v>85</v>
          </cell>
          <cell r="R24" t="str">
            <v>Victoria</v>
          </cell>
          <cell r="S24" t="str">
            <v>Unnamed track north of Seninis track and Moe-Walhalla road intersection, Moondarra.</v>
          </cell>
          <cell r="T24" t="str">
            <v>Vesk</v>
          </cell>
          <cell r="U24" t="str">
            <v>P.A.</v>
          </cell>
          <cell r="V24" t="str">
            <v>Morris</v>
          </cell>
          <cell r="W24" t="str">
            <v>W.K.</v>
          </cell>
          <cell r="X24" t="str">
            <v>Ong</v>
          </cell>
          <cell r="Y24" t="str">
            <v>B.</v>
          </cell>
        </row>
        <row r="25">
          <cell r="A25" t="str">
            <v>Eucalyptus dives</v>
          </cell>
          <cell r="B25">
            <v>43161</v>
          </cell>
          <cell r="C25" t="str">
            <v>BBE02</v>
          </cell>
          <cell r="D25">
            <v>-38.01388</v>
          </cell>
          <cell r="E25">
            <v>146.35357999999999</v>
          </cell>
          <cell r="F25">
            <v>273</v>
          </cell>
          <cell r="G25">
            <v>247</v>
          </cell>
          <cell r="H25">
            <v>17</v>
          </cell>
          <cell r="I25">
            <v>24</v>
          </cell>
          <cell r="J25">
            <v>19</v>
          </cell>
          <cell r="K25">
            <v>20</v>
          </cell>
          <cell r="L25">
            <v>19</v>
          </cell>
          <cell r="M25" t="str">
            <v>NA</v>
          </cell>
          <cell r="N25" t="str">
            <v>NA</v>
          </cell>
          <cell r="O25">
            <v>73</v>
          </cell>
          <cell r="R25" t="str">
            <v>Victoria</v>
          </cell>
          <cell r="S25" t="str">
            <v>Unnamed track north of Seninis track and Moe-Walhalla road intersection, Moondarra.</v>
          </cell>
          <cell r="T25" t="str">
            <v>Vesk</v>
          </cell>
          <cell r="U25" t="str">
            <v>P.A.</v>
          </cell>
          <cell r="V25" t="str">
            <v>Morris</v>
          </cell>
          <cell r="W25" t="str">
            <v>W.K.</v>
          </cell>
          <cell r="X25" t="str">
            <v>Ong</v>
          </cell>
          <cell r="Y25" t="str">
            <v>B.</v>
          </cell>
        </row>
        <row r="26">
          <cell r="A26" t="str">
            <v>Eucalyptus ignorabilis</v>
          </cell>
          <cell r="B26">
            <v>43161</v>
          </cell>
          <cell r="C26" t="str">
            <v>BBE03</v>
          </cell>
          <cell r="D26">
            <v>-38.016869999999997</v>
          </cell>
          <cell r="E26">
            <v>146.35305</v>
          </cell>
          <cell r="F26">
            <v>273</v>
          </cell>
          <cell r="G26">
            <v>248</v>
          </cell>
          <cell r="H26">
            <v>9</v>
          </cell>
          <cell r="I26">
            <v>14</v>
          </cell>
          <cell r="J26">
            <v>23</v>
          </cell>
          <cell r="K26">
            <v>26</v>
          </cell>
          <cell r="L26">
            <v>18</v>
          </cell>
          <cell r="M26">
            <v>22</v>
          </cell>
          <cell r="N26">
            <v>21</v>
          </cell>
          <cell r="O26">
            <v>45</v>
          </cell>
          <cell r="R26" t="str">
            <v>Victoria</v>
          </cell>
          <cell r="S26" t="str">
            <v>Unnamed track north of Seninis track and Moe-Walhalla road intersection, Moondarra.</v>
          </cell>
          <cell r="T26" t="str">
            <v>Vesk</v>
          </cell>
          <cell r="U26" t="str">
            <v>P.A.</v>
          </cell>
          <cell r="V26" t="str">
            <v>Morris</v>
          </cell>
          <cell r="W26" t="str">
            <v>W.K.</v>
          </cell>
          <cell r="X26" t="str">
            <v>Ong</v>
          </cell>
          <cell r="Y26" t="str">
            <v>B.</v>
          </cell>
        </row>
        <row r="27">
          <cell r="A27" t="str">
            <v>Eucalyptus ignorabilis</v>
          </cell>
          <cell r="B27">
            <v>43161</v>
          </cell>
          <cell r="C27" t="str">
            <v>BBE04</v>
          </cell>
          <cell r="D27">
            <v>-38.017629999999997</v>
          </cell>
          <cell r="E27">
            <v>146.35132999999999</v>
          </cell>
          <cell r="F27">
            <v>290</v>
          </cell>
          <cell r="G27">
            <v>249</v>
          </cell>
          <cell r="H27">
            <v>19</v>
          </cell>
          <cell r="I27">
            <v>27</v>
          </cell>
          <cell r="J27">
            <v>29</v>
          </cell>
          <cell r="K27">
            <v>54</v>
          </cell>
          <cell r="L27">
            <v>55</v>
          </cell>
          <cell r="M27">
            <v>56</v>
          </cell>
          <cell r="N27">
            <v>56</v>
          </cell>
          <cell r="O27">
            <v>145</v>
          </cell>
          <cell r="R27" t="str">
            <v>Victoria</v>
          </cell>
          <cell r="S27" t="str">
            <v>Unnamed track north of Seninis track and Moe-Walhalla road intersection, Moondarra.</v>
          </cell>
          <cell r="T27" t="str">
            <v>Vesk</v>
          </cell>
          <cell r="U27" t="str">
            <v>P.A.</v>
          </cell>
          <cell r="V27" t="str">
            <v>Morris</v>
          </cell>
          <cell r="W27" t="str">
            <v>W.K.</v>
          </cell>
          <cell r="X27" t="str">
            <v>Ong</v>
          </cell>
          <cell r="Y27" t="str">
            <v>B.</v>
          </cell>
        </row>
        <row r="28">
          <cell r="A28" t="str">
            <v>Eucalyptus angophoroides</v>
          </cell>
          <cell r="B28">
            <v>43161</v>
          </cell>
          <cell r="C28" t="str">
            <v>BBE05</v>
          </cell>
          <cell r="D28">
            <v>-38.017629999999997</v>
          </cell>
          <cell r="E28">
            <v>146.35132999999999</v>
          </cell>
          <cell r="F28">
            <v>290</v>
          </cell>
          <cell r="G28">
            <v>249</v>
          </cell>
          <cell r="H28">
            <v>28</v>
          </cell>
          <cell r="I28">
            <v>50</v>
          </cell>
          <cell r="J28">
            <v>48</v>
          </cell>
          <cell r="K28">
            <v>42</v>
          </cell>
          <cell r="L28">
            <v>43</v>
          </cell>
          <cell r="M28">
            <v>51</v>
          </cell>
          <cell r="N28" t="str">
            <v>NA</v>
          </cell>
          <cell r="O28">
            <v>250</v>
          </cell>
          <cell r="R28" t="str">
            <v>Victoria</v>
          </cell>
          <cell r="S28" t="str">
            <v>Unnamed track north of Seninis track and Moe-Walhalla road intersection, Moondarra.</v>
          </cell>
          <cell r="T28" t="str">
            <v>Vesk</v>
          </cell>
          <cell r="U28" t="str">
            <v>P.A.</v>
          </cell>
          <cell r="V28" t="str">
            <v>Morris</v>
          </cell>
          <cell r="W28" t="str">
            <v>W.K.</v>
          </cell>
          <cell r="X28" t="str">
            <v>Ong</v>
          </cell>
          <cell r="Y28" t="str">
            <v>B.</v>
          </cell>
          <cell r="Z28" t="str">
            <v>Branches in two stems after 1.5 m.</v>
          </cell>
        </row>
        <row r="29">
          <cell r="A29" t="str">
            <v>Eucalyptus consideniana</v>
          </cell>
          <cell r="B29">
            <v>43161</v>
          </cell>
          <cell r="C29" t="str">
            <v>BBF01</v>
          </cell>
          <cell r="D29">
            <v>-38.02534</v>
          </cell>
          <cell r="E29">
            <v>146.34963999999999</v>
          </cell>
          <cell r="F29">
            <v>254</v>
          </cell>
          <cell r="G29">
            <v>250</v>
          </cell>
          <cell r="H29">
            <v>16</v>
          </cell>
          <cell r="I29">
            <v>19</v>
          </cell>
          <cell r="J29">
            <v>20</v>
          </cell>
          <cell r="K29">
            <v>20</v>
          </cell>
          <cell r="L29">
            <v>21</v>
          </cell>
          <cell r="M29">
            <v>22</v>
          </cell>
          <cell r="N29" t="str">
            <v>NA</v>
          </cell>
          <cell r="O29">
            <v>75</v>
          </cell>
          <cell r="R29" t="str">
            <v>Victoria</v>
          </cell>
          <cell r="S29" t="str">
            <v>Seninis track near Moe-Walhalla road, Moondarra State Park.</v>
          </cell>
          <cell r="T29" t="str">
            <v>Vesk</v>
          </cell>
          <cell r="U29" t="str">
            <v>P.A.</v>
          </cell>
          <cell r="V29" t="str">
            <v>Morris</v>
          </cell>
          <cell r="W29" t="str">
            <v>W.K.</v>
          </cell>
          <cell r="X29" t="str">
            <v>Ong</v>
          </cell>
          <cell r="Y29" t="str">
            <v>B.</v>
          </cell>
        </row>
        <row r="30">
          <cell r="A30" t="str">
            <v>Eucalyptus conspicua</v>
          </cell>
          <cell r="B30">
            <v>43161</v>
          </cell>
          <cell r="C30" t="str">
            <v>BBG01</v>
          </cell>
          <cell r="D30">
            <v>-38.037199999999999</v>
          </cell>
          <cell r="E30">
            <v>146.32729</v>
          </cell>
          <cell r="F30">
            <v>222</v>
          </cell>
          <cell r="G30">
            <v>251</v>
          </cell>
          <cell r="H30">
            <v>11</v>
          </cell>
          <cell r="I30">
            <v>38</v>
          </cell>
          <cell r="J30">
            <v>27</v>
          </cell>
          <cell r="K30">
            <v>25</v>
          </cell>
          <cell r="L30">
            <v>34</v>
          </cell>
          <cell r="M30">
            <v>36</v>
          </cell>
          <cell r="N30" t="str">
            <v>NA</v>
          </cell>
          <cell r="O30">
            <v>85</v>
          </cell>
          <cell r="R30" t="str">
            <v>Victoria</v>
          </cell>
          <cell r="S30" t="str">
            <v>Moe-Walhalla road, 400 m west of Red's Beach camping ground, Moondarra.</v>
          </cell>
          <cell r="T30" t="str">
            <v>Vesk</v>
          </cell>
          <cell r="U30" t="str">
            <v>P.A.</v>
          </cell>
          <cell r="V30" t="str">
            <v>Morris</v>
          </cell>
          <cell r="W30" t="str">
            <v>W.K.</v>
          </cell>
          <cell r="X30" t="str">
            <v>Ong</v>
          </cell>
          <cell r="Y30" t="str">
            <v>B.</v>
          </cell>
        </row>
        <row r="31">
          <cell r="A31" t="str">
            <v>Eucalyptus conspicua</v>
          </cell>
          <cell r="B31">
            <v>43161</v>
          </cell>
          <cell r="C31" t="str">
            <v>BBG02</v>
          </cell>
          <cell r="D31">
            <v>-38.037199999999999</v>
          </cell>
          <cell r="E31">
            <v>146.32729</v>
          </cell>
          <cell r="F31">
            <v>222</v>
          </cell>
          <cell r="G31">
            <v>251</v>
          </cell>
          <cell r="H31">
            <v>9.5</v>
          </cell>
          <cell r="I31">
            <v>22</v>
          </cell>
          <cell r="J31">
            <v>25</v>
          </cell>
          <cell r="K31">
            <v>26</v>
          </cell>
          <cell r="L31">
            <v>22</v>
          </cell>
          <cell r="M31" t="str">
            <v>NA</v>
          </cell>
          <cell r="N31" t="str">
            <v>NA</v>
          </cell>
          <cell r="O31">
            <v>50</v>
          </cell>
          <cell r="R31" t="str">
            <v>Victoria</v>
          </cell>
          <cell r="S31" t="str">
            <v>Moe-Walhalla road, 400 m west of Red's Beach camping ground, Moondarra.</v>
          </cell>
          <cell r="T31" t="str">
            <v>Vesk</v>
          </cell>
          <cell r="U31" t="str">
            <v>P.A.</v>
          </cell>
          <cell r="V31" t="str">
            <v>Morris</v>
          </cell>
          <cell r="W31" t="str">
            <v>W.K.</v>
          </cell>
          <cell r="X31" t="str">
            <v>Ong</v>
          </cell>
          <cell r="Y31" t="str">
            <v>B.</v>
          </cell>
          <cell r="Z31" t="str">
            <v>2 stems.</v>
          </cell>
        </row>
        <row r="32">
          <cell r="A32" t="str">
            <v>Eucalyptus conspicua</v>
          </cell>
          <cell r="B32">
            <v>43161</v>
          </cell>
          <cell r="C32" t="str">
            <v>BBG03</v>
          </cell>
          <cell r="D32">
            <v>-38.037199999999999</v>
          </cell>
          <cell r="E32">
            <v>146.32729</v>
          </cell>
          <cell r="F32">
            <v>222</v>
          </cell>
          <cell r="G32">
            <v>251</v>
          </cell>
          <cell r="H32">
            <v>10</v>
          </cell>
          <cell r="I32">
            <v>36</v>
          </cell>
          <cell r="J32">
            <v>33</v>
          </cell>
          <cell r="K32">
            <v>42</v>
          </cell>
          <cell r="L32">
            <v>40</v>
          </cell>
          <cell r="M32">
            <v>26</v>
          </cell>
          <cell r="N32" t="str">
            <v>NA</v>
          </cell>
          <cell r="O32">
            <v>125</v>
          </cell>
          <cell r="R32" t="str">
            <v>Victoria</v>
          </cell>
          <cell r="S32" t="str">
            <v>Moe-Walhalla road, 400 m west of Red's Beach camping ground, Moondarra.</v>
          </cell>
          <cell r="T32" t="str">
            <v>Vesk</v>
          </cell>
          <cell r="U32" t="str">
            <v>P.A.</v>
          </cell>
          <cell r="V32" t="str">
            <v>Morris</v>
          </cell>
          <cell r="W32" t="str">
            <v>W.K.</v>
          </cell>
          <cell r="X32" t="str">
            <v>Ong</v>
          </cell>
          <cell r="Y32" t="str">
            <v>B.</v>
          </cell>
        </row>
        <row r="33">
          <cell r="A33" t="str">
            <v>Eucalyptus fulgens</v>
          </cell>
          <cell r="B33">
            <v>43161</v>
          </cell>
          <cell r="C33" t="str">
            <v>BBG04</v>
          </cell>
          <cell r="D33">
            <v>-38.037199999999999</v>
          </cell>
          <cell r="E33">
            <v>146.32729</v>
          </cell>
          <cell r="F33">
            <v>222</v>
          </cell>
          <cell r="G33">
            <v>251</v>
          </cell>
          <cell r="H33">
            <v>14.5</v>
          </cell>
          <cell r="I33">
            <v>29</v>
          </cell>
          <cell r="J33">
            <v>30</v>
          </cell>
          <cell r="K33">
            <v>29</v>
          </cell>
          <cell r="L33">
            <v>31</v>
          </cell>
          <cell r="M33" t="str">
            <v>NA</v>
          </cell>
          <cell r="N33" t="str">
            <v>NA</v>
          </cell>
          <cell r="O33">
            <v>86</v>
          </cell>
          <cell r="R33" t="str">
            <v>Victoria</v>
          </cell>
          <cell r="S33" t="str">
            <v>Moe-Walhalla road, 400 m west of Red's Beach camping ground, Moondarra.</v>
          </cell>
          <cell r="T33" t="str">
            <v>Vesk</v>
          </cell>
          <cell r="U33" t="str">
            <v>P.A.</v>
          </cell>
          <cell r="V33" t="str">
            <v>Morris</v>
          </cell>
          <cell r="W33" t="str">
            <v>W.K.</v>
          </cell>
          <cell r="X33" t="str">
            <v>Ong</v>
          </cell>
          <cell r="Y33" t="str">
            <v>B.</v>
          </cell>
        </row>
        <row r="34">
          <cell r="A34" t="str">
            <v>Eucalyptus dives</v>
          </cell>
          <cell r="B34">
            <v>43161</v>
          </cell>
          <cell r="C34" t="str">
            <v>BBH01</v>
          </cell>
          <cell r="D34">
            <v>-38.043759999999999</v>
          </cell>
          <cell r="E34">
            <v>146.07474999999999</v>
          </cell>
          <cell r="F34">
            <v>220</v>
          </cell>
          <cell r="G34">
            <v>252</v>
          </cell>
          <cell r="H34">
            <v>6</v>
          </cell>
          <cell r="I34">
            <v>9</v>
          </cell>
          <cell r="J34">
            <v>8</v>
          </cell>
          <cell r="K34">
            <v>9</v>
          </cell>
          <cell r="L34">
            <v>9</v>
          </cell>
          <cell r="M34">
            <v>11</v>
          </cell>
          <cell r="N34" t="str">
            <v>NA</v>
          </cell>
          <cell r="O34">
            <v>20</v>
          </cell>
          <cell r="R34" t="str">
            <v>Victoria</v>
          </cell>
          <cell r="S34" t="str">
            <v>Intersection Beards and Mill tracks, Sweetwater Creek Nature Conservation Reserve.</v>
          </cell>
          <cell r="T34" t="str">
            <v>Vesk</v>
          </cell>
          <cell r="U34" t="str">
            <v>P.A.</v>
          </cell>
          <cell r="V34" t="str">
            <v>Morris</v>
          </cell>
          <cell r="W34" t="str">
            <v>W.K.</v>
          </cell>
          <cell r="X34" t="str">
            <v>Ong</v>
          </cell>
          <cell r="Y34" t="str">
            <v>B.</v>
          </cell>
          <cell r="Z34" t="str">
            <v>2 stems.</v>
          </cell>
        </row>
        <row r="35">
          <cell r="A35" t="str">
            <v>Eucalyptus fulgens</v>
          </cell>
          <cell r="B35">
            <v>43161</v>
          </cell>
          <cell r="C35" t="str">
            <v>BBJ01</v>
          </cell>
          <cell r="D35">
            <v>-38.062910000000002</v>
          </cell>
          <cell r="E35">
            <v>145.71430000000001</v>
          </cell>
          <cell r="F35">
            <v>50</v>
          </cell>
          <cell r="G35">
            <v>253</v>
          </cell>
          <cell r="H35">
            <v>10.5</v>
          </cell>
          <cell r="I35">
            <v>50</v>
          </cell>
          <cell r="J35">
            <v>52</v>
          </cell>
          <cell r="K35">
            <v>49</v>
          </cell>
          <cell r="L35">
            <v>50</v>
          </cell>
          <cell r="M35" t="str">
            <v>NA</v>
          </cell>
          <cell r="N35" t="str">
            <v>NA</v>
          </cell>
          <cell r="O35">
            <v>117</v>
          </cell>
          <cell r="R35" t="str">
            <v>Victoria</v>
          </cell>
          <cell r="S35" t="str">
            <v>Bunyip-Tonimbuk road, just south of McConnell road intersection, Bunyip North.</v>
          </cell>
          <cell r="T35" t="str">
            <v>Vesk</v>
          </cell>
          <cell r="U35" t="str">
            <v>P.A.</v>
          </cell>
          <cell r="V35" t="str">
            <v>Morris</v>
          </cell>
          <cell r="W35" t="str">
            <v>W.K.</v>
          </cell>
          <cell r="X35" t="str">
            <v>Ong</v>
          </cell>
          <cell r="Y35" t="str">
            <v>B.</v>
          </cell>
        </row>
        <row r="36">
          <cell r="A36" t="str">
            <v>Eucalyptus fulgens</v>
          </cell>
          <cell r="B36">
            <v>43161</v>
          </cell>
          <cell r="C36" t="str">
            <v>BBJ02</v>
          </cell>
          <cell r="D36">
            <v>-38.062910000000002</v>
          </cell>
          <cell r="E36">
            <v>145.71430000000001</v>
          </cell>
          <cell r="F36">
            <v>50</v>
          </cell>
          <cell r="G36">
            <v>253</v>
          </cell>
          <cell r="H36">
            <v>13.5</v>
          </cell>
          <cell r="I36" t="str">
            <v>NA</v>
          </cell>
          <cell r="J36" t="str">
            <v>NA</v>
          </cell>
          <cell r="K36" t="str">
            <v>NA</v>
          </cell>
          <cell r="L36" t="str">
            <v>NA</v>
          </cell>
          <cell r="M36" t="str">
            <v>NA</v>
          </cell>
          <cell r="N36" t="str">
            <v>NA</v>
          </cell>
          <cell r="O36">
            <v>195</v>
          </cell>
          <cell r="R36" t="str">
            <v>Victoria</v>
          </cell>
          <cell r="S36" t="str">
            <v>Bunyip-Tonimbuk road, just south of McConnell road intersection, Bunyip North.</v>
          </cell>
          <cell r="T36" t="str">
            <v>Vesk</v>
          </cell>
          <cell r="U36" t="str">
            <v>P.A.</v>
          </cell>
          <cell r="V36" t="str">
            <v>Morris</v>
          </cell>
          <cell r="W36" t="str">
            <v>W.K.</v>
          </cell>
          <cell r="X36" t="str">
            <v>Ong</v>
          </cell>
          <cell r="Y36" t="str">
            <v>B.</v>
          </cell>
        </row>
        <row r="37">
          <cell r="A37" t="str">
            <v>Eucalyptus cephalocarpa</v>
          </cell>
          <cell r="B37">
            <v>43161</v>
          </cell>
          <cell r="C37" t="str">
            <v>BBK01</v>
          </cell>
          <cell r="D37">
            <v>-37.992469999999997</v>
          </cell>
          <cell r="E37">
            <v>145.69955999999999</v>
          </cell>
          <cell r="F37">
            <v>86</v>
          </cell>
          <cell r="G37">
            <v>254</v>
          </cell>
          <cell r="H37">
            <v>9</v>
          </cell>
          <cell r="I37" t="str">
            <v>NA</v>
          </cell>
          <cell r="J37" t="str">
            <v>NA</v>
          </cell>
          <cell r="K37" t="str">
            <v>NA</v>
          </cell>
          <cell r="L37" t="str">
            <v>NA</v>
          </cell>
          <cell r="M37" t="str">
            <v>NA</v>
          </cell>
          <cell r="N37" t="str">
            <v>NA</v>
          </cell>
          <cell r="O37">
            <v>165</v>
          </cell>
          <cell r="R37" t="str">
            <v>Victoria</v>
          </cell>
          <cell r="S37" t="str">
            <v>Gembrook-Tonimbuk road, 1 km north of Jinks Creek winery.</v>
          </cell>
          <cell r="T37" t="str">
            <v>Vesk</v>
          </cell>
          <cell r="U37" t="str">
            <v>P.A.</v>
          </cell>
          <cell r="V37" t="str">
            <v>Morris</v>
          </cell>
          <cell r="W37" t="str">
            <v>W.K.</v>
          </cell>
          <cell r="X37" t="str">
            <v>Ong</v>
          </cell>
          <cell r="Y37" t="str">
            <v>B.</v>
          </cell>
        </row>
        <row r="38">
          <cell r="A38" t="str">
            <v>Eucalyptus cephalocarpa</v>
          </cell>
          <cell r="B38">
            <v>43161</v>
          </cell>
          <cell r="C38" t="str">
            <v>BBK02</v>
          </cell>
          <cell r="D38">
            <v>-37.992469999999997</v>
          </cell>
          <cell r="E38">
            <v>145.69955999999999</v>
          </cell>
          <cell r="F38">
            <v>86</v>
          </cell>
          <cell r="G38">
            <v>254</v>
          </cell>
          <cell r="H38">
            <v>15.5</v>
          </cell>
          <cell r="I38" t="str">
            <v>NA</v>
          </cell>
          <cell r="J38" t="str">
            <v>NA</v>
          </cell>
          <cell r="K38" t="str">
            <v>NA</v>
          </cell>
          <cell r="L38" t="str">
            <v>NA</v>
          </cell>
          <cell r="M38" t="str">
            <v>NA</v>
          </cell>
          <cell r="N38" t="str">
            <v>NA</v>
          </cell>
          <cell r="O38">
            <v>206</v>
          </cell>
          <cell r="R38" t="str">
            <v>Victoria</v>
          </cell>
          <cell r="S38" t="str">
            <v>Gembrook-Tonimbuk road, 1 km north of Jinks Creek winery.</v>
          </cell>
          <cell r="T38" t="str">
            <v>Vesk</v>
          </cell>
          <cell r="U38" t="str">
            <v>P.A.</v>
          </cell>
          <cell r="V38" t="str">
            <v>Morris</v>
          </cell>
          <cell r="W38" t="str">
            <v>W.K.</v>
          </cell>
          <cell r="X38" t="str">
            <v>Ong</v>
          </cell>
          <cell r="Y38" t="str">
            <v>B.</v>
          </cell>
        </row>
        <row r="39">
          <cell r="A39" t="str">
            <v>Eucalyptus cephalocarpa</v>
          </cell>
          <cell r="B39">
            <v>43161</v>
          </cell>
          <cell r="C39" t="str">
            <v>BBK03</v>
          </cell>
          <cell r="D39">
            <v>-37.992469999999997</v>
          </cell>
          <cell r="E39">
            <v>145.69955999999999</v>
          </cell>
          <cell r="F39">
            <v>86</v>
          </cell>
          <cell r="G39">
            <v>254</v>
          </cell>
          <cell r="H39">
            <v>14</v>
          </cell>
          <cell r="I39" t="str">
            <v>NA</v>
          </cell>
          <cell r="J39" t="str">
            <v>NA</v>
          </cell>
          <cell r="K39" t="str">
            <v>NA</v>
          </cell>
          <cell r="L39" t="str">
            <v>NA</v>
          </cell>
          <cell r="M39" t="str">
            <v>NA</v>
          </cell>
          <cell r="N39" t="str">
            <v>NA</v>
          </cell>
          <cell r="O39">
            <v>270</v>
          </cell>
          <cell r="R39" t="str">
            <v>Victoria</v>
          </cell>
          <cell r="S39" t="str">
            <v>Gembrook-Tonimbuk road, 1 km north of Jinks Creek winery.</v>
          </cell>
          <cell r="T39" t="str">
            <v>Vesk</v>
          </cell>
          <cell r="U39" t="str">
            <v>P.A.</v>
          </cell>
          <cell r="V39" t="str">
            <v>Morris</v>
          </cell>
          <cell r="W39" t="str">
            <v>W.K.</v>
          </cell>
          <cell r="X39" t="str">
            <v>Ong</v>
          </cell>
          <cell r="Y39" t="str">
            <v>B.</v>
          </cell>
        </row>
        <row r="40">
          <cell r="A40" t="str">
            <v>Eucalyptus bunyip</v>
          </cell>
          <cell r="B40">
            <v>43161</v>
          </cell>
          <cell r="C40" t="str">
            <v>BBL01</v>
          </cell>
          <cell r="D40">
            <v>-37.986229999999999</v>
          </cell>
          <cell r="E40">
            <v>145.65112999999999</v>
          </cell>
          <cell r="F40">
            <v>103</v>
          </cell>
          <cell r="G40">
            <v>255</v>
          </cell>
          <cell r="H40">
            <v>31</v>
          </cell>
          <cell r="I40" t="str">
            <v>NA</v>
          </cell>
          <cell r="J40" t="str">
            <v>NA</v>
          </cell>
          <cell r="K40" t="str">
            <v>NA</v>
          </cell>
          <cell r="L40" t="str">
            <v>NA</v>
          </cell>
          <cell r="M40" t="str">
            <v>NA</v>
          </cell>
          <cell r="N40" t="str">
            <v>NA</v>
          </cell>
          <cell r="O40">
            <v>191</v>
          </cell>
          <cell r="R40" t="str">
            <v>Victoria</v>
          </cell>
          <cell r="S40" t="str">
            <v>Gembrook-Tonimbuk Road, 850 m east of Camp road, Bunyip State Park.</v>
          </cell>
          <cell r="T40" t="str">
            <v>Vesk</v>
          </cell>
          <cell r="U40" t="str">
            <v>P.A.</v>
          </cell>
          <cell r="V40" t="str">
            <v>Morris</v>
          </cell>
          <cell r="W40" t="str">
            <v>W.K.</v>
          </cell>
          <cell r="X40" t="str">
            <v>Ong</v>
          </cell>
          <cell r="Y40" t="str">
            <v>B.</v>
          </cell>
        </row>
        <row r="41">
          <cell r="A41" t="str">
            <v>Eucalyptus piperita</v>
          </cell>
          <cell r="B41">
            <v>43093</v>
          </cell>
          <cell r="C41" t="str">
            <v>BEA01</v>
          </cell>
          <cell r="D41">
            <v>-34.781379999999999</v>
          </cell>
          <cell r="E41">
            <v>150.54002</v>
          </cell>
          <cell r="F41">
            <v>624</v>
          </cell>
          <cell r="G41">
            <v>202</v>
          </cell>
          <cell r="H41">
            <v>12</v>
          </cell>
          <cell r="I41">
            <v>22</v>
          </cell>
          <cell r="J41">
            <v>22</v>
          </cell>
          <cell r="K41">
            <v>25</v>
          </cell>
          <cell r="L41">
            <v>26</v>
          </cell>
          <cell r="M41" t="str">
            <v>NA</v>
          </cell>
          <cell r="N41" t="str">
            <v>NA</v>
          </cell>
          <cell r="O41">
            <v>95</v>
          </cell>
          <cell r="R41" t="str">
            <v>NSW</v>
          </cell>
          <cell r="S41" t="str">
            <v>Leebold Hill Road, Red Rocks Nature Reserve.</v>
          </cell>
          <cell r="T41" t="str">
            <v>Vesk</v>
          </cell>
          <cell r="U41" t="str">
            <v>P.A.</v>
          </cell>
          <cell r="Z41" t="str">
            <v>subsp. urceolaris now just recognised at E. piperita.</v>
          </cell>
        </row>
        <row r="42">
          <cell r="A42" t="str">
            <v>Syncarpia glomulifera</v>
          </cell>
          <cell r="B42">
            <v>43093</v>
          </cell>
          <cell r="C42" t="str">
            <v>BEA02</v>
          </cell>
          <cell r="D42">
            <v>-34.778759999999998</v>
          </cell>
          <cell r="E42">
            <v>150.53605999999999</v>
          </cell>
          <cell r="F42">
            <v>603</v>
          </cell>
          <cell r="G42">
            <v>203</v>
          </cell>
          <cell r="H42">
            <v>36</v>
          </cell>
          <cell r="I42">
            <v>47</v>
          </cell>
          <cell r="J42">
            <v>50</v>
          </cell>
          <cell r="K42">
            <v>55</v>
          </cell>
          <cell r="L42">
            <v>55</v>
          </cell>
          <cell r="M42" t="str">
            <v>NA</v>
          </cell>
          <cell r="N42" t="str">
            <v>NA</v>
          </cell>
          <cell r="O42">
            <v>250</v>
          </cell>
          <cell r="R42" t="str">
            <v>NSW</v>
          </cell>
          <cell r="S42" t="str">
            <v>Leebold Hill Road, Red Rocks Nature Reserve.</v>
          </cell>
          <cell r="T42" t="str">
            <v>Vesk</v>
          </cell>
          <cell r="U42" t="str">
            <v>P.A.</v>
          </cell>
        </row>
        <row r="43">
          <cell r="A43" t="str">
            <v>Eucalyptus racemosa</v>
          </cell>
          <cell r="B43">
            <v>43093</v>
          </cell>
          <cell r="C43" t="str">
            <v>BEB01</v>
          </cell>
          <cell r="D43">
            <v>-34.77364</v>
          </cell>
          <cell r="E43">
            <v>150.52763999999999</v>
          </cell>
          <cell r="F43">
            <v>601</v>
          </cell>
          <cell r="G43">
            <v>204</v>
          </cell>
          <cell r="H43">
            <v>13</v>
          </cell>
          <cell r="I43">
            <v>18</v>
          </cell>
          <cell r="J43">
            <v>19</v>
          </cell>
          <cell r="K43">
            <v>18</v>
          </cell>
          <cell r="L43">
            <v>13</v>
          </cell>
          <cell r="M43" t="str">
            <v>NA</v>
          </cell>
          <cell r="N43" t="str">
            <v>NA</v>
          </cell>
          <cell r="O43">
            <v>170</v>
          </cell>
          <cell r="R43" t="str">
            <v>NSW</v>
          </cell>
          <cell r="S43" t="str">
            <v>Leebold Hill Road, Red Rocks Nature Reserve.</v>
          </cell>
          <cell r="T43" t="str">
            <v>Vesk</v>
          </cell>
          <cell r="U43" t="str">
            <v>P.A.</v>
          </cell>
        </row>
        <row r="44">
          <cell r="A44" t="str">
            <v>Corymbia gummifera</v>
          </cell>
          <cell r="B44">
            <v>43093</v>
          </cell>
          <cell r="C44" t="str">
            <v>BEB02</v>
          </cell>
          <cell r="D44">
            <v>-34.77364</v>
          </cell>
          <cell r="E44">
            <v>150.52763999999999</v>
          </cell>
          <cell r="F44">
            <v>601</v>
          </cell>
          <cell r="G44">
            <v>204</v>
          </cell>
          <cell r="H44">
            <v>7.2</v>
          </cell>
          <cell r="I44">
            <v>32</v>
          </cell>
          <cell r="J44">
            <v>33</v>
          </cell>
          <cell r="K44">
            <v>35</v>
          </cell>
          <cell r="L44">
            <v>37</v>
          </cell>
          <cell r="M44" t="str">
            <v>NA</v>
          </cell>
          <cell r="N44" t="str">
            <v>NA</v>
          </cell>
          <cell r="O44">
            <v>140</v>
          </cell>
          <cell r="R44" t="str">
            <v>NSW</v>
          </cell>
          <cell r="S44" t="str">
            <v>Leebold Hill Road, Red Rocks Nature Reserve.</v>
          </cell>
          <cell r="T44" t="str">
            <v>Vesk</v>
          </cell>
          <cell r="U44" t="str">
            <v>P.A.</v>
          </cell>
        </row>
        <row r="45">
          <cell r="A45" t="str">
            <v>Eucalyptus racemosa</v>
          </cell>
          <cell r="B45">
            <v>43093</v>
          </cell>
          <cell r="C45" t="str">
            <v>BEB03</v>
          </cell>
          <cell r="D45">
            <v>-34.77364</v>
          </cell>
          <cell r="E45">
            <v>150.52763999999999</v>
          </cell>
          <cell r="F45">
            <v>601</v>
          </cell>
          <cell r="G45">
            <v>204</v>
          </cell>
          <cell r="H45">
            <v>11</v>
          </cell>
          <cell r="I45">
            <v>16</v>
          </cell>
          <cell r="J45">
            <v>16</v>
          </cell>
          <cell r="K45">
            <v>17</v>
          </cell>
          <cell r="L45">
            <v>18</v>
          </cell>
          <cell r="M45">
            <v>21</v>
          </cell>
          <cell r="N45" t="str">
            <v>NA</v>
          </cell>
          <cell r="O45">
            <v>117</v>
          </cell>
          <cell r="R45" t="str">
            <v>NSW</v>
          </cell>
          <cell r="S45" t="str">
            <v>Leebold Hill Road, Red Rocks Nature Reserve.</v>
          </cell>
          <cell r="T45" t="str">
            <v>Vesk</v>
          </cell>
          <cell r="U45" t="str">
            <v>P.A.</v>
          </cell>
        </row>
        <row r="46">
          <cell r="A46" t="str">
            <v>Corymbia gummifera</v>
          </cell>
          <cell r="B46">
            <v>43093</v>
          </cell>
          <cell r="C46" t="str">
            <v>BEB04</v>
          </cell>
          <cell r="D46">
            <v>-34.77364</v>
          </cell>
          <cell r="E46">
            <v>150.52763999999999</v>
          </cell>
          <cell r="F46">
            <v>601</v>
          </cell>
          <cell r="G46">
            <v>204</v>
          </cell>
          <cell r="H46">
            <v>13.5</v>
          </cell>
          <cell r="I46">
            <v>38</v>
          </cell>
          <cell r="J46">
            <v>29</v>
          </cell>
          <cell r="K46">
            <v>28</v>
          </cell>
          <cell r="L46">
            <v>35</v>
          </cell>
          <cell r="M46">
            <v>25</v>
          </cell>
          <cell r="N46" t="str">
            <v>NA</v>
          </cell>
          <cell r="O46">
            <v>150</v>
          </cell>
          <cell r="R46" t="str">
            <v>NSW</v>
          </cell>
          <cell r="S46" t="str">
            <v>Leebold Hill Road, Red Rocks Nature Reserve.</v>
          </cell>
          <cell r="T46" t="str">
            <v>Vesk</v>
          </cell>
          <cell r="U46" t="str">
            <v>P.A.</v>
          </cell>
        </row>
        <row r="47">
          <cell r="A47" t="str">
            <v>Eucalyptus racemosa</v>
          </cell>
          <cell r="B47">
            <v>43093</v>
          </cell>
          <cell r="C47" t="str">
            <v>BEB05</v>
          </cell>
          <cell r="D47">
            <v>-34.77364</v>
          </cell>
          <cell r="E47">
            <v>150.52763999999999</v>
          </cell>
          <cell r="F47">
            <v>601</v>
          </cell>
          <cell r="G47">
            <v>204</v>
          </cell>
          <cell r="H47">
            <v>13</v>
          </cell>
          <cell r="I47">
            <v>20</v>
          </cell>
          <cell r="J47">
            <v>20</v>
          </cell>
          <cell r="K47">
            <v>19</v>
          </cell>
          <cell r="L47">
            <v>17</v>
          </cell>
          <cell r="M47" t="str">
            <v>NA</v>
          </cell>
          <cell r="N47" t="str">
            <v>NA</v>
          </cell>
          <cell r="O47">
            <v>165</v>
          </cell>
          <cell r="R47" t="str">
            <v>NSW</v>
          </cell>
          <cell r="S47" t="str">
            <v>Leebold Hill Road, Red Rocks Nature Reserve.</v>
          </cell>
          <cell r="T47" t="str">
            <v>Vesk</v>
          </cell>
          <cell r="U47" t="str">
            <v>P.A.</v>
          </cell>
        </row>
        <row r="48">
          <cell r="A48" t="str">
            <v>Eucalyptus sieberi</v>
          </cell>
          <cell r="B48">
            <v>43093</v>
          </cell>
          <cell r="C48" t="str">
            <v>BEB06</v>
          </cell>
          <cell r="D48">
            <v>-34.77364</v>
          </cell>
          <cell r="E48">
            <v>150.52763999999999</v>
          </cell>
          <cell r="F48">
            <v>601</v>
          </cell>
          <cell r="G48">
            <v>204</v>
          </cell>
          <cell r="H48">
            <v>14.5</v>
          </cell>
          <cell r="I48">
            <v>34</v>
          </cell>
          <cell r="J48">
            <v>36</v>
          </cell>
          <cell r="K48">
            <v>38</v>
          </cell>
          <cell r="L48">
            <v>35</v>
          </cell>
          <cell r="M48" t="str">
            <v>NA</v>
          </cell>
          <cell r="N48" t="str">
            <v>NA</v>
          </cell>
          <cell r="O48">
            <v>140</v>
          </cell>
          <cell r="R48" t="str">
            <v>NSW</v>
          </cell>
          <cell r="S48" t="str">
            <v>Leebold Hill Road, Red Rocks Nature Reserve.</v>
          </cell>
          <cell r="T48" t="str">
            <v>Vesk</v>
          </cell>
          <cell r="U48" t="str">
            <v>P.A.</v>
          </cell>
        </row>
        <row r="49">
          <cell r="A49" t="str">
            <v>Eucalyptus stricta</v>
          </cell>
          <cell r="B49">
            <v>43093</v>
          </cell>
          <cell r="C49" t="str">
            <v>BEC01</v>
          </cell>
          <cell r="D49">
            <v>-34.770150000000001</v>
          </cell>
          <cell r="E49">
            <v>150.51562999999999</v>
          </cell>
          <cell r="F49">
            <v>609</v>
          </cell>
          <cell r="G49">
            <v>205</v>
          </cell>
          <cell r="H49">
            <v>3</v>
          </cell>
          <cell r="I49">
            <v>1</v>
          </cell>
          <cell r="J49">
            <v>1</v>
          </cell>
          <cell r="K49">
            <v>2</v>
          </cell>
          <cell r="L49">
            <v>2</v>
          </cell>
          <cell r="M49" t="str">
            <v>NA</v>
          </cell>
          <cell r="N49" t="str">
            <v>NA</v>
          </cell>
          <cell r="O49">
            <v>10</v>
          </cell>
          <cell r="R49" t="str">
            <v>NSW</v>
          </cell>
          <cell r="S49" t="str">
            <v>Red Rocks Trig Trail, just north of Leebold Hill Road, Red Rocks Nature Reserve.</v>
          </cell>
          <cell r="T49" t="str">
            <v>Vesk</v>
          </cell>
          <cell r="U49" t="str">
            <v>P.A.</v>
          </cell>
        </row>
        <row r="50">
          <cell r="A50" t="str">
            <v>Eucalyptus stricta</v>
          </cell>
          <cell r="B50">
            <v>43093</v>
          </cell>
          <cell r="C50" t="str">
            <v>BEC02</v>
          </cell>
          <cell r="D50">
            <v>-34.770150000000001</v>
          </cell>
          <cell r="E50">
            <v>150.51562999999999</v>
          </cell>
          <cell r="F50">
            <v>609</v>
          </cell>
          <cell r="G50">
            <v>205</v>
          </cell>
          <cell r="H50">
            <v>5</v>
          </cell>
          <cell r="I50">
            <v>1</v>
          </cell>
          <cell r="J50">
            <v>1</v>
          </cell>
          <cell r="K50">
            <v>2</v>
          </cell>
          <cell r="L50">
            <v>3</v>
          </cell>
          <cell r="M50" t="str">
            <v>NA</v>
          </cell>
          <cell r="N50" t="str">
            <v>NA</v>
          </cell>
          <cell r="O50">
            <v>15</v>
          </cell>
          <cell r="R50" t="str">
            <v>NSW</v>
          </cell>
          <cell r="S50" t="str">
            <v>Red Rocks Trig Trail, just north of Leebold Hill Road, Red Rocks Nature Reserve.</v>
          </cell>
          <cell r="T50" t="str">
            <v>Vesk</v>
          </cell>
          <cell r="U50" t="str">
            <v>P.A.</v>
          </cell>
        </row>
        <row r="51">
          <cell r="A51" t="str">
            <v>Eucalyptus stricta</v>
          </cell>
          <cell r="B51">
            <v>43093</v>
          </cell>
          <cell r="C51" t="str">
            <v>BED01</v>
          </cell>
          <cell r="D51">
            <v>-34.768189999999997</v>
          </cell>
          <cell r="E51">
            <v>150.51419999999999</v>
          </cell>
          <cell r="F51">
            <v>611</v>
          </cell>
          <cell r="G51">
            <v>206</v>
          </cell>
          <cell r="H51">
            <v>5.5</v>
          </cell>
          <cell r="I51">
            <v>4</v>
          </cell>
          <cell r="J51">
            <v>3</v>
          </cell>
          <cell r="K51">
            <v>2</v>
          </cell>
          <cell r="L51">
            <v>4</v>
          </cell>
          <cell r="M51" t="str">
            <v>NA</v>
          </cell>
          <cell r="N51" t="str">
            <v>NA</v>
          </cell>
          <cell r="O51">
            <v>25</v>
          </cell>
          <cell r="R51" t="str">
            <v>NSW</v>
          </cell>
          <cell r="S51" t="str">
            <v>Red Rocks Trig Trail, just north of Leebold Hill Road, Red Rocks Nature Reserve.</v>
          </cell>
          <cell r="T51" t="str">
            <v>Vesk</v>
          </cell>
          <cell r="U51" t="str">
            <v>P.A.</v>
          </cell>
          <cell r="Z51" t="str">
            <v>9 stems.</v>
          </cell>
        </row>
        <row r="52">
          <cell r="A52" t="str">
            <v>Eucalyptus racemosa</v>
          </cell>
          <cell r="B52">
            <v>43093</v>
          </cell>
          <cell r="C52" t="str">
            <v>BED02</v>
          </cell>
          <cell r="D52">
            <v>-34.768189999999997</v>
          </cell>
          <cell r="E52">
            <v>150.51419999999999</v>
          </cell>
          <cell r="F52">
            <v>611</v>
          </cell>
          <cell r="G52">
            <v>206</v>
          </cell>
          <cell r="H52">
            <v>4.5</v>
          </cell>
          <cell r="I52">
            <v>9</v>
          </cell>
          <cell r="J52">
            <v>8</v>
          </cell>
          <cell r="K52">
            <v>9</v>
          </cell>
          <cell r="L52">
            <v>10</v>
          </cell>
          <cell r="M52" t="str">
            <v>NA</v>
          </cell>
          <cell r="N52" t="str">
            <v>NA</v>
          </cell>
          <cell r="O52">
            <v>30</v>
          </cell>
          <cell r="R52" t="str">
            <v>NSW</v>
          </cell>
          <cell r="S52" t="str">
            <v>Red Rocks Trig Trail, just north of Leebold Hill Road, Red Rocks Nature Reserve.</v>
          </cell>
          <cell r="T52" t="str">
            <v>Vesk</v>
          </cell>
          <cell r="U52" t="str">
            <v>P.A.</v>
          </cell>
        </row>
        <row r="53">
          <cell r="A53" t="str">
            <v>Eucalyptus fastigata</v>
          </cell>
          <cell r="B53">
            <v>43093</v>
          </cell>
          <cell r="C53" t="str">
            <v>BEE01</v>
          </cell>
          <cell r="D53">
            <v>-34.788150000000002</v>
          </cell>
          <cell r="E53">
            <v>150.55476999999999</v>
          </cell>
          <cell r="F53">
            <v>521</v>
          </cell>
          <cell r="G53">
            <v>207</v>
          </cell>
          <cell r="H53">
            <v>41</v>
          </cell>
          <cell r="I53">
            <v>27</v>
          </cell>
          <cell r="J53">
            <v>32</v>
          </cell>
          <cell r="K53">
            <v>34</v>
          </cell>
          <cell r="L53">
            <v>29</v>
          </cell>
          <cell r="M53" t="str">
            <v>NA</v>
          </cell>
          <cell r="N53" t="str">
            <v>NA</v>
          </cell>
          <cell r="O53">
            <v>220</v>
          </cell>
          <cell r="R53" t="str">
            <v>NSW</v>
          </cell>
          <cell r="S53" t="str">
            <v>Leebold Hill Road, just east of Red Rocks Nature Reserve.</v>
          </cell>
          <cell r="T53" t="str">
            <v>Vesk</v>
          </cell>
          <cell r="U53" t="str">
            <v>P.A.</v>
          </cell>
        </row>
        <row r="54">
          <cell r="A54" t="str">
            <v>Eucalyptus punctata</v>
          </cell>
          <cell r="B54">
            <v>43093</v>
          </cell>
          <cell r="C54" t="str">
            <v>BEF01</v>
          </cell>
          <cell r="D54">
            <v>-34.890770000000003</v>
          </cell>
          <cell r="E54">
            <v>150.5334</v>
          </cell>
          <cell r="F54">
            <v>96</v>
          </cell>
          <cell r="G54">
            <v>208</v>
          </cell>
          <cell r="H54">
            <v>19</v>
          </cell>
          <cell r="I54">
            <v>30</v>
          </cell>
          <cell r="J54">
            <v>29</v>
          </cell>
          <cell r="K54">
            <v>28</v>
          </cell>
          <cell r="L54">
            <v>28</v>
          </cell>
          <cell r="M54">
            <v>24</v>
          </cell>
          <cell r="N54" t="str">
            <v>NA</v>
          </cell>
          <cell r="O54">
            <v>165</v>
          </cell>
          <cell r="R54" t="str">
            <v>NSW</v>
          </cell>
          <cell r="S54" t="str">
            <v>Just west of Bamarang and Longreach road intersection, Bamarang Nature Reserve.</v>
          </cell>
          <cell r="T54" t="str">
            <v>Vesk</v>
          </cell>
          <cell r="U54" t="str">
            <v>P.A.</v>
          </cell>
        </row>
        <row r="55">
          <cell r="A55" t="str">
            <v>Corymbia gummifera</v>
          </cell>
          <cell r="B55">
            <v>43093</v>
          </cell>
          <cell r="C55" t="str">
            <v>BEF02</v>
          </cell>
          <cell r="D55">
            <v>-34.890770000000003</v>
          </cell>
          <cell r="E55">
            <v>150.5334</v>
          </cell>
          <cell r="F55">
            <v>96</v>
          </cell>
          <cell r="G55">
            <v>208</v>
          </cell>
          <cell r="H55">
            <v>21.5</v>
          </cell>
          <cell r="I55">
            <v>50</v>
          </cell>
          <cell r="J55">
            <v>34</v>
          </cell>
          <cell r="K55">
            <v>50</v>
          </cell>
          <cell r="L55">
            <v>50</v>
          </cell>
          <cell r="M55" t="str">
            <v>NA</v>
          </cell>
          <cell r="N55" t="str">
            <v>NA</v>
          </cell>
          <cell r="O55">
            <v>360</v>
          </cell>
          <cell r="R55" t="str">
            <v>NSW</v>
          </cell>
          <cell r="S55" t="str">
            <v>Just west of Bamarang and Longreach road intersection, Bamarang Nature Reserve.</v>
          </cell>
          <cell r="T55" t="str">
            <v>Vesk</v>
          </cell>
          <cell r="U55" t="str">
            <v>P.A.</v>
          </cell>
        </row>
        <row r="56">
          <cell r="A56" t="str">
            <v>Eucalyptus consideniana</v>
          </cell>
          <cell r="B56">
            <v>43093</v>
          </cell>
          <cell r="C56" t="str">
            <v>BEG01</v>
          </cell>
          <cell r="D56">
            <v>-34.894039999999997</v>
          </cell>
          <cell r="E56">
            <v>150.53253000000001</v>
          </cell>
          <cell r="F56">
            <v>83</v>
          </cell>
          <cell r="G56">
            <v>209</v>
          </cell>
          <cell r="H56">
            <v>11</v>
          </cell>
          <cell r="I56">
            <v>15</v>
          </cell>
          <cell r="J56">
            <v>14</v>
          </cell>
          <cell r="K56">
            <v>16</v>
          </cell>
          <cell r="L56">
            <v>15</v>
          </cell>
          <cell r="M56" t="str">
            <v>NA</v>
          </cell>
          <cell r="N56" t="str">
            <v>NA</v>
          </cell>
          <cell r="O56">
            <v>65</v>
          </cell>
          <cell r="R56" t="str">
            <v>NSW</v>
          </cell>
          <cell r="S56" t="str">
            <v>Track just north of Yalwal road, Bamarang Nature Reserve.</v>
          </cell>
          <cell r="T56" t="str">
            <v>Vesk</v>
          </cell>
          <cell r="U56" t="str">
            <v>P.A.</v>
          </cell>
        </row>
        <row r="57">
          <cell r="A57" t="str">
            <v>Eucalyptus beyeriana</v>
          </cell>
          <cell r="B57">
            <v>43093</v>
          </cell>
          <cell r="C57" t="str">
            <v>BEH01</v>
          </cell>
          <cell r="D57">
            <v>-34.909520000000001</v>
          </cell>
          <cell r="E57">
            <v>150.47997000000001</v>
          </cell>
          <cell r="F57">
            <v>187</v>
          </cell>
          <cell r="G57">
            <v>210</v>
          </cell>
          <cell r="H57">
            <v>7.5</v>
          </cell>
          <cell r="I57">
            <v>15</v>
          </cell>
          <cell r="J57">
            <v>19</v>
          </cell>
          <cell r="K57">
            <v>25</v>
          </cell>
          <cell r="L57">
            <v>22</v>
          </cell>
          <cell r="M57" t="str">
            <v>NA</v>
          </cell>
          <cell r="N57" t="str">
            <v>NA</v>
          </cell>
          <cell r="O57">
            <v>35</v>
          </cell>
          <cell r="R57" t="str">
            <v>NSW</v>
          </cell>
          <cell r="S57" t="str">
            <v>Yalwal Road, Colymea State Conservation Area.</v>
          </cell>
          <cell r="T57" t="str">
            <v>Vesk</v>
          </cell>
          <cell r="U57" t="str">
            <v>P.A.</v>
          </cell>
        </row>
        <row r="58">
          <cell r="A58" t="str">
            <v>Eucalyptus punctata</v>
          </cell>
          <cell r="B58">
            <v>43093</v>
          </cell>
          <cell r="C58" t="str">
            <v>BEI01</v>
          </cell>
          <cell r="D58">
            <v>-34.916879999999999</v>
          </cell>
          <cell r="E58">
            <v>150.41105999999999</v>
          </cell>
          <cell r="F58">
            <v>322</v>
          </cell>
          <cell r="G58">
            <v>211</v>
          </cell>
          <cell r="H58">
            <v>15</v>
          </cell>
          <cell r="I58">
            <v>28</v>
          </cell>
          <cell r="J58">
            <v>29</v>
          </cell>
          <cell r="K58">
            <v>31</v>
          </cell>
          <cell r="L58">
            <v>29</v>
          </cell>
          <cell r="M58" t="str">
            <v>NA</v>
          </cell>
          <cell r="N58" t="str">
            <v>NA</v>
          </cell>
          <cell r="O58">
            <v>125</v>
          </cell>
          <cell r="R58" t="str">
            <v>NSW</v>
          </cell>
          <cell r="S58" t="str">
            <v>Yalwal Road, just west of Old Burrier Firetrail, Colymea State Conservation Area.</v>
          </cell>
          <cell r="T58" t="str">
            <v>Vesk</v>
          </cell>
          <cell r="U58" t="str">
            <v>P.A.</v>
          </cell>
        </row>
        <row r="59">
          <cell r="A59" t="str">
            <v>Eucalyptus piperita</v>
          </cell>
          <cell r="B59">
            <v>43093</v>
          </cell>
          <cell r="C59" t="str">
            <v>BEI02</v>
          </cell>
          <cell r="D59">
            <v>-34.916879999999999</v>
          </cell>
          <cell r="E59">
            <v>150.41105999999999</v>
          </cell>
          <cell r="F59">
            <v>322</v>
          </cell>
          <cell r="G59">
            <v>211</v>
          </cell>
          <cell r="H59">
            <v>18</v>
          </cell>
          <cell r="I59">
            <v>18</v>
          </cell>
          <cell r="J59">
            <v>23</v>
          </cell>
          <cell r="K59">
            <v>25</v>
          </cell>
          <cell r="L59">
            <v>21</v>
          </cell>
          <cell r="M59" t="str">
            <v>NA</v>
          </cell>
          <cell r="N59" t="str">
            <v>NA</v>
          </cell>
          <cell r="O59">
            <v>305</v>
          </cell>
          <cell r="R59" t="str">
            <v>NSW</v>
          </cell>
          <cell r="S59" t="str">
            <v>Yalwal Road, just west of Old Burrier Firetrail, Colymea State Conservation Area.</v>
          </cell>
          <cell r="T59" t="str">
            <v>Vesk</v>
          </cell>
          <cell r="U59" t="str">
            <v>P.A.</v>
          </cell>
          <cell r="Z59" t="str">
            <v>subsp. urceolaris now just recognised at E. piperita.</v>
          </cell>
        </row>
        <row r="60">
          <cell r="A60" t="str">
            <v>Eucalyptus paniculata</v>
          </cell>
          <cell r="B60">
            <v>43093</v>
          </cell>
          <cell r="C60" t="str">
            <v>BEJ01</v>
          </cell>
          <cell r="D60">
            <v>-34.914760000000001</v>
          </cell>
          <cell r="E60">
            <v>150.402807</v>
          </cell>
          <cell r="F60">
            <v>216</v>
          </cell>
          <cell r="G60" t="str">
            <v>NA</v>
          </cell>
          <cell r="H60">
            <v>14</v>
          </cell>
          <cell r="I60">
            <v>24</v>
          </cell>
          <cell r="J60">
            <v>25</v>
          </cell>
          <cell r="K60">
            <v>24</v>
          </cell>
          <cell r="L60">
            <v>45</v>
          </cell>
          <cell r="M60">
            <v>50</v>
          </cell>
          <cell r="N60" t="str">
            <v>NA</v>
          </cell>
          <cell r="O60">
            <v>110</v>
          </cell>
          <cell r="R60" t="str">
            <v>NSW</v>
          </cell>
          <cell r="S60" t="str">
            <v>Yalwal Road, just west of Old Burrier Firetrail, Colymea State Conservation Area.</v>
          </cell>
          <cell r="T60" t="str">
            <v>Vesk</v>
          </cell>
          <cell r="U60" t="str">
            <v>P.A.</v>
          </cell>
        </row>
        <row r="61">
          <cell r="A61" t="str">
            <v>Eucalyptus botryoides</v>
          </cell>
          <cell r="B61">
            <v>43096</v>
          </cell>
          <cell r="C61" t="str">
            <v>BEK01</v>
          </cell>
          <cell r="D61">
            <v>-34.769399999999997</v>
          </cell>
          <cell r="E61">
            <v>150.68093999999999</v>
          </cell>
          <cell r="F61">
            <v>28</v>
          </cell>
          <cell r="G61">
            <v>213</v>
          </cell>
          <cell r="H61">
            <v>25.4</v>
          </cell>
          <cell r="I61">
            <v>21</v>
          </cell>
          <cell r="J61">
            <v>25</v>
          </cell>
          <cell r="K61">
            <v>28</v>
          </cell>
          <cell r="L61">
            <v>32</v>
          </cell>
          <cell r="M61" t="str">
            <v>NA</v>
          </cell>
          <cell r="N61" t="str">
            <v>NA</v>
          </cell>
          <cell r="O61">
            <v>225</v>
          </cell>
          <cell r="R61" t="str">
            <v>NSW</v>
          </cell>
          <cell r="S61" t="str">
            <v>Near corner Kangaroo Valley Road and Thomas Close, Berry.</v>
          </cell>
          <cell r="T61" t="str">
            <v>Vesk</v>
          </cell>
          <cell r="U61" t="str">
            <v>P.A.</v>
          </cell>
        </row>
        <row r="62">
          <cell r="A62" t="str">
            <v>Eucalyptus tereticornis</v>
          </cell>
          <cell r="B62">
            <v>43096</v>
          </cell>
          <cell r="C62" t="str">
            <v>BEK02</v>
          </cell>
          <cell r="D62">
            <v>-34.764040000000001</v>
          </cell>
          <cell r="E62">
            <v>150.67077</v>
          </cell>
          <cell r="F62">
            <v>77</v>
          </cell>
          <cell r="G62">
            <v>214</v>
          </cell>
          <cell r="H62">
            <v>19</v>
          </cell>
          <cell r="I62">
            <v>21</v>
          </cell>
          <cell r="J62">
            <v>18</v>
          </cell>
          <cell r="K62">
            <v>17</v>
          </cell>
          <cell r="L62">
            <v>15</v>
          </cell>
          <cell r="M62" t="str">
            <v>NA</v>
          </cell>
          <cell r="N62" t="str">
            <v>NA</v>
          </cell>
          <cell r="O62">
            <v>150</v>
          </cell>
          <cell r="R62" t="str">
            <v>NSW</v>
          </cell>
          <cell r="S62" t="str">
            <v>Kangaroo Valley Road, west of Berry.</v>
          </cell>
          <cell r="T62" t="str">
            <v>Vesk</v>
          </cell>
          <cell r="U62" t="str">
            <v>P.A.</v>
          </cell>
        </row>
        <row r="63">
          <cell r="A63" t="str">
            <v>Eucalyptus microcarpa</v>
          </cell>
          <cell r="B63">
            <v>43045</v>
          </cell>
          <cell r="C63" t="str">
            <v>BFA01</v>
          </cell>
          <cell r="D63">
            <v>-37.696528999999998</v>
          </cell>
          <cell r="E63">
            <v>144.95258999999999</v>
          </cell>
          <cell r="F63">
            <v>87</v>
          </cell>
          <cell r="G63" t="str">
            <v>NA</v>
          </cell>
          <cell r="H63">
            <v>16</v>
          </cell>
          <cell r="I63">
            <v>14</v>
          </cell>
          <cell r="J63">
            <v>9</v>
          </cell>
          <cell r="K63">
            <v>19</v>
          </cell>
          <cell r="L63">
            <v>20</v>
          </cell>
          <cell r="M63">
            <v>23</v>
          </cell>
          <cell r="N63" t="str">
            <v>NA</v>
          </cell>
          <cell r="O63">
            <v>275</v>
          </cell>
          <cell r="S63" t="str">
            <v>Box Forest, in N part of Fawkner Cemetary, Fawkner, 100m N of Bass Avenue, from mid way between the two roundabouts.</v>
          </cell>
          <cell r="T63" t="str">
            <v>Vesk</v>
          </cell>
          <cell r="U63" t="str">
            <v>P.A.</v>
          </cell>
        </row>
        <row r="64">
          <cell r="A64" t="str">
            <v>Eucalyptus camaldulensis</v>
          </cell>
          <cell r="B64">
            <v>43045</v>
          </cell>
          <cell r="C64" t="str">
            <v>BFA02</v>
          </cell>
          <cell r="D64">
            <v>-37.696249000000002</v>
          </cell>
          <cell r="E64">
            <v>144.95292000000001</v>
          </cell>
          <cell r="F64">
            <v>87</v>
          </cell>
          <cell r="G64" t="str">
            <v>NA</v>
          </cell>
          <cell r="H64">
            <v>17</v>
          </cell>
          <cell r="I64">
            <v>34</v>
          </cell>
          <cell r="J64">
            <v>26</v>
          </cell>
          <cell r="K64">
            <v>21</v>
          </cell>
          <cell r="L64">
            <v>21</v>
          </cell>
          <cell r="M64">
            <v>24</v>
          </cell>
          <cell r="N64" t="str">
            <v>NA</v>
          </cell>
          <cell r="O64">
            <v>363</v>
          </cell>
          <cell r="S64" t="str">
            <v>Box Forest, in N part of Fawkner Cemetary, Fawkner, 100m N of Bass Avenue, from mid way between the two roundabouts.</v>
          </cell>
          <cell r="T64" t="str">
            <v>Vesk</v>
          </cell>
          <cell r="U64" t="str">
            <v>P.A.</v>
          </cell>
        </row>
        <row r="65">
          <cell r="A65" t="str">
            <v>Eucalyptus camaldulensis</v>
          </cell>
          <cell r="B65">
            <v>43045</v>
          </cell>
          <cell r="C65" t="str">
            <v>BFA03</v>
          </cell>
          <cell r="D65">
            <v>-37.695971</v>
          </cell>
          <cell r="E65">
            <v>144.95198400000001</v>
          </cell>
          <cell r="F65">
            <v>87</v>
          </cell>
          <cell r="G65" t="str">
            <v>NA</v>
          </cell>
          <cell r="H65">
            <v>14</v>
          </cell>
          <cell r="I65">
            <v>30</v>
          </cell>
          <cell r="J65">
            <v>25</v>
          </cell>
          <cell r="K65">
            <v>28</v>
          </cell>
          <cell r="L65">
            <v>26</v>
          </cell>
          <cell r="M65">
            <v>34</v>
          </cell>
          <cell r="N65">
            <v>29</v>
          </cell>
          <cell r="O65">
            <v>206</v>
          </cell>
          <cell r="S65" t="str">
            <v>Box Forest, in N part of Fawkner Cemetary, Fawkner, 100m N of Bass Avenue, from mid way between the two roundabouts.</v>
          </cell>
          <cell r="T65" t="str">
            <v>Vesk</v>
          </cell>
          <cell r="U65" t="str">
            <v>P.A.</v>
          </cell>
        </row>
        <row r="66">
          <cell r="A66" t="str">
            <v>Eucalyptus microcarpa</v>
          </cell>
          <cell r="B66">
            <v>43052</v>
          </cell>
          <cell r="C66" t="str">
            <v>BFA04</v>
          </cell>
          <cell r="D66">
            <v>-37.696528999999998</v>
          </cell>
          <cell r="E66">
            <v>144.95258999999999</v>
          </cell>
          <cell r="F66">
            <v>87</v>
          </cell>
          <cell r="G66" t="str">
            <v>NA</v>
          </cell>
          <cell r="H66">
            <v>18.600000000000001</v>
          </cell>
          <cell r="I66">
            <v>24</v>
          </cell>
          <cell r="J66">
            <v>25</v>
          </cell>
          <cell r="K66">
            <v>28</v>
          </cell>
          <cell r="L66">
            <v>29</v>
          </cell>
          <cell r="M66" t="str">
            <v>NA</v>
          </cell>
          <cell r="N66" t="str">
            <v>NA</v>
          </cell>
          <cell r="O66">
            <v>175</v>
          </cell>
          <cell r="S66" t="str">
            <v>Box Forest, in N part of Fawkner Cemetary, Fawkner, 100m N of Bass Avenue, from mid way between the two roundabouts.</v>
          </cell>
          <cell r="T66" t="str">
            <v>Vesk</v>
          </cell>
          <cell r="U66" t="str">
            <v>P.A.</v>
          </cell>
        </row>
        <row r="67">
          <cell r="A67" t="str">
            <v>Eucalyptus camaldulensis</v>
          </cell>
          <cell r="B67">
            <v>43052</v>
          </cell>
          <cell r="C67" t="str">
            <v>BFA05</v>
          </cell>
          <cell r="D67">
            <v>-37.695971</v>
          </cell>
          <cell r="E67">
            <v>144.95198400000001</v>
          </cell>
          <cell r="F67">
            <v>87</v>
          </cell>
          <cell r="G67" t="str">
            <v>NA</v>
          </cell>
          <cell r="H67">
            <v>13.8</v>
          </cell>
          <cell r="I67">
            <v>14</v>
          </cell>
          <cell r="J67">
            <v>28</v>
          </cell>
          <cell r="K67">
            <v>28</v>
          </cell>
          <cell r="L67">
            <v>45</v>
          </cell>
          <cell r="M67">
            <v>27</v>
          </cell>
          <cell r="N67" t="str">
            <v>NA</v>
          </cell>
          <cell r="O67">
            <v>290</v>
          </cell>
          <cell r="S67" t="str">
            <v>Box Forest, in N part of Fawkner Cemetary, Fawkner, 100m N of Bass Avenue, from mid way between the two roundabouts.</v>
          </cell>
          <cell r="T67" t="str">
            <v>Vesk</v>
          </cell>
          <cell r="U67" t="str">
            <v>P.A.</v>
          </cell>
        </row>
        <row r="68">
          <cell r="B68">
            <v>42831</v>
          </cell>
          <cell r="C68" t="str">
            <v>BMR001</v>
          </cell>
          <cell r="D68">
            <v>-37.607210000000002</v>
          </cell>
          <cell r="E68">
            <v>148.90110999999999</v>
          </cell>
          <cell r="F68">
            <v>87</v>
          </cell>
          <cell r="G68">
            <v>48</v>
          </cell>
          <cell r="H68">
            <v>25.3</v>
          </cell>
          <cell r="I68">
            <v>17</v>
          </cell>
          <cell r="J68">
            <v>23</v>
          </cell>
          <cell r="K68">
            <v>23</v>
          </cell>
          <cell r="L68" t="str">
            <v>NA</v>
          </cell>
          <cell r="M68" t="str">
            <v>NA</v>
          </cell>
          <cell r="N68" t="str">
            <v>NA</v>
          </cell>
          <cell r="O68">
            <v>77</v>
          </cell>
          <cell r="S68" t="str">
            <v>Bemm River, Club terrace Loop Rd, Princes Hwy, E Gippsland, Vic</v>
          </cell>
          <cell r="T68" t="str">
            <v>Vesk</v>
          </cell>
          <cell r="U68" t="str">
            <v>P.A.</v>
          </cell>
          <cell r="V68" t="str">
            <v>White</v>
          </cell>
          <cell r="W68" t="str">
            <v>D.J.</v>
          </cell>
          <cell r="X68" t="str">
            <v>Stock</v>
          </cell>
          <cell r="Y68" t="str">
            <v>M.P.</v>
          </cell>
          <cell r="Z68" t="str">
            <v>no fruit, nor speciemen?</v>
          </cell>
        </row>
        <row r="69">
          <cell r="A69" t="str">
            <v>Tristaniopsis laurina</v>
          </cell>
          <cell r="B69">
            <v>42831</v>
          </cell>
          <cell r="C69" t="str">
            <v>BMR002</v>
          </cell>
          <cell r="D69">
            <v>-37.607210000000002</v>
          </cell>
          <cell r="E69">
            <v>148.90110999999999</v>
          </cell>
          <cell r="F69">
            <v>87</v>
          </cell>
          <cell r="G69">
            <v>48</v>
          </cell>
          <cell r="H69">
            <v>1.8</v>
          </cell>
          <cell r="I69">
            <v>4</v>
          </cell>
          <cell r="J69">
            <v>5</v>
          </cell>
          <cell r="K69">
            <v>6</v>
          </cell>
          <cell r="L69" t="str">
            <v>NA</v>
          </cell>
          <cell r="M69" t="str">
            <v>NA</v>
          </cell>
          <cell r="N69" t="str">
            <v>NA</v>
          </cell>
          <cell r="O69">
            <v>15</v>
          </cell>
          <cell r="S69" t="str">
            <v>Bemm River, Club terrace Loop Rd, Princes Hwy, E Gippsland, Vic</v>
          </cell>
          <cell r="T69" t="str">
            <v>Vesk</v>
          </cell>
          <cell r="U69" t="str">
            <v>P.A.</v>
          </cell>
          <cell r="V69" t="str">
            <v>White</v>
          </cell>
          <cell r="W69" t="str">
            <v>D.J.</v>
          </cell>
          <cell r="X69" t="str">
            <v>Stock</v>
          </cell>
          <cell r="Y69" t="str">
            <v>M.P.</v>
          </cell>
        </row>
        <row r="70">
          <cell r="A70" t="str">
            <v>Eucalyptus elata</v>
          </cell>
          <cell r="B70">
            <v>42831</v>
          </cell>
          <cell r="C70" t="str">
            <v>BMR003</v>
          </cell>
          <cell r="D70">
            <v>-37.607210000000002</v>
          </cell>
          <cell r="E70">
            <v>148.90110999999999</v>
          </cell>
          <cell r="F70">
            <v>87</v>
          </cell>
          <cell r="G70">
            <v>48</v>
          </cell>
          <cell r="H70">
            <v>16</v>
          </cell>
          <cell r="I70">
            <v>8</v>
          </cell>
          <cell r="J70">
            <v>11</v>
          </cell>
          <cell r="K70">
            <v>10</v>
          </cell>
          <cell r="L70" t="str">
            <v>NA</v>
          </cell>
          <cell r="M70" t="str">
            <v>NA</v>
          </cell>
          <cell r="N70" t="str">
            <v>NA</v>
          </cell>
          <cell r="O70">
            <v>30</v>
          </cell>
          <cell r="S70" t="str">
            <v>Bemm River, Club terrace Loop Rd, Princes Hwy, E Gippsland, Vic</v>
          </cell>
          <cell r="T70" t="str">
            <v>Vesk</v>
          </cell>
          <cell r="U70" t="str">
            <v>P.A.</v>
          </cell>
          <cell r="V70" t="str">
            <v>White</v>
          </cell>
          <cell r="W70" t="str">
            <v>D.J.</v>
          </cell>
          <cell r="X70" t="str">
            <v>Stock</v>
          </cell>
          <cell r="Y70" t="str">
            <v>M.P.</v>
          </cell>
        </row>
        <row r="71">
          <cell r="A71" t="str">
            <v>Eucalyptus baxteri</v>
          </cell>
          <cell r="B71">
            <v>43326</v>
          </cell>
          <cell r="C71" t="str">
            <v>BPA01</v>
          </cell>
          <cell r="D71">
            <v>-37.929549999999999</v>
          </cell>
          <cell r="E71">
            <v>145.48383000000001</v>
          </cell>
          <cell r="F71">
            <v>260</v>
          </cell>
          <cell r="G71">
            <v>309</v>
          </cell>
          <cell r="H71">
            <v>36</v>
          </cell>
          <cell r="I71">
            <v>41</v>
          </cell>
          <cell r="J71">
            <v>39</v>
          </cell>
          <cell r="K71">
            <v>46</v>
          </cell>
          <cell r="L71">
            <v>38</v>
          </cell>
          <cell r="M71">
            <v>44</v>
          </cell>
          <cell r="O71">
            <v>150</v>
          </cell>
          <cell r="R71" t="str">
            <v>Victoria</v>
          </cell>
          <cell r="S71" t="str">
            <v>Wright Forest Bushland Reserve, Tetratheka track.</v>
          </cell>
          <cell r="T71" t="str">
            <v>Vesk</v>
          </cell>
          <cell r="U71" t="str">
            <v>P.A.</v>
          </cell>
          <cell r="V71" t="str">
            <v>Morris</v>
          </cell>
          <cell r="W71" t="str">
            <v>W.K.</v>
          </cell>
        </row>
        <row r="72">
          <cell r="A72" t="str">
            <v>Eucalyptus baxteri</v>
          </cell>
          <cell r="B72">
            <v>43326</v>
          </cell>
          <cell r="C72" t="str">
            <v>BPA02</v>
          </cell>
          <cell r="D72">
            <v>-37.930329999999998</v>
          </cell>
          <cell r="E72">
            <v>145.48369</v>
          </cell>
          <cell r="F72">
            <v>249</v>
          </cell>
          <cell r="G72">
            <v>310</v>
          </cell>
          <cell r="H72">
            <v>37</v>
          </cell>
          <cell r="I72">
            <v>41</v>
          </cell>
          <cell r="J72">
            <v>45</v>
          </cell>
          <cell r="K72">
            <v>46</v>
          </cell>
          <cell r="L72">
            <v>36</v>
          </cell>
          <cell r="M72">
            <v>42</v>
          </cell>
          <cell r="O72">
            <v>225</v>
          </cell>
          <cell r="R72" t="str">
            <v>Victoria</v>
          </cell>
          <cell r="S72" t="str">
            <v>Wright Forest Bushland Reserve, Tetratheka track.</v>
          </cell>
          <cell r="T72" t="str">
            <v>Vesk</v>
          </cell>
          <cell r="U72" t="str">
            <v>P.A.</v>
          </cell>
          <cell r="V72" t="str">
            <v>Morris</v>
          </cell>
          <cell r="W72" t="str">
            <v>W.K.</v>
          </cell>
        </row>
        <row r="73">
          <cell r="A73" t="str">
            <v>Eucalyptus cephalocarpa</v>
          </cell>
          <cell r="B73">
            <v>43326</v>
          </cell>
          <cell r="C73" t="str">
            <v>BPB01</v>
          </cell>
          <cell r="D73">
            <v>-37.99644</v>
          </cell>
          <cell r="E73">
            <v>145.61797000000001</v>
          </cell>
          <cell r="F73">
            <v>196</v>
          </cell>
          <cell r="G73">
            <v>312</v>
          </cell>
          <cell r="H73">
            <v>7</v>
          </cell>
          <cell r="I73">
            <v>50</v>
          </cell>
          <cell r="J73">
            <v>46</v>
          </cell>
          <cell r="K73">
            <v>43</v>
          </cell>
          <cell r="L73">
            <v>45</v>
          </cell>
          <cell r="O73">
            <v>95</v>
          </cell>
          <cell r="R73" t="str">
            <v>Victoria</v>
          </cell>
          <cell r="S73" t="str">
            <v>Camp road, just off Tynong North road, Bunyip State Park.</v>
          </cell>
          <cell r="T73" t="str">
            <v>Vesk</v>
          </cell>
          <cell r="U73" t="str">
            <v>P.A.</v>
          </cell>
          <cell r="V73" t="str">
            <v>Morris</v>
          </cell>
          <cell r="W73" t="str">
            <v>W.K.</v>
          </cell>
          <cell r="Z73" t="str">
            <v>4 stems.</v>
          </cell>
        </row>
        <row r="74">
          <cell r="A74" t="str">
            <v>Eucalyptus cephalocarpa</v>
          </cell>
          <cell r="B74">
            <v>43326</v>
          </cell>
          <cell r="C74" t="str">
            <v>BPB02</v>
          </cell>
          <cell r="D74">
            <v>-37.99644</v>
          </cell>
          <cell r="E74">
            <v>145.61797000000001</v>
          </cell>
          <cell r="F74">
            <v>196</v>
          </cell>
          <cell r="G74">
            <v>312</v>
          </cell>
          <cell r="H74">
            <v>5</v>
          </cell>
          <cell r="I74">
            <v>46</v>
          </cell>
          <cell r="J74">
            <v>39</v>
          </cell>
          <cell r="K74">
            <v>34</v>
          </cell>
          <cell r="L74">
            <v>45</v>
          </cell>
          <cell r="M74">
            <v>43</v>
          </cell>
          <cell r="O74">
            <v>67</v>
          </cell>
          <cell r="R74" t="str">
            <v>Victoria</v>
          </cell>
          <cell r="S74" t="str">
            <v>Camp road, just off Tynong North road, Bunyip State Park.</v>
          </cell>
          <cell r="T74" t="str">
            <v>Vesk</v>
          </cell>
          <cell r="U74" t="str">
            <v>P.A.</v>
          </cell>
          <cell r="V74" t="str">
            <v>Morris</v>
          </cell>
          <cell r="W74" t="str">
            <v>W.K.</v>
          </cell>
          <cell r="Z74" t="str">
            <v>1 stem.</v>
          </cell>
        </row>
        <row r="75">
          <cell r="A75" t="str">
            <v>Eucalyptus dives</v>
          </cell>
          <cell r="B75">
            <v>43326</v>
          </cell>
          <cell r="C75" t="str">
            <v>BPB03</v>
          </cell>
          <cell r="D75">
            <v>-37.99644</v>
          </cell>
          <cell r="E75">
            <v>145.61797000000001</v>
          </cell>
          <cell r="F75">
            <v>196</v>
          </cell>
          <cell r="G75">
            <v>312</v>
          </cell>
          <cell r="H75">
            <v>6.8</v>
          </cell>
          <cell r="I75">
            <v>23</v>
          </cell>
          <cell r="J75">
            <v>22</v>
          </cell>
          <cell r="K75">
            <v>21</v>
          </cell>
          <cell r="L75">
            <v>24</v>
          </cell>
          <cell r="O75">
            <v>83</v>
          </cell>
          <cell r="R75" t="str">
            <v>Victoria</v>
          </cell>
          <cell r="S75" t="str">
            <v>Camp road, just off Tynong North road, Bunyip State Park.</v>
          </cell>
          <cell r="T75" t="str">
            <v>Vesk</v>
          </cell>
          <cell r="U75" t="str">
            <v>P.A.</v>
          </cell>
          <cell r="V75" t="str">
            <v>Morris</v>
          </cell>
          <cell r="W75" t="str">
            <v>W.K.</v>
          </cell>
        </row>
        <row r="76">
          <cell r="A76" t="str">
            <v>Eucalyptus bunyip</v>
          </cell>
          <cell r="B76">
            <v>43326</v>
          </cell>
          <cell r="C76" t="str">
            <v>BPC01</v>
          </cell>
          <cell r="D76">
            <v>-37.984250000000003</v>
          </cell>
          <cell r="E76">
            <v>145.6422</v>
          </cell>
          <cell r="F76">
            <v>134</v>
          </cell>
          <cell r="G76">
            <v>313</v>
          </cell>
          <cell r="H76">
            <v>34</v>
          </cell>
          <cell r="I76">
            <v>35</v>
          </cell>
          <cell r="J76">
            <v>38</v>
          </cell>
          <cell r="K76">
            <v>33</v>
          </cell>
          <cell r="L76">
            <v>35</v>
          </cell>
          <cell r="O76">
            <v>257</v>
          </cell>
          <cell r="R76" t="str">
            <v>Victoria</v>
          </cell>
          <cell r="S76" t="str">
            <v>Camp road, just off Gembrook-Tonimbuk road, Bunyip State Park.</v>
          </cell>
          <cell r="T76" t="str">
            <v>Vesk</v>
          </cell>
          <cell r="U76" t="str">
            <v>P.A.</v>
          </cell>
          <cell r="V76" t="str">
            <v>Morris</v>
          </cell>
          <cell r="W76" t="str">
            <v>W.K.</v>
          </cell>
        </row>
        <row r="77">
          <cell r="A77" t="str">
            <v>Eucalyptus bunyip</v>
          </cell>
          <cell r="B77">
            <v>43326</v>
          </cell>
          <cell r="C77" t="str">
            <v>BPC02</v>
          </cell>
          <cell r="D77">
            <v>-37.984250000000003</v>
          </cell>
          <cell r="E77">
            <v>145.6422</v>
          </cell>
          <cell r="F77">
            <v>134</v>
          </cell>
          <cell r="G77">
            <v>313</v>
          </cell>
          <cell r="H77">
            <v>40</v>
          </cell>
          <cell r="I77">
            <v>41</v>
          </cell>
          <cell r="J77">
            <v>38</v>
          </cell>
          <cell r="K77">
            <v>28</v>
          </cell>
          <cell r="L77">
            <v>35</v>
          </cell>
          <cell r="M77">
            <v>36</v>
          </cell>
          <cell r="O77">
            <v>215</v>
          </cell>
          <cell r="R77" t="str">
            <v>Victoria</v>
          </cell>
          <cell r="S77" t="str">
            <v>Camp road, just off Gembrook-Tonimbuk road, Bunyip State Park.</v>
          </cell>
          <cell r="T77" t="str">
            <v>Vesk</v>
          </cell>
          <cell r="U77" t="str">
            <v>P.A.</v>
          </cell>
          <cell r="V77" t="str">
            <v>Morris</v>
          </cell>
          <cell r="W77" t="str">
            <v>W.K.</v>
          </cell>
        </row>
        <row r="78">
          <cell r="A78" t="str">
            <v>Eucalyptus bunyip</v>
          </cell>
          <cell r="B78">
            <v>43326</v>
          </cell>
          <cell r="C78" t="str">
            <v>BPD01</v>
          </cell>
          <cell r="D78">
            <v>-37.981439999999999</v>
          </cell>
          <cell r="E78">
            <v>145.63319999999999</v>
          </cell>
          <cell r="F78">
            <v>150</v>
          </cell>
          <cell r="G78">
            <v>314</v>
          </cell>
          <cell r="H78">
            <v>34</v>
          </cell>
          <cell r="I78">
            <v>24</v>
          </cell>
          <cell r="J78">
            <v>31</v>
          </cell>
          <cell r="K78">
            <v>24</v>
          </cell>
          <cell r="L78">
            <v>19</v>
          </cell>
          <cell r="M78">
            <v>20</v>
          </cell>
          <cell r="O78">
            <v>180</v>
          </cell>
          <cell r="R78" t="str">
            <v>Victoria</v>
          </cell>
          <cell r="S78" t="str">
            <v>Gembrook-Tonimbuk road, 850 m west of camp road, Bunyip State Park.</v>
          </cell>
          <cell r="T78" t="str">
            <v>Vesk</v>
          </cell>
          <cell r="U78" t="str">
            <v>P.A.</v>
          </cell>
          <cell r="V78" t="str">
            <v>Morris</v>
          </cell>
          <cell r="W78" t="str">
            <v>W.K.</v>
          </cell>
        </row>
        <row r="79">
          <cell r="A79" t="str">
            <v>Eucalyptus bunyip</v>
          </cell>
          <cell r="B79">
            <v>43326</v>
          </cell>
          <cell r="C79" t="str">
            <v>BPE01</v>
          </cell>
          <cell r="D79">
            <v>-37.981960000000001</v>
          </cell>
          <cell r="E79">
            <v>145.62035</v>
          </cell>
          <cell r="F79">
            <v>151</v>
          </cell>
          <cell r="G79">
            <v>178</v>
          </cell>
          <cell r="H79">
            <v>32</v>
          </cell>
          <cell r="I79">
            <v>22</v>
          </cell>
          <cell r="J79">
            <v>16</v>
          </cell>
          <cell r="K79">
            <v>18</v>
          </cell>
          <cell r="L79">
            <v>24</v>
          </cell>
          <cell r="M79">
            <v>27</v>
          </cell>
          <cell r="O79">
            <v>156</v>
          </cell>
          <cell r="R79" t="str">
            <v>Victoria</v>
          </cell>
          <cell r="S79" t="str">
            <v>Gembrook-Tonimbuk Road, Bunyip State Park.</v>
          </cell>
          <cell r="T79" t="str">
            <v>Vesk</v>
          </cell>
          <cell r="U79" t="str">
            <v>P.A.</v>
          </cell>
          <cell r="V79" t="str">
            <v>Morris</v>
          </cell>
          <cell r="W79" t="str">
            <v>W.K.</v>
          </cell>
        </row>
        <row r="80">
          <cell r="A80" t="str">
            <v>Eucalyptus bunyip</v>
          </cell>
          <cell r="B80">
            <v>43326</v>
          </cell>
          <cell r="C80" t="str">
            <v>BPF01</v>
          </cell>
          <cell r="D80">
            <v>-37.986660000000001</v>
          </cell>
          <cell r="E80">
            <v>145.6867</v>
          </cell>
          <cell r="F80">
            <v>114</v>
          </cell>
          <cell r="G80">
            <v>315</v>
          </cell>
          <cell r="H80">
            <v>36</v>
          </cell>
          <cell r="I80">
            <v>32</v>
          </cell>
          <cell r="J80">
            <v>24</v>
          </cell>
          <cell r="K80">
            <v>28</v>
          </cell>
          <cell r="L80">
            <v>36</v>
          </cell>
          <cell r="M80">
            <v>31</v>
          </cell>
          <cell r="O80">
            <v>260</v>
          </cell>
          <cell r="R80" t="str">
            <v>Victoria</v>
          </cell>
          <cell r="S80" t="str">
            <v>Gembrook-Tonimbuk road, 1.4 km east of Jarvies Track, Bunyip State Park.</v>
          </cell>
          <cell r="T80" t="str">
            <v>Vesk</v>
          </cell>
          <cell r="U80" t="str">
            <v>P.A.</v>
          </cell>
          <cell r="V80" t="str">
            <v>Morris</v>
          </cell>
          <cell r="W80" t="str">
            <v>W.K.</v>
          </cell>
          <cell r="Z80" t="str">
            <v>2 stems.</v>
          </cell>
        </row>
        <row r="81">
          <cell r="A81" t="str">
            <v>Eucalyptus fulgens</v>
          </cell>
          <cell r="B81">
            <v>43326</v>
          </cell>
          <cell r="C81" t="str">
            <v>BPG01</v>
          </cell>
          <cell r="D81">
            <v>-38.021149999999999</v>
          </cell>
          <cell r="E81">
            <v>145.72255000000001</v>
          </cell>
          <cell r="F81">
            <v>100</v>
          </cell>
          <cell r="G81">
            <v>316</v>
          </cell>
          <cell r="H81">
            <v>21</v>
          </cell>
          <cell r="I81">
            <v>22</v>
          </cell>
          <cell r="J81">
            <v>27</v>
          </cell>
          <cell r="K81">
            <v>43</v>
          </cell>
          <cell r="L81">
            <v>43</v>
          </cell>
          <cell r="M81">
            <v>33</v>
          </cell>
          <cell r="N81">
            <v>38</v>
          </cell>
          <cell r="O81">
            <v>287</v>
          </cell>
          <cell r="R81" t="str">
            <v>Victoria</v>
          </cell>
          <cell r="S81" t="str">
            <v>Tonimbuk road, just south of Bridal road, Tonimbuk.</v>
          </cell>
          <cell r="T81" t="str">
            <v>Vesk</v>
          </cell>
          <cell r="U81" t="str">
            <v>P.A.</v>
          </cell>
          <cell r="V81" t="str">
            <v>Morris</v>
          </cell>
          <cell r="W81" t="str">
            <v>W.K.</v>
          </cell>
        </row>
        <row r="82">
          <cell r="A82" t="str">
            <v>Eucalyptus fulgens</v>
          </cell>
          <cell r="B82">
            <v>43326</v>
          </cell>
          <cell r="C82" t="str">
            <v>BPH01</v>
          </cell>
          <cell r="D82">
            <v>-38.045830000000002</v>
          </cell>
          <cell r="E82">
            <v>145.67648</v>
          </cell>
          <cell r="F82">
            <v>103</v>
          </cell>
          <cell r="G82">
            <v>317</v>
          </cell>
          <cell r="H82">
            <v>14</v>
          </cell>
          <cell r="I82">
            <v>37</v>
          </cell>
          <cell r="J82">
            <v>47</v>
          </cell>
          <cell r="K82">
            <v>43</v>
          </cell>
          <cell r="L82">
            <v>50</v>
          </cell>
          <cell r="M82">
            <v>50</v>
          </cell>
          <cell r="O82">
            <v>205</v>
          </cell>
          <cell r="R82" t="str">
            <v>Victoria</v>
          </cell>
          <cell r="S82" t="str">
            <v>Corner Garfield North road and Wright road, Garfield North.</v>
          </cell>
          <cell r="T82" t="str">
            <v>Vesk</v>
          </cell>
          <cell r="U82" t="str">
            <v>P.A.</v>
          </cell>
          <cell r="V82" t="str">
            <v>Morris</v>
          </cell>
          <cell r="W82" t="str">
            <v>W.K.</v>
          </cell>
        </row>
        <row r="83">
          <cell r="A83" t="str">
            <v>Eucalyptus obliqua</v>
          </cell>
          <cell r="B83">
            <v>42895</v>
          </cell>
          <cell r="C83" t="str">
            <v>BRA001</v>
          </cell>
          <cell r="D83">
            <v>-37.725911000000004</v>
          </cell>
          <cell r="E83">
            <v>145.77774700000001</v>
          </cell>
          <cell r="F83">
            <v>267</v>
          </cell>
          <cell r="G83" t="str">
            <v>NA</v>
          </cell>
          <cell r="H83">
            <v>22</v>
          </cell>
          <cell r="I83">
            <v>22</v>
          </cell>
          <cell r="J83">
            <v>23</v>
          </cell>
          <cell r="K83">
            <v>31</v>
          </cell>
          <cell r="L83" t="str">
            <v>NA</v>
          </cell>
          <cell r="M83" t="str">
            <v>NA</v>
          </cell>
          <cell r="N83" t="str">
            <v>NA</v>
          </cell>
          <cell r="O83">
            <v>120</v>
          </cell>
          <cell r="S83" t="str">
            <v>Yarra state Forest, Easment 130 m south of Brahams Rd, 450m S from C511.</v>
          </cell>
          <cell r="T83" t="str">
            <v>Vesk</v>
          </cell>
          <cell r="U83" t="str">
            <v>P.A.</v>
          </cell>
          <cell r="V83" t="str">
            <v>White</v>
          </cell>
          <cell r="W83" t="str">
            <v>D.J.</v>
          </cell>
        </row>
        <row r="84">
          <cell r="A84" t="str">
            <v>Eucalyptus dives</v>
          </cell>
          <cell r="B84">
            <v>42895</v>
          </cell>
          <cell r="C84" t="str">
            <v>BRA002</v>
          </cell>
          <cell r="D84">
            <v>-37.725911000000004</v>
          </cell>
          <cell r="E84">
            <v>145.77774700000001</v>
          </cell>
          <cell r="F84">
            <v>267</v>
          </cell>
          <cell r="G84" t="str">
            <v>NA</v>
          </cell>
          <cell r="H84">
            <v>18</v>
          </cell>
          <cell r="I84">
            <v>15</v>
          </cell>
          <cell r="J84">
            <v>16</v>
          </cell>
          <cell r="K84">
            <v>16</v>
          </cell>
          <cell r="L84" t="str">
            <v>NA</v>
          </cell>
          <cell r="M84" t="str">
            <v>NA</v>
          </cell>
          <cell r="N84" t="str">
            <v>NA</v>
          </cell>
          <cell r="O84">
            <v>80</v>
          </cell>
          <cell r="S84" t="str">
            <v>Yarra state Forest, Easment 130 m south of Brahams Rd, 450m S from C511.</v>
          </cell>
          <cell r="T84" t="str">
            <v>Vesk</v>
          </cell>
          <cell r="U84" t="str">
            <v>P.A.</v>
          </cell>
          <cell r="V84" t="str">
            <v>White</v>
          </cell>
          <cell r="W84" t="str">
            <v>D.J.</v>
          </cell>
        </row>
        <row r="85">
          <cell r="A85" t="str">
            <v>Eucalyptus ovata</v>
          </cell>
          <cell r="B85">
            <v>42895</v>
          </cell>
          <cell r="C85" t="str">
            <v>BRA003</v>
          </cell>
          <cell r="D85">
            <v>-37.725911000000004</v>
          </cell>
          <cell r="E85">
            <v>145.77774700000001</v>
          </cell>
          <cell r="F85">
            <v>267</v>
          </cell>
          <cell r="G85" t="str">
            <v>NA</v>
          </cell>
          <cell r="H85">
            <v>9</v>
          </cell>
          <cell r="I85">
            <v>12</v>
          </cell>
          <cell r="J85">
            <v>9</v>
          </cell>
          <cell r="K85">
            <v>7</v>
          </cell>
          <cell r="L85" t="str">
            <v>NA</v>
          </cell>
          <cell r="M85" t="str">
            <v>NA</v>
          </cell>
          <cell r="N85" t="str">
            <v>NA</v>
          </cell>
          <cell r="O85">
            <v>30</v>
          </cell>
          <cell r="S85" t="str">
            <v>Yarra state Forest,  Brahams Rd</v>
          </cell>
          <cell r="T85" t="str">
            <v>Vesk</v>
          </cell>
          <cell r="U85" t="str">
            <v>P.A.</v>
          </cell>
          <cell r="V85" t="str">
            <v>White</v>
          </cell>
          <cell r="W85" t="str">
            <v>D.J.</v>
          </cell>
        </row>
        <row r="86">
          <cell r="A86" t="str">
            <v>Eucalyptus cypellocarpa</v>
          </cell>
          <cell r="B86">
            <v>42895</v>
          </cell>
          <cell r="C86" t="str">
            <v>BRB001</v>
          </cell>
          <cell r="D86">
            <v>-37.732460000000003</v>
          </cell>
          <cell r="E86">
            <v>145.77791999999999</v>
          </cell>
          <cell r="F86">
            <v>306</v>
          </cell>
          <cell r="G86">
            <v>83</v>
          </cell>
          <cell r="H86">
            <v>34</v>
          </cell>
          <cell r="I86">
            <v>15</v>
          </cell>
          <cell r="J86">
            <v>20</v>
          </cell>
          <cell r="K86">
            <v>24</v>
          </cell>
          <cell r="L86" t="str">
            <v>NA</v>
          </cell>
          <cell r="M86" t="str">
            <v>NA</v>
          </cell>
          <cell r="N86" t="str">
            <v>NA</v>
          </cell>
          <cell r="O86">
            <v>263</v>
          </cell>
          <cell r="S86" t="str">
            <v>Yarra state Forest,  Brahams Rd</v>
          </cell>
          <cell r="T86" t="str">
            <v>Vesk</v>
          </cell>
          <cell r="U86" t="str">
            <v>P.A.</v>
          </cell>
          <cell r="V86" t="str">
            <v>White</v>
          </cell>
          <cell r="W86" t="str">
            <v>D.J.</v>
          </cell>
        </row>
        <row r="87">
          <cell r="A87" t="str">
            <v>Eucalyptus radiata subsp. radiata</v>
          </cell>
          <cell r="B87">
            <v>42895</v>
          </cell>
          <cell r="C87" t="str">
            <v>BRC001</v>
          </cell>
          <cell r="D87">
            <v>-37.737971999999999</v>
          </cell>
          <cell r="E87">
            <v>145.782747</v>
          </cell>
          <cell r="F87">
            <v>350</v>
          </cell>
          <cell r="G87">
            <v>84</v>
          </cell>
          <cell r="H87">
            <v>21</v>
          </cell>
          <cell r="I87">
            <v>20</v>
          </cell>
          <cell r="J87">
            <v>25</v>
          </cell>
          <cell r="K87">
            <v>28</v>
          </cell>
          <cell r="L87" t="str">
            <v>NA</v>
          </cell>
          <cell r="M87" t="str">
            <v>NA</v>
          </cell>
          <cell r="N87" t="str">
            <v>NA</v>
          </cell>
          <cell r="O87">
            <v>180</v>
          </cell>
          <cell r="S87" t="str">
            <v>Yarra state Forest,  Brahams Rd</v>
          </cell>
          <cell r="T87" t="str">
            <v>Vesk</v>
          </cell>
          <cell r="U87" t="str">
            <v>P.A.</v>
          </cell>
          <cell r="V87" t="str">
            <v>White</v>
          </cell>
          <cell r="W87" t="str">
            <v>D.J.</v>
          </cell>
        </row>
        <row r="88">
          <cell r="A88" t="str">
            <v>Eucalyptus viminalis subsp. viminalis</v>
          </cell>
          <cell r="B88">
            <v>42895</v>
          </cell>
          <cell r="C88" t="str">
            <v>BRD001</v>
          </cell>
          <cell r="D88">
            <v>-37.767485000000001</v>
          </cell>
          <cell r="E88">
            <v>145.81294399999999</v>
          </cell>
          <cell r="F88">
            <v>601</v>
          </cell>
          <cell r="G88" t="str">
            <v>NA</v>
          </cell>
          <cell r="H88">
            <v>47</v>
          </cell>
          <cell r="I88">
            <v>29</v>
          </cell>
          <cell r="J88">
            <v>30</v>
          </cell>
          <cell r="K88">
            <v>36</v>
          </cell>
          <cell r="L88" t="str">
            <v>NA</v>
          </cell>
          <cell r="M88" t="str">
            <v>NA</v>
          </cell>
          <cell r="N88" t="str">
            <v>NA</v>
          </cell>
          <cell r="O88">
            <v>335</v>
          </cell>
          <cell r="S88" t="str">
            <v>Yarra state Forest, junction of Brahams Rd and Mississippi Rd</v>
          </cell>
          <cell r="T88" t="str">
            <v>Vesk</v>
          </cell>
          <cell r="U88" t="str">
            <v>P.A.</v>
          </cell>
          <cell r="V88" t="str">
            <v>White</v>
          </cell>
          <cell r="W88" t="str">
            <v>D.J.</v>
          </cell>
        </row>
        <row r="89">
          <cell r="A89" t="str">
            <v>Eucalyptus regnans</v>
          </cell>
          <cell r="B89">
            <v>42895</v>
          </cell>
          <cell r="C89" t="str">
            <v>BRD002</v>
          </cell>
          <cell r="D89">
            <v>-37.767485000000001</v>
          </cell>
          <cell r="E89">
            <v>145.81294399999999</v>
          </cell>
          <cell r="F89">
            <v>601</v>
          </cell>
          <cell r="G89" t="str">
            <v>NA</v>
          </cell>
          <cell r="H89">
            <v>41</v>
          </cell>
          <cell r="I89">
            <v>23</v>
          </cell>
          <cell r="J89">
            <v>23</v>
          </cell>
          <cell r="K89">
            <v>18</v>
          </cell>
          <cell r="L89" t="str">
            <v>NA</v>
          </cell>
          <cell r="M89" t="str">
            <v>NA</v>
          </cell>
          <cell r="N89" t="str">
            <v>NA</v>
          </cell>
          <cell r="O89">
            <v>165</v>
          </cell>
          <cell r="S89" t="str">
            <v>Yarra state Forest, junction of Brahams Rd and Mississippi Rd</v>
          </cell>
          <cell r="T89" t="str">
            <v>Vesk</v>
          </cell>
          <cell r="U89" t="str">
            <v>P.A.</v>
          </cell>
          <cell r="V89" t="str">
            <v>White</v>
          </cell>
          <cell r="W89" t="str">
            <v>D.J.</v>
          </cell>
        </row>
        <row r="90">
          <cell r="A90" t="str">
            <v>Eucalyptus leucoxylon subsp. leucoxylon</v>
          </cell>
          <cell r="B90">
            <v>42946</v>
          </cell>
          <cell r="C90" t="str">
            <v>BRI001</v>
          </cell>
          <cell r="D90">
            <v>-37.883980000000001</v>
          </cell>
          <cell r="E90">
            <v>144.17301</v>
          </cell>
          <cell r="F90">
            <v>266</v>
          </cell>
          <cell r="G90">
            <v>87</v>
          </cell>
          <cell r="H90">
            <v>8.3000000000000007</v>
          </cell>
          <cell r="I90">
            <v>19</v>
          </cell>
          <cell r="J90">
            <v>22</v>
          </cell>
          <cell r="K90">
            <v>24</v>
          </cell>
          <cell r="L90" t="str">
            <v>NA</v>
          </cell>
          <cell r="M90" t="str">
            <v>NA</v>
          </cell>
          <cell r="N90" t="str">
            <v>NA</v>
          </cell>
          <cell r="O90">
            <v>55</v>
          </cell>
          <cell r="S90" t="str">
            <v>Brisbane Ranges NP, 800m along S Steiglitz Rd of Steiglitz Rd.</v>
          </cell>
          <cell r="T90" t="str">
            <v>Neal</v>
          </cell>
          <cell r="U90" t="str">
            <v>W.C.</v>
          </cell>
        </row>
        <row r="91">
          <cell r="A91" t="str">
            <v>Eucalyptus tricarpa</v>
          </cell>
          <cell r="B91">
            <v>42946</v>
          </cell>
          <cell r="C91" t="str">
            <v>BRI002</v>
          </cell>
          <cell r="D91">
            <v>-37.881279999999997</v>
          </cell>
          <cell r="E91">
            <v>144.18135000000001</v>
          </cell>
          <cell r="F91">
            <v>273</v>
          </cell>
          <cell r="G91">
            <v>89</v>
          </cell>
          <cell r="H91">
            <v>12.6</v>
          </cell>
          <cell r="I91">
            <v>35</v>
          </cell>
          <cell r="J91">
            <v>36</v>
          </cell>
          <cell r="K91">
            <v>52</v>
          </cell>
          <cell r="L91" t="str">
            <v>NA</v>
          </cell>
          <cell r="M91" t="str">
            <v>NA</v>
          </cell>
          <cell r="N91" t="str">
            <v>NA</v>
          </cell>
          <cell r="O91">
            <v>105</v>
          </cell>
          <cell r="S91" t="str">
            <v>Brisbane Ranges NP, Bert Boardman Recreation Reserve.</v>
          </cell>
          <cell r="T91" t="str">
            <v>Neal</v>
          </cell>
          <cell r="U91" t="str">
            <v>W.C.</v>
          </cell>
        </row>
        <row r="92">
          <cell r="A92" t="str">
            <v>Eucalyptus macrorhyncha</v>
          </cell>
          <cell r="B92">
            <v>42946</v>
          </cell>
          <cell r="C92" t="str">
            <v>BRI003</v>
          </cell>
          <cell r="D92">
            <v>-37.866390000000003</v>
          </cell>
          <cell r="E92">
            <v>144.23336</v>
          </cell>
          <cell r="F92">
            <v>360</v>
          </cell>
          <cell r="G92">
            <v>91</v>
          </cell>
          <cell r="H92">
            <v>8.1999999999999993</v>
          </cell>
          <cell r="I92">
            <v>20</v>
          </cell>
          <cell r="J92">
            <v>21</v>
          </cell>
          <cell r="K92">
            <v>24</v>
          </cell>
          <cell r="L92" t="str">
            <v>NA</v>
          </cell>
          <cell r="M92" t="str">
            <v>NA</v>
          </cell>
          <cell r="N92" t="str">
            <v>NA</v>
          </cell>
          <cell r="O92">
            <v>37</v>
          </cell>
          <cell r="S92" t="str">
            <v>Brisbane Ranges NP, near corner Butcher's Rd and Geelong-Ballan Rd.</v>
          </cell>
          <cell r="T92" t="str">
            <v>Neal</v>
          </cell>
          <cell r="U92" t="str">
            <v>W.C.</v>
          </cell>
        </row>
        <row r="93">
          <cell r="A93" t="str">
            <v>Eucalyptus pauciflora subsp. pauciflora</v>
          </cell>
          <cell r="B93">
            <v>42946</v>
          </cell>
          <cell r="C93" t="str">
            <v>BRI004</v>
          </cell>
          <cell r="D93">
            <v>-37.824390000000001</v>
          </cell>
          <cell r="E93">
            <v>144.17577</v>
          </cell>
          <cell r="F93">
            <v>374</v>
          </cell>
          <cell r="G93">
            <v>92</v>
          </cell>
          <cell r="H93">
            <v>8.8000000000000007</v>
          </cell>
          <cell r="I93">
            <v>6</v>
          </cell>
          <cell r="J93">
            <v>11</v>
          </cell>
          <cell r="K93">
            <v>14</v>
          </cell>
          <cell r="L93" t="str">
            <v>NA</v>
          </cell>
          <cell r="M93" t="str">
            <v>NA</v>
          </cell>
          <cell r="N93" t="str">
            <v>NA</v>
          </cell>
          <cell r="O93">
            <v>56</v>
          </cell>
          <cell r="S93" t="str">
            <v>Brisbane Ranges NP, 1 km along Savannah Track off Lease Rd.</v>
          </cell>
          <cell r="T93" t="str">
            <v>Neal</v>
          </cell>
          <cell r="U93" t="str">
            <v>W.C.</v>
          </cell>
        </row>
        <row r="94">
          <cell r="A94" t="str">
            <v>Eucalyptus ovata</v>
          </cell>
          <cell r="B94">
            <v>42946</v>
          </cell>
          <cell r="C94" t="str">
            <v>BRI005</v>
          </cell>
          <cell r="D94">
            <v>-37.830109999999998</v>
          </cell>
          <cell r="E94">
            <v>144.18314000000001</v>
          </cell>
          <cell r="F94">
            <v>368</v>
          </cell>
          <cell r="G94">
            <v>93</v>
          </cell>
          <cell r="H94">
            <v>17.100000000000001</v>
          </cell>
          <cell r="I94">
            <v>24</v>
          </cell>
          <cell r="J94">
            <v>25</v>
          </cell>
          <cell r="K94">
            <v>31</v>
          </cell>
          <cell r="L94" t="str">
            <v>NA</v>
          </cell>
          <cell r="M94" t="str">
            <v>NA</v>
          </cell>
          <cell r="N94" t="str">
            <v>NA</v>
          </cell>
          <cell r="O94">
            <v>133</v>
          </cell>
          <cell r="S94" t="str">
            <v>Brisbane Ranges NP, 100 m along Savannah Track off Lease Rd.</v>
          </cell>
          <cell r="T94" t="str">
            <v>Neal</v>
          </cell>
          <cell r="U94" t="str">
            <v>W.C.</v>
          </cell>
        </row>
        <row r="95">
          <cell r="A95" t="str">
            <v>Eucalyptus conspicua</v>
          </cell>
          <cell r="B95">
            <v>42833</v>
          </cell>
          <cell r="C95" t="str">
            <v>BRU001</v>
          </cell>
          <cell r="D95">
            <v>-37.60284</v>
          </cell>
          <cell r="E95">
            <v>148.12036000000001</v>
          </cell>
          <cell r="F95">
            <v>181</v>
          </cell>
          <cell r="G95">
            <v>82</v>
          </cell>
          <cell r="H95">
            <v>12</v>
          </cell>
          <cell r="I95">
            <v>34</v>
          </cell>
          <cell r="J95">
            <v>28</v>
          </cell>
          <cell r="K95">
            <v>25</v>
          </cell>
          <cell r="L95" t="str">
            <v>NA</v>
          </cell>
          <cell r="M95" t="str">
            <v>NA</v>
          </cell>
          <cell r="N95" t="str">
            <v>NA</v>
          </cell>
          <cell r="O95">
            <v>72</v>
          </cell>
          <cell r="S95" t="str">
            <v>Bruthen-Buchan rd</v>
          </cell>
          <cell r="T95" t="str">
            <v>Vesk</v>
          </cell>
          <cell r="U95" t="str">
            <v>P.A.</v>
          </cell>
          <cell r="V95" t="str">
            <v>White</v>
          </cell>
          <cell r="W95" t="str">
            <v>D.J.</v>
          </cell>
          <cell r="Z95" t="str">
            <v>Record changed from BBA to BRU.</v>
          </cell>
        </row>
        <row r="96">
          <cell r="A96" t="str">
            <v>Eucalyptus tereticornis</v>
          </cell>
          <cell r="B96">
            <v>43100</v>
          </cell>
          <cell r="C96" t="str">
            <v>BSA01</v>
          </cell>
          <cell r="D96">
            <v>-32.223750000000003</v>
          </cell>
          <cell r="E96">
            <v>152.45169999999999</v>
          </cell>
          <cell r="F96">
            <v>11</v>
          </cell>
          <cell r="G96">
            <v>215</v>
          </cell>
          <cell r="H96">
            <v>23</v>
          </cell>
          <cell r="I96">
            <v>23</v>
          </cell>
          <cell r="J96">
            <v>35</v>
          </cell>
          <cell r="K96">
            <v>35</v>
          </cell>
          <cell r="L96">
            <v>34</v>
          </cell>
          <cell r="M96" t="str">
            <v>NA</v>
          </cell>
          <cell r="N96" t="str">
            <v>NA</v>
          </cell>
          <cell r="O96">
            <v>235</v>
          </cell>
          <cell r="R96" t="str">
            <v>NSW</v>
          </cell>
          <cell r="S96" t="str">
            <v>Off Burraneer Road, Coomba Park.</v>
          </cell>
          <cell r="T96" t="str">
            <v>Vesk</v>
          </cell>
          <cell r="U96" t="str">
            <v>P.A.</v>
          </cell>
        </row>
        <row r="97">
          <cell r="A97" t="str">
            <v>Eucalyptus globoidea</v>
          </cell>
          <cell r="B97">
            <v>43100</v>
          </cell>
          <cell r="C97" t="str">
            <v>BSA02</v>
          </cell>
          <cell r="D97">
            <v>-32.224359999999997</v>
          </cell>
          <cell r="E97">
            <v>152.45202</v>
          </cell>
          <cell r="F97">
            <v>18</v>
          </cell>
          <cell r="G97">
            <v>216</v>
          </cell>
          <cell r="H97">
            <v>24.5</v>
          </cell>
          <cell r="I97">
            <v>23</v>
          </cell>
          <cell r="J97">
            <v>26</v>
          </cell>
          <cell r="K97">
            <v>28</v>
          </cell>
          <cell r="L97">
            <v>28</v>
          </cell>
          <cell r="M97" t="str">
            <v>NA</v>
          </cell>
          <cell r="N97" t="str">
            <v>NA</v>
          </cell>
          <cell r="O97">
            <v>240</v>
          </cell>
          <cell r="R97" t="str">
            <v>NSW</v>
          </cell>
          <cell r="S97" t="str">
            <v>Off Burraneer Road, Coomba Park.</v>
          </cell>
          <cell r="T97" t="str">
            <v>Vesk</v>
          </cell>
          <cell r="U97" t="str">
            <v>P.A.</v>
          </cell>
        </row>
        <row r="98">
          <cell r="A98" t="str">
            <v>Eucalyptus paniculata</v>
          </cell>
          <cell r="B98">
            <v>43100</v>
          </cell>
          <cell r="C98" t="str">
            <v>BSA03</v>
          </cell>
          <cell r="D98">
            <v>-32.22542</v>
          </cell>
          <cell r="E98">
            <v>152.45152999999999</v>
          </cell>
          <cell r="F98">
            <v>27</v>
          </cell>
          <cell r="G98">
            <v>218</v>
          </cell>
          <cell r="H98">
            <v>17</v>
          </cell>
          <cell r="I98">
            <v>16</v>
          </cell>
          <cell r="J98">
            <v>38</v>
          </cell>
          <cell r="K98">
            <v>16</v>
          </cell>
          <cell r="L98">
            <v>24</v>
          </cell>
          <cell r="M98">
            <v>16</v>
          </cell>
          <cell r="N98">
            <v>19</v>
          </cell>
          <cell r="O98">
            <v>105</v>
          </cell>
          <cell r="R98" t="str">
            <v>NSW</v>
          </cell>
          <cell r="S98" t="str">
            <v>Off Burraneer Road, Coomba Park.</v>
          </cell>
          <cell r="T98" t="str">
            <v>Vesk</v>
          </cell>
          <cell r="U98" t="str">
            <v>P.A.</v>
          </cell>
        </row>
        <row r="99">
          <cell r="A99" t="str">
            <v>Eucalyptus camphora</v>
          </cell>
          <cell r="B99">
            <v>43030</v>
          </cell>
          <cell r="C99" t="str">
            <v>BUD01</v>
          </cell>
          <cell r="D99">
            <v>-35.451479999999997</v>
          </cell>
          <cell r="E99">
            <v>149.97613000000001</v>
          </cell>
          <cell r="F99">
            <v>700</v>
          </cell>
          <cell r="G99" t="str">
            <v>NA</v>
          </cell>
          <cell r="H99">
            <v>17</v>
          </cell>
          <cell r="I99" t="str">
            <v>NA</v>
          </cell>
          <cell r="J99" t="str">
            <v>NA</v>
          </cell>
          <cell r="K99" t="str">
            <v>NA</v>
          </cell>
          <cell r="L99" t="str">
            <v>NA</v>
          </cell>
          <cell r="M99" t="str">
            <v>NA</v>
          </cell>
          <cell r="N99" t="str">
            <v>NA</v>
          </cell>
          <cell r="O99">
            <v>172.78759594743863</v>
          </cell>
          <cell r="P99">
            <v>55</v>
          </cell>
          <cell r="S99" t="str">
            <v>Mount Budawang Road, just west of Budawang National Park Boundary.</v>
          </cell>
          <cell r="T99" t="str">
            <v>Freeman</v>
          </cell>
          <cell r="U99" t="str">
            <v>M.E.</v>
          </cell>
          <cell r="V99" t="str">
            <v>Hanly</v>
          </cell>
          <cell r="W99" t="str">
            <v>M.</v>
          </cell>
        </row>
        <row r="100">
          <cell r="A100" t="str">
            <v>Eucalyptus camphora</v>
          </cell>
          <cell r="B100">
            <v>43030</v>
          </cell>
          <cell r="C100" t="str">
            <v>BUD02</v>
          </cell>
          <cell r="D100">
            <v>-35.451479999999997</v>
          </cell>
          <cell r="E100">
            <v>149.97613000000001</v>
          </cell>
          <cell r="F100">
            <v>700</v>
          </cell>
          <cell r="G100" t="str">
            <v>NA</v>
          </cell>
          <cell r="H100">
            <v>19</v>
          </cell>
          <cell r="I100" t="str">
            <v>NA</v>
          </cell>
          <cell r="J100" t="str">
            <v>NA</v>
          </cell>
          <cell r="K100" t="str">
            <v>NA</v>
          </cell>
          <cell r="L100" t="str">
            <v>NA</v>
          </cell>
          <cell r="M100" t="str">
            <v>NA</v>
          </cell>
          <cell r="N100" t="str">
            <v>NA</v>
          </cell>
          <cell r="O100">
            <v>163.36281798666926</v>
          </cell>
          <cell r="P100">
            <v>52</v>
          </cell>
          <cell r="S100" t="str">
            <v>Mount Budawang Road, just west of Budawang National Park Boundary.</v>
          </cell>
          <cell r="T100" t="str">
            <v>Freeman</v>
          </cell>
          <cell r="U100" t="str">
            <v>M.E.</v>
          </cell>
          <cell r="V100" t="str">
            <v>Hanly</v>
          </cell>
          <cell r="W100" t="str">
            <v>M.</v>
          </cell>
        </row>
        <row r="101">
          <cell r="A101" t="str">
            <v>Eucalyptus fastigata</v>
          </cell>
          <cell r="B101">
            <v>43030</v>
          </cell>
          <cell r="C101" t="str">
            <v>BUD03</v>
          </cell>
          <cell r="D101">
            <v>-35.450000000000003</v>
          </cell>
          <cell r="E101">
            <v>149.97</v>
          </cell>
          <cell r="F101">
            <v>696</v>
          </cell>
          <cell r="G101" t="str">
            <v>NA</v>
          </cell>
          <cell r="H101">
            <v>14</v>
          </cell>
          <cell r="I101" t="str">
            <v>NA</v>
          </cell>
          <cell r="J101" t="str">
            <v>NA</v>
          </cell>
          <cell r="K101" t="str">
            <v>NA</v>
          </cell>
          <cell r="L101" t="str">
            <v>NA</v>
          </cell>
          <cell r="M101" t="str">
            <v>NA</v>
          </cell>
          <cell r="N101" t="str">
            <v>NA</v>
          </cell>
          <cell r="O101">
            <v>109.95574287564276</v>
          </cell>
          <cell r="P101">
            <v>35</v>
          </cell>
          <cell r="S101" t="str">
            <v>Field along Mount Budawang Road, just west of Budawang National Park Boundary.</v>
          </cell>
          <cell r="T101" t="str">
            <v>Freeman</v>
          </cell>
          <cell r="U101" t="str">
            <v>M.E.</v>
          </cell>
          <cell r="V101" t="str">
            <v>Hanly</v>
          </cell>
          <cell r="W101" t="str">
            <v>M.</v>
          </cell>
        </row>
        <row r="102">
          <cell r="A102" t="str">
            <v>Eucalyptus fastigata</v>
          </cell>
          <cell r="B102">
            <v>43030</v>
          </cell>
          <cell r="C102" t="str">
            <v>BUD04</v>
          </cell>
          <cell r="D102">
            <v>-35.450000000000003</v>
          </cell>
          <cell r="E102">
            <v>149.97</v>
          </cell>
          <cell r="F102">
            <v>696</v>
          </cell>
          <cell r="G102" t="str">
            <v>NA</v>
          </cell>
          <cell r="H102">
            <v>25</v>
          </cell>
          <cell r="I102" t="str">
            <v>NA</v>
          </cell>
          <cell r="J102" t="str">
            <v>NA</v>
          </cell>
          <cell r="K102" t="str">
            <v>NA</v>
          </cell>
          <cell r="L102" t="str">
            <v>NA</v>
          </cell>
          <cell r="M102" t="str">
            <v>NA</v>
          </cell>
          <cell r="N102" t="str">
            <v>NA</v>
          </cell>
          <cell r="O102">
            <v>157.07963267948966</v>
          </cell>
          <cell r="P102">
            <v>50</v>
          </cell>
          <cell r="S102" t="str">
            <v>Field along Mount Budawang Road, just west of Budawang National Park Boundary.</v>
          </cell>
          <cell r="T102" t="str">
            <v>Freeman</v>
          </cell>
          <cell r="U102" t="str">
            <v>M.E.</v>
          </cell>
          <cell r="V102" t="str">
            <v>Hanly</v>
          </cell>
          <cell r="W102" t="str">
            <v>M.</v>
          </cell>
        </row>
        <row r="103">
          <cell r="A103" t="str">
            <v>Eucalyptus fastigata</v>
          </cell>
          <cell r="B103">
            <v>43030</v>
          </cell>
          <cell r="C103" t="str">
            <v>BUD05</v>
          </cell>
          <cell r="D103">
            <v>-35.450000000000003</v>
          </cell>
          <cell r="E103">
            <v>149.97</v>
          </cell>
          <cell r="F103">
            <v>696</v>
          </cell>
          <cell r="G103" t="str">
            <v>NA</v>
          </cell>
          <cell r="H103">
            <v>32</v>
          </cell>
          <cell r="I103" t="str">
            <v>NA</v>
          </cell>
          <cell r="J103" t="str">
            <v>NA</v>
          </cell>
          <cell r="K103" t="str">
            <v>NA</v>
          </cell>
          <cell r="L103" t="str">
            <v>NA</v>
          </cell>
          <cell r="M103" t="str">
            <v>NA</v>
          </cell>
          <cell r="N103" t="str">
            <v>NA</v>
          </cell>
          <cell r="O103">
            <v>219.91148575128551</v>
          </cell>
          <cell r="P103">
            <v>70</v>
          </cell>
          <cell r="S103" t="str">
            <v>Field along Mount Budawang Road, just west of Budawang National Park Boundary.</v>
          </cell>
          <cell r="T103" t="str">
            <v>Freeman</v>
          </cell>
          <cell r="U103" t="str">
            <v>M.E.</v>
          </cell>
          <cell r="V103" t="str">
            <v>Hanly</v>
          </cell>
          <cell r="W103" t="str">
            <v>M.</v>
          </cell>
        </row>
        <row r="104">
          <cell r="A104" t="str">
            <v>Eucalyptus pauciflora subsp. pauciflora</v>
          </cell>
          <cell r="B104">
            <v>43030</v>
          </cell>
          <cell r="C104" t="str">
            <v>BUD06</v>
          </cell>
          <cell r="D104">
            <v>-35.424990000000001</v>
          </cell>
          <cell r="E104">
            <v>149.94408999999999</v>
          </cell>
          <cell r="F104">
            <v>662</v>
          </cell>
          <cell r="G104" t="str">
            <v>NA</v>
          </cell>
          <cell r="H104">
            <v>8</v>
          </cell>
          <cell r="I104" t="str">
            <v>NA</v>
          </cell>
          <cell r="J104" t="str">
            <v>NA</v>
          </cell>
          <cell r="K104" t="str">
            <v>NA</v>
          </cell>
          <cell r="L104" t="str">
            <v>NA</v>
          </cell>
          <cell r="M104" t="str">
            <v>NA</v>
          </cell>
          <cell r="N104" t="str">
            <v>NA</v>
          </cell>
          <cell r="O104">
            <v>100.53096491487338</v>
          </cell>
          <cell r="P104">
            <v>32</v>
          </cell>
          <cell r="S104" t="str">
            <v>Just east of intersection of Budawang and Northangera roads, Mongarlowe.</v>
          </cell>
          <cell r="T104" t="str">
            <v>Freeman</v>
          </cell>
          <cell r="U104" t="str">
            <v>M.E.</v>
          </cell>
          <cell r="V104" t="str">
            <v>Hanly</v>
          </cell>
          <cell r="W104" t="str">
            <v>M.</v>
          </cell>
        </row>
        <row r="105">
          <cell r="A105" t="str">
            <v>Eucalyptus pauciflora subsp. pauciflora</v>
          </cell>
          <cell r="B105">
            <v>43030</v>
          </cell>
          <cell r="C105" t="str">
            <v>BUD07</v>
          </cell>
          <cell r="D105">
            <v>-35.424990000000001</v>
          </cell>
          <cell r="E105">
            <v>149.94408999999999</v>
          </cell>
          <cell r="F105">
            <v>662</v>
          </cell>
          <cell r="G105" t="str">
            <v>NA</v>
          </cell>
          <cell r="H105">
            <v>12</v>
          </cell>
          <cell r="I105" t="str">
            <v>NA</v>
          </cell>
          <cell r="J105" t="str">
            <v>NA</v>
          </cell>
          <cell r="K105" t="str">
            <v>NA</v>
          </cell>
          <cell r="L105" t="str">
            <v>NA</v>
          </cell>
          <cell r="M105" t="str">
            <v>NA</v>
          </cell>
          <cell r="N105" t="str">
            <v>NA</v>
          </cell>
          <cell r="O105">
            <v>172.78759594743863</v>
          </cell>
          <cell r="P105">
            <v>55</v>
          </cell>
          <cell r="S105" t="str">
            <v>Just east of intersection of Budawang and Northangera roads, Mongarlowe.</v>
          </cell>
          <cell r="T105" t="str">
            <v>Freeman</v>
          </cell>
          <cell r="U105" t="str">
            <v>M.E.</v>
          </cell>
          <cell r="V105" t="str">
            <v>Hanly</v>
          </cell>
          <cell r="W105" t="str">
            <v>M.</v>
          </cell>
        </row>
        <row r="106">
          <cell r="A106" t="str">
            <v>Eucalyptus pauciflora subsp. pauciflora</v>
          </cell>
          <cell r="B106">
            <v>43030</v>
          </cell>
          <cell r="C106" t="str">
            <v>BUD08</v>
          </cell>
          <cell r="D106">
            <v>-35.424990000000001</v>
          </cell>
          <cell r="E106">
            <v>149.94408999999999</v>
          </cell>
          <cell r="F106">
            <v>662</v>
          </cell>
          <cell r="G106" t="str">
            <v>NA</v>
          </cell>
          <cell r="H106">
            <v>10</v>
          </cell>
          <cell r="I106" t="str">
            <v>NA</v>
          </cell>
          <cell r="J106" t="str">
            <v>NA</v>
          </cell>
          <cell r="K106" t="str">
            <v>NA</v>
          </cell>
          <cell r="L106" t="str">
            <v>NA</v>
          </cell>
          <cell r="M106" t="str">
            <v>NA</v>
          </cell>
          <cell r="N106" t="str">
            <v>NA</v>
          </cell>
          <cell r="O106">
            <v>94.247779607693786</v>
          </cell>
          <cell r="P106">
            <v>30</v>
          </cell>
          <cell r="S106" t="str">
            <v>Just east of intersection of Budawang and Northangera roads, Mongarlowe.</v>
          </cell>
          <cell r="T106" t="str">
            <v>Freeman</v>
          </cell>
          <cell r="U106" t="str">
            <v>M.E.</v>
          </cell>
          <cell r="V106" t="str">
            <v>Hanly</v>
          </cell>
          <cell r="W106" t="str">
            <v>M.</v>
          </cell>
        </row>
        <row r="107">
          <cell r="A107" t="str">
            <v>Eucalyptus sieberi</v>
          </cell>
          <cell r="B107">
            <v>42831</v>
          </cell>
          <cell r="C107" t="str">
            <v>BWA001</v>
          </cell>
          <cell r="D107">
            <v>-37.437919999999998</v>
          </cell>
          <cell r="E107">
            <v>148.97364999999999</v>
          </cell>
          <cell r="F107">
            <v>354</v>
          </cell>
          <cell r="G107">
            <v>54</v>
          </cell>
          <cell r="H107">
            <v>24</v>
          </cell>
          <cell r="I107">
            <v>29</v>
          </cell>
          <cell r="J107">
            <v>27</v>
          </cell>
          <cell r="K107">
            <v>22</v>
          </cell>
          <cell r="L107" t="str">
            <v>NA</v>
          </cell>
          <cell r="M107" t="str">
            <v>NA</v>
          </cell>
          <cell r="N107" t="str">
            <v>NA</v>
          </cell>
          <cell r="O107">
            <v>158</v>
          </cell>
          <cell r="S107" t="str">
            <v>Bungywarr Rd, Combienbar, E Gippsland</v>
          </cell>
          <cell r="T107" t="str">
            <v>Vesk</v>
          </cell>
          <cell r="U107" t="str">
            <v>P.A.</v>
          </cell>
          <cell r="V107" t="str">
            <v>White</v>
          </cell>
          <cell r="W107" t="str">
            <v>D.J.</v>
          </cell>
          <cell r="X107" t="str">
            <v>Stock</v>
          </cell>
          <cell r="Y107" t="str">
            <v>M.P.</v>
          </cell>
        </row>
        <row r="108">
          <cell r="A108" t="str">
            <v>Eucalyptus obliqua</v>
          </cell>
          <cell r="B108">
            <v>42831</v>
          </cell>
          <cell r="C108" t="str">
            <v>BWA002</v>
          </cell>
          <cell r="D108">
            <v>-37.437919999999998</v>
          </cell>
          <cell r="E108">
            <v>148.97364999999999</v>
          </cell>
          <cell r="F108">
            <v>354</v>
          </cell>
          <cell r="G108">
            <v>54</v>
          </cell>
          <cell r="H108" t="str">
            <v>NA</v>
          </cell>
          <cell r="I108" t="str">
            <v>NA</v>
          </cell>
          <cell r="J108" t="str">
            <v>NA</v>
          </cell>
          <cell r="K108" t="str">
            <v>NA</v>
          </cell>
          <cell r="L108" t="str">
            <v>NA</v>
          </cell>
          <cell r="M108" t="str">
            <v>NA</v>
          </cell>
          <cell r="N108" t="str">
            <v>NA</v>
          </cell>
          <cell r="O108" t="str">
            <v>NA</v>
          </cell>
          <cell r="S108" t="str">
            <v>Bungywarr Rd, Combienbar, E Gippsland</v>
          </cell>
          <cell r="T108" t="str">
            <v>Vesk</v>
          </cell>
          <cell r="U108" t="str">
            <v>P.A.</v>
          </cell>
          <cell r="V108" t="str">
            <v>White</v>
          </cell>
          <cell r="W108" t="str">
            <v>D.J.</v>
          </cell>
          <cell r="X108" t="str">
            <v>Stock</v>
          </cell>
          <cell r="Y108" t="str">
            <v>M.P.</v>
          </cell>
        </row>
        <row r="109">
          <cell r="B109">
            <v>42831</v>
          </cell>
          <cell r="C109" t="str">
            <v>BWB001</v>
          </cell>
          <cell r="D109">
            <v>-37.390059999999998</v>
          </cell>
          <cell r="E109">
            <v>148.93728999999999</v>
          </cell>
          <cell r="F109">
            <v>715</v>
          </cell>
          <cell r="G109">
            <v>55</v>
          </cell>
          <cell r="H109">
            <v>55</v>
          </cell>
          <cell r="I109">
            <v>27</v>
          </cell>
          <cell r="J109">
            <v>31</v>
          </cell>
          <cell r="K109">
            <v>30</v>
          </cell>
          <cell r="L109" t="str">
            <v>NA</v>
          </cell>
          <cell r="M109" t="str">
            <v>NA</v>
          </cell>
          <cell r="N109" t="str">
            <v>NA</v>
          </cell>
          <cell r="O109">
            <v>620</v>
          </cell>
          <cell r="S109" t="str">
            <v>Bungywarr Rd, Combienbar, E Gippsland</v>
          </cell>
          <cell r="T109" t="str">
            <v>Vesk</v>
          </cell>
          <cell r="U109" t="str">
            <v>P.A.</v>
          </cell>
          <cell r="V109" t="str">
            <v>White</v>
          </cell>
          <cell r="W109" t="str">
            <v>D.J.</v>
          </cell>
          <cell r="X109" t="str">
            <v>Stock</v>
          </cell>
          <cell r="Y109" t="str">
            <v>M.P.</v>
          </cell>
          <cell r="Z109" t="str">
            <v>no furit? No specimen</v>
          </cell>
        </row>
        <row r="110">
          <cell r="A110" t="str">
            <v>Eucalyptus cypellocarpa</v>
          </cell>
          <cell r="B110">
            <v>42831</v>
          </cell>
          <cell r="C110" t="str">
            <v>BWC001</v>
          </cell>
          <cell r="D110">
            <v>-37.42042</v>
          </cell>
          <cell r="E110">
            <v>148.95681999999999</v>
          </cell>
          <cell r="F110">
            <v>497</v>
          </cell>
          <cell r="G110">
            <v>57</v>
          </cell>
          <cell r="H110">
            <v>21</v>
          </cell>
          <cell r="I110">
            <v>29</v>
          </cell>
          <cell r="J110">
            <v>23</v>
          </cell>
          <cell r="K110">
            <v>24</v>
          </cell>
          <cell r="L110" t="str">
            <v>NA</v>
          </cell>
          <cell r="M110" t="str">
            <v>NA</v>
          </cell>
          <cell r="N110" t="str">
            <v>NA</v>
          </cell>
          <cell r="O110">
            <v>135</v>
          </cell>
          <cell r="S110" t="str">
            <v>Bungywarr Rd, Combienbar, E Gippsland</v>
          </cell>
          <cell r="T110" t="str">
            <v>Vesk</v>
          </cell>
          <cell r="U110" t="str">
            <v>P.A.</v>
          </cell>
          <cell r="V110" t="str">
            <v>White</v>
          </cell>
          <cell r="W110" t="str">
            <v>D.J.</v>
          </cell>
          <cell r="X110" t="str">
            <v>Stock</v>
          </cell>
          <cell r="Y110" t="str">
            <v>M.P.</v>
          </cell>
        </row>
        <row r="111">
          <cell r="A111" t="str">
            <v>Eucalyptus cypellocarpa</v>
          </cell>
          <cell r="B111">
            <v>42831</v>
          </cell>
          <cell r="C111" t="str">
            <v>CBA001</v>
          </cell>
          <cell r="D111">
            <v>-37.442019999999999</v>
          </cell>
          <cell r="E111">
            <v>148.95128</v>
          </cell>
          <cell r="F111">
            <v>157</v>
          </cell>
          <cell r="G111">
            <v>51</v>
          </cell>
          <cell r="H111">
            <v>64</v>
          </cell>
          <cell r="I111" t="str">
            <v>NA</v>
          </cell>
          <cell r="J111" t="str">
            <v>NA</v>
          </cell>
          <cell r="K111" t="str">
            <v>NA</v>
          </cell>
          <cell r="L111" t="str">
            <v>NA</v>
          </cell>
          <cell r="M111" t="str">
            <v>NA</v>
          </cell>
          <cell r="N111" t="str">
            <v>NA</v>
          </cell>
          <cell r="O111">
            <v>240</v>
          </cell>
          <cell r="S111" t="str">
            <v>Combienbar Rd, Combienbar, E Gippsland Vic</v>
          </cell>
          <cell r="T111" t="str">
            <v>Vesk</v>
          </cell>
          <cell r="U111" t="str">
            <v>P.A.</v>
          </cell>
          <cell r="V111" t="str">
            <v>White</v>
          </cell>
          <cell r="W111" t="str">
            <v>D.J.</v>
          </cell>
          <cell r="X111" t="str">
            <v>Stock</v>
          </cell>
          <cell r="Y111" t="str">
            <v>M.P.</v>
          </cell>
        </row>
        <row r="112">
          <cell r="A112" t="str">
            <v>Eucalyptus radiata subsp. radiata</v>
          </cell>
          <cell r="B112">
            <v>42831</v>
          </cell>
          <cell r="C112" t="str">
            <v>CBB001</v>
          </cell>
          <cell r="D112">
            <v>-37.44191</v>
          </cell>
          <cell r="E112">
            <v>148.95716999999999</v>
          </cell>
          <cell r="F112">
            <v>162</v>
          </cell>
          <cell r="G112">
            <v>52</v>
          </cell>
          <cell r="H112">
            <v>58</v>
          </cell>
          <cell r="I112">
            <v>14</v>
          </cell>
          <cell r="J112">
            <v>18</v>
          </cell>
          <cell r="K112">
            <v>20</v>
          </cell>
          <cell r="L112" t="str">
            <v>NA</v>
          </cell>
          <cell r="M112" t="str">
            <v>NA</v>
          </cell>
          <cell r="N112" t="str">
            <v>NA</v>
          </cell>
          <cell r="O112">
            <v>420</v>
          </cell>
          <cell r="S112" t="str">
            <v>Combienbar Rd, Combienbar, E Gippsland Vic</v>
          </cell>
          <cell r="T112" t="str">
            <v>Vesk</v>
          </cell>
          <cell r="U112" t="str">
            <v>P.A.</v>
          </cell>
          <cell r="V112" t="str">
            <v>White</v>
          </cell>
          <cell r="W112" t="str">
            <v>D.J.</v>
          </cell>
          <cell r="X112" t="str">
            <v>Stock</v>
          </cell>
          <cell r="Y112" t="str">
            <v>M.P.</v>
          </cell>
        </row>
        <row r="113">
          <cell r="A113" t="str">
            <v>Eucalyptus radiata subsp. radiata</v>
          </cell>
          <cell r="B113">
            <v>42831</v>
          </cell>
          <cell r="C113" t="str">
            <v>CBC001</v>
          </cell>
          <cell r="D113">
            <v>-37.442410000000002</v>
          </cell>
          <cell r="E113">
            <v>148.97068999999999</v>
          </cell>
          <cell r="F113">
            <v>197</v>
          </cell>
          <cell r="G113">
            <v>53</v>
          </cell>
          <cell r="H113">
            <v>29</v>
          </cell>
          <cell r="I113">
            <v>47</v>
          </cell>
          <cell r="J113">
            <v>34</v>
          </cell>
          <cell r="K113">
            <v>37</v>
          </cell>
          <cell r="L113" t="str">
            <v>NA</v>
          </cell>
          <cell r="M113" t="str">
            <v>NA</v>
          </cell>
          <cell r="N113" t="str">
            <v>NA</v>
          </cell>
          <cell r="O113">
            <v>233</v>
          </cell>
          <cell r="S113" t="str">
            <v>Combienbar Rd, Combienbar, E Gippsland Vic</v>
          </cell>
          <cell r="T113" t="str">
            <v>Vesk</v>
          </cell>
          <cell r="U113" t="str">
            <v>P.A.</v>
          </cell>
          <cell r="V113" t="str">
            <v>White</v>
          </cell>
          <cell r="W113" t="str">
            <v>D.J.</v>
          </cell>
          <cell r="X113" t="str">
            <v>Stock</v>
          </cell>
          <cell r="Y113" t="str">
            <v>M.P.</v>
          </cell>
        </row>
        <row r="114">
          <cell r="A114" t="str">
            <v>Eucalyptus dives?</v>
          </cell>
          <cell r="B114">
            <v>42831</v>
          </cell>
          <cell r="C114" t="str">
            <v>CCA001</v>
          </cell>
          <cell r="D114">
            <v>-37.732626000000003</v>
          </cell>
          <cell r="E114">
            <v>148.72192200000001</v>
          </cell>
          <cell r="F114">
            <v>108</v>
          </cell>
          <cell r="G114" t="str">
            <v>NA</v>
          </cell>
          <cell r="H114">
            <v>23</v>
          </cell>
          <cell r="I114">
            <v>29</v>
          </cell>
          <cell r="J114">
            <v>33</v>
          </cell>
          <cell r="K114">
            <v>36</v>
          </cell>
          <cell r="L114" t="str">
            <v>NA</v>
          </cell>
          <cell r="M114" t="str">
            <v>NA</v>
          </cell>
          <cell r="N114" t="str">
            <v>NA</v>
          </cell>
          <cell r="O114">
            <v>194</v>
          </cell>
          <cell r="S114" t="str">
            <v>C107, Cabbage Tree-Conran Rd, Cape Conran, E Gippsland</v>
          </cell>
          <cell r="T114" t="str">
            <v>Vesk</v>
          </cell>
          <cell r="U114" t="str">
            <v>P.A.</v>
          </cell>
          <cell r="V114" t="str">
            <v>White</v>
          </cell>
          <cell r="W114" t="str">
            <v>D.J.</v>
          </cell>
          <cell r="X114" t="str">
            <v>Stock</v>
          </cell>
          <cell r="Y114" t="str">
            <v>M.P.</v>
          </cell>
          <cell r="Z114" t="str">
            <v>likely croajingolensis based on low elevation, sands w banksias.</v>
          </cell>
        </row>
        <row r="115">
          <cell r="A115" t="str">
            <v>Eucalyptus botryoides</v>
          </cell>
          <cell r="B115">
            <v>42831</v>
          </cell>
          <cell r="C115" t="str">
            <v>CCB001</v>
          </cell>
          <cell r="D115">
            <v>-37.754460000000002</v>
          </cell>
          <cell r="E115">
            <v>148.72549000000001</v>
          </cell>
          <cell r="F115">
            <v>79</v>
          </cell>
          <cell r="G115">
            <v>58</v>
          </cell>
          <cell r="H115">
            <v>16</v>
          </cell>
          <cell r="I115">
            <v>49</v>
          </cell>
          <cell r="J115">
            <v>46</v>
          </cell>
          <cell r="K115">
            <v>67</v>
          </cell>
          <cell r="L115" t="str">
            <v>NA</v>
          </cell>
          <cell r="M115" t="str">
            <v>NA</v>
          </cell>
          <cell r="N115" t="str">
            <v>NA</v>
          </cell>
          <cell r="O115">
            <v>160</v>
          </cell>
          <cell r="S115" t="str">
            <v>C107, Cabbage Tree-Conran Rd, Cape Conran, E Gippsland</v>
          </cell>
          <cell r="T115" t="str">
            <v>Vesk</v>
          </cell>
          <cell r="U115" t="str">
            <v>P.A.</v>
          </cell>
          <cell r="V115" t="str">
            <v>White</v>
          </cell>
          <cell r="W115" t="str">
            <v>D.J.</v>
          </cell>
          <cell r="X115" t="str">
            <v>Stock</v>
          </cell>
          <cell r="Y115" t="str">
            <v>M.P.</v>
          </cell>
        </row>
        <row r="116">
          <cell r="A116" t="str">
            <v>Eucalyptus botryoides</v>
          </cell>
          <cell r="B116">
            <v>42831</v>
          </cell>
          <cell r="C116" t="str">
            <v>CCC001</v>
          </cell>
          <cell r="D116">
            <v>-37.801389999999998</v>
          </cell>
          <cell r="E116">
            <v>148.72324</v>
          </cell>
          <cell r="F116">
            <v>18</v>
          </cell>
          <cell r="G116">
            <v>59</v>
          </cell>
          <cell r="H116" t="str">
            <v>NA</v>
          </cell>
          <cell r="I116">
            <v>35</v>
          </cell>
          <cell r="J116">
            <v>24</v>
          </cell>
          <cell r="K116">
            <v>35</v>
          </cell>
          <cell r="L116" t="str">
            <v>NA</v>
          </cell>
          <cell r="M116" t="str">
            <v>NA</v>
          </cell>
          <cell r="N116" t="str">
            <v>NA</v>
          </cell>
          <cell r="O116">
            <v>120</v>
          </cell>
          <cell r="S116" t="str">
            <v>Cape Conran Rd, nr W Cape Rd, Cape Conran, E Gippsland, Vic</v>
          </cell>
          <cell r="T116" t="str">
            <v>Vesk</v>
          </cell>
          <cell r="U116" t="str">
            <v>P.A.</v>
          </cell>
          <cell r="V116" t="str">
            <v>White</v>
          </cell>
          <cell r="W116" t="str">
            <v>D.J.</v>
          </cell>
          <cell r="X116" t="str">
            <v>Stock</v>
          </cell>
          <cell r="Y116" t="str">
            <v>M.P.</v>
          </cell>
        </row>
        <row r="117">
          <cell r="A117" t="str">
            <v>Eucalyptus dalrympleana subsp. dalrympleana</v>
          </cell>
          <cell r="B117">
            <v>42840</v>
          </cell>
          <cell r="C117" t="str">
            <v>CHA001</v>
          </cell>
          <cell r="D117">
            <v>-35.690556000000001</v>
          </cell>
          <cell r="E117">
            <v>148.66249999999999</v>
          </cell>
          <cell r="F117">
            <v>1306</v>
          </cell>
          <cell r="G117" t="str">
            <v>NA</v>
          </cell>
          <cell r="H117" t="str">
            <v>NA</v>
          </cell>
          <cell r="I117" t="str">
            <v>NA</v>
          </cell>
          <cell r="J117" t="str">
            <v>NA</v>
          </cell>
          <cell r="K117" t="str">
            <v>NA</v>
          </cell>
          <cell r="L117" t="str">
            <v>NA</v>
          </cell>
          <cell r="M117" t="str">
            <v>NA</v>
          </cell>
          <cell r="N117" t="str">
            <v>NA</v>
          </cell>
          <cell r="O117">
            <v>251.32741228718345</v>
          </cell>
          <cell r="P117">
            <v>80</v>
          </cell>
          <cell r="S117" t="str">
            <v>Hill West of Old Currango Hut, Currango Plain NSW.</v>
          </cell>
          <cell r="T117" t="str">
            <v>Vesk</v>
          </cell>
          <cell r="U117" t="str">
            <v>P.A.</v>
          </cell>
          <cell r="V117" t="str">
            <v>White</v>
          </cell>
          <cell r="W117" t="str">
            <v>D.J.</v>
          </cell>
          <cell r="Z117" t="str">
            <v>Big blowdown</v>
          </cell>
        </row>
        <row r="118">
          <cell r="A118" t="str">
            <v>Eucalyptus rubida</v>
          </cell>
          <cell r="B118">
            <v>42840</v>
          </cell>
          <cell r="C118" t="str">
            <v>CHA002</v>
          </cell>
          <cell r="D118">
            <v>-35.690556000000001</v>
          </cell>
          <cell r="E118">
            <v>148.66274100000001</v>
          </cell>
          <cell r="F118">
            <v>1304</v>
          </cell>
          <cell r="G118" t="str">
            <v>NA</v>
          </cell>
          <cell r="H118" t="str">
            <v>NA</v>
          </cell>
          <cell r="I118" t="str">
            <v>NA</v>
          </cell>
          <cell r="J118" t="str">
            <v>NA</v>
          </cell>
          <cell r="K118" t="str">
            <v>NA</v>
          </cell>
          <cell r="L118" t="str">
            <v>NA</v>
          </cell>
          <cell r="M118" t="str">
            <v>NA</v>
          </cell>
          <cell r="N118" t="str">
            <v>NA</v>
          </cell>
          <cell r="O118" t="str">
            <v>NA</v>
          </cell>
          <cell r="S118" t="str">
            <v>Hill West of Old Currango Hut, Currango Plain NSW.</v>
          </cell>
          <cell r="T118" t="str">
            <v>Vesk</v>
          </cell>
          <cell r="U118" t="str">
            <v>P.A.</v>
          </cell>
          <cell r="V118" t="str">
            <v>White</v>
          </cell>
          <cell r="W118" t="str">
            <v>D.J.</v>
          </cell>
          <cell r="Z118" t="str">
            <v>silvery juvenile leaves</v>
          </cell>
        </row>
        <row r="119">
          <cell r="A119" t="str">
            <v>Eucalyptus rubida</v>
          </cell>
          <cell r="B119">
            <v>42840</v>
          </cell>
          <cell r="C119" t="str">
            <v>CHA003</v>
          </cell>
          <cell r="D119">
            <v>-35.690556000000001</v>
          </cell>
          <cell r="E119">
            <v>148.66305600000001</v>
          </cell>
          <cell r="F119">
            <v>1300</v>
          </cell>
          <cell r="G119" t="str">
            <v>NA</v>
          </cell>
          <cell r="H119" t="str">
            <v>NA</v>
          </cell>
          <cell r="I119" t="str">
            <v>NA</v>
          </cell>
          <cell r="J119" t="str">
            <v>NA</v>
          </cell>
          <cell r="K119" t="str">
            <v>NA</v>
          </cell>
          <cell r="L119" t="str">
            <v>NA</v>
          </cell>
          <cell r="M119" t="str">
            <v>NA</v>
          </cell>
          <cell r="N119" t="str">
            <v>NA</v>
          </cell>
          <cell r="O119" t="str">
            <v>NA</v>
          </cell>
          <cell r="S119" t="str">
            <v>Hill West of Old Currango Hut, Currango Plain NSW.</v>
          </cell>
          <cell r="T119" t="str">
            <v>Vesk</v>
          </cell>
          <cell r="U119" t="str">
            <v>P.A.</v>
          </cell>
          <cell r="V119" t="str">
            <v>White</v>
          </cell>
          <cell r="W119" t="str">
            <v>D.J.</v>
          </cell>
        </row>
        <row r="120">
          <cell r="A120" t="str">
            <v>Eucalyptus dalrympleana subsp. dalrympleana</v>
          </cell>
          <cell r="B120">
            <v>42840</v>
          </cell>
          <cell r="C120" t="str">
            <v>CHA004</v>
          </cell>
          <cell r="D120">
            <v>-35.690832999999998</v>
          </cell>
          <cell r="E120">
            <v>148.662778</v>
          </cell>
          <cell r="F120">
            <v>1307</v>
          </cell>
          <cell r="G120" t="str">
            <v>NA</v>
          </cell>
          <cell r="H120" t="str">
            <v>NA</v>
          </cell>
          <cell r="I120" t="str">
            <v>NA</v>
          </cell>
          <cell r="J120" t="str">
            <v>NA</v>
          </cell>
          <cell r="K120" t="str">
            <v>NA</v>
          </cell>
          <cell r="L120" t="str">
            <v>NA</v>
          </cell>
          <cell r="M120" t="str">
            <v>NA</v>
          </cell>
          <cell r="N120" t="str">
            <v>NA</v>
          </cell>
          <cell r="O120" t="str">
            <v>NA</v>
          </cell>
          <cell r="S120" t="str">
            <v>Hill West of Old Currango Hut, Currango Plain NSW.</v>
          </cell>
          <cell r="T120" t="str">
            <v>Vesk</v>
          </cell>
          <cell r="U120" t="str">
            <v>P.A.</v>
          </cell>
          <cell r="V120" t="str">
            <v>White</v>
          </cell>
          <cell r="W120" t="str">
            <v>D.J.</v>
          </cell>
        </row>
        <row r="121">
          <cell r="A121" t="str">
            <v>Eucalyptus dalrympleana subsp. dalrympleana</v>
          </cell>
          <cell r="B121">
            <v>42840</v>
          </cell>
          <cell r="C121" t="str">
            <v>CHA005</v>
          </cell>
          <cell r="D121">
            <v>-35.690832999999998</v>
          </cell>
          <cell r="E121">
            <v>148.662778</v>
          </cell>
          <cell r="F121">
            <v>1307</v>
          </cell>
          <cell r="G121" t="str">
            <v>NA</v>
          </cell>
          <cell r="H121" t="str">
            <v>NA</v>
          </cell>
          <cell r="I121" t="str">
            <v>NA</v>
          </cell>
          <cell r="J121" t="str">
            <v>NA</v>
          </cell>
          <cell r="K121" t="str">
            <v>NA</v>
          </cell>
          <cell r="L121" t="str">
            <v>NA</v>
          </cell>
          <cell r="M121" t="str">
            <v>NA</v>
          </cell>
          <cell r="N121" t="str">
            <v>NA</v>
          </cell>
          <cell r="O121" t="str">
            <v>NA</v>
          </cell>
          <cell r="S121" t="str">
            <v>Hill West of Old Currango Hut, Currango Plain NSW.</v>
          </cell>
          <cell r="T121" t="str">
            <v>Vesk</v>
          </cell>
          <cell r="U121" t="str">
            <v>P.A.</v>
          </cell>
          <cell r="V121" t="str">
            <v>White</v>
          </cell>
          <cell r="W121" t="str">
            <v>D.J.</v>
          </cell>
        </row>
        <row r="122">
          <cell r="A122" t="str">
            <v>Eucalyptus debeuzevillei</v>
          </cell>
          <cell r="B122">
            <v>42840</v>
          </cell>
          <cell r="C122" t="str">
            <v>CHA006</v>
          </cell>
          <cell r="D122">
            <v>-35.690556000000001</v>
          </cell>
          <cell r="E122">
            <v>148.662778</v>
          </cell>
          <cell r="F122">
            <v>1304</v>
          </cell>
          <cell r="G122" t="str">
            <v>NA</v>
          </cell>
          <cell r="H122" t="str">
            <v>NA</v>
          </cell>
          <cell r="I122" t="str">
            <v>NA</v>
          </cell>
          <cell r="J122" t="str">
            <v>NA</v>
          </cell>
          <cell r="K122" t="str">
            <v>NA</v>
          </cell>
          <cell r="L122" t="str">
            <v>NA</v>
          </cell>
          <cell r="M122" t="str">
            <v>NA</v>
          </cell>
          <cell r="N122" t="str">
            <v>NA</v>
          </cell>
          <cell r="O122" t="str">
            <v>NA</v>
          </cell>
          <cell r="S122" t="str">
            <v>Hill West of Old Currango Hut, Currango Plain NSW.</v>
          </cell>
          <cell r="T122" t="str">
            <v>Vesk</v>
          </cell>
          <cell r="U122" t="str">
            <v>P.A.</v>
          </cell>
          <cell r="V122" t="str">
            <v>White</v>
          </cell>
          <cell r="W122" t="str">
            <v>D.J.</v>
          </cell>
          <cell r="Z122" t="str">
            <v>Eucalyptus debeuzevillei. Check angularity of buds</v>
          </cell>
        </row>
        <row r="123">
          <cell r="A123" t="str">
            <v>Eucalyptus debeuzevillei</v>
          </cell>
          <cell r="B123">
            <v>42840</v>
          </cell>
          <cell r="C123" t="str">
            <v>CHA007</v>
          </cell>
          <cell r="D123">
            <v>-35.690832999999998</v>
          </cell>
          <cell r="E123">
            <v>148.66305600000001</v>
          </cell>
          <cell r="F123">
            <v>1304</v>
          </cell>
          <cell r="G123" t="str">
            <v>NA</v>
          </cell>
          <cell r="H123" t="str">
            <v>NA</v>
          </cell>
          <cell r="I123" t="str">
            <v>NA</v>
          </cell>
          <cell r="J123" t="str">
            <v>NA</v>
          </cell>
          <cell r="K123" t="str">
            <v>NA</v>
          </cell>
          <cell r="L123" t="str">
            <v>NA</v>
          </cell>
          <cell r="M123" t="str">
            <v>NA</v>
          </cell>
          <cell r="N123" t="str">
            <v>NA</v>
          </cell>
          <cell r="O123" t="str">
            <v>NA</v>
          </cell>
          <cell r="S123" t="str">
            <v>Hill West of Old Currango Hut, Currango Plain NSW.</v>
          </cell>
          <cell r="T123" t="str">
            <v>Vesk</v>
          </cell>
          <cell r="U123" t="str">
            <v>P.A.</v>
          </cell>
          <cell r="V123" t="str">
            <v>White</v>
          </cell>
          <cell r="W123" t="str">
            <v>D.J.</v>
          </cell>
        </row>
        <row r="124">
          <cell r="A124" t="str">
            <v>Eucalyptus rubida</v>
          </cell>
          <cell r="B124">
            <v>42840</v>
          </cell>
          <cell r="C124" t="str">
            <v>CHA008</v>
          </cell>
          <cell r="D124">
            <v>-35.690832999999998</v>
          </cell>
          <cell r="E124">
            <v>148.66305600000001</v>
          </cell>
          <cell r="F124">
            <v>1304</v>
          </cell>
          <cell r="G124" t="str">
            <v>NA</v>
          </cell>
          <cell r="H124" t="str">
            <v>NA</v>
          </cell>
          <cell r="I124" t="str">
            <v>NA</v>
          </cell>
          <cell r="J124" t="str">
            <v>NA</v>
          </cell>
          <cell r="K124" t="str">
            <v>NA</v>
          </cell>
          <cell r="L124" t="str">
            <v>NA</v>
          </cell>
          <cell r="M124" t="str">
            <v>NA</v>
          </cell>
          <cell r="N124" t="str">
            <v>NA</v>
          </cell>
          <cell r="O124" t="str">
            <v>NA</v>
          </cell>
          <cell r="S124" t="str">
            <v>Hill West of Old Currango Hut, Currango Plain NSW.</v>
          </cell>
          <cell r="T124" t="str">
            <v>Vesk</v>
          </cell>
          <cell r="U124" t="str">
            <v>P.A.</v>
          </cell>
          <cell r="V124" t="str">
            <v>White</v>
          </cell>
          <cell r="W124" t="str">
            <v>D.J.</v>
          </cell>
        </row>
        <row r="125">
          <cell r="A125" t="str">
            <v>Eucalyptus debeuzevillei</v>
          </cell>
          <cell r="B125">
            <v>42840</v>
          </cell>
          <cell r="C125" t="str">
            <v>CHA009</v>
          </cell>
          <cell r="D125">
            <v>-35.690832999999998</v>
          </cell>
          <cell r="E125">
            <v>148.66305600000001</v>
          </cell>
          <cell r="F125">
            <v>1304</v>
          </cell>
          <cell r="G125" t="str">
            <v>NA</v>
          </cell>
          <cell r="H125" t="str">
            <v>NA</v>
          </cell>
          <cell r="I125" t="str">
            <v>NA</v>
          </cell>
          <cell r="J125" t="str">
            <v>NA</v>
          </cell>
          <cell r="K125" t="str">
            <v>NA</v>
          </cell>
          <cell r="L125" t="str">
            <v>NA</v>
          </cell>
          <cell r="M125" t="str">
            <v>NA</v>
          </cell>
          <cell r="N125" t="str">
            <v>NA</v>
          </cell>
          <cell r="O125" t="str">
            <v>NA</v>
          </cell>
          <cell r="S125" t="str">
            <v>Hill West of Old Currango Hut, Currango Plain NSW.</v>
          </cell>
          <cell r="T125" t="str">
            <v>Vesk</v>
          </cell>
          <cell r="U125" t="str">
            <v>P.A.</v>
          </cell>
          <cell r="V125" t="str">
            <v>White</v>
          </cell>
          <cell r="W125" t="str">
            <v>D.J.</v>
          </cell>
        </row>
        <row r="126">
          <cell r="A126" t="str">
            <v>Eucalyptus debeuzevillei</v>
          </cell>
          <cell r="B126">
            <v>42840</v>
          </cell>
          <cell r="C126" t="str">
            <v>CHA010</v>
          </cell>
          <cell r="D126">
            <v>-35.690832999999998</v>
          </cell>
          <cell r="E126">
            <v>148.66305600000001</v>
          </cell>
          <cell r="F126">
            <v>1304</v>
          </cell>
          <cell r="G126" t="str">
            <v>NA</v>
          </cell>
          <cell r="H126" t="str">
            <v>NA</v>
          </cell>
          <cell r="I126" t="str">
            <v>NA</v>
          </cell>
          <cell r="J126" t="str">
            <v>NA</v>
          </cell>
          <cell r="K126" t="str">
            <v>NA</v>
          </cell>
          <cell r="L126" t="str">
            <v>NA</v>
          </cell>
          <cell r="M126" t="str">
            <v>NA</v>
          </cell>
          <cell r="N126" t="str">
            <v>NA</v>
          </cell>
          <cell r="O126" t="str">
            <v>NA</v>
          </cell>
          <cell r="S126" t="str">
            <v>Hill West of Old Currango Hut, Currango Plain NSW.</v>
          </cell>
          <cell r="T126" t="str">
            <v>Vesk</v>
          </cell>
          <cell r="U126" t="str">
            <v>P.A.</v>
          </cell>
          <cell r="V126" t="str">
            <v>White</v>
          </cell>
          <cell r="W126" t="str">
            <v>D.J.</v>
          </cell>
        </row>
        <row r="127">
          <cell r="A127" t="str">
            <v>Eucalyptus pauciflora subsp. pauciflora</v>
          </cell>
          <cell r="B127">
            <v>43191</v>
          </cell>
          <cell r="C127" t="str">
            <v>CLA01</v>
          </cell>
          <cell r="D127">
            <v>-38.79186</v>
          </cell>
          <cell r="E127">
            <v>146.01362</v>
          </cell>
          <cell r="F127">
            <v>148</v>
          </cell>
          <cell r="G127">
            <v>19</v>
          </cell>
          <cell r="H127">
            <v>8</v>
          </cell>
          <cell r="I127" t="str">
            <v>NA</v>
          </cell>
          <cell r="J127" t="str">
            <v>NA</v>
          </cell>
          <cell r="K127" t="str">
            <v>NA</v>
          </cell>
          <cell r="L127" t="str">
            <v>NA</v>
          </cell>
          <cell r="M127" t="str">
            <v>NA</v>
          </cell>
          <cell r="N127" t="str">
            <v>NA</v>
          </cell>
          <cell r="O127">
            <v>66</v>
          </cell>
          <cell r="R127" t="str">
            <v>Victoria</v>
          </cell>
          <cell r="S127" t="str">
            <v>Fish Creek-Walkerville road, northern edge of Cape Liptrap Coastal Park.</v>
          </cell>
          <cell r="T127" t="str">
            <v>Morris</v>
          </cell>
          <cell r="U127" t="str">
            <v>W.K.</v>
          </cell>
          <cell r="V127" t="str">
            <v>Kujala</v>
          </cell>
          <cell r="W127" t="str">
            <v>H.</v>
          </cell>
          <cell r="X127" t="str">
            <v>Mules</v>
          </cell>
          <cell r="Y127" t="str">
            <v>H.D.</v>
          </cell>
        </row>
        <row r="128">
          <cell r="A128" t="str">
            <v>Eucalyptus melliodora</v>
          </cell>
          <cell r="B128">
            <v>42965</v>
          </cell>
          <cell r="C128" t="str">
            <v>CNA001</v>
          </cell>
          <cell r="D128">
            <v>-37.952030000000001</v>
          </cell>
          <cell r="E128">
            <v>145.25219999999999</v>
          </cell>
          <cell r="F128">
            <v>97</v>
          </cell>
          <cell r="G128">
            <v>102</v>
          </cell>
          <cell r="H128">
            <v>23</v>
          </cell>
          <cell r="I128">
            <v>20</v>
          </cell>
          <cell r="J128">
            <v>19</v>
          </cell>
          <cell r="K128">
            <v>16</v>
          </cell>
          <cell r="L128" t="str">
            <v>NA</v>
          </cell>
          <cell r="M128" t="str">
            <v>NA</v>
          </cell>
          <cell r="N128" t="str">
            <v>NA</v>
          </cell>
          <cell r="O128">
            <v>125</v>
          </cell>
          <cell r="S128" t="str">
            <v>Churchill National Park, near Bayview Track carpark.</v>
          </cell>
          <cell r="T128" t="str">
            <v>Vesk</v>
          </cell>
          <cell r="U128" t="str">
            <v>P.A.</v>
          </cell>
          <cell r="V128" t="str">
            <v>Neal</v>
          </cell>
          <cell r="W128" t="str">
            <v>W.C.</v>
          </cell>
          <cell r="Z128" t="str">
            <v xml:space="preserve"> smaall tree smooth abrk, infertile soils.</v>
          </cell>
        </row>
        <row r="129">
          <cell r="A129" t="str">
            <v>Eucalyptus lacrimans</v>
          </cell>
          <cell r="B129">
            <v>42839</v>
          </cell>
          <cell r="C129" t="str">
            <v>CPA001</v>
          </cell>
          <cell r="D129">
            <v>-35.681389000000003</v>
          </cell>
          <cell r="E129">
            <v>148.683333</v>
          </cell>
          <cell r="F129">
            <v>1264</v>
          </cell>
          <cell r="G129" t="str">
            <v>NA</v>
          </cell>
          <cell r="H129">
            <v>5</v>
          </cell>
          <cell r="I129" t="str">
            <v>NA</v>
          </cell>
          <cell r="J129" t="str">
            <v>NA</v>
          </cell>
          <cell r="K129" t="str">
            <v>NA</v>
          </cell>
          <cell r="L129" t="str">
            <v>NA</v>
          </cell>
          <cell r="M129" t="str">
            <v>NA</v>
          </cell>
          <cell r="N129" t="str">
            <v>NA</v>
          </cell>
          <cell r="O129" t="str">
            <v>NA</v>
          </cell>
          <cell r="S129" t="str">
            <v>Hill East of Sally Tree Creek, 1.5km ESE from junction of Mosquito Creek trail and Old Currango trail, Currango Plain, NSW.</v>
          </cell>
          <cell r="T129" t="str">
            <v>Vesk</v>
          </cell>
          <cell r="U129" t="str">
            <v>P.A.</v>
          </cell>
          <cell r="V129" t="str">
            <v>White</v>
          </cell>
          <cell r="W129" t="str">
            <v>D.J.</v>
          </cell>
        </row>
        <row r="130">
          <cell r="A130" t="str">
            <v>Eucalyptus lacrimans</v>
          </cell>
          <cell r="B130">
            <v>42839</v>
          </cell>
          <cell r="C130" t="str">
            <v>CPA002</v>
          </cell>
          <cell r="D130">
            <v>-35.680833</v>
          </cell>
          <cell r="E130">
            <v>148.68388899999999</v>
          </cell>
          <cell r="F130">
            <v>1276</v>
          </cell>
          <cell r="G130" t="str">
            <v>NA</v>
          </cell>
          <cell r="H130">
            <v>8</v>
          </cell>
          <cell r="I130" t="str">
            <v>NA</v>
          </cell>
          <cell r="J130" t="str">
            <v>NA</v>
          </cell>
          <cell r="K130" t="str">
            <v>NA</v>
          </cell>
          <cell r="L130" t="str">
            <v>NA</v>
          </cell>
          <cell r="M130" t="str">
            <v>NA</v>
          </cell>
          <cell r="N130" t="str">
            <v>NA</v>
          </cell>
          <cell r="O130" t="str">
            <v>NA</v>
          </cell>
          <cell r="S130" t="str">
            <v>Hill East of Sally Tree Creek, 1.5km ESE from junction of Mosquito Creek trail and Old Currango trail, Currango Plain, NSW.</v>
          </cell>
          <cell r="T130" t="str">
            <v>Vesk</v>
          </cell>
          <cell r="U130" t="str">
            <v>P.A.</v>
          </cell>
          <cell r="V130" t="str">
            <v>White</v>
          </cell>
          <cell r="W130" t="str">
            <v>D.J.</v>
          </cell>
        </row>
        <row r="131">
          <cell r="A131" t="str">
            <v>Eucalyptus lacrimans</v>
          </cell>
          <cell r="B131">
            <v>42839</v>
          </cell>
          <cell r="C131" t="str">
            <v>CPA003</v>
          </cell>
          <cell r="D131">
            <v>-35.681389000000003</v>
          </cell>
          <cell r="E131">
            <v>148.68472199999999</v>
          </cell>
          <cell r="F131">
            <v>1282</v>
          </cell>
          <cell r="G131" t="str">
            <v>NA</v>
          </cell>
          <cell r="H131">
            <v>4</v>
          </cell>
          <cell r="I131" t="str">
            <v>NA</v>
          </cell>
          <cell r="J131" t="str">
            <v>NA</v>
          </cell>
          <cell r="K131" t="str">
            <v>NA</v>
          </cell>
          <cell r="L131" t="str">
            <v>NA</v>
          </cell>
          <cell r="M131" t="str">
            <v>NA</v>
          </cell>
          <cell r="N131" t="str">
            <v>NA</v>
          </cell>
          <cell r="O131">
            <v>15.707963267948966</v>
          </cell>
          <cell r="P131">
            <v>5</v>
          </cell>
          <cell r="S131" t="str">
            <v>Hill East of Sally Tree Creek, 1.5km ESE from junction of Mosquito Creek trail and Old Currango trail, Currango Plain, NSW.</v>
          </cell>
          <cell r="T131" t="str">
            <v>Vesk</v>
          </cell>
          <cell r="U131" t="str">
            <v>P.A.</v>
          </cell>
          <cell r="V131" t="str">
            <v>White</v>
          </cell>
          <cell r="W131" t="str">
            <v>D.J.</v>
          </cell>
        </row>
        <row r="132">
          <cell r="A132" t="str">
            <v>Eucalyptus stellulata</v>
          </cell>
          <cell r="B132">
            <v>42839</v>
          </cell>
          <cell r="C132" t="str">
            <v>CPA004</v>
          </cell>
          <cell r="D132">
            <v>-35.679167</v>
          </cell>
          <cell r="E132">
            <v>148.68472199999999</v>
          </cell>
          <cell r="F132">
            <v>1274</v>
          </cell>
          <cell r="G132" t="str">
            <v>NA</v>
          </cell>
          <cell r="H132">
            <v>6</v>
          </cell>
          <cell r="I132" t="str">
            <v>NA</v>
          </cell>
          <cell r="J132" t="str">
            <v>NA</v>
          </cell>
          <cell r="K132" t="str">
            <v>NA</v>
          </cell>
          <cell r="L132" t="str">
            <v>NA</v>
          </cell>
          <cell r="M132" t="str">
            <v>NA</v>
          </cell>
          <cell r="N132" t="str">
            <v>NA</v>
          </cell>
          <cell r="O132">
            <v>125.66370614359172</v>
          </cell>
          <cell r="P132">
            <v>40</v>
          </cell>
          <cell r="S132" t="str">
            <v>Hill East of Sally Tree Creek, 1.5km ESE from junction of Mosquito Creek trail and Old Currango trail, Currango Plain, NSW.</v>
          </cell>
          <cell r="T132" t="str">
            <v>Vesk</v>
          </cell>
          <cell r="U132" t="str">
            <v>P.A.</v>
          </cell>
          <cell r="V132" t="str">
            <v>White</v>
          </cell>
          <cell r="W132" t="str">
            <v>D.J.</v>
          </cell>
        </row>
        <row r="133">
          <cell r="A133" t="str">
            <v>Eucalyptus stellulata</v>
          </cell>
          <cell r="B133">
            <v>42839</v>
          </cell>
          <cell r="C133" t="str">
            <v>CPA005</v>
          </cell>
          <cell r="D133">
            <v>-35.678610999999997</v>
          </cell>
          <cell r="E133">
            <v>148.68472199999999</v>
          </cell>
          <cell r="F133">
            <v>1269</v>
          </cell>
          <cell r="G133" t="str">
            <v>NA</v>
          </cell>
          <cell r="H133">
            <v>6</v>
          </cell>
          <cell r="I133" t="str">
            <v>NA</v>
          </cell>
          <cell r="J133" t="str">
            <v>NA</v>
          </cell>
          <cell r="K133" t="str">
            <v>NA</v>
          </cell>
          <cell r="L133" t="str">
            <v>NA</v>
          </cell>
          <cell r="M133" t="str">
            <v>NA</v>
          </cell>
          <cell r="N133" t="str">
            <v>NA</v>
          </cell>
          <cell r="O133">
            <v>94.247779607693786</v>
          </cell>
          <cell r="P133">
            <v>30</v>
          </cell>
          <cell r="S133" t="str">
            <v>Hill East of Sally Tree Creek, 1.5km ESE from junction of Mosquito Creek trail and Old Currango trail, Currango Plain, NSW.</v>
          </cell>
          <cell r="T133" t="str">
            <v>Vesk</v>
          </cell>
          <cell r="U133" t="str">
            <v>P.A.</v>
          </cell>
          <cell r="V133" t="str">
            <v>White</v>
          </cell>
          <cell r="W133" t="str">
            <v>D.J.</v>
          </cell>
        </row>
        <row r="134">
          <cell r="A134" t="str">
            <v>Eucalyptus lacrimans</v>
          </cell>
          <cell r="B134">
            <v>42839</v>
          </cell>
          <cell r="C134" t="str">
            <v>CPA006</v>
          </cell>
          <cell r="D134">
            <v>-35.678333000000002</v>
          </cell>
          <cell r="E134">
            <v>148.68444400000001</v>
          </cell>
          <cell r="F134">
            <v>1264</v>
          </cell>
          <cell r="G134" t="str">
            <v>NA</v>
          </cell>
          <cell r="H134">
            <v>5.5</v>
          </cell>
          <cell r="I134" t="str">
            <v>NA</v>
          </cell>
          <cell r="J134" t="str">
            <v>NA</v>
          </cell>
          <cell r="K134" t="str">
            <v>NA</v>
          </cell>
          <cell r="L134" t="str">
            <v>NA</v>
          </cell>
          <cell r="M134" t="str">
            <v>NA</v>
          </cell>
          <cell r="N134" t="str">
            <v>NA</v>
          </cell>
          <cell r="O134" t="str">
            <v>NA</v>
          </cell>
          <cell r="S134" t="str">
            <v>Hill East of Sally Tree Creek, 1.5km ESE from junction of Mosquito Creek trail and Old Currango trail, Currango Plain, NSW.</v>
          </cell>
          <cell r="T134" t="str">
            <v>Vesk</v>
          </cell>
          <cell r="U134" t="str">
            <v>P.A.</v>
          </cell>
          <cell r="V134" t="str">
            <v>White</v>
          </cell>
          <cell r="W134" t="str">
            <v>D.J.</v>
          </cell>
        </row>
        <row r="135">
          <cell r="A135" t="str">
            <v>Eucalyptus stellulata</v>
          </cell>
          <cell r="B135">
            <v>42839</v>
          </cell>
          <cell r="C135" t="str">
            <v>CPA007</v>
          </cell>
          <cell r="D135">
            <v>-35.678055999999998</v>
          </cell>
          <cell r="E135">
            <v>148.68444400000001</v>
          </cell>
          <cell r="F135">
            <v>1262</v>
          </cell>
          <cell r="G135" t="str">
            <v>NA</v>
          </cell>
          <cell r="H135">
            <v>4</v>
          </cell>
          <cell r="I135" t="str">
            <v>NA</v>
          </cell>
          <cell r="J135" t="str">
            <v>NA</v>
          </cell>
          <cell r="K135" t="str">
            <v>NA</v>
          </cell>
          <cell r="L135" t="str">
            <v>NA</v>
          </cell>
          <cell r="M135" t="str">
            <v>NA</v>
          </cell>
          <cell r="N135" t="str">
            <v>NA</v>
          </cell>
          <cell r="O135" t="str">
            <v>NA</v>
          </cell>
          <cell r="S135" t="str">
            <v>Hill East of Sally Tree Creek, 1.5km ESE from junction of Mosquito Creek trail and Old Currango trail, Currango Plain, NSW.</v>
          </cell>
          <cell r="T135" t="str">
            <v>Vesk</v>
          </cell>
          <cell r="U135" t="str">
            <v>P.A.</v>
          </cell>
          <cell r="V135" t="str">
            <v>White</v>
          </cell>
          <cell r="W135" t="str">
            <v>D.J.</v>
          </cell>
        </row>
        <row r="136">
          <cell r="A136" t="str">
            <v>Eucalyptus stellulata</v>
          </cell>
          <cell r="B136">
            <v>42839</v>
          </cell>
          <cell r="C136" t="str">
            <v>CPA008</v>
          </cell>
          <cell r="D136">
            <v>-35.685000000000002</v>
          </cell>
          <cell r="E136">
            <v>148.66666699999999</v>
          </cell>
          <cell r="F136">
            <v>1258</v>
          </cell>
          <cell r="G136" t="str">
            <v>NA</v>
          </cell>
          <cell r="H136">
            <v>5</v>
          </cell>
          <cell r="I136" t="str">
            <v>NA</v>
          </cell>
          <cell r="J136" t="str">
            <v>NA</v>
          </cell>
          <cell r="K136" t="str">
            <v>NA</v>
          </cell>
          <cell r="L136" t="str">
            <v>NA</v>
          </cell>
          <cell r="M136" t="str">
            <v>NA</v>
          </cell>
          <cell r="N136" t="str">
            <v>NA</v>
          </cell>
          <cell r="O136">
            <v>125.66370614359172</v>
          </cell>
          <cell r="P136">
            <v>40</v>
          </cell>
          <cell r="S136" t="str">
            <v>Hill 300m West of Old Currango trail, 1km South of Mosquito Crrek Trail, Currango Plain, NSW.</v>
          </cell>
          <cell r="T136" t="str">
            <v>Vesk</v>
          </cell>
          <cell r="U136" t="str">
            <v>P.A.</v>
          </cell>
          <cell r="V136" t="str">
            <v>White</v>
          </cell>
          <cell r="W136" t="str">
            <v>D.J.</v>
          </cell>
        </row>
        <row r="137">
          <cell r="A137" t="str">
            <v>Eucalyptus lacrimans</v>
          </cell>
          <cell r="B137">
            <v>42840</v>
          </cell>
          <cell r="C137" t="str">
            <v>CPB001</v>
          </cell>
          <cell r="D137">
            <v>-35.685833000000002</v>
          </cell>
          <cell r="E137">
            <v>148.677222</v>
          </cell>
          <cell r="F137">
            <v>1250</v>
          </cell>
          <cell r="G137" t="str">
            <v>NA</v>
          </cell>
          <cell r="H137">
            <v>5</v>
          </cell>
          <cell r="I137" t="str">
            <v>NA</v>
          </cell>
          <cell r="J137" t="str">
            <v>NA</v>
          </cell>
          <cell r="K137" t="str">
            <v>NA</v>
          </cell>
          <cell r="L137" t="str">
            <v>NA</v>
          </cell>
          <cell r="M137" t="str">
            <v>NA</v>
          </cell>
          <cell r="N137" t="str">
            <v>NA</v>
          </cell>
          <cell r="O137">
            <v>31.415926535897931</v>
          </cell>
          <cell r="P137">
            <v>10</v>
          </cell>
          <cell r="S137" t="str">
            <v>Hill West of Sally Tree Creek, 1.2km ENE from Old Currango hut on Old Currango trail, Currango Plain, NSW.</v>
          </cell>
          <cell r="T137" t="str">
            <v>Vesk</v>
          </cell>
          <cell r="U137" t="str">
            <v>P.A.</v>
          </cell>
          <cell r="V137" t="str">
            <v>White</v>
          </cell>
          <cell r="W137" t="str">
            <v>D.J.</v>
          </cell>
        </row>
        <row r="138">
          <cell r="A138" t="str">
            <v>Eucalyptus cephalocarpa</v>
          </cell>
          <cell r="B138">
            <v>42965</v>
          </cell>
          <cell r="C138" t="str">
            <v>CRA001</v>
          </cell>
          <cell r="D138">
            <v>-37.958240000000004</v>
          </cell>
          <cell r="E138">
            <v>145.39010999999999</v>
          </cell>
          <cell r="F138">
            <v>174</v>
          </cell>
          <cell r="G138">
            <v>99</v>
          </cell>
          <cell r="H138">
            <v>13</v>
          </cell>
          <cell r="I138">
            <v>46</v>
          </cell>
          <cell r="J138">
            <v>59</v>
          </cell>
          <cell r="K138">
            <v>55</v>
          </cell>
          <cell r="L138" t="str">
            <v>NA</v>
          </cell>
          <cell r="M138" t="str">
            <v>NA</v>
          </cell>
          <cell r="N138" t="str">
            <v>NA</v>
          </cell>
          <cell r="O138">
            <v>145</v>
          </cell>
          <cell r="S138" t="str">
            <v>Cardinia Reservoir Park, just inside northern boundary, on Cardinia Reservoir access Road.</v>
          </cell>
          <cell r="T138" t="str">
            <v>Vesk</v>
          </cell>
          <cell r="U138" t="str">
            <v>P.A.</v>
          </cell>
          <cell r="V138" t="str">
            <v>Neal</v>
          </cell>
          <cell r="W138" t="str">
            <v>W.C.</v>
          </cell>
        </row>
        <row r="139">
          <cell r="A139" t="str">
            <v>Eucalyptus ovata</v>
          </cell>
          <cell r="B139">
            <v>42965</v>
          </cell>
          <cell r="C139" t="str">
            <v>CRB001</v>
          </cell>
          <cell r="D139">
            <v>-37.964939999999999</v>
          </cell>
          <cell r="E139">
            <v>145.39347000000001</v>
          </cell>
          <cell r="F139">
            <v>144</v>
          </cell>
          <cell r="G139">
            <v>100</v>
          </cell>
          <cell r="H139">
            <v>16.5</v>
          </cell>
          <cell r="I139">
            <v>20</v>
          </cell>
          <cell r="J139">
            <v>36</v>
          </cell>
          <cell r="K139">
            <v>25</v>
          </cell>
          <cell r="L139" t="str">
            <v>NA</v>
          </cell>
          <cell r="M139" t="str">
            <v>NA</v>
          </cell>
          <cell r="N139" t="str">
            <v>NA</v>
          </cell>
          <cell r="O139">
            <v>150</v>
          </cell>
          <cell r="S139" t="str">
            <v>Cardinia Reservoir Park, Ab Road.</v>
          </cell>
          <cell r="T139" t="str">
            <v>Vesk</v>
          </cell>
          <cell r="U139" t="str">
            <v>P.A.</v>
          </cell>
          <cell r="V139" t="str">
            <v>Neal</v>
          </cell>
          <cell r="W139" t="str">
            <v>W.C.</v>
          </cell>
          <cell r="Z139" t="str">
            <v>2 stems (150,145)</v>
          </cell>
        </row>
        <row r="140">
          <cell r="A140" t="str">
            <v>Eucalyptus ?fulgens</v>
          </cell>
          <cell r="B140">
            <v>42965</v>
          </cell>
          <cell r="C140" t="str">
            <v>CRC001</v>
          </cell>
          <cell r="D140">
            <v>-37.96499</v>
          </cell>
          <cell r="E140">
            <v>145.38781</v>
          </cell>
          <cell r="F140">
            <v>162</v>
          </cell>
          <cell r="G140">
            <v>101</v>
          </cell>
          <cell r="H140">
            <v>10</v>
          </cell>
          <cell r="I140">
            <v>45</v>
          </cell>
          <cell r="J140">
            <v>55</v>
          </cell>
          <cell r="K140">
            <v>62</v>
          </cell>
          <cell r="L140" t="str">
            <v>NA</v>
          </cell>
          <cell r="M140" t="str">
            <v>NA</v>
          </cell>
          <cell r="N140" t="str">
            <v>NA</v>
          </cell>
          <cell r="O140">
            <v>145</v>
          </cell>
          <cell r="S140" t="str">
            <v>Cardinia Reservoir Park Western Boundary, Duffy's Road near entrance to Melbourne Water property.</v>
          </cell>
          <cell r="T140" t="str">
            <v>Vesk</v>
          </cell>
          <cell r="U140" t="str">
            <v>P.A.</v>
          </cell>
          <cell r="V140" t="str">
            <v>Neal</v>
          </cell>
          <cell r="W140" t="str">
            <v>W.C.</v>
          </cell>
        </row>
        <row r="141">
          <cell r="A141" t="str">
            <v>Eucalyptus croajingolensis</v>
          </cell>
          <cell r="B141">
            <v>42831</v>
          </cell>
          <cell r="C141" t="str">
            <v>CTA001</v>
          </cell>
          <cell r="D141">
            <v>-37.59328</v>
          </cell>
          <cell r="E141">
            <v>148.90073000000001</v>
          </cell>
          <cell r="F141">
            <v>104</v>
          </cell>
          <cell r="G141">
            <v>49</v>
          </cell>
          <cell r="H141">
            <v>21.5</v>
          </cell>
          <cell r="I141">
            <v>25</v>
          </cell>
          <cell r="J141">
            <v>22</v>
          </cell>
          <cell r="K141">
            <v>31</v>
          </cell>
          <cell r="L141" t="str">
            <v>NA</v>
          </cell>
          <cell r="M141" t="str">
            <v>NA</v>
          </cell>
          <cell r="N141" t="str">
            <v>NA</v>
          </cell>
          <cell r="O141">
            <v>75</v>
          </cell>
          <cell r="S141" t="str">
            <v>Club Terrace Loop RD, Combienbar, E Gippsland, Vic</v>
          </cell>
          <cell r="T141" t="str">
            <v>Vesk</v>
          </cell>
          <cell r="U141" t="str">
            <v>P.A.</v>
          </cell>
          <cell r="V141" t="str">
            <v>White</v>
          </cell>
          <cell r="W141" t="str">
            <v>D.J.</v>
          </cell>
          <cell r="X141" t="str">
            <v>Stock</v>
          </cell>
          <cell r="Y141" t="str">
            <v>M.P.</v>
          </cell>
        </row>
        <row r="142">
          <cell r="A142" t="str">
            <v>Eucalyptus croajingolensis</v>
          </cell>
          <cell r="B142">
            <v>42831</v>
          </cell>
          <cell r="C142" t="str">
            <v>CTA002</v>
          </cell>
          <cell r="D142">
            <v>-37.59328</v>
          </cell>
          <cell r="E142">
            <v>148.90073000000001</v>
          </cell>
          <cell r="F142">
            <v>104</v>
          </cell>
          <cell r="G142">
            <v>49</v>
          </cell>
          <cell r="H142">
            <v>17</v>
          </cell>
          <cell r="I142">
            <v>23</v>
          </cell>
          <cell r="J142">
            <v>24</v>
          </cell>
          <cell r="K142">
            <v>24</v>
          </cell>
          <cell r="L142" t="str">
            <v>NA</v>
          </cell>
          <cell r="M142" t="str">
            <v>NA</v>
          </cell>
          <cell r="N142" t="str">
            <v>NA</v>
          </cell>
          <cell r="O142">
            <v>82</v>
          </cell>
          <cell r="S142" t="str">
            <v>Club Terrace Loop RD, Combienbar, E Gippsland, Vic</v>
          </cell>
          <cell r="T142" t="str">
            <v>Vesk</v>
          </cell>
          <cell r="U142" t="str">
            <v>P.A.</v>
          </cell>
          <cell r="V142" t="str">
            <v>White</v>
          </cell>
          <cell r="W142" t="str">
            <v>D.J.</v>
          </cell>
          <cell r="X142" t="str">
            <v>Stock</v>
          </cell>
          <cell r="Y142" t="str">
            <v>M.P.</v>
          </cell>
        </row>
        <row r="143">
          <cell r="A143" t="str">
            <v>Eucalyptus consideniana</v>
          </cell>
          <cell r="B143">
            <v>42831</v>
          </cell>
          <cell r="C143" t="str">
            <v>CTB001</v>
          </cell>
          <cell r="D143">
            <v>-37.58755</v>
          </cell>
          <cell r="E143">
            <v>148.8997</v>
          </cell>
          <cell r="F143">
            <v>99</v>
          </cell>
          <cell r="G143">
            <v>50</v>
          </cell>
          <cell r="H143">
            <v>29.2</v>
          </cell>
          <cell r="I143">
            <v>41</v>
          </cell>
          <cell r="J143">
            <v>27</v>
          </cell>
          <cell r="K143">
            <v>37</v>
          </cell>
          <cell r="L143" t="str">
            <v>NA</v>
          </cell>
          <cell r="M143" t="str">
            <v>NA</v>
          </cell>
          <cell r="N143" t="str">
            <v>NA</v>
          </cell>
          <cell r="O143">
            <v>170</v>
          </cell>
          <cell r="S143" t="str">
            <v>Club Terrace Loop RD, Combienbar, E Gippsland, Vic</v>
          </cell>
          <cell r="T143" t="str">
            <v>Vesk</v>
          </cell>
          <cell r="U143" t="str">
            <v>P.A.</v>
          </cell>
          <cell r="V143" t="str">
            <v>White</v>
          </cell>
          <cell r="W143" t="str">
            <v>D.J.</v>
          </cell>
          <cell r="X143" t="str">
            <v>Stock</v>
          </cell>
          <cell r="Y143" t="str">
            <v>M.P.</v>
          </cell>
          <cell r="Z143" t="str">
            <v>likely considenianan</v>
          </cell>
        </row>
        <row r="144">
          <cell r="A144" t="str">
            <v>Eucalyptus botryoides</v>
          </cell>
          <cell r="B144">
            <v>42831</v>
          </cell>
          <cell r="C144" t="str">
            <v>CTB002</v>
          </cell>
          <cell r="D144">
            <v>-37.58755</v>
          </cell>
          <cell r="E144">
            <v>148.8997</v>
          </cell>
          <cell r="F144">
            <v>99</v>
          </cell>
          <cell r="G144">
            <v>50</v>
          </cell>
          <cell r="H144">
            <v>20</v>
          </cell>
          <cell r="I144">
            <v>41</v>
          </cell>
          <cell r="J144">
            <v>52</v>
          </cell>
          <cell r="K144">
            <v>58</v>
          </cell>
          <cell r="L144" t="str">
            <v>NA</v>
          </cell>
          <cell r="M144" t="str">
            <v>NA</v>
          </cell>
          <cell r="N144" t="str">
            <v>NA</v>
          </cell>
          <cell r="O144">
            <v>253</v>
          </cell>
          <cell r="S144" t="str">
            <v>Club Terrace Loop RD, Combienbar, E Gippsland, Vic</v>
          </cell>
          <cell r="T144" t="str">
            <v>Vesk</v>
          </cell>
          <cell r="U144" t="str">
            <v>P.A.</v>
          </cell>
          <cell r="V144" t="str">
            <v>White</v>
          </cell>
          <cell r="W144" t="str">
            <v>D.J.</v>
          </cell>
          <cell r="X144" t="str">
            <v>Stock</v>
          </cell>
          <cell r="Y144" t="str">
            <v>M.P.</v>
          </cell>
        </row>
        <row r="145">
          <cell r="A145" t="str">
            <v>Eucalyptus cypellocarpa</v>
          </cell>
          <cell r="B145">
            <v>42831</v>
          </cell>
          <cell r="C145" t="str">
            <v>CTB003</v>
          </cell>
          <cell r="D145">
            <v>-37.58755</v>
          </cell>
          <cell r="E145">
            <v>148.8997</v>
          </cell>
          <cell r="F145">
            <v>99</v>
          </cell>
          <cell r="G145">
            <v>50</v>
          </cell>
          <cell r="H145" t="str">
            <v>NA</v>
          </cell>
          <cell r="I145">
            <v>55</v>
          </cell>
          <cell r="J145">
            <v>29</v>
          </cell>
          <cell r="K145">
            <v>56</v>
          </cell>
          <cell r="L145" t="str">
            <v>NA</v>
          </cell>
          <cell r="M145" t="str">
            <v>NA</v>
          </cell>
          <cell r="N145" t="str">
            <v>NA</v>
          </cell>
          <cell r="O145">
            <v>510</v>
          </cell>
          <cell r="S145" t="str">
            <v>Club Terrace Loop RD, Combienbar, E Gippsland, Vic</v>
          </cell>
          <cell r="T145" t="str">
            <v>Vesk</v>
          </cell>
          <cell r="U145" t="str">
            <v>P.A.</v>
          </cell>
          <cell r="V145" t="str">
            <v>White</v>
          </cell>
          <cell r="W145" t="str">
            <v>D.J.</v>
          </cell>
          <cell r="X145" t="str">
            <v>Stock</v>
          </cell>
          <cell r="Y145" t="str">
            <v>M.P.</v>
          </cell>
          <cell r="Z145" t="str">
            <v>not definte, but most likely, no fruit.</v>
          </cell>
        </row>
        <row r="146">
          <cell r="A146" t="str">
            <v>Eucalyptus obliqua</v>
          </cell>
          <cell r="B146">
            <v>43046</v>
          </cell>
          <cell r="C146" t="str">
            <v>DBA01</v>
          </cell>
          <cell r="D146">
            <v>-37.697989999999997</v>
          </cell>
          <cell r="E146">
            <v>145.55941000000001</v>
          </cell>
          <cell r="F146">
            <v>432</v>
          </cell>
          <cell r="G146">
            <v>165</v>
          </cell>
          <cell r="H146">
            <v>11</v>
          </cell>
          <cell r="I146">
            <v>18</v>
          </cell>
          <cell r="J146">
            <v>19</v>
          </cell>
          <cell r="K146">
            <v>22</v>
          </cell>
          <cell r="L146" t="str">
            <v>NA</v>
          </cell>
          <cell r="M146" t="str">
            <v>NA</v>
          </cell>
          <cell r="N146" t="str">
            <v>NA</v>
          </cell>
          <cell r="O146">
            <v>70</v>
          </cell>
          <cell r="S146" t="str">
            <v>Don road, horseshoe bend just below Malleson's Lookout, just west of Yarra Ranges National Park.</v>
          </cell>
          <cell r="T146" t="str">
            <v>Neal</v>
          </cell>
          <cell r="U146" t="str">
            <v>W.C.</v>
          </cell>
          <cell r="V146" t="str">
            <v>Vesk</v>
          </cell>
          <cell r="W146" t="str">
            <v>P.A.</v>
          </cell>
        </row>
        <row r="147">
          <cell r="A147" t="str">
            <v>Eucalyptus cypellocarpa</v>
          </cell>
          <cell r="B147">
            <v>43046</v>
          </cell>
          <cell r="C147" t="str">
            <v>DBA02</v>
          </cell>
          <cell r="D147">
            <v>-37.69661</v>
          </cell>
          <cell r="E147">
            <v>145.55951999999999</v>
          </cell>
          <cell r="F147">
            <v>455</v>
          </cell>
          <cell r="G147">
            <v>166</v>
          </cell>
          <cell r="H147">
            <v>20</v>
          </cell>
          <cell r="I147">
            <v>24</v>
          </cell>
          <cell r="J147">
            <v>20</v>
          </cell>
          <cell r="K147">
            <v>26</v>
          </cell>
          <cell r="L147" t="str">
            <v>NA</v>
          </cell>
          <cell r="M147" t="str">
            <v>NA</v>
          </cell>
          <cell r="N147" t="str">
            <v>NA</v>
          </cell>
          <cell r="O147">
            <v>150</v>
          </cell>
          <cell r="S147" t="str">
            <v>Don road, Malleson's Lookout, just west of Yarra ranges National Park.</v>
          </cell>
          <cell r="T147" t="str">
            <v>Neal</v>
          </cell>
          <cell r="U147" t="str">
            <v>W.C.</v>
          </cell>
          <cell r="V147" t="str">
            <v>Vesk</v>
          </cell>
          <cell r="W147" t="str">
            <v>P.A.</v>
          </cell>
        </row>
        <row r="148">
          <cell r="A148" t="str">
            <v>Eucalyptus nitens</v>
          </cell>
          <cell r="B148">
            <v>43046</v>
          </cell>
          <cell r="C148" t="str">
            <v>DBB01</v>
          </cell>
          <cell r="D148">
            <v>-37.716679999999997</v>
          </cell>
          <cell r="E148">
            <v>145.62589</v>
          </cell>
          <cell r="F148">
            <v>993</v>
          </cell>
          <cell r="G148">
            <v>167</v>
          </cell>
          <cell r="H148">
            <v>54</v>
          </cell>
          <cell r="I148">
            <v>35</v>
          </cell>
          <cell r="J148">
            <v>38</v>
          </cell>
          <cell r="K148">
            <v>48</v>
          </cell>
          <cell r="L148" t="str">
            <v>NA</v>
          </cell>
          <cell r="M148" t="str">
            <v>NA</v>
          </cell>
          <cell r="N148" t="str">
            <v>NA</v>
          </cell>
          <cell r="O148">
            <v>400</v>
          </cell>
          <cell r="S148" t="str">
            <v>Along Donna Buang Road, Yarra Ranges National Park.</v>
          </cell>
          <cell r="T148" t="str">
            <v>Neal</v>
          </cell>
          <cell r="U148" t="str">
            <v>W.C.</v>
          </cell>
          <cell r="V148" t="str">
            <v>Vesk</v>
          </cell>
          <cell r="W148" t="str">
            <v>P.A.</v>
          </cell>
        </row>
        <row r="149">
          <cell r="A149" t="str">
            <v>Eucalyptus nitens</v>
          </cell>
          <cell r="B149">
            <v>43046</v>
          </cell>
          <cell r="C149" t="str">
            <v>DBB02</v>
          </cell>
          <cell r="D149">
            <v>-37.716679999999997</v>
          </cell>
          <cell r="E149">
            <v>145.62589</v>
          </cell>
          <cell r="F149">
            <v>993</v>
          </cell>
          <cell r="G149">
            <v>167</v>
          </cell>
          <cell r="H149">
            <v>53</v>
          </cell>
          <cell r="I149">
            <v>24</v>
          </cell>
          <cell r="J149">
            <v>51</v>
          </cell>
          <cell r="K149">
            <v>55</v>
          </cell>
          <cell r="L149" t="str">
            <v>NA</v>
          </cell>
          <cell r="M149" t="str">
            <v>NA</v>
          </cell>
          <cell r="N149" t="str">
            <v>NA</v>
          </cell>
          <cell r="O149">
            <v>305</v>
          </cell>
          <cell r="S149" t="str">
            <v>Along Donna Buang Road, Yarra Ranges National Park.</v>
          </cell>
          <cell r="T149" t="str">
            <v>Neal</v>
          </cell>
          <cell r="U149" t="str">
            <v>W.C.</v>
          </cell>
          <cell r="V149" t="str">
            <v>Vesk</v>
          </cell>
          <cell r="W149" t="str">
            <v>P.A.</v>
          </cell>
        </row>
        <row r="150">
          <cell r="A150" t="str">
            <v>Eucalyptus regnans</v>
          </cell>
          <cell r="B150">
            <v>43046</v>
          </cell>
          <cell r="C150" t="str">
            <v>DBB03</v>
          </cell>
          <cell r="D150">
            <v>-37.715049999999998</v>
          </cell>
          <cell r="E150">
            <v>145.63221999999999</v>
          </cell>
          <cell r="F150">
            <v>1001</v>
          </cell>
          <cell r="G150">
            <v>168</v>
          </cell>
          <cell r="H150">
            <v>51</v>
          </cell>
          <cell r="I150">
            <v>16</v>
          </cell>
          <cell r="J150">
            <v>18</v>
          </cell>
          <cell r="K150">
            <v>24</v>
          </cell>
          <cell r="L150" t="str">
            <v>NA</v>
          </cell>
          <cell r="M150" t="str">
            <v>NA</v>
          </cell>
          <cell r="N150" t="str">
            <v>NA</v>
          </cell>
          <cell r="O150">
            <v>690</v>
          </cell>
          <cell r="S150" t="str">
            <v>Along Donna Buang Road, Yarra Ranges National Park.</v>
          </cell>
          <cell r="T150" t="str">
            <v>Neal</v>
          </cell>
          <cell r="U150" t="str">
            <v>W.C.</v>
          </cell>
          <cell r="V150" t="str">
            <v>Vesk</v>
          </cell>
          <cell r="W150" t="str">
            <v>P.A.</v>
          </cell>
          <cell r="Z150" t="str">
            <v>brokentop</v>
          </cell>
        </row>
        <row r="151">
          <cell r="A151" t="str">
            <v>Eucalyptus nitens</v>
          </cell>
          <cell r="B151">
            <v>43046</v>
          </cell>
          <cell r="C151" t="str">
            <v>DBB04</v>
          </cell>
          <cell r="D151">
            <v>-37.715049999999998</v>
          </cell>
          <cell r="E151">
            <v>145.63221999999999</v>
          </cell>
          <cell r="F151">
            <v>1001</v>
          </cell>
          <cell r="G151">
            <v>168</v>
          </cell>
          <cell r="H151">
            <v>44</v>
          </cell>
          <cell r="I151">
            <v>45</v>
          </cell>
          <cell r="J151">
            <v>32</v>
          </cell>
          <cell r="K151">
            <v>34</v>
          </cell>
          <cell r="L151" t="str">
            <v>NA</v>
          </cell>
          <cell r="M151" t="str">
            <v>NA</v>
          </cell>
          <cell r="N151" t="str">
            <v>NA</v>
          </cell>
          <cell r="O151">
            <v>325</v>
          </cell>
          <cell r="S151" t="str">
            <v>Along Donna Buang Road, Yarra Ranges National Park.</v>
          </cell>
          <cell r="T151" t="str">
            <v>Neal</v>
          </cell>
          <cell r="U151" t="str">
            <v>W.C.</v>
          </cell>
          <cell r="V151" t="str">
            <v>Vesk</v>
          </cell>
          <cell r="W151" t="str">
            <v>P.A.</v>
          </cell>
        </row>
        <row r="152">
          <cell r="A152" t="str">
            <v>Eucalyptus delegatensis</v>
          </cell>
          <cell r="B152">
            <v>43046</v>
          </cell>
          <cell r="C152" t="str">
            <v>DBC01</v>
          </cell>
          <cell r="D152">
            <v>-37.71181</v>
          </cell>
          <cell r="E152">
            <v>145.66707</v>
          </cell>
          <cell r="F152">
            <v>1123</v>
          </cell>
          <cell r="G152">
            <v>169</v>
          </cell>
          <cell r="H152">
            <v>43</v>
          </cell>
          <cell r="I152">
            <v>18</v>
          </cell>
          <cell r="J152">
            <v>21</v>
          </cell>
          <cell r="K152">
            <v>22</v>
          </cell>
          <cell r="L152" t="str">
            <v>NA</v>
          </cell>
          <cell r="M152" t="str">
            <v>NA</v>
          </cell>
          <cell r="N152" t="str">
            <v>NA</v>
          </cell>
          <cell r="O152">
            <v>265</v>
          </cell>
          <cell r="S152" t="str">
            <v>Along Donna Buang Road, just west of turnoff to summit, Yarra Ranges National Park.</v>
          </cell>
          <cell r="T152" t="str">
            <v>Neal</v>
          </cell>
          <cell r="U152" t="str">
            <v>W.C.</v>
          </cell>
          <cell r="V152" t="str">
            <v>Vesk</v>
          </cell>
          <cell r="W152" t="str">
            <v>P.A.</v>
          </cell>
        </row>
        <row r="153">
          <cell r="A153" t="str">
            <v>Eucalyptus delegatensis</v>
          </cell>
          <cell r="B153">
            <v>43046</v>
          </cell>
          <cell r="C153" t="str">
            <v>DBC02</v>
          </cell>
          <cell r="D153">
            <v>-37.712519999999998</v>
          </cell>
          <cell r="E153">
            <v>145.66882000000001</v>
          </cell>
          <cell r="F153">
            <v>1113</v>
          </cell>
          <cell r="G153">
            <v>170</v>
          </cell>
          <cell r="H153">
            <v>35</v>
          </cell>
          <cell r="I153">
            <v>21</v>
          </cell>
          <cell r="J153">
            <v>18</v>
          </cell>
          <cell r="K153">
            <v>33</v>
          </cell>
          <cell r="L153" t="str">
            <v>NA</v>
          </cell>
          <cell r="M153" t="str">
            <v>NA</v>
          </cell>
          <cell r="N153" t="str">
            <v>NA</v>
          </cell>
          <cell r="O153">
            <v>420</v>
          </cell>
          <cell r="S153" t="str">
            <v>Along Donna Buang Road, just west of turnoff to summit, Yarra Ranges National Park.</v>
          </cell>
          <cell r="T153" t="str">
            <v>Neal</v>
          </cell>
          <cell r="U153" t="str">
            <v>W.C.</v>
          </cell>
          <cell r="V153" t="str">
            <v>Vesk</v>
          </cell>
          <cell r="W153" t="str">
            <v>P.A.</v>
          </cell>
        </row>
        <row r="154">
          <cell r="A154" t="str">
            <v>Eucalyptus delegatensis</v>
          </cell>
          <cell r="B154">
            <v>43046</v>
          </cell>
          <cell r="C154" t="str">
            <v>DBD01</v>
          </cell>
          <cell r="D154">
            <v>-37.707149999999999</v>
          </cell>
          <cell r="E154">
            <v>145.68187</v>
          </cell>
          <cell r="F154">
            <v>1250</v>
          </cell>
          <cell r="G154">
            <v>171</v>
          </cell>
          <cell r="H154">
            <v>18</v>
          </cell>
          <cell r="I154">
            <v>15</v>
          </cell>
          <cell r="J154">
            <v>25</v>
          </cell>
          <cell r="K154">
            <v>41</v>
          </cell>
          <cell r="L154" t="str">
            <v>NA</v>
          </cell>
          <cell r="M154" t="str">
            <v>NA</v>
          </cell>
          <cell r="N154" t="str">
            <v>NA</v>
          </cell>
          <cell r="O154">
            <v>215</v>
          </cell>
          <cell r="S154" t="str">
            <v>Mount Donna Buang summit area, Yarra Ranges National Park.</v>
          </cell>
          <cell r="T154" t="str">
            <v>Neal</v>
          </cell>
          <cell r="U154" t="str">
            <v>W.C.</v>
          </cell>
          <cell r="V154" t="str">
            <v>Vesk</v>
          </cell>
          <cell r="W154" t="str">
            <v>P.A.</v>
          </cell>
        </row>
        <row r="155">
          <cell r="A155" t="str">
            <v>Eucalyptus delegatensis</v>
          </cell>
          <cell r="B155">
            <v>43046</v>
          </cell>
          <cell r="C155" t="str">
            <v>DBD02</v>
          </cell>
          <cell r="D155">
            <v>-37.706620000000001</v>
          </cell>
          <cell r="E155">
            <v>145.68078</v>
          </cell>
          <cell r="F155">
            <v>1254</v>
          </cell>
          <cell r="G155">
            <v>172</v>
          </cell>
          <cell r="H155">
            <v>11.5</v>
          </cell>
          <cell r="I155">
            <v>21</v>
          </cell>
          <cell r="J155">
            <v>29</v>
          </cell>
          <cell r="K155">
            <v>21</v>
          </cell>
          <cell r="L155" t="str">
            <v>NA</v>
          </cell>
          <cell r="M155" t="str">
            <v>NA</v>
          </cell>
          <cell r="N155" t="str">
            <v>NA</v>
          </cell>
          <cell r="O155">
            <v>350</v>
          </cell>
          <cell r="S155" t="str">
            <v>Mount Donna Buang summit area, Yarra Ranges National Park.</v>
          </cell>
          <cell r="T155" t="str">
            <v>Neal</v>
          </cell>
          <cell r="U155" t="str">
            <v>W.C.</v>
          </cell>
          <cell r="V155" t="str">
            <v>Vesk</v>
          </cell>
          <cell r="W155" t="str">
            <v>P.A.</v>
          </cell>
          <cell r="Z155" t="str">
            <v>2 stems</v>
          </cell>
        </row>
        <row r="156">
          <cell r="A156" t="str">
            <v>Eucalyptus nitens</v>
          </cell>
          <cell r="B156">
            <v>43046</v>
          </cell>
          <cell r="C156" t="str">
            <v>DBE01</v>
          </cell>
          <cell r="D156">
            <v>-37.723080000000003</v>
          </cell>
          <cell r="E156">
            <v>145.61690999999999</v>
          </cell>
          <cell r="F156">
            <v>984</v>
          </cell>
          <cell r="G156">
            <v>173</v>
          </cell>
          <cell r="H156">
            <v>45</v>
          </cell>
          <cell r="I156">
            <v>33</v>
          </cell>
          <cell r="J156">
            <v>43</v>
          </cell>
          <cell r="K156">
            <v>25</v>
          </cell>
          <cell r="L156">
            <v>35</v>
          </cell>
          <cell r="M156" t="str">
            <v>NA</v>
          </cell>
          <cell r="N156" t="str">
            <v>NA</v>
          </cell>
          <cell r="O156">
            <v>305</v>
          </cell>
          <cell r="S156" t="str">
            <v>Donna Buang road, 550 m south of Ben Cairn car park, Yarra Ranges National Park.</v>
          </cell>
          <cell r="T156" t="str">
            <v>Neal</v>
          </cell>
          <cell r="U156" t="str">
            <v>W.C.</v>
          </cell>
          <cell r="V156" t="str">
            <v>Vesk</v>
          </cell>
          <cell r="W156" t="str">
            <v>P.A.</v>
          </cell>
        </row>
        <row r="157">
          <cell r="A157" t="str">
            <v>Eucalyptus baxteri</v>
          </cell>
          <cell r="B157">
            <v>43046</v>
          </cell>
          <cell r="C157" t="str">
            <v>DBF01</v>
          </cell>
          <cell r="D157">
            <v>-37.695439999999998</v>
          </cell>
          <cell r="E157">
            <v>145.58032</v>
          </cell>
          <cell r="F157">
            <v>609</v>
          </cell>
          <cell r="G157">
            <v>174</v>
          </cell>
          <cell r="H157">
            <v>10</v>
          </cell>
          <cell r="I157">
            <v>23</v>
          </cell>
          <cell r="J157">
            <v>25</v>
          </cell>
          <cell r="K157">
            <v>32</v>
          </cell>
          <cell r="L157" t="str">
            <v>NA</v>
          </cell>
          <cell r="M157" t="str">
            <v>NA</v>
          </cell>
          <cell r="N157" t="str">
            <v>NA</v>
          </cell>
          <cell r="O157">
            <v>55</v>
          </cell>
          <cell r="S157" t="str">
            <v>Donna Buang road, just inside west boundary of Yarra Ranges National Park.</v>
          </cell>
          <cell r="T157" t="str">
            <v>Neal</v>
          </cell>
          <cell r="U157" t="str">
            <v>W.C.</v>
          </cell>
          <cell r="V157" t="str">
            <v>Vesk</v>
          </cell>
          <cell r="W157" t="str">
            <v>P.A.</v>
          </cell>
        </row>
        <row r="158">
          <cell r="A158" t="str">
            <v>Eucalyptus camphora subsp. humeana</v>
          </cell>
          <cell r="B158">
            <v>43046</v>
          </cell>
          <cell r="C158" t="str">
            <v>DBG01</v>
          </cell>
          <cell r="D158">
            <v>-37.688429999999997</v>
          </cell>
          <cell r="E158">
            <v>145.53163000000001</v>
          </cell>
          <cell r="F158">
            <v>107</v>
          </cell>
          <cell r="G158">
            <v>175</v>
          </cell>
          <cell r="H158">
            <v>7</v>
          </cell>
          <cell r="I158">
            <v>6</v>
          </cell>
          <cell r="J158">
            <v>9</v>
          </cell>
          <cell r="K158">
            <v>10</v>
          </cell>
          <cell r="L158">
            <v>11</v>
          </cell>
          <cell r="M158" t="str">
            <v>NA</v>
          </cell>
          <cell r="N158" t="str">
            <v>NA</v>
          </cell>
          <cell r="O158">
            <v>100</v>
          </cell>
          <cell r="S158" t="str">
            <v>Badger Avenue, eastern boundary of Coranderrk Nature Reserve, Badger Creek.</v>
          </cell>
          <cell r="T158" t="str">
            <v>Neal</v>
          </cell>
          <cell r="U158" t="str">
            <v>W.C.</v>
          </cell>
          <cell r="V158" t="str">
            <v>Vesk</v>
          </cell>
          <cell r="W158" t="str">
            <v>P.A.</v>
          </cell>
        </row>
        <row r="159">
          <cell r="A159" t="str">
            <v>Eucalyptus microcarpa</v>
          </cell>
          <cell r="B159">
            <v>42993</v>
          </cell>
          <cell r="C159" t="str">
            <v>EYA001</v>
          </cell>
          <cell r="D159">
            <v>-37.784469999999999</v>
          </cell>
          <cell r="E159">
            <v>144.56956</v>
          </cell>
          <cell r="F159">
            <v>92</v>
          </cell>
          <cell r="G159">
            <v>103</v>
          </cell>
          <cell r="H159">
            <v>18.600000000000001</v>
          </cell>
          <cell r="I159">
            <v>11</v>
          </cell>
          <cell r="J159">
            <v>15</v>
          </cell>
          <cell r="K159">
            <v>16</v>
          </cell>
          <cell r="L159" t="str">
            <v>NA</v>
          </cell>
          <cell r="M159" t="str">
            <v>NA</v>
          </cell>
          <cell r="N159" t="str">
            <v>NA</v>
          </cell>
          <cell r="O159">
            <v>132</v>
          </cell>
          <cell r="S159" t="str">
            <v>Eynesbury grey box forest, just off maintenance track on east side of Eynesbury road.</v>
          </cell>
          <cell r="T159" t="str">
            <v>Vesk</v>
          </cell>
          <cell r="U159" t="str">
            <v>P.A.</v>
          </cell>
          <cell r="V159" t="str">
            <v>Neal</v>
          </cell>
          <cell r="W159" t="str">
            <v>W.C.</v>
          </cell>
        </row>
        <row r="160">
          <cell r="A160" t="str">
            <v>Eucalyptus microcarpa</v>
          </cell>
          <cell r="B160">
            <v>42993</v>
          </cell>
          <cell r="C160" t="str">
            <v>EYA002</v>
          </cell>
          <cell r="D160">
            <v>-37.784979999999997</v>
          </cell>
          <cell r="E160">
            <v>144.56871000000001</v>
          </cell>
          <cell r="F160">
            <v>95</v>
          </cell>
          <cell r="G160">
            <v>104</v>
          </cell>
          <cell r="H160">
            <v>16.399999999999999</v>
          </cell>
          <cell r="I160">
            <v>26</v>
          </cell>
          <cell r="J160">
            <v>20</v>
          </cell>
          <cell r="K160">
            <v>22</v>
          </cell>
          <cell r="L160" t="str">
            <v>NA</v>
          </cell>
          <cell r="M160" t="str">
            <v>NA</v>
          </cell>
          <cell r="N160" t="str">
            <v>NA</v>
          </cell>
          <cell r="O160">
            <v>82</v>
          </cell>
          <cell r="S160" t="str">
            <v>Eynesbury grey box forest, just off maintenance track on east side of Eynesbury road.</v>
          </cell>
          <cell r="T160" t="str">
            <v>Vesk</v>
          </cell>
          <cell r="U160" t="str">
            <v>P.A.</v>
          </cell>
          <cell r="V160" t="str">
            <v>Neal</v>
          </cell>
          <cell r="W160" t="str">
            <v>W.C.</v>
          </cell>
          <cell r="Z160" t="str">
            <v>stem 45cm at 1.6m, 82cm at 1m</v>
          </cell>
        </row>
        <row r="161">
          <cell r="A161" t="str">
            <v>Eucalyptus melliodora</v>
          </cell>
          <cell r="B161">
            <v>42993</v>
          </cell>
          <cell r="C161" t="str">
            <v>EYA003</v>
          </cell>
          <cell r="D161">
            <v>-37.785780000000003</v>
          </cell>
          <cell r="E161">
            <v>144.56994</v>
          </cell>
          <cell r="F161">
            <v>91</v>
          </cell>
          <cell r="G161">
            <v>105</v>
          </cell>
          <cell r="H161">
            <v>7.8</v>
          </cell>
          <cell r="I161">
            <v>14</v>
          </cell>
          <cell r="J161">
            <v>16</v>
          </cell>
          <cell r="K161">
            <v>16</v>
          </cell>
          <cell r="L161" t="str">
            <v>NA</v>
          </cell>
          <cell r="M161" t="str">
            <v>NA</v>
          </cell>
          <cell r="N161" t="str">
            <v>NA</v>
          </cell>
          <cell r="O161">
            <v>60</v>
          </cell>
          <cell r="S161" t="str">
            <v>Eynesbury grey box forest, just off maintenance track on east side of Eynesbury road.</v>
          </cell>
          <cell r="T161" t="str">
            <v>Vesk</v>
          </cell>
          <cell r="U161" t="str">
            <v>P.A.</v>
          </cell>
          <cell r="V161" t="str">
            <v>Neal</v>
          </cell>
          <cell r="W161" t="str">
            <v>W.C.</v>
          </cell>
        </row>
        <row r="162">
          <cell r="A162" t="str">
            <v>Eucalyptus chapmaniana</v>
          </cell>
          <cell r="B162">
            <v>43129</v>
          </cell>
          <cell r="C162" t="str">
            <v>FBA01</v>
          </cell>
          <cell r="D162">
            <v>-36.714959999999998</v>
          </cell>
          <cell r="E162">
            <v>147.11759000000001</v>
          </cell>
          <cell r="F162">
            <v>872</v>
          </cell>
          <cell r="G162">
            <v>218</v>
          </cell>
          <cell r="H162">
            <v>28</v>
          </cell>
          <cell r="I162">
            <v>26</v>
          </cell>
          <cell r="J162">
            <v>28</v>
          </cell>
          <cell r="K162">
            <v>35</v>
          </cell>
          <cell r="L162">
            <v>30</v>
          </cell>
          <cell r="M162" t="str">
            <v>NA</v>
          </cell>
          <cell r="N162" t="str">
            <v>NA</v>
          </cell>
          <cell r="O162">
            <v>230</v>
          </cell>
          <cell r="R162" t="str">
            <v>Victoria</v>
          </cell>
          <cell r="S162" t="str">
            <v>Tawonga Gap road, 1.5 km west of Sullivan's Lookout.</v>
          </cell>
          <cell r="T162" t="str">
            <v>Vesk</v>
          </cell>
          <cell r="U162" t="str">
            <v>P.A.</v>
          </cell>
        </row>
        <row r="163">
          <cell r="A163" t="str">
            <v>Eucalyptus chapmaniana</v>
          </cell>
          <cell r="B163">
            <v>43135</v>
          </cell>
          <cell r="C163" t="str">
            <v>FBA02</v>
          </cell>
          <cell r="D163">
            <v>-36.714959999999998</v>
          </cell>
          <cell r="E163">
            <v>147.11759000000001</v>
          </cell>
          <cell r="F163">
            <v>872</v>
          </cell>
          <cell r="G163">
            <v>218</v>
          </cell>
          <cell r="H163">
            <v>30</v>
          </cell>
          <cell r="I163">
            <v>21</v>
          </cell>
          <cell r="J163">
            <v>22</v>
          </cell>
          <cell r="K163">
            <v>21</v>
          </cell>
          <cell r="L163">
            <v>23</v>
          </cell>
          <cell r="M163" t="str">
            <v>NA</v>
          </cell>
          <cell r="N163" t="str">
            <v>NA</v>
          </cell>
          <cell r="O163">
            <v>250</v>
          </cell>
          <cell r="R163" t="str">
            <v>Victoria</v>
          </cell>
          <cell r="S163" t="str">
            <v>Tawonga Gap road, 1.5 km west of Sullivan's Lookout.</v>
          </cell>
          <cell r="T163" t="str">
            <v>Vesk</v>
          </cell>
          <cell r="U163" t="str">
            <v>P.A.</v>
          </cell>
        </row>
        <row r="164">
          <cell r="A164" t="str">
            <v>Eucalyptus pauciflora subsp. hedraia</v>
          </cell>
          <cell r="B164">
            <v>43129</v>
          </cell>
          <cell r="C164" t="str">
            <v>FBB01</v>
          </cell>
          <cell r="D164">
            <v>-36.865900000000003</v>
          </cell>
          <cell r="E164">
            <v>147.28112999999999</v>
          </cell>
          <cell r="F164">
            <v>1573</v>
          </cell>
          <cell r="G164">
            <v>219</v>
          </cell>
          <cell r="H164">
            <v>11</v>
          </cell>
          <cell r="I164">
            <v>5</v>
          </cell>
          <cell r="J164">
            <v>4</v>
          </cell>
          <cell r="K164">
            <v>3</v>
          </cell>
          <cell r="L164">
            <v>5</v>
          </cell>
          <cell r="M164" t="str">
            <v>NA</v>
          </cell>
          <cell r="N164" t="str">
            <v>NA</v>
          </cell>
          <cell r="O164">
            <v>110</v>
          </cell>
          <cell r="R164" t="str">
            <v>Victoria</v>
          </cell>
          <cell r="S164" t="str">
            <v>Parallel Street, Falls Creek.</v>
          </cell>
          <cell r="T164" t="str">
            <v>Vesk</v>
          </cell>
          <cell r="U164" t="str">
            <v>P.A.</v>
          </cell>
          <cell r="Z164" t="str">
            <v>3 stems. Maybe be subsp. niphophila, fruits too immature to tell. Buds and fruits somewhat sessile - maybe slightly pedicellate.</v>
          </cell>
        </row>
        <row r="165">
          <cell r="A165" t="str">
            <v>Eucalyptus pauciflora subsp. hedraia</v>
          </cell>
          <cell r="B165">
            <v>43130</v>
          </cell>
          <cell r="C165" t="str">
            <v>FBB02</v>
          </cell>
          <cell r="D165">
            <v>-36.86598</v>
          </cell>
          <cell r="E165">
            <v>147.28318999999999</v>
          </cell>
          <cell r="F165">
            <v>1593</v>
          </cell>
          <cell r="G165">
            <v>220</v>
          </cell>
          <cell r="H165">
            <v>8.8000000000000007</v>
          </cell>
          <cell r="I165">
            <v>3</v>
          </cell>
          <cell r="J165">
            <v>5</v>
          </cell>
          <cell r="K165">
            <v>4</v>
          </cell>
          <cell r="L165">
            <v>5</v>
          </cell>
          <cell r="M165" t="str">
            <v>NA</v>
          </cell>
          <cell r="N165" t="str">
            <v>NA</v>
          </cell>
          <cell r="O165">
            <v>175</v>
          </cell>
          <cell r="R165" t="str">
            <v>Victoria</v>
          </cell>
          <cell r="S165" t="str">
            <v>Parallel Street, Falls Creek.</v>
          </cell>
          <cell r="T165" t="str">
            <v>Vesk</v>
          </cell>
          <cell r="U165" t="str">
            <v>P.A.</v>
          </cell>
          <cell r="Z165" t="str">
            <v>Maybe be subsp. niphophila, fruits too immature to tell. Buds and fruits somewhat sessile - maybe slightly pedicellate.</v>
          </cell>
        </row>
        <row r="166">
          <cell r="A166" t="str">
            <v>Eucalyptus pauciflora subsp. hedraia</v>
          </cell>
          <cell r="B166">
            <v>43130</v>
          </cell>
          <cell r="C166" t="str">
            <v>FBB03</v>
          </cell>
          <cell r="D166">
            <v>-36.865780000000001</v>
          </cell>
          <cell r="E166">
            <v>147.28061</v>
          </cell>
          <cell r="F166">
            <v>1573</v>
          </cell>
          <cell r="G166">
            <v>221</v>
          </cell>
          <cell r="H166">
            <v>9.6</v>
          </cell>
          <cell r="I166">
            <v>2</v>
          </cell>
          <cell r="J166">
            <v>3</v>
          </cell>
          <cell r="K166">
            <v>3</v>
          </cell>
          <cell r="L166">
            <v>4</v>
          </cell>
          <cell r="M166">
            <v>4</v>
          </cell>
          <cell r="N166" t="str">
            <v>NA</v>
          </cell>
          <cell r="O166">
            <v>85</v>
          </cell>
          <cell r="R166" t="str">
            <v>Victoria</v>
          </cell>
          <cell r="S166" t="str">
            <v>Parallel Street, Falls Creek.</v>
          </cell>
          <cell r="T166" t="str">
            <v>Vesk</v>
          </cell>
          <cell r="U166" t="str">
            <v>P.A.</v>
          </cell>
          <cell r="Z166" t="str">
            <v>Maybe be subsp. niphophila, fruits too immature to tell. Buds and fruits somewhat sessile - maybe slightly pedicellate.</v>
          </cell>
        </row>
        <row r="167">
          <cell r="A167" t="str">
            <v>Eucalyptus nortonii</v>
          </cell>
          <cell r="B167">
            <v>43131</v>
          </cell>
          <cell r="C167" t="str">
            <v>FBC01</v>
          </cell>
          <cell r="D167">
            <v>-36.73892</v>
          </cell>
          <cell r="E167">
            <v>147.18929</v>
          </cell>
          <cell r="F167">
            <v>452</v>
          </cell>
          <cell r="G167">
            <v>234</v>
          </cell>
          <cell r="H167" t="str">
            <v>NA</v>
          </cell>
          <cell r="I167" t="str">
            <v>NA</v>
          </cell>
          <cell r="J167" t="str">
            <v>NA</v>
          </cell>
          <cell r="K167" t="str">
            <v>NA</v>
          </cell>
          <cell r="L167" t="str">
            <v>NA</v>
          </cell>
          <cell r="M167" t="str">
            <v>NA</v>
          </cell>
          <cell r="N167" t="str">
            <v>NA</v>
          </cell>
          <cell r="O167" t="str">
            <v>NA</v>
          </cell>
          <cell r="R167" t="str">
            <v>Victoria</v>
          </cell>
          <cell r="S167" t="str">
            <v>Bogong High Plains Road, just east of Mount Beauty.</v>
          </cell>
          <cell r="T167" t="str">
            <v>Vesk</v>
          </cell>
          <cell r="U167" t="str">
            <v>P.A.</v>
          </cell>
        </row>
        <row r="168">
          <cell r="A168" t="str">
            <v>Eucalyptus dives</v>
          </cell>
          <cell r="B168">
            <v>43131</v>
          </cell>
          <cell r="C168" t="str">
            <v>FBC02</v>
          </cell>
          <cell r="D168">
            <v>-36.73892</v>
          </cell>
          <cell r="E168">
            <v>147.18929</v>
          </cell>
          <cell r="F168">
            <v>452</v>
          </cell>
          <cell r="G168">
            <v>234</v>
          </cell>
          <cell r="H168">
            <v>15.5</v>
          </cell>
          <cell r="I168">
            <v>18</v>
          </cell>
          <cell r="J168">
            <v>16</v>
          </cell>
          <cell r="K168">
            <v>16</v>
          </cell>
          <cell r="L168">
            <v>17</v>
          </cell>
          <cell r="M168" t="str">
            <v>NA</v>
          </cell>
          <cell r="N168" t="str">
            <v>NA</v>
          </cell>
          <cell r="O168">
            <v>115</v>
          </cell>
          <cell r="R168" t="str">
            <v>Victoria</v>
          </cell>
          <cell r="S168" t="str">
            <v>Bogong High Plains Road, just east of Mount Beauty.</v>
          </cell>
          <cell r="T168" t="str">
            <v>Vesk</v>
          </cell>
          <cell r="U168" t="str">
            <v>P.A.</v>
          </cell>
        </row>
        <row r="169">
          <cell r="A169" t="str">
            <v>Eucalyptus nortonii</v>
          </cell>
          <cell r="B169">
            <v>43131</v>
          </cell>
          <cell r="C169" t="str">
            <v>FBC03</v>
          </cell>
          <cell r="D169">
            <v>-36.737630000000003</v>
          </cell>
          <cell r="E169">
            <v>147.18548999999999</v>
          </cell>
          <cell r="F169">
            <v>452</v>
          </cell>
          <cell r="G169">
            <v>235</v>
          </cell>
          <cell r="H169">
            <v>21</v>
          </cell>
          <cell r="I169">
            <v>15</v>
          </cell>
          <cell r="J169">
            <v>16</v>
          </cell>
          <cell r="K169">
            <v>16</v>
          </cell>
          <cell r="L169">
            <v>19</v>
          </cell>
          <cell r="M169">
            <v>21</v>
          </cell>
          <cell r="N169" t="str">
            <v>NA</v>
          </cell>
          <cell r="O169">
            <v>180</v>
          </cell>
          <cell r="R169" t="str">
            <v>Victoria</v>
          </cell>
          <cell r="S169" t="str">
            <v>Bogong High Plains Road, just east of Mount Beauty.</v>
          </cell>
          <cell r="T169" t="str">
            <v>Vesk</v>
          </cell>
          <cell r="U169" t="str">
            <v>P.A.</v>
          </cell>
        </row>
        <row r="170">
          <cell r="A170" t="str">
            <v>Eucalyptus pauciflora subsp. niphophila</v>
          </cell>
          <cell r="B170">
            <v>43131</v>
          </cell>
          <cell r="C170" t="str">
            <v>FBD01</v>
          </cell>
          <cell r="D170">
            <v>-36.903370000000002</v>
          </cell>
          <cell r="E170">
            <v>147.28962999999999</v>
          </cell>
          <cell r="F170">
            <v>1694</v>
          </cell>
          <cell r="G170">
            <v>222</v>
          </cell>
          <cell r="H170">
            <v>8.9</v>
          </cell>
          <cell r="I170">
            <v>3</v>
          </cell>
          <cell r="J170">
            <v>5</v>
          </cell>
          <cell r="K170">
            <v>4</v>
          </cell>
          <cell r="L170">
            <v>3</v>
          </cell>
          <cell r="M170">
            <v>4</v>
          </cell>
          <cell r="N170" t="str">
            <v>NA</v>
          </cell>
          <cell r="O170">
            <v>75</v>
          </cell>
          <cell r="R170" t="str">
            <v>Victoria</v>
          </cell>
          <cell r="S170" t="str">
            <v>Just west of Bogong High Plains road, north of Cope Hut Track turnoff.</v>
          </cell>
          <cell r="T170" t="str">
            <v>Vesk</v>
          </cell>
          <cell r="U170" t="str">
            <v>P.A.</v>
          </cell>
          <cell r="Z170" t="str">
            <v>5 stems</v>
          </cell>
        </row>
        <row r="171">
          <cell r="A171" t="str">
            <v>Eucalyptus pauciflora subsp. niphophila</v>
          </cell>
          <cell r="B171">
            <v>43131</v>
          </cell>
          <cell r="C171" t="str">
            <v>FBD02</v>
          </cell>
          <cell r="D171">
            <v>-36.903370000000002</v>
          </cell>
          <cell r="E171">
            <v>147.28962999999999</v>
          </cell>
          <cell r="F171">
            <v>1694</v>
          </cell>
          <cell r="G171">
            <v>223</v>
          </cell>
          <cell r="H171">
            <v>7.6</v>
          </cell>
          <cell r="I171">
            <v>10</v>
          </cell>
          <cell r="J171">
            <v>8</v>
          </cell>
          <cell r="K171">
            <v>8</v>
          </cell>
          <cell r="L171">
            <v>6</v>
          </cell>
          <cell r="M171">
            <v>8</v>
          </cell>
          <cell r="N171" t="str">
            <v>NA</v>
          </cell>
          <cell r="O171">
            <v>210</v>
          </cell>
          <cell r="R171" t="str">
            <v>Victoria</v>
          </cell>
          <cell r="S171" t="str">
            <v>Just west of Bogong High Plains road, north of Cope Hut Track turnoff.</v>
          </cell>
          <cell r="T171" t="str">
            <v>Vesk</v>
          </cell>
          <cell r="U171" t="str">
            <v>P.A.</v>
          </cell>
          <cell r="Z171" t="str">
            <v>8 stems</v>
          </cell>
        </row>
        <row r="172">
          <cell r="A172" t="str">
            <v>Eucalyptus delegatensis</v>
          </cell>
          <cell r="B172">
            <v>43132</v>
          </cell>
          <cell r="C172" t="str">
            <v>FBE01</v>
          </cell>
          <cell r="D172">
            <v>-36.843629999999997</v>
          </cell>
          <cell r="E172">
            <v>147.25432000000001</v>
          </cell>
          <cell r="F172">
            <v>1329</v>
          </cell>
          <cell r="G172">
            <v>225</v>
          </cell>
          <cell r="H172">
            <v>28.6</v>
          </cell>
          <cell r="I172">
            <v>25</v>
          </cell>
          <cell r="J172">
            <v>26</v>
          </cell>
          <cell r="K172">
            <v>32</v>
          </cell>
          <cell r="L172">
            <v>24</v>
          </cell>
          <cell r="M172">
            <v>18</v>
          </cell>
          <cell r="N172" t="str">
            <v>NA</v>
          </cell>
          <cell r="O172">
            <v>215</v>
          </cell>
          <cell r="R172" t="str">
            <v>Victoria</v>
          </cell>
          <cell r="S172" t="str">
            <v>Bogong High Plains Road, just east of Falls Creek pay station.</v>
          </cell>
          <cell r="T172" t="str">
            <v>Vesk</v>
          </cell>
          <cell r="U172" t="str">
            <v>P.A.</v>
          </cell>
        </row>
        <row r="173">
          <cell r="A173" t="str">
            <v>Eucalyptus delegatensis</v>
          </cell>
          <cell r="B173">
            <v>43132</v>
          </cell>
          <cell r="C173" t="str">
            <v>FBE02</v>
          </cell>
          <cell r="D173">
            <v>-36.84543</v>
          </cell>
          <cell r="E173">
            <v>147.26107999999999</v>
          </cell>
          <cell r="F173">
            <v>1329</v>
          </cell>
          <cell r="G173">
            <v>226</v>
          </cell>
          <cell r="H173">
            <v>18</v>
          </cell>
          <cell r="I173">
            <v>18</v>
          </cell>
          <cell r="J173">
            <v>19</v>
          </cell>
          <cell r="K173">
            <v>18</v>
          </cell>
          <cell r="L173">
            <v>16</v>
          </cell>
          <cell r="M173" t="str">
            <v>NA</v>
          </cell>
          <cell r="N173" t="str">
            <v>NA</v>
          </cell>
          <cell r="O173">
            <v>120</v>
          </cell>
          <cell r="R173" t="str">
            <v>Victoria</v>
          </cell>
          <cell r="S173" t="str">
            <v>Bogong High Plains Road, just east of Falls Creek pay station.</v>
          </cell>
          <cell r="T173" t="str">
            <v>Vesk</v>
          </cell>
          <cell r="U173" t="str">
            <v>P.A.</v>
          </cell>
        </row>
        <row r="174">
          <cell r="A174" t="str">
            <v>Eucalyptus pauciflora subsp. niphophila</v>
          </cell>
          <cell r="B174">
            <v>43132</v>
          </cell>
          <cell r="C174" t="str">
            <v>FBF01</v>
          </cell>
          <cell r="D174">
            <v>-36.887390000000003</v>
          </cell>
          <cell r="E174">
            <v>147.32131999999999</v>
          </cell>
          <cell r="F174">
            <v>1595</v>
          </cell>
          <cell r="G174">
            <v>227</v>
          </cell>
          <cell r="H174">
            <v>10.8</v>
          </cell>
          <cell r="I174">
            <v>3</v>
          </cell>
          <cell r="J174">
            <v>3</v>
          </cell>
          <cell r="K174">
            <v>2</v>
          </cell>
          <cell r="L174">
            <v>4</v>
          </cell>
          <cell r="M174" t="str">
            <v>NA</v>
          </cell>
          <cell r="N174" t="str">
            <v>NA</v>
          </cell>
          <cell r="O174">
            <v>105</v>
          </cell>
          <cell r="R174" t="str">
            <v>Victoria</v>
          </cell>
          <cell r="S174" t="str">
            <v>Langford West Aquaduct road, just south of Langford Gap carpark.</v>
          </cell>
          <cell r="T174" t="str">
            <v>Vesk</v>
          </cell>
          <cell r="U174" t="str">
            <v>P.A.</v>
          </cell>
          <cell r="Z174" t="str">
            <v>4 stems</v>
          </cell>
        </row>
        <row r="175">
          <cell r="A175" t="str">
            <v>Eucalyptus pauciflora subsp. niphophila</v>
          </cell>
          <cell r="B175">
            <v>43132</v>
          </cell>
          <cell r="C175" t="str">
            <v>FBF02</v>
          </cell>
          <cell r="D175">
            <v>-36.887039999999999</v>
          </cell>
          <cell r="E175">
            <v>147.32109</v>
          </cell>
          <cell r="F175">
            <v>1595</v>
          </cell>
          <cell r="G175">
            <v>228</v>
          </cell>
          <cell r="H175">
            <v>5.5</v>
          </cell>
          <cell r="I175">
            <v>4</v>
          </cell>
          <cell r="J175">
            <v>4</v>
          </cell>
          <cell r="K175">
            <v>3</v>
          </cell>
          <cell r="L175">
            <v>4</v>
          </cell>
          <cell r="M175" t="str">
            <v>NA</v>
          </cell>
          <cell r="N175" t="str">
            <v>NA</v>
          </cell>
          <cell r="O175">
            <v>60</v>
          </cell>
          <cell r="R175" t="str">
            <v>Victoria</v>
          </cell>
          <cell r="S175" t="str">
            <v>Langford West Aquaduct road, just south of Langford Gap carpark.</v>
          </cell>
          <cell r="T175" t="str">
            <v>Vesk</v>
          </cell>
          <cell r="U175" t="str">
            <v>P.A.</v>
          </cell>
          <cell r="Z175" t="str">
            <v>4 stems</v>
          </cell>
        </row>
        <row r="176">
          <cell r="A176" t="str">
            <v>Eucalyptus dalrympleana subsp. dalrympleana</v>
          </cell>
          <cell r="B176">
            <v>43132</v>
          </cell>
          <cell r="C176" t="str">
            <v>FBG01</v>
          </cell>
          <cell r="D176">
            <v>-36.844430000000003</v>
          </cell>
          <cell r="E176">
            <v>147.24940000000001</v>
          </cell>
          <cell r="F176">
            <v>1284</v>
          </cell>
          <cell r="G176">
            <v>229</v>
          </cell>
          <cell r="H176">
            <v>16</v>
          </cell>
          <cell r="I176">
            <v>24</v>
          </cell>
          <cell r="J176">
            <v>25</v>
          </cell>
          <cell r="K176">
            <v>20</v>
          </cell>
          <cell r="L176">
            <v>24</v>
          </cell>
          <cell r="M176" t="str">
            <v>NA</v>
          </cell>
          <cell r="N176" t="str">
            <v>NA</v>
          </cell>
          <cell r="O176">
            <v>110</v>
          </cell>
          <cell r="R176" t="str">
            <v>Victoria</v>
          </cell>
          <cell r="S176" t="str">
            <v>Road 24, just off Bogong High Plains road, near Falls Creek pay station.</v>
          </cell>
          <cell r="T176" t="str">
            <v>Vesk</v>
          </cell>
          <cell r="U176" t="str">
            <v>P.A.</v>
          </cell>
        </row>
        <row r="177">
          <cell r="A177" t="str">
            <v>Eucalyptus dalrympleana subsp. dalrympleana</v>
          </cell>
          <cell r="B177">
            <v>43132</v>
          </cell>
          <cell r="C177" t="str">
            <v>FBH01</v>
          </cell>
          <cell r="D177">
            <v>-36.846490000000003</v>
          </cell>
          <cell r="E177">
            <v>147.26707999999999</v>
          </cell>
          <cell r="F177">
            <v>1329</v>
          </cell>
          <cell r="G177">
            <v>230</v>
          </cell>
          <cell r="H177">
            <v>14</v>
          </cell>
          <cell r="I177">
            <v>20</v>
          </cell>
          <cell r="J177">
            <v>22</v>
          </cell>
          <cell r="K177">
            <v>24</v>
          </cell>
          <cell r="L177">
            <v>24</v>
          </cell>
          <cell r="M177" t="str">
            <v>NA</v>
          </cell>
          <cell r="N177" t="str">
            <v>NA</v>
          </cell>
          <cell r="O177">
            <v>145</v>
          </cell>
          <cell r="R177" t="str">
            <v>Victoria</v>
          </cell>
          <cell r="S177" t="str">
            <v>Bogong High Plains Road, 1.5 km east of Falls Creek pay station.</v>
          </cell>
          <cell r="T177" t="str">
            <v>Vesk</v>
          </cell>
          <cell r="U177" t="str">
            <v>P.A.</v>
          </cell>
          <cell r="Z177" t="str">
            <v>Big, sessile fruit. Not waxy.</v>
          </cell>
        </row>
        <row r="178">
          <cell r="A178" t="str">
            <v>Eucalyptus rubida</v>
          </cell>
          <cell r="B178">
            <v>43135</v>
          </cell>
          <cell r="C178" t="str">
            <v>FBI01</v>
          </cell>
          <cell r="D178">
            <v>-36.8215</v>
          </cell>
          <cell r="E178">
            <v>147.22778</v>
          </cell>
          <cell r="F178">
            <v>920</v>
          </cell>
          <cell r="G178">
            <v>231</v>
          </cell>
          <cell r="H178">
            <v>8</v>
          </cell>
          <cell r="I178">
            <v>18</v>
          </cell>
          <cell r="J178">
            <v>20</v>
          </cell>
          <cell r="K178">
            <v>21</v>
          </cell>
          <cell r="L178">
            <v>20</v>
          </cell>
          <cell r="M178" t="str">
            <v>NA</v>
          </cell>
          <cell r="N178" t="str">
            <v>NA</v>
          </cell>
          <cell r="O178">
            <v>80</v>
          </cell>
          <cell r="R178" t="str">
            <v>Victoria</v>
          </cell>
          <cell r="S178" t="str">
            <v>Bogong High Plains Road, 2.5 km uphill from Fainter Falls carpark.</v>
          </cell>
          <cell r="T178" t="str">
            <v>Vesk</v>
          </cell>
          <cell r="U178" t="str">
            <v>P.A.</v>
          </cell>
        </row>
        <row r="179">
          <cell r="A179" t="str">
            <v>Eucalyptus dives</v>
          </cell>
          <cell r="B179">
            <v>43135</v>
          </cell>
          <cell r="C179" t="str">
            <v>FBI02</v>
          </cell>
          <cell r="D179">
            <v>-36.813519999999997</v>
          </cell>
          <cell r="E179">
            <v>147.23152999999999</v>
          </cell>
          <cell r="F179">
            <v>838</v>
          </cell>
          <cell r="G179">
            <v>232</v>
          </cell>
          <cell r="H179">
            <v>12</v>
          </cell>
          <cell r="I179">
            <v>9</v>
          </cell>
          <cell r="J179">
            <v>8</v>
          </cell>
          <cell r="K179">
            <v>9</v>
          </cell>
          <cell r="L179">
            <v>10</v>
          </cell>
          <cell r="M179" t="str">
            <v>NA</v>
          </cell>
          <cell r="N179" t="str">
            <v>NA</v>
          </cell>
          <cell r="O179">
            <v>50</v>
          </cell>
          <cell r="R179" t="str">
            <v>Victoria</v>
          </cell>
          <cell r="S179" t="str">
            <v>Bogong High Plains Road, 1.5 km uphill from Fainter Falls carpark.</v>
          </cell>
          <cell r="T179" t="str">
            <v>Vesk</v>
          </cell>
          <cell r="U179" t="str">
            <v>P.A.</v>
          </cell>
        </row>
        <row r="180">
          <cell r="A180" t="str">
            <v>Eucalyptus globulus subsp. bicostata</v>
          </cell>
          <cell r="B180">
            <v>43135</v>
          </cell>
          <cell r="C180" t="str">
            <v>FBI03</v>
          </cell>
          <cell r="D180">
            <v>-36.81671</v>
          </cell>
          <cell r="E180">
            <v>147.22512</v>
          </cell>
          <cell r="F180">
            <v>780</v>
          </cell>
          <cell r="G180">
            <v>233</v>
          </cell>
          <cell r="H180">
            <v>27</v>
          </cell>
          <cell r="I180">
            <v>23</v>
          </cell>
          <cell r="J180">
            <v>28</v>
          </cell>
          <cell r="K180">
            <v>29</v>
          </cell>
          <cell r="L180">
            <v>24</v>
          </cell>
          <cell r="M180">
            <v>27</v>
          </cell>
          <cell r="N180" t="str">
            <v>NA</v>
          </cell>
          <cell r="O180">
            <v>365</v>
          </cell>
          <cell r="R180" t="str">
            <v>Victoria</v>
          </cell>
          <cell r="S180" t="str">
            <v>Bogong High Plains Road, just east of Fainter Falls carpark.</v>
          </cell>
          <cell r="T180" t="str">
            <v>Vesk</v>
          </cell>
          <cell r="U180" t="str">
            <v>P.A.</v>
          </cell>
        </row>
        <row r="181">
          <cell r="A181" t="str">
            <v>Eucalyptus globulus subsp. bicostata</v>
          </cell>
          <cell r="B181">
            <v>43135</v>
          </cell>
          <cell r="C181" t="str">
            <v>FBJ01</v>
          </cell>
          <cell r="D181">
            <v>-36.712290000000003</v>
          </cell>
          <cell r="E181">
            <v>147.11998</v>
          </cell>
          <cell r="F181">
            <v>872</v>
          </cell>
          <cell r="G181">
            <v>236</v>
          </cell>
          <cell r="H181">
            <v>31</v>
          </cell>
          <cell r="I181">
            <v>19</v>
          </cell>
          <cell r="J181">
            <v>18</v>
          </cell>
          <cell r="K181">
            <v>15</v>
          </cell>
          <cell r="L181">
            <v>18</v>
          </cell>
          <cell r="M181">
            <v>19</v>
          </cell>
          <cell r="N181" t="str">
            <v>NA</v>
          </cell>
          <cell r="O181">
            <v>370</v>
          </cell>
          <cell r="R181" t="str">
            <v>Victoria</v>
          </cell>
          <cell r="S181" t="str">
            <v>Tawonga Gap road, 1 km west of Sullivan's Lookout.</v>
          </cell>
          <cell r="T181" t="str">
            <v>Vesk</v>
          </cell>
          <cell r="U181" t="str">
            <v>P.A.</v>
          </cell>
        </row>
        <row r="182">
          <cell r="A182" t="str">
            <v>Eucalyptus sideroxylon</v>
          </cell>
          <cell r="B182">
            <v>43135</v>
          </cell>
          <cell r="C182" t="str">
            <v>FBK01</v>
          </cell>
          <cell r="D182">
            <v>-36.496490000000001</v>
          </cell>
          <cell r="E182">
            <v>146.20045999999999</v>
          </cell>
          <cell r="F182">
            <v>243</v>
          </cell>
          <cell r="G182">
            <v>237</v>
          </cell>
          <cell r="H182">
            <v>13</v>
          </cell>
          <cell r="I182">
            <v>22</v>
          </cell>
          <cell r="J182">
            <v>26</v>
          </cell>
          <cell r="K182">
            <v>34</v>
          </cell>
          <cell r="L182">
            <v>36</v>
          </cell>
          <cell r="M182" t="str">
            <v>NA</v>
          </cell>
          <cell r="N182" t="str">
            <v>NA</v>
          </cell>
          <cell r="O182">
            <v>205</v>
          </cell>
          <cell r="R182" t="str">
            <v>Victoria</v>
          </cell>
          <cell r="S182" t="str">
            <v>Chivers road, 3.5 km south-east of Hume Freeway, near Glenrowan.</v>
          </cell>
          <cell r="T182" t="str">
            <v>Vesk</v>
          </cell>
          <cell r="U182" t="str">
            <v>P.A.</v>
          </cell>
        </row>
        <row r="183">
          <cell r="A183" t="str">
            <v>Eucalyptus sideroxylon</v>
          </cell>
          <cell r="B183">
            <v>43135</v>
          </cell>
          <cell r="C183" t="str">
            <v>FBK02</v>
          </cell>
          <cell r="D183">
            <v>-36.496490000000001</v>
          </cell>
          <cell r="E183">
            <v>146.20045999999999</v>
          </cell>
          <cell r="F183">
            <v>243</v>
          </cell>
          <cell r="G183">
            <v>237</v>
          </cell>
          <cell r="H183">
            <v>11</v>
          </cell>
          <cell r="I183">
            <v>27</v>
          </cell>
          <cell r="J183">
            <v>28</v>
          </cell>
          <cell r="K183">
            <v>31</v>
          </cell>
          <cell r="L183">
            <v>38</v>
          </cell>
          <cell r="M183">
            <v>44</v>
          </cell>
          <cell r="N183" t="str">
            <v>NA</v>
          </cell>
          <cell r="O183">
            <v>190</v>
          </cell>
          <cell r="R183" t="str">
            <v>Victoria</v>
          </cell>
          <cell r="S183" t="str">
            <v>Chivers road, 3.5 km south-east of Hume Freeway, near Glenrowan.</v>
          </cell>
          <cell r="T183" t="str">
            <v>Vesk</v>
          </cell>
          <cell r="U183" t="str">
            <v>P.A.</v>
          </cell>
        </row>
        <row r="184">
          <cell r="A184" t="str">
            <v>Eucalyptus sideroxylon</v>
          </cell>
          <cell r="B184">
            <v>43135</v>
          </cell>
          <cell r="C184" t="str">
            <v>FBK03</v>
          </cell>
          <cell r="D184">
            <v>-36.496490000000001</v>
          </cell>
          <cell r="E184">
            <v>146.20045999999999</v>
          </cell>
          <cell r="F184">
            <v>243</v>
          </cell>
          <cell r="G184">
            <v>237</v>
          </cell>
          <cell r="H184">
            <v>23</v>
          </cell>
          <cell r="I184">
            <v>28</v>
          </cell>
          <cell r="J184">
            <v>28</v>
          </cell>
          <cell r="K184">
            <v>29</v>
          </cell>
          <cell r="L184">
            <v>31</v>
          </cell>
          <cell r="M184" t="str">
            <v>NA</v>
          </cell>
          <cell r="N184" t="str">
            <v>NA</v>
          </cell>
          <cell r="O184">
            <v>220</v>
          </cell>
          <cell r="R184" t="str">
            <v>Victoria</v>
          </cell>
          <cell r="S184" t="str">
            <v>Chivers road, 3.5 km south-east of Hume Freeway, near Glenrowan.</v>
          </cell>
          <cell r="T184" t="str">
            <v>Vesk</v>
          </cell>
          <cell r="U184" t="str">
            <v>P.A.</v>
          </cell>
        </row>
        <row r="185">
          <cell r="A185" t="str">
            <v>Eucalyptus ovata</v>
          </cell>
          <cell r="B185">
            <v>42946</v>
          </cell>
          <cell r="C185" t="str">
            <v>GOA001</v>
          </cell>
          <cell r="D185">
            <v>-38.607331000000002</v>
          </cell>
          <cell r="E185">
            <v>143.91827799999999</v>
          </cell>
          <cell r="F185">
            <v>15</v>
          </cell>
          <cell r="G185" t="str">
            <v>NA</v>
          </cell>
          <cell r="H185" t="str">
            <v>NA</v>
          </cell>
          <cell r="I185" t="str">
            <v>NA</v>
          </cell>
          <cell r="J185" t="str">
            <v>NA</v>
          </cell>
          <cell r="K185" t="str">
            <v>NA</v>
          </cell>
          <cell r="L185" t="str">
            <v>NA</v>
          </cell>
          <cell r="M185" t="str">
            <v>NA</v>
          </cell>
          <cell r="N185" t="str">
            <v>NA</v>
          </cell>
          <cell r="O185" t="str">
            <v>NA</v>
          </cell>
          <cell r="S185" t="str">
            <v>Great Ocean Road, Godfrey Track</v>
          </cell>
          <cell r="T185" t="str">
            <v>Vesk</v>
          </cell>
          <cell r="U185" t="str">
            <v>P.A.</v>
          </cell>
        </row>
        <row r="186">
          <cell r="A186" t="str">
            <v>Eucalyptus macrorhyncha</v>
          </cell>
          <cell r="B186">
            <v>43155</v>
          </cell>
          <cell r="C186" t="str">
            <v>GRA01</v>
          </cell>
          <cell r="D186">
            <v>-36.634799999999998</v>
          </cell>
          <cell r="E186">
            <v>145.03129999999999</v>
          </cell>
          <cell r="F186">
            <v>181</v>
          </cell>
          <cell r="G186" t="str">
            <v>NA</v>
          </cell>
          <cell r="H186">
            <v>8.4</v>
          </cell>
          <cell r="I186" t="str">
            <v>NA</v>
          </cell>
          <cell r="J186" t="str">
            <v>NA</v>
          </cell>
          <cell r="K186" t="str">
            <v>NA</v>
          </cell>
          <cell r="L186" t="str">
            <v>NA</v>
          </cell>
          <cell r="M186" t="str">
            <v>NA</v>
          </cell>
          <cell r="N186" t="str">
            <v>NA</v>
          </cell>
          <cell r="O186">
            <v>65</v>
          </cell>
          <cell r="R186" t="str">
            <v>Victoria</v>
          </cell>
          <cell r="S186" t="str">
            <v>Greens Rd, Whroo, 400 m south from Nagambie Rushworth Rd.</v>
          </cell>
          <cell r="T186" t="str">
            <v>Vesk</v>
          </cell>
          <cell r="U186" t="str">
            <v>P.A.</v>
          </cell>
          <cell r="V186" t="str">
            <v>Bellette</v>
          </cell>
          <cell r="W186" t="str">
            <v>M.P.</v>
          </cell>
        </row>
        <row r="187">
          <cell r="A187" t="str">
            <v>Eucalyptus macrorhyncha</v>
          </cell>
          <cell r="B187">
            <v>43155</v>
          </cell>
          <cell r="C187" t="str">
            <v>GRA02</v>
          </cell>
          <cell r="D187">
            <v>-36.634799999999998</v>
          </cell>
          <cell r="E187">
            <v>145.03129999999999</v>
          </cell>
          <cell r="F187">
            <v>181</v>
          </cell>
          <cell r="G187" t="str">
            <v>NA</v>
          </cell>
          <cell r="H187">
            <v>6.5</v>
          </cell>
          <cell r="I187" t="str">
            <v>NA</v>
          </cell>
          <cell r="J187" t="str">
            <v>NA</v>
          </cell>
          <cell r="K187" t="str">
            <v>NA</v>
          </cell>
          <cell r="L187" t="str">
            <v>NA</v>
          </cell>
          <cell r="M187" t="str">
            <v>NA</v>
          </cell>
          <cell r="N187" t="str">
            <v>NA</v>
          </cell>
          <cell r="O187">
            <v>45</v>
          </cell>
          <cell r="R187" t="str">
            <v>Victoria</v>
          </cell>
          <cell r="S187" t="str">
            <v>Greens Rd, Whroo, 400 m south from Nagambie Rushworth Rd.</v>
          </cell>
          <cell r="T187" t="str">
            <v>Vesk</v>
          </cell>
          <cell r="U187" t="str">
            <v>P.A.</v>
          </cell>
          <cell r="V187" t="str">
            <v>Bellette</v>
          </cell>
          <cell r="W187" t="str">
            <v>M.P.</v>
          </cell>
        </row>
        <row r="188">
          <cell r="A188" t="str">
            <v>Eucalyptus tricarpa</v>
          </cell>
          <cell r="B188">
            <v>43155</v>
          </cell>
          <cell r="C188" t="str">
            <v>GRB01</v>
          </cell>
          <cell r="D188">
            <v>-36.643099999999997</v>
          </cell>
          <cell r="E188">
            <v>145.03190000000001</v>
          </cell>
          <cell r="F188">
            <v>187</v>
          </cell>
          <cell r="G188" t="str">
            <v>NA</v>
          </cell>
          <cell r="H188">
            <v>16.7</v>
          </cell>
          <cell r="I188" t="str">
            <v>NA</v>
          </cell>
          <cell r="J188" t="str">
            <v>NA</v>
          </cell>
          <cell r="K188" t="str">
            <v>NA</v>
          </cell>
          <cell r="L188" t="str">
            <v>NA</v>
          </cell>
          <cell r="M188" t="str">
            <v>NA</v>
          </cell>
          <cell r="N188" t="str">
            <v>NA</v>
          </cell>
          <cell r="O188">
            <v>165</v>
          </cell>
          <cell r="R188" t="str">
            <v>Victoria</v>
          </cell>
          <cell r="S188" t="str">
            <v>Greens Rd, Whroo, 500 m north from Reedy Ck Rd.</v>
          </cell>
          <cell r="T188" t="str">
            <v>Vesk</v>
          </cell>
          <cell r="U188" t="str">
            <v>P.A.</v>
          </cell>
          <cell r="V188" t="str">
            <v>Bellette</v>
          </cell>
          <cell r="W188" t="str">
            <v>M.P.</v>
          </cell>
        </row>
        <row r="189">
          <cell r="A189" t="str">
            <v>Eucalyptus viminalis subsp. pryoriana</v>
          </cell>
          <cell r="B189">
            <v>43192</v>
          </cell>
          <cell r="C189" t="str">
            <v>GVA01</v>
          </cell>
          <cell r="D189">
            <v>-38.425890000000003</v>
          </cell>
          <cell r="E189">
            <v>145.51664</v>
          </cell>
          <cell r="F189">
            <v>13</v>
          </cell>
          <cell r="G189">
            <v>20</v>
          </cell>
          <cell r="H189">
            <v>10</v>
          </cell>
          <cell r="I189" t="str">
            <v>NA</v>
          </cell>
          <cell r="J189" t="str">
            <v>NA</v>
          </cell>
          <cell r="K189" t="str">
            <v>NA</v>
          </cell>
          <cell r="L189" t="str">
            <v>NA</v>
          </cell>
          <cell r="M189" t="str">
            <v>NA</v>
          </cell>
          <cell r="N189" t="str">
            <v>NA</v>
          </cell>
          <cell r="O189">
            <v>120</v>
          </cell>
          <cell r="R189" t="str">
            <v>Victoria</v>
          </cell>
          <cell r="S189" t="str">
            <v>Grantville Nature Conservation Reserve.</v>
          </cell>
          <cell r="T189" t="str">
            <v>Morris</v>
          </cell>
          <cell r="U189" t="str">
            <v>W.K.</v>
          </cell>
          <cell r="V189" t="str">
            <v>Kujala</v>
          </cell>
          <cell r="W189" t="str">
            <v>H.</v>
          </cell>
        </row>
        <row r="190">
          <cell r="A190" t="str">
            <v>Eucalyptus albens</v>
          </cell>
          <cell r="B190">
            <v>43051</v>
          </cell>
          <cell r="C190" t="str">
            <v>GWA01</v>
          </cell>
          <cell r="D190">
            <v>-36.597254</v>
          </cell>
          <cell r="E190">
            <v>144.86809400000001</v>
          </cell>
          <cell r="F190">
            <v>117</v>
          </cell>
          <cell r="G190" t="str">
            <v>NA</v>
          </cell>
          <cell r="H190">
            <v>15.5</v>
          </cell>
          <cell r="I190">
            <v>25</v>
          </cell>
          <cell r="J190">
            <v>26</v>
          </cell>
          <cell r="K190">
            <v>28</v>
          </cell>
          <cell r="L190">
            <v>30</v>
          </cell>
          <cell r="M190" t="str">
            <v>NA</v>
          </cell>
          <cell r="N190" t="str">
            <v>NA</v>
          </cell>
          <cell r="O190">
            <v>176</v>
          </cell>
          <cell r="Q190" t="str">
            <v>LSF</v>
          </cell>
          <cell r="S190" t="str">
            <v>Groves Weir Road and Bendigo-Murchison road (C345) Wanalta, VIC</v>
          </cell>
          <cell r="T190" t="str">
            <v>Vesk</v>
          </cell>
          <cell r="U190" t="str">
            <v>P.A.</v>
          </cell>
          <cell r="V190" t="str">
            <v>Bellette</v>
          </cell>
          <cell r="W190" t="str">
            <v>M.P.</v>
          </cell>
        </row>
        <row r="191">
          <cell r="A191" t="str">
            <v>Eucalyptus albens</v>
          </cell>
          <cell r="B191">
            <v>43051</v>
          </cell>
          <cell r="C191" t="str">
            <v>GWA02</v>
          </cell>
          <cell r="D191">
            <v>-36.597405000000002</v>
          </cell>
          <cell r="E191">
            <v>144.86793800000001</v>
          </cell>
          <cell r="F191">
            <v>117</v>
          </cell>
          <cell r="G191" t="str">
            <v>NA</v>
          </cell>
          <cell r="H191">
            <v>24</v>
          </cell>
          <cell r="I191">
            <v>18</v>
          </cell>
          <cell r="J191">
            <v>24</v>
          </cell>
          <cell r="K191">
            <v>25</v>
          </cell>
          <cell r="L191">
            <v>35</v>
          </cell>
          <cell r="M191" t="str">
            <v>NA</v>
          </cell>
          <cell r="N191" t="str">
            <v>NA</v>
          </cell>
          <cell r="O191">
            <v>405</v>
          </cell>
          <cell r="Q191" t="str">
            <v>LSF</v>
          </cell>
          <cell r="S191" t="str">
            <v>Groves Weir Road and Bendigo-Murchison road (C345) Wanalta, VIC</v>
          </cell>
          <cell r="T191" t="str">
            <v>Vesk</v>
          </cell>
          <cell r="U191" t="str">
            <v>P.A.</v>
          </cell>
          <cell r="V191" t="str">
            <v>Bellette</v>
          </cell>
          <cell r="W191" t="str">
            <v>M.P.</v>
          </cell>
        </row>
        <row r="192">
          <cell r="A192" t="str">
            <v>Eucalyptus albens</v>
          </cell>
          <cell r="B192">
            <v>43051</v>
          </cell>
          <cell r="C192" t="str">
            <v>GWA03</v>
          </cell>
          <cell r="D192">
            <v>-36.596738999999999</v>
          </cell>
          <cell r="E192">
            <v>144.86729</v>
          </cell>
          <cell r="F192">
            <v>117</v>
          </cell>
          <cell r="G192" t="str">
            <v>NA</v>
          </cell>
          <cell r="H192">
            <v>16.5</v>
          </cell>
          <cell r="I192">
            <v>17</v>
          </cell>
          <cell r="J192">
            <v>21</v>
          </cell>
          <cell r="K192">
            <v>22</v>
          </cell>
          <cell r="L192">
            <v>24</v>
          </cell>
          <cell r="M192" t="str">
            <v>NA</v>
          </cell>
          <cell r="N192" t="str">
            <v>NA</v>
          </cell>
          <cell r="O192">
            <v>111</v>
          </cell>
          <cell r="Q192" t="str">
            <v>LSF</v>
          </cell>
          <cell r="S192" t="str">
            <v>Groves Weir Road and Bendigo-Murchison road (C345) Wanalta, VIC</v>
          </cell>
          <cell r="T192" t="str">
            <v>Vesk</v>
          </cell>
          <cell r="U192" t="str">
            <v>P.A.</v>
          </cell>
          <cell r="V192" t="str">
            <v>Bellette</v>
          </cell>
          <cell r="W192" t="str">
            <v>M.P.</v>
          </cell>
        </row>
        <row r="193">
          <cell r="A193" t="str">
            <v>Eucalyptus viminalis subsp. viminalis</v>
          </cell>
          <cell r="B193">
            <v>43193</v>
          </cell>
          <cell r="C193" t="str">
            <v>JDA01</v>
          </cell>
          <cell r="D193">
            <v>-36.938160000000003</v>
          </cell>
          <cell r="E193">
            <v>149.68563</v>
          </cell>
          <cell r="F193">
            <v>276</v>
          </cell>
          <cell r="G193">
            <v>262</v>
          </cell>
          <cell r="H193">
            <v>40.5</v>
          </cell>
          <cell r="I193">
            <v>27</v>
          </cell>
          <cell r="J193">
            <v>33</v>
          </cell>
          <cell r="K193">
            <v>34</v>
          </cell>
          <cell r="L193">
            <v>38</v>
          </cell>
          <cell r="M193">
            <v>35</v>
          </cell>
          <cell r="N193" t="str">
            <v>NA</v>
          </cell>
          <cell r="O193">
            <v>350</v>
          </cell>
          <cell r="R193" t="str">
            <v>New South Wales</v>
          </cell>
          <cell r="S193" t="str">
            <v>Mount Darragh road, 4 km east of Wyndham Town.</v>
          </cell>
          <cell r="T193" t="str">
            <v>Vesk</v>
          </cell>
          <cell r="U193" t="str">
            <v>P.A.</v>
          </cell>
          <cell r="V193" t="str">
            <v>Dorrough</v>
          </cell>
          <cell r="W193" t="str">
            <v>J.R.</v>
          </cell>
        </row>
        <row r="194">
          <cell r="A194" t="str">
            <v>Eucalyptus baueriana</v>
          </cell>
          <cell r="B194">
            <v>43193</v>
          </cell>
          <cell r="C194" t="str">
            <v>JDA02</v>
          </cell>
          <cell r="D194">
            <v>-36.950719999999997</v>
          </cell>
          <cell r="E194">
            <v>149.67169999999999</v>
          </cell>
          <cell r="F194">
            <v>278</v>
          </cell>
          <cell r="G194">
            <v>263</v>
          </cell>
          <cell r="H194">
            <v>22.5</v>
          </cell>
          <cell r="I194">
            <v>27</v>
          </cell>
          <cell r="J194">
            <v>32</v>
          </cell>
          <cell r="K194">
            <v>34</v>
          </cell>
          <cell r="L194">
            <v>34</v>
          </cell>
          <cell r="M194">
            <v>25</v>
          </cell>
          <cell r="N194" t="str">
            <v>NA</v>
          </cell>
          <cell r="O194">
            <v>175</v>
          </cell>
          <cell r="R194" t="str">
            <v>New South Wales</v>
          </cell>
          <cell r="S194" t="str">
            <v>Burragate road, western edge of Egan Peaks Nature Reserve.</v>
          </cell>
          <cell r="T194" t="str">
            <v>Vesk</v>
          </cell>
          <cell r="U194" t="str">
            <v>P.A.</v>
          </cell>
          <cell r="V194" t="str">
            <v>Dorrough</v>
          </cell>
          <cell r="W194" t="str">
            <v>J.R.</v>
          </cell>
        </row>
        <row r="195">
          <cell r="A195" t="str">
            <v>Eucalyptus globoidea</v>
          </cell>
          <cell r="B195">
            <v>43193</v>
          </cell>
          <cell r="C195" t="str">
            <v>JDA03</v>
          </cell>
          <cell r="D195">
            <v>-36.958640000000003</v>
          </cell>
          <cell r="E195">
            <v>149.66991999999999</v>
          </cell>
          <cell r="F195">
            <v>274</v>
          </cell>
          <cell r="G195">
            <v>264</v>
          </cell>
          <cell r="H195">
            <v>12.8</v>
          </cell>
          <cell r="I195">
            <v>32</v>
          </cell>
          <cell r="J195">
            <v>34</v>
          </cell>
          <cell r="K195">
            <v>37</v>
          </cell>
          <cell r="L195">
            <v>42</v>
          </cell>
          <cell r="M195">
            <v>44</v>
          </cell>
          <cell r="N195" t="str">
            <v>NA</v>
          </cell>
          <cell r="O195">
            <v>105</v>
          </cell>
          <cell r="R195" t="str">
            <v>New South Wales</v>
          </cell>
          <cell r="S195" t="str">
            <v>Burragate road, western edge of Egan Peaks Nature Reserve.</v>
          </cell>
          <cell r="T195" t="str">
            <v>Vesk</v>
          </cell>
          <cell r="U195" t="str">
            <v>P.A.</v>
          </cell>
          <cell r="V195" t="str">
            <v>Dorrough</v>
          </cell>
          <cell r="W195" t="str">
            <v>J.R.</v>
          </cell>
        </row>
        <row r="196">
          <cell r="A196" t="str">
            <v>?</v>
          </cell>
          <cell r="B196">
            <v>43193</v>
          </cell>
          <cell r="C196" t="str">
            <v>JDA04</v>
          </cell>
          <cell r="D196">
            <v>-36.958640000000003</v>
          </cell>
          <cell r="E196">
            <v>149.66991999999999</v>
          </cell>
          <cell r="F196">
            <v>274</v>
          </cell>
          <cell r="G196">
            <v>264</v>
          </cell>
          <cell r="H196">
            <v>44</v>
          </cell>
          <cell r="I196">
            <v>18</v>
          </cell>
          <cell r="J196">
            <v>22</v>
          </cell>
          <cell r="K196">
            <v>24</v>
          </cell>
          <cell r="L196">
            <v>26</v>
          </cell>
          <cell r="M196">
            <v>28</v>
          </cell>
          <cell r="N196" t="str">
            <v>NA</v>
          </cell>
          <cell r="O196">
            <v>520</v>
          </cell>
          <cell r="R196" t="str">
            <v>New South Wales</v>
          </cell>
          <cell r="S196" t="str">
            <v>Burragate road, western edge of Egan Peaks Nature Reserve.</v>
          </cell>
          <cell r="T196" t="str">
            <v>Vesk</v>
          </cell>
          <cell r="U196" t="str">
            <v>P.A.</v>
          </cell>
          <cell r="V196" t="str">
            <v>Dorrough</v>
          </cell>
          <cell r="W196" t="str">
            <v>J.R.</v>
          </cell>
        </row>
        <row r="197">
          <cell r="A197" t="str">
            <v>Eucalyptus angophoroides</v>
          </cell>
          <cell r="B197">
            <v>43193</v>
          </cell>
          <cell r="C197" t="str">
            <v>JDA05</v>
          </cell>
          <cell r="D197">
            <v>-36.967149999999997</v>
          </cell>
          <cell r="E197">
            <v>149.66431</v>
          </cell>
          <cell r="F197">
            <v>276</v>
          </cell>
          <cell r="G197">
            <v>265</v>
          </cell>
          <cell r="H197">
            <v>22.6</v>
          </cell>
          <cell r="I197">
            <v>45</v>
          </cell>
          <cell r="J197">
            <v>39</v>
          </cell>
          <cell r="K197">
            <v>47</v>
          </cell>
          <cell r="L197">
            <v>48</v>
          </cell>
          <cell r="M197" t="str">
            <v>NA</v>
          </cell>
          <cell r="N197" t="str">
            <v>NA</v>
          </cell>
          <cell r="O197">
            <v>230</v>
          </cell>
          <cell r="R197" t="str">
            <v>New South Wales</v>
          </cell>
          <cell r="S197" t="str">
            <v>Burragate road, western edge of Egan Peaks Nature Reserve.</v>
          </cell>
          <cell r="T197" t="str">
            <v>Vesk</v>
          </cell>
          <cell r="U197" t="str">
            <v>P.A.</v>
          </cell>
          <cell r="V197" t="str">
            <v>Dorrough</v>
          </cell>
          <cell r="W197" t="str">
            <v>J.R.</v>
          </cell>
        </row>
        <row r="198">
          <cell r="A198" t="str">
            <v>Eucalyptus agglomerata</v>
          </cell>
          <cell r="B198">
            <v>43193</v>
          </cell>
          <cell r="C198" t="str">
            <v>JDA06</v>
          </cell>
          <cell r="D198">
            <v>-36.968699999999998</v>
          </cell>
          <cell r="E198">
            <v>149.65458000000001</v>
          </cell>
          <cell r="F198">
            <v>381</v>
          </cell>
          <cell r="G198">
            <v>266</v>
          </cell>
          <cell r="H198">
            <v>12</v>
          </cell>
          <cell r="I198">
            <v>31</v>
          </cell>
          <cell r="J198">
            <v>28</v>
          </cell>
          <cell r="K198">
            <v>30</v>
          </cell>
          <cell r="L198">
            <v>28</v>
          </cell>
          <cell r="M198">
            <v>27</v>
          </cell>
          <cell r="N198" t="str">
            <v>NA</v>
          </cell>
          <cell r="O198">
            <v>75</v>
          </cell>
          <cell r="R198" t="str">
            <v>New South Wales</v>
          </cell>
          <cell r="S198" t="str">
            <v>Stanton Rock road, just west of Burragate road, Burragte.</v>
          </cell>
          <cell r="T198" t="str">
            <v>Vesk</v>
          </cell>
          <cell r="U198" t="str">
            <v>P.A.</v>
          </cell>
          <cell r="V198" t="str">
            <v>Dorrough</v>
          </cell>
          <cell r="W198" t="str">
            <v>J.R.</v>
          </cell>
        </row>
        <row r="199">
          <cell r="A199" t="str">
            <v>Eucalyptus bosistoana</v>
          </cell>
          <cell r="B199">
            <v>43193</v>
          </cell>
          <cell r="C199" t="str">
            <v>JDA07</v>
          </cell>
          <cell r="D199">
            <v>-36.967399999999998</v>
          </cell>
          <cell r="E199">
            <v>149.65753000000001</v>
          </cell>
          <cell r="F199">
            <v>275</v>
          </cell>
          <cell r="G199">
            <v>267</v>
          </cell>
          <cell r="H199">
            <v>25.5</v>
          </cell>
          <cell r="I199">
            <v>28</v>
          </cell>
          <cell r="J199">
            <v>31</v>
          </cell>
          <cell r="K199">
            <v>33</v>
          </cell>
          <cell r="L199">
            <v>35</v>
          </cell>
          <cell r="M199">
            <v>35</v>
          </cell>
          <cell r="N199" t="str">
            <v>NA</v>
          </cell>
          <cell r="O199">
            <v>135</v>
          </cell>
          <cell r="R199" t="str">
            <v>New South Wales</v>
          </cell>
          <cell r="S199" t="str">
            <v>Stanton Rock road, just west of Burragate road, Burragte.</v>
          </cell>
          <cell r="T199" t="str">
            <v>Vesk</v>
          </cell>
          <cell r="U199" t="str">
            <v>P.A.</v>
          </cell>
          <cell r="V199" t="str">
            <v>Dorrough</v>
          </cell>
          <cell r="W199" t="str">
            <v>J.R.</v>
          </cell>
        </row>
        <row r="200">
          <cell r="A200" t="str">
            <v>Eucalyptus muelleriana</v>
          </cell>
          <cell r="B200">
            <v>43193</v>
          </cell>
          <cell r="C200" t="str">
            <v>JDA08</v>
          </cell>
          <cell r="D200">
            <v>-36.967399999999998</v>
          </cell>
          <cell r="E200">
            <v>149.65753000000001</v>
          </cell>
          <cell r="F200">
            <v>275</v>
          </cell>
          <cell r="G200">
            <v>267</v>
          </cell>
          <cell r="H200">
            <v>11</v>
          </cell>
          <cell r="I200">
            <v>23</v>
          </cell>
          <cell r="J200">
            <v>19</v>
          </cell>
          <cell r="K200">
            <v>21</v>
          </cell>
          <cell r="L200">
            <v>22</v>
          </cell>
          <cell r="M200" t="str">
            <v>NA</v>
          </cell>
          <cell r="N200" t="str">
            <v>NA</v>
          </cell>
          <cell r="O200">
            <v>75</v>
          </cell>
          <cell r="R200" t="str">
            <v>New South Wales</v>
          </cell>
          <cell r="S200" t="str">
            <v>Stanton Rock road, just west of Burragate road, Burragte.</v>
          </cell>
          <cell r="T200" t="str">
            <v>Vesk</v>
          </cell>
          <cell r="U200" t="str">
            <v>P.A.</v>
          </cell>
          <cell r="V200" t="str">
            <v>Dorrough</v>
          </cell>
          <cell r="W200" t="str">
            <v>J.R.</v>
          </cell>
        </row>
        <row r="201">
          <cell r="A201" t="str">
            <v>Eucalyptus angophoroides</v>
          </cell>
          <cell r="B201">
            <v>43193</v>
          </cell>
          <cell r="C201" t="str">
            <v>JDA09</v>
          </cell>
          <cell r="D201">
            <v>-36.967300000000002</v>
          </cell>
          <cell r="E201">
            <v>149.66146000000001</v>
          </cell>
          <cell r="F201">
            <v>275</v>
          </cell>
          <cell r="G201">
            <v>268</v>
          </cell>
          <cell r="H201">
            <v>11</v>
          </cell>
          <cell r="I201">
            <v>22</v>
          </cell>
          <cell r="J201">
            <v>21</v>
          </cell>
          <cell r="K201">
            <v>23</v>
          </cell>
          <cell r="L201">
            <v>22</v>
          </cell>
          <cell r="M201" t="str">
            <v>NA</v>
          </cell>
          <cell r="N201" t="str">
            <v>NA</v>
          </cell>
          <cell r="O201">
            <v>65</v>
          </cell>
          <cell r="R201" t="str">
            <v>New South Wales</v>
          </cell>
          <cell r="S201" t="str">
            <v>Stanton Rock road, just west of Burragate road, Burragte.</v>
          </cell>
          <cell r="T201" t="str">
            <v>Vesk</v>
          </cell>
          <cell r="U201" t="str">
            <v>P.A.</v>
          </cell>
          <cell r="V201" t="str">
            <v>Dorrough</v>
          </cell>
          <cell r="W201" t="str">
            <v>J.R.</v>
          </cell>
        </row>
        <row r="202">
          <cell r="A202" t="str">
            <v>Eucalyptus bosistoana</v>
          </cell>
          <cell r="B202">
            <v>43193</v>
          </cell>
          <cell r="C202" t="str">
            <v>JDA10</v>
          </cell>
          <cell r="D202">
            <v>-36.927160000000001</v>
          </cell>
          <cell r="E202">
            <v>149.65689</v>
          </cell>
          <cell r="F202">
            <v>288</v>
          </cell>
          <cell r="G202">
            <v>269</v>
          </cell>
          <cell r="H202">
            <v>16</v>
          </cell>
          <cell r="I202">
            <v>37</v>
          </cell>
          <cell r="J202">
            <v>38</v>
          </cell>
          <cell r="K202">
            <v>41</v>
          </cell>
          <cell r="L202">
            <v>34</v>
          </cell>
          <cell r="M202" t="str">
            <v>NA</v>
          </cell>
          <cell r="N202" t="str">
            <v>NA</v>
          </cell>
          <cell r="O202">
            <v>140</v>
          </cell>
          <cell r="R202" t="str">
            <v>New South Wales</v>
          </cell>
          <cell r="S202" t="str">
            <v>Gordon St, just east of Wyndham town.</v>
          </cell>
          <cell r="T202" t="str">
            <v>Vesk</v>
          </cell>
          <cell r="U202" t="str">
            <v>P.A.</v>
          </cell>
          <cell r="V202" t="str">
            <v>Dorrough</v>
          </cell>
          <cell r="W202" t="str">
            <v>J.R.</v>
          </cell>
        </row>
        <row r="203">
          <cell r="A203" t="str">
            <v>Eucalyptus maidenii</v>
          </cell>
          <cell r="B203">
            <v>43193</v>
          </cell>
          <cell r="C203" t="str">
            <v>JDA11</v>
          </cell>
          <cell r="D203">
            <v>-36.927349999999997</v>
          </cell>
          <cell r="E203">
            <v>149.65342999999999</v>
          </cell>
          <cell r="F203">
            <v>290</v>
          </cell>
          <cell r="G203">
            <v>270</v>
          </cell>
          <cell r="H203">
            <v>19.5</v>
          </cell>
          <cell r="I203">
            <v>30</v>
          </cell>
          <cell r="J203">
            <v>30</v>
          </cell>
          <cell r="K203">
            <v>34</v>
          </cell>
          <cell r="L203">
            <v>31</v>
          </cell>
          <cell r="M203" t="str">
            <v>NA</v>
          </cell>
          <cell r="N203" t="str">
            <v>NA</v>
          </cell>
          <cell r="O203">
            <v>170</v>
          </cell>
          <cell r="R203" t="str">
            <v>New South Wales</v>
          </cell>
          <cell r="S203" t="str">
            <v>Gordon St, just east of Wyndham town.</v>
          </cell>
          <cell r="T203" t="str">
            <v>Vesk</v>
          </cell>
          <cell r="U203" t="str">
            <v>P.A.</v>
          </cell>
          <cell r="V203" t="str">
            <v>Dorrough</v>
          </cell>
          <cell r="W203" t="str">
            <v>J.R.</v>
          </cell>
        </row>
        <row r="204">
          <cell r="A204" t="str">
            <v>Eucalyptus leucoxylon subsp. leucoxylon</v>
          </cell>
          <cell r="B204">
            <v>42993</v>
          </cell>
          <cell r="C204" t="str">
            <v>LFA001</v>
          </cell>
          <cell r="D204">
            <v>-37.669280000000001</v>
          </cell>
          <cell r="E204">
            <v>144.51223999999999</v>
          </cell>
          <cell r="F204">
            <v>167</v>
          </cell>
          <cell r="G204">
            <v>106</v>
          </cell>
          <cell r="H204">
            <v>12.2</v>
          </cell>
          <cell r="I204">
            <v>8</v>
          </cell>
          <cell r="J204">
            <v>11</v>
          </cell>
          <cell r="K204">
            <v>14</v>
          </cell>
          <cell r="L204" t="str">
            <v>NA</v>
          </cell>
          <cell r="M204" t="str">
            <v>NA</v>
          </cell>
          <cell r="N204" t="str">
            <v>NA</v>
          </cell>
          <cell r="O204">
            <v>75</v>
          </cell>
          <cell r="S204" t="str">
            <v>Long Forest, Djerriwarrh Track.</v>
          </cell>
          <cell r="T204" t="str">
            <v>Vesk</v>
          </cell>
          <cell r="U204" t="str">
            <v>P.A.</v>
          </cell>
          <cell r="V204" t="str">
            <v>Neal</v>
          </cell>
          <cell r="W204" t="str">
            <v>W.C.</v>
          </cell>
          <cell r="Z204" t="str">
            <v>1 of 2 stems</v>
          </cell>
        </row>
        <row r="205">
          <cell r="A205" t="str">
            <v>Eucalyptus polyanthemos subsp. vestita</v>
          </cell>
          <cell r="B205">
            <v>42993</v>
          </cell>
          <cell r="C205" t="str">
            <v>LFA002</v>
          </cell>
          <cell r="D205">
            <v>-37.670409999999997</v>
          </cell>
          <cell r="E205">
            <v>144.51382000000001</v>
          </cell>
          <cell r="F205">
            <v>158</v>
          </cell>
          <cell r="G205">
            <v>107</v>
          </cell>
          <cell r="H205">
            <v>8</v>
          </cell>
          <cell r="I205">
            <v>11</v>
          </cell>
          <cell r="J205">
            <v>11</v>
          </cell>
          <cell r="K205">
            <v>9</v>
          </cell>
          <cell r="L205" t="str">
            <v>NA</v>
          </cell>
          <cell r="M205" t="str">
            <v>NA</v>
          </cell>
          <cell r="N205" t="str">
            <v>NA</v>
          </cell>
          <cell r="O205">
            <v>45</v>
          </cell>
          <cell r="S205" t="str">
            <v>Long Forest, Djerriwarrh Track.</v>
          </cell>
          <cell r="T205" t="str">
            <v>Vesk</v>
          </cell>
          <cell r="U205" t="str">
            <v>P.A.</v>
          </cell>
          <cell r="V205" t="str">
            <v>Neal</v>
          </cell>
          <cell r="W205" t="str">
            <v>W.C.</v>
          </cell>
          <cell r="Z205" t="str">
            <v>1 of 4 stems</v>
          </cell>
        </row>
        <row r="206">
          <cell r="A206" t="str">
            <v>Eucalyptus leucoxylon subsp. leucoxylon</v>
          </cell>
          <cell r="B206">
            <v>42993</v>
          </cell>
          <cell r="C206" t="str">
            <v>LFA003</v>
          </cell>
          <cell r="D206">
            <v>-37.670409999999997</v>
          </cell>
          <cell r="E206">
            <v>144.51382000000001</v>
          </cell>
          <cell r="F206">
            <v>158</v>
          </cell>
          <cell r="G206">
            <v>107</v>
          </cell>
          <cell r="H206">
            <v>6.6</v>
          </cell>
          <cell r="I206">
            <v>4</v>
          </cell>
          <cell r="J206">
            <v>6</v>
          </cell>
          <cell r="K206">
            <v>8</v>
          </cell>
          <cell r="L206" t="str">
            <v>NA</v>
          </cell>
          <cell r="M206" t="str">
            <v>NA</v>
          </cell>
          <cell r="N206" t="str">
            <v>NA</v>
          </cell>
          <cell r="O206">
            <v>46</v>
          </cell>
          <cell r="S206" t="str">
            <v>Long Forest, Djerriwarrh Track.</v>
          </cell>
          <cell r="T206" t="str">
            <v>Vesk</v>
          </cell>
          <cell r="U206" t="str">
            <v>P.A.</v>
          </cell>
          <cell r="V206" t="str">
            <v>Neal</v>
          </cell>
          <cell r="W206" t="str">
            <v>W.C.</v>
          </cell>
        </row>
        <row r="207">
          <cell r="A207" t="str">
            <v>Eucalyptus baueriana subsp. thalassina</v>
          </cell>
          <cell r="B207">
            <v>42993</v>
          </cell>
          <cell r="C207" t="str">
            <v>LFB001</v>
          </cell>
          <cell r="D207">
            <v>-37.67107</v>
          </cell>
          <cell r="E207">
            <v>144.51607999999999</v>
          </cell>
          <cell r="F207">
            <v>119</v>
          </cell>
          <cell r="G207">
            <v>108</v>
          </cell>
          <cell r="H207">
            <v>11</v>
          </cell>
          <cell r="I207">
            <v>20</v>
          </cell>
          <cell r="J207">
            <v>27</v>
          </cell>
          <cell r="K207">
            <v>24</v>
          </cell>
          <cell r="L207" t="str">
            <v>NA</v>
          </cell>
          <cell r="M207" t="str">
            <v>NA</v>
          </cell>
          <cell r="N207" t="str">
            <v>NA</v>
          </cell>
          <cell r="O207">
            <v>120</v>
          </cell>
          <cell r="S207" t="str">
            <v>Long Forest, downhill from Djerriwarrh Track towards Djerriwarrh Creek.</v>
          </cell>
          <cell r="T207" t="str">
            <v>Vesk</v>
          </cell>
          <cell r="U207" t="str">
            <v>P.A.</v>
          </cell>
          <cell r="V207" t="str">
            <v>Neal</v>
          </cell>
          <cell r="W207" t="str">
            <v>W.C.</v>
          </cell>
        </row>
        <row r="208">
          <cell r="A208" t="str">
            <v>Eucalyptus baueriana subsp. thalassina</v>
          </cell>
          <cell r="B208">
            <v>42993</v>
          </cell>
          <cell r="C208" t="str">
            <v>LFB002</v>
          </cell>
          <cell r="D208">
            <v>-37.671309999999998</v>
          </cell>
          <cell r="E208">
            <v>144.51632000000001</v>
          </cell>
          <cell r="F208">
            <v>120</v>
          </cell>
          <cell r="G208">
            <v>109</v>
          </cell>
          <cell r="H208">
            <v>10.8</v>
          </cell>
          <cell r="I208">
            <v>25</v>
          </cell>
          <cell r="J208">
            <v>27</v>
          </cell>
          <cell r="K208">
            <v>33</v>
          </cell>
          <cell r="L208" t="str">
            <v>NA</v>
          </cell>
          <cell r="M208" t="str">
            <v>NA</v>
          </cell>
          <cell r="N208" t="str">
            <v>NA</v>
          </cell>
          <cell r="O208">
            <v>111</v>
          </cell>
          <cell r="S208" t="str">
            <v>Long Forest, downhill from Djerriwarrh Track on the bank of Djerriwarrh Creek.</v>
          </cell>
          <cell r="T208" t="str">
            <v>Vesk</v>
          </cell>
          <cell r="U208" t="str">
            <v>P.A.</v>
          </cell>
          <cell r="V208" t="str">
            <v>Neal</v>
          </cell>
          <cell r="W208" t="str">
            <v>W.C.</v>
          </cell>
        </row>
        <row r="209">
          <cell r="A209" t="str">
            <v>Eucalyptus polyanthemos subsp. vestita</v>
          </cell>
          <cell r="B209">
            <v>42993</v>
          </cell>
          <cell r="C209" t="str">
            <v>LFB003</v>
          </cell>
          <cell r="D209">
            <v>-37.671219999999998</v>
          </cell>
          <cell r="E209">
            <v>144.51573999999999</v>
          </cell>
          <cell r="F209">
            <v>138</v>
          </cell>
          <cell r="G209">
            <v>111</v>
          </cell>
          <cell r="H209">
            <v>7.8</v>
          </cell>
          <cell r="I209">
            <v>13</v>
          </cell>
          <cell r="J209">
            <v>16</v>
          </cell>
          <cell r="K209">
            <v>18</v>
          </cell>
          <cell r="L209" t="str">
            <v>NA</v>
          </cell>
          <cell r="M209" t="str">
            <v>NA</v>
          </cell>
          <cell r="N209" t="str">
            <v>NA</v>
          </cell>
          <cell r="O209">
            <v>53</v>
          </cell>
          <cell r="S209" t="str">
            <v>Long Forest, downhill from Djerriwarrh Track towards Djerriwarrh Creek.</v>
          </cell>
          <cell r="T209" t="str">
            <v>Vesk</v>
          </cell>
          <cell r="U209" t="str">
            <v>P.A.</v>
          </cell>
          <cell r="V209" t="str">
            <v>Neal</v>
          </cell>
          <cell r="W209" t="str">
            <v>W.C.</v>
          </cell>
        </row>
        <row r="210">
          <cell r="A210" t="str">
            <v>Eucalyptus viminalis subsp. viminalis</v>
          </cell>
          <cell r="B210">
            <v>42993</v>
          </cell>
          <cell r="C210" t="str">
            <v>LFB004</v>
          </cell>
          <cell r="D210">
            <v>-37.671619999999997</v>
          </cell>
          <cell r="E210">
            <v>144.51652000000001</v>
          </cell>
          <cell r="F210">
            <v>120</v>
          </cell>
          <cell r="G210">
            <v>112</v>
          </cell>
          <cell r="H210">
            <v>22</v>
          </cell>
          <cell r="I210">
            <v>34</v>
          </cell>
          <cell r="J210">
            <v>48</v>
          </cell>
          <cell r="K210">
            <v>33</v>
          </cell>
          <cell r="L210" t="str">
            <v>NA</v>
          </cell>
          <cell r="M210" t="str">
            <v>NA</v>
          </cell>
          <cell r="N210" t="str">
            <v>NA</v>
          </cell>
          <cell r="O210">
            <v>380</v>
          </cell>
          <cell r="S210" t="str">
            <v>Long Forest, downhill from Djerriwarrh Track on the bank of Djerriwarrh Creek.</v>
          </cell>
          <cell r="T210" t="str">
            <v>Vesk</v>
          </cell>
          <cell r="U210" t="str">
            <v>P.A.</v>
          </cell>
          <cell r="V210" t="str">
            <v>Neal</v>
          </cell>
          <cell r="W210" t="str">
            <v>W.C.</v>
          </cell>
        </row>
        <row r="211">
          <cell r="A211" t="str">
            <v>Eucalyptus baueriana subsp. thalassina</v>
          </cell>
          <cell r="B211">
            <v>42993</v>
          </cell>
          <cell r="C211" t="str">
            <v>LFB005</v>
          </cell>
          <cell r="D211">
            <v>-37.671619999999997</v>
          </cell>
          <cell r="E211">
            <v>144.51652000000001</v>
          </cell>
          <cell r="F211">
            <v>120</v>
          </cell>
          <cell r="G211">
            <v>112</v>
          </cell>
          <cell r="H211">
            <v>12.8</v>
          </cell>
          <cell r="I211">
            <v>24</v>
          </cell>
          <cell r="J211">
            <v>28</v>
          </cell>
          <cell r="K211">
            <v>42</v>
          </cell>
          <cell r="L211" t="str">
            <v>NA</v>
          </cell>
          <cell r="M211" t="str">
            <v>NA</v>
          </cell>
          <cell r="N211" t="str">
            <v>NA</v>
          </cell>
          <cell r="O211">
            <v>160</v>
          </cell>
          <cell r="S211" t="str">
            <v>Long Forest, downhill from Djerriwarrh Track on the bank of Djerriwarrh Creek.</v>
          </cell>
          <cell r="T211" t="str">
            <v>Vesk</v>
          </cell>
          <cell r="U211" t="str">
            <v>P.A.</v>
          </cell>
          <cell r="V211" t="str">
            <v>Neal</v>
          </cell>
          <cell r="W211" t="str">
            <v>W.C.</v>
          </cell>
        </row>
        <row r="212">
          <cell r="A212" t="str">
            <v>Eucalyptus behriana</v>
          </cell>
          <cell r="B212">
            <v>42993</v>
          </cell>
          <cell r="C212" t="str">
            <v>LFC001</v>
          </cell>
          <cell r="D212">
            <v>-37.670340000000003</v>
          </cell>
          <cell r="E212">
            <v>144.51329999999999</v>
          </cell>
          <cell r="F212">
            <v>162</v>
          </cell>
          <cell r="G212">
            <v>113</v>
          </cell>
          <cell r="H212">
            <v>10.8</v>
          </cell>
          <cell r="I212">
            <v>5</v>
          </cell>
          <cell r="J212">
            <v>6</v>
          </cell>
          <cell r="K212">
            <v>6</v>
          </cell>
          <cell r="L212" t="str">
            <v>NA</v>
          </cell>
          <cell r="M212" t="str">
            <v>NA</v>
          </cell>
          <cell r="N212" t="str">
            <v>NA</v>
          </cell>
          <cell r="O212">
            <v>48</v>
          </cell>
          <cell r="S212" t="str">
            <v>Long Forest, Djerriwarrh Track.</v>
          </cell>
          <cell r="T212" t="str">
            <v>Vesk</v>
          </cell>
          <cell r="U212" t="str">
            <v>P.A.</v>
          </cell>
          <cell r="V212" t="str">
            <v>Neal</v>
          </cell>
          <cell r="W212" t="str">
            <v>W.C.</v>
          </cell>
        </row>
        <row r="213">
          <cell r="A213" t="str">
            <v>Eucalyptus leucoxylon subsp. leucoxylon</v>
          </cell>
          <cell r="B213">
            <v>42993</v>
          </cell>
          <cell r="C213" t="str">
            <v>LFD001</v>
          </cell>
          <cell r="D213">
            <v>-37.67024</v>
          </cell>
          <cell r="E213">
            <v>144.51058</v>
          </cell>
          <cell r="F213">
            <v>172</v>
          </cell>
          <cell r="G213">
            <v>114</v>
          </cell>
          <cell r="H213">
            <v>8.6999999999999993</v>
          </cell>
          <cell r="I213">
            <v>11</v>
          </cell>
          <cell r="J213">
            <v>8</v>
          </cell>
          <cell r="K213">
            <v>12</v>
          </cell>
          <cell r="L213" t="str">
            <v>NA</v>
          </cell>
          <cell r="M213" t="str">
            <v>NA</v>
          </cell>
          <cell r="N213" t="str">
            <v>NA</v>
          </cell>
          <cell r="O213">
            <v>48</v>
          </cell>
          <cell r="S213" t="str">
            <v>Long Forest, Djerriwarrh Track.</v>
          </cell>
          <cell r="T213" t="str">
            <v>Vesk</v>
          </cell>
          <cell r="U213" t="str">
            <v>P.A.</v>
          </cell>
          <cell r="V213" t="str">
            <v>Neal</v>
          </cell>
          <cell r="W213" t="str">
            <v>W.C.</v>
          </cell>
        </row>
        <row r="214">
          <cell r="A214" t="str">
            <v>Eucalyptus behriana</v>
          </cell>
          <cell r="B214">
            <v>42993</v>
          </cell>
          <cell r="C214" t="str">
            <v>LFE001</v>
          </cell>
          <cell r="D214">
            <v>-37.670859999999998</v>
          </cell>
          <cell r="E214">
            <v>144.50958</v>
          </cell>
          <cell r="F214">
            <v>181</v>
          </cell>
          <cell r="G214">
            <v>115</v>
          </cell>
          <cell r="H214">
            <v>9.5</v>
          </cell>
          <cell r="I214">
            <v>9</v>
          </cell>
          <cell r="J214">
            <v>9</v>
          </cell>
          <cell r="K214">
            <v>10</v>
          </cell>
          <cell r="L214" t="str">
            <v>NA</v>
          </cell>
          <cell r="M214" t="str">
            <v>NA</v>
          </cell>
          <cell r="N214" t="str">
            <v>NA</v>
          </cell>
          <cell r="O214">
            <v>50</v>
          </cell>
          <cell r="S214" t="str">
            <v>Long Forest, Djerriwarrh Track.</v>
          </cell>
          <cell r="T214" t="str">
            <v>Vesk</v>
          </cell>
          <cell r="U214" t="str">
            <v>P.A.</v>
          </cell>
          <cell r="V214" t="str">
            <v>Neal</v>
          </cell>
          <cell r="W214" t="str">
            <v>W.C.</v>
          </cell>
        </row>
        <row r="215">
          <cell r="A215" t="str">
            <v>Eucalyptus fulgens</v>
          </cell>
          <cell r="B215">
            <v>43081</v>
          </cell>
          <cell r="C215" t="str">
            <v>LIA01</v>
          </cell>
          <cell r="D215">
            <v>-38.06729</v>
          </cell>
          <cell r="E215">
            <v>145.62011999999999</v>
          </cell>
          <cell r="F215">
            <v>56</v>
          </cell>
          <cell r="G215">
            <v>176</v>
          </cell>
          <cell r="H215">
            <v>12.8</v>
          </cell>
          <cell r="I215">
            <v>53</v>
          </cell>
          <cell r="J215">
            <v>72</v>
          </cell>
          <cell r="K215">
            <v>84</v>
          </cell>
          <cell r="L215">
            <v>74</v>
          </cell>
          <cell r="M215" t="str">
            <v>NA</v>
          </cell>
          <cell r="N215" t="str">
            <v>NA</v>
          </cell>
          <cell r="O215">
            <v>230</v>
          </cell>
          <cell r="S215" t="str">
            <v>Tynong North Road, just north of Princes Highway.</v>
          </cell>
          <cell r="T215" t="str">
            <v>Vesk</v>
          </cell>
          <cell r="U215" t="str">
            <v>P.A.</v>
          </cell>
          <cell r="V215" t="str">
            <v>Neal</v>
          </cell>
          <cell r="W215" t="str">
            <v>W.C.</v>
          </cell>
          <cell r="X215" t="str">
            <v>Morris</v>
          </cell>
          <cell r="Y215" t="str">
            <v>W.K.</v>
          </cell>
        </row>
        <row r="216">
          <cell r="A216" t="str">
            <v>Eucalyptus fulgens</v>
          </cell>
          <cell r="B216">
            <v>43081</v>
          </cell>
          <cell r="C216" t="str">
            <v>LIA02</v>
          </cell>
          <cell r="D216">
            <v>-37.981960000000001</v>
          </cell>
          <cell r="E216">
            <v>145.62035</v>
          </cell>
          <cell r="F216">
            <v>147</v>
          </cell>
          <cell r="G216">
            <v>178</v>
          </cell>
          <cell r="H216">
            <v>9</v>
          </cell>
          <cell r="I216" t="str">
            <v>NA</v>
          </cell>
          <cell r="J216" t="str">
            <v>NA</v>
          </cell>
          <cell r="K216" t="str">
            <v>NA</v>
          </cell>
          <cell r="L216" t="str">
            <v>NA</v>
          </cell>
          <cell r="M216" t="str">
            <v>NA</v>
          </cell>
          <cell r="N216" t="str">
            <v>NA</v>
          </cell>
          <cell r="O216">
            <v>55</v>
          </cell>
          <cell r="S216" t="str">
            <v>Gembrook-Tonimbuk Road, Bunyip State Park.</v>
          </cell>
          <cell r="T216" t="str">
            <v>Vesk</v>
          </cell>
          <cell r="U216" t="str">
            <v>P.A.</v>
          </cell>
          <cell r="V216" t="str">
            <v>Neal</v>
          </cell>
          <cell r="W216" t="str">
            <v>W.C.</v>
          </cell>
          <cell r="X216" t="str">
            <v>Morris</v>
          </cell>
          <cell r="Y216" t="str">
            <v>W.K.</v>
          </cell>
        </row>
        <row r="217">
          <cell r="A217" t="str">
            <v>Eucalyptus strzeleckii</v>
          </cell>
          <cell r="B217">
            <v>43081</v>
          </cell>
          <cell r="C217" t="str">
            <v>LIB01</v>
          </cell>
          <cell r="D217">
            <v>-38.210949999999997</v>
          </cell>
          <cell r="E217">
            <v>146.05428000000001</v>
          </cell>
          <cell r="F217">
            <v>87</v>
          </cell>
          <cell r="G217">
            <v>179</v>
          </cell>
          <cell r="H217">
            <v>14.8</v>
          </cell>
          <cell r="I217">
            <v>6</v>
          </cell>
          <cell r="J217">
            <v>7</v>
          </cell>
          <cell r="K217">
            <v>8</v>
          </cell>
          <cell r="L217" t="str">
            <v>NA</v>
          </cell>
          <cell r="M217" t="str">
            <v>NA</v>
          </cell>
          <cell r="N217" t="str">
            <v>NA</v>
          </cell>
          <cell r="O217">
            <v>290</v>
          </cell>
          <cell r="S217" t="str">
            <v>Hazeldean Road, Yarragon.</v>
          </cell>
          <cell r="T217" t="str">
            <v>Vesk</v>
          </cell>
          <cell r="U217" t="str">
            <v>P.A.</v>
          </cell>
          <cell r="V217" t="str">
            <v>Neal</v>
          </cell>
          <cell r="W217" t="str">
            <v>W.C.</v>
          </cell>
          <cell r="X217" t="str">
            <v>Morris</v>
          </cell>
          <cell r="Y217" t="str">
            <v>W.K.</v>
          </cell>
        </row>
        <row r="218">
          <cell r="A218" t="str">
            <v>Eucalyptus strzeleckii</v>
          </cell>
          <cell r="B218">
            <v>43081</v>
          </cell>
          <cell r="C218" t="str">
            <v>LIB02</v>
          </cell>
          <cell r="D218">
            <v>-38.210949999999997</v>
          </cell>
          <cell r="E218">
            <v>146.05428000000001</v>
          </cell>
          <cell r="F218">
            <v>87</v>
          </cell>
          <cell r="G218">
            <v>179</v>
          </cell>
          <cell r="H218">
            <v>18</v>
          </cell>
          <cell r="I218">
            <v>7</v>
          </cell>
          <cell r="J218">
            <v>9</v>
          </cell>
          <cell r="K218">
            <v>11</v>
          </cell>
          <cell r="L218" t="str">
            <v>NA</v>
          </cell>
          <cell r="M218" t="str">
            <v>NA</v>
          </cell>
          <cell r="N218" t="str">
            <v>NA</v>
          </cell>
          <cell r="O218">
            <v>200</v>
          </cell>
          <cell r="S218" t="str">
            <v>Hazeldean Road, Yarragon.</v>
          </cell>
          <cell r="T218" t="str">
            <v>Vesk</v>
          </cell>
          <cell r="U218" t="str">
            <v>P.A.</v>
          </cell>
          <cell r="V218" t="str">
            <v>Neal</v>
          </cell>
          <cell r="W218" t="str">
            <v>W.C.</v>
          </cell>
          <cell r="X218" t="str">
            <v>Morris</v>
          </cell>
          <cell r="Y218" t="str">
            <v>W.K.</v>
          </cell>
        </row>
        <row r="219">
          <cell r="A219" t="str">
            <v>Eucalyptus ovata</v>
          </cell>
          <cell r="B219">
            <v>43081</v>
          </cell>
          <cell r="C219" t="str">
            <v>LIB03</v>
          </cell>
          <cell r="D219">
            <v>-38.222200000000001</v>
          </cell>
          <cell r="E219">
            <v>146.04262</v>
          </cell>
          <cell r="F219">
            <v>106</v>
          </cell>
          <cell r="G219">
            <v>180</v>
          </cell>
          <cell r="H219">
            <v>16.399999999999999</v>
          </cell>
          <cell r="I219">
            <v>19</v>
          </cell>
          <cell r="J219">
            <v>14</v>
          </cell>
          <cell r="K219">
            <v>27</v>
          </cell>
          <cell r="L219">
            <v>18</v>
          </cell>
          <cell r="M219" t="str">
            <v>NA</v>
          </cell>
          <cell r="N219" t="str">
            <v>NA</v>
          </cell>
          <cell r="O219">
            <v>135</v>
          </cell>
          <cell r="S219" t="str">
            <v>Hazeldean Road, Yarragon.</v>
          </cell>
          <cell r="T219" t="str">
            <v>Vesk</v>
          </cell>
          <cell r="U219" t="str">
            <v>P.A.</v>
          </cell>
          <cell r="V219" t="str">
            <v>Neal</v>
          </cell>
          <cell r="W219" t="str">
            <v>W.C.</v>
          </cell>
          <cell r="X219" t="str">
            <v>Morris</v>
          </cell>
          <cell r="Y219" t="str">
            <v>W.K.</v>
          </cell>
        </row>
        <row r="220">
          <cell r="A220" t="str">
            <v>Eucalyptus ovata</v>
          </cell>
          <cell r="B220">
            <v>43081</v>
          </cell>
          <cell r="C220" t="str">
            <v>LIB04</v>
          </cell>
          <cell r="D220">
            <v>-38.222200000000001</v>
          </cell>
          <cell r="E220">
            <v>146.04262</v>
          </cell>
          <cell r="F220">
            <v>106</v>
          </cell>
          <cell r="G220">
            <v>180</v>
          </cell>
          <cell r="H220">
            <v>17.600000000000001</v>
          </cell>
          <cell r="I220">
            <v>10</v>
          </cell>
          <cell r="J220">
            <v>14</v>
          </cell>
          <cell r="K220">
            <v>12</v>
          </cell>
          <cell r="L220">
            <v>8</v>
          </cell>
          <cell r="M220" t="str">
            <v>NA</v>
          </cell>
          <cell r="N220" t="str">
            <v>NA</v>
          </cell>
          <cell r="O220">
            <v>330</v>
          </cell>
          <cell r="S220" t="str">
            <v>Hazeldean Road, Yarragon.</v>
          </cell>
          <cell r="T220" t="str">
            <v>Vesk</v>
          </cell>
          <cell r="U220" t="str">
            <v>P.A.</v>
          </cell>
          <cell r="V220" t="str">
            <v>Neal</v>
          </cell>
          <cell r="W220" t="str">
            <v>W.C.</v>
          </cell>
          <cell r="X220" t="str">
            <v>Morris</v>
          </cell>
          <cell r="Y220" t="str">
            <v>W.K.</v>
          </cell>
        </row>
        <row r="221">
          <cell r="A221" t="str">
            <v>Eucalyptus strzeleckii</v>
          </cell>
          <cell r="B221">
            <v>43081</v>
          </cell>
          <cell r="C221" t="str">
            <v>LIB05</v>
          </cell>
          <cell r="D221">
            <v>-38.222200000000001</v>
          </cell>
          <cell r="E221">
            <v>146.04262</v>
          </cell>
          <cell r="F221">
            <v>106</v>
          </cell>
          <cell r="G221">
            <v>180</v>
          </cell>
          <cell r="H221">
            <v>20</v>
          </cell>
          <cell r="I221">
            <v>10</v>
          </cell>
          <cell r="J221">
            <v>35</v>
          </cell>
          <cell r="K221">
            <v>24</v>
          </cell>
          <cell r="L221">
            <v>25</v>
          </cell>
          <cell r="M221">
            <v>16</v>
          </cell>
          <cell r="N221" t="str">
            <v>NA</v>
          </cell>
          <cell r="O221">
            <v>250</v>
          </cell>
          <cell r="S221" t="str">
            <v>Hazeldean Road, Yarragon.</v>
          </cell>
          <cell r="T221" t="str">
            <v>Vesk</v>
          </cell>
          <cell r="U221" t="str">
            <v>P.A.</v>
          </cell>
          <cell r="V221" t="str">
            <v>Neal</v>
          </cell>
          <cell r="W221" t="str">
            <v>W.C.</v>
          </cell>
          <cell r="X221" t="str">
            <v>Morris</v>
          </cell>
          <cell r="Y221" t="str">
            <v>W.K.</v>
          </cell>
        </row>
        <row r="222">
          <cell r="A222" t="str">
            <v>Eucalyptus melliodora</v>
          </cell>
          <cell r="B222">
            <v>43081</v>
          </cell>
          <cell r="C222" t="str">
            <v>LIC01</v>
          </cell>
          <cell r="D222">
            <v>-38.113140000000001</v>
          </cell>
          <cell r="E222">
            <v>146.43498</v>
          </cell>
          <cell r="F222">
            <v>233</v>
          </cell>
          <cell r="G222">
            <v>181</v>
          </cell>
          <cell r="H222">
            <v>18.399999999999999</v>
          </cell>
          <cell r="I222">
            <v>18</v>
          </cell>
          <cell r="J222">
            <v>12</v>
          </cell>
          <cell r="K222">
            <v>24</v>
          </cell>
          <cell r="L222">
            <v>6</v>
          </cell>
          <cell r="M222">
            <v>27</v>
          </cell>
          <cell r="N222" t="str">
            <v>NA</v>
          </cell>
          <cell r="O222">
            <v>125</v>
          </cell>
          <cell r="S222" t="str">
            <v>W3 road, off Tyers-Walhalla Road, Tyers Park.</v>
          </cell>
          <cell r="T222" t="str">
            <v>Vesk</v>
          </cell>
          <cell r="U222" t="str">
            <v>P.A.</v>
          </cell>
          <cell r="V222" t="str">
            <v>Neal</v>
          </cell>
          <cell r="W222" t="str">
            <v>W.C.</v>
          </cell>
          <cell r="X222" t="str">
            <v>Morris</v>
          </cell>
          <cell r="Y222" t="str">
            <v>W.K.</v>
          </cell>
        </row>
        <row r="223">
          <cell r="A223" t="str">
            <v>Eucalyptus obliqua</v>
          </cell>
          <cell r="B223">
            <v>43081</v>
          </cell>
          <cell r="C223" t="str">
            <v>LIC02</v>
          </cell>
          <cell r="D223">
            <v>-38.113909999999997</v>
          </cell>
          <cell r="E223">
            <v>146.434</v>
          </cell>
          <cell r="F223">
            <v>236</v>
          </cell>
          <cell r="G223">
            <v>182</v>
          </cell>
          <cell r="H223">
            <v>14.6</v>
          </cell>
          <cell r="I223">
            <v>17</v>
          </cell>
          <cell r="J223">
            <v>37</v>
          </cell>
          <cell r="K223">
            <v>26</v>
          </cell>
          <cell r="L223">
            <v>29</v>
          </cell>
          <cell r="M223">
            <v>25</v>
          </cell>
          <cell r="N223" t="str">
            <v>NA</v>
          </cell>
          <cell r="O223">
            <v>160</v>
          </cell>
          <cell r="S223" t="str">
            <v>W3 road, off Tyers-Walhalla Road, Tyers Park.</v>
          </cell>
          <cell r="T223" t="str">
            <v>Vesk</v>
          </cell>
          <cell r="U223" t="str">
            <v>P.A.</v>
          </cell>
          <cell r="V223" t="str">
            <v>Neal</v>
          </cell>
          <cell r="W223" t="str">
            <v>W.C.</v>
          </cell>
          <cell r="X223" t="str">
            <v>Morris</v>
          </cell>
          <cell r="Y223" t="str">
            <v>W.K.</v>
          </cell>
        </row>
        <row r="224">
          <cell r="A224" t="str">
            <v>Eucalyptus obliqua</v>
          </cell>
          <cell r="B224">
            <v>43081</v>
          </cell>
          <cell r="C224" t="str">
            <v>LIC03</v>
          </cell>
          <cell r="D224">
            <v>-38.113140000000001</v>
          </cell>
          <cell r="E224">
            <v>146.43498</v>
          </cell>
          <cell r="F224">
            <v>233</v>
          </cell>
          <cell r="G224">
            <v>181</v>
          </cell>
          <cell r="H224">
            <v>18.2</v>
          </cell>
          <cell r="I224">
            <v>16</v>
          </cell>
          <cell r="J224">
            <v>12</v>
          </cell>
          <cell r="K224">
            <v>16</v>
          </cell>
          <cell r="L224">
            <v>17</v>
          </cell>
          <cell r="M224">
            <v>18</v>
          </cell>
          <cell r="N224" t="str">
            <v>NA</v>
          </cell>
          <cell r="O224">
            <v>82</v>
          </cell>
          <cell r="S224" t="str">
            <v>W3 road, off Tyers-Walhalla Road, Tyers Park.</v>
          </cell>
          <cell r="T224" t="str">
            <v>Vesk</v>
          </cell>
          <cell r="U224" t="str">
            <v>P.A.</v>
          </cell>
          <cell r="V224" t="str">
            <v>Neal</v>
          </cell>
          <cell r="W224" t="str">
            <v>W.C.</v>
          </cell>
          <cell r="X224" t="str">
            <v>Morris</v>
          </cell>
          <cell r="Y224" t="str">
            <v>W.K.</v>
          </cell>
        </row>
        <row r="225">
          <cell r="A225" t="str">
            <v>Eucalyptus yarraensis</v>
          </cell>
          <cell r="B225">
            <v>43081</v>
          </cell>
          <cell r="C225" t="str">
            <v>LID01</v>
          </cell>
          <cell r="D225">
            <v>-38.135570000000001</v>
          </cell>
          <cell r="E225">
            <v>146.54454000000001</v>
          </cell>
          <cell r="F225">
            <v>50</v>
          </cell>
          <cell r="G225">
            <v>183</v>
          </cell>
          <cell r="H225">
            <v>21</v>
          </cell>
          <cell r="I225">
            <v>40</v>
          </cell>
          <cell r="J225">
            <v>41</v>
          </cell>
          <cell r="K225">
            <v>43</v>
          </cell>
          <cell r="L225">
            <v>31</v>
          </cell>
          <cell r="M225" t="str">
            <v>NA</v>
          </cell>
          <cell r="N225" t="str">
            <v>NA</v>
          </cell>
          <cell r="O225">
            <v>165</v>
          </cell>
          <cell r="S225" t="str">
            <v>Glengarry West road, 2kn west of Glengarry.</v>
          </cell>
          <cell r="T225" t="str">
            <v>Vesk</v>
          </cell>
          <cell r="U225" t="str">
            <v>P.A.</v>
          </cell>
          <cell r="V225" t="str">
            <v>Neal</v>
          </cell>
          <cell r="W225" t="str">
            <v>W.C.</v>
          </cell>
          <cell r="X225" t="str">
            <v>Morris</v>
          </cell>
          <cell r="Y225" t="str">
            <v>W.K.</v>
          </cell>
        </row>
        <row r="226">
          <cell r="A226" t="str">
            <v>Eucalyptus yarraensis</v>
          </cell>
          <cell r="B226">
            <v>43081</v>
          </cell>
          <cell r="C226" t="str">
            <v>LID02</v>
          </cell>
          <cell r="D226">
            <v>-38.135570000000001</v>
          </cell>
          <cell r="E226">
            <v>146.54454000000001</v>
          </cell>
          <cell r="F226">
            <v>50</v>
          </cell>
          <cell r="G226">
            <v>183</v>
          </cell>
          <cell r="H226">
            <v>19.2</v>
          </cell>
          <cell r="I226">
            <v>44</v>
          </cell>
          <cell r="J226">
            <v>32</v>
          </cell>
          <cell r="K226">
            <v>35</v>
          </cell>
          <cell r="L226">
            <v>36</v>
          </cell>
          <cell r="M226" t="str">
            <v>NA</v>
          </cell>
          <cell r="N226" t="str">
            <v>NA</v>
          </cell>
          <cell r="O226">
            <v>215</v>
          </cell>
          <cell r="S226" t="str">
            <v>Glengarry West road, 2kn west of Glengarry.</v>
          </cell>
          <cell r="T226" t="str">
            <v>Vesk</v>
          </cell>
          <cell r="U226" t="str">
            <v>P.A.</v>
          </cell>
          <cell r="V226" t="str">
            <v>Neal</v>
          </cell>
          <cell r="W226" t="str">
            <v>W.C.</v>
          </cell>
          <cell r="X226" t="str">
            <v>Morris</v>
          </cell>
          <cell r="Y226" t="str">
            <v>W.K.</v>
          </cell>
        </row>
        <row r="227">
          <cell r="A227" t="str">
            <v>Eucalyptus globoidea</v>
          </cell>
          <cell r="B227">
            <v>43081</v>
          </cell>
          <cell r="C227" t="str">
            <v>LID03</v>
          </cell>
          <cell r="D227">
            <v>-38.135570000000001</v>
          </cell>
          <cell r="E227">
            <v>146.54454000000001</v>
          </cell>
          <cell r="F227">
            <v>50</v>
          </cell>
          <cell r="G227">
            <v>183</v>
          </cell>
          <cell r="H227">
            <v>13.2</v>
          </cell>
          <cell r="I227">
            <v>15</v>
          </cell>
          <cell r="J227">
            <v>20</v>
          </cell>
          <cell r="K227">
            <v>32</v>
          </cell>
          <cell r="L227">
            <v>24</v>
          </cell>
          <cell r="M227" t="str">
            <v>NA</v>
          </cell>
          <cell r="N227" t="str">
            <v>NA</v>
          </cell>
          <cell r="O227">
            <v>115</v>
          </cell>
          <cell r="S227" t="str">
            <v>Glengarry West road, 2kn west of Glengarry.</v>
          </cell>
          <cell r="T227" t="str">
            <v>Vesk</v>
          </cell>
          <cell r="U227" t="str">
            <v>P.A.</v>
          </cell>
          <cell r="V227" t="str">
            <v>Neal</v>
          </cell>
          <cell r="W227" t="str">
            <v>W.C.</v>
          </cell>
          <cell r="X227" t="str">
            <v>Morris</v>
          </cell>
          <cell r="Y227" t="str">
            <v>W.K.</v>
          </cell>
        </row>
        <row r="228">
          <cell r="A228" t="str">
            <v>Eucalyptus ?globoidea</v>
          </cell>
          <cell r="B228">
            <v>43081</v>
          </cell>
          <cell r="C228" t="str">
            <v>LID04</v>
          </cell>
          <cell r="D228">
            <v>-38.135570000000001</v>
          </cell>
          <cell r="E228">
            <v>146.54454000000001</v>
          </cell>
          <cell r="F228">
            <v>50</v>
          </cell>
          <cell r="G228">
            <v>183</v>
          </cell>
          <cell r="H228">
            <v>14.4</v>
          </cell>
          <cell r="I228">
            <v>16</v>
          </cell>
          <cell r="J228">
            <v>17</v>
          </cell>
          <cell r="K228">
            <v>17</v>
          </cell>
          <cell r="L228">
            <v>20</v>
          </cell>
          <cell r="M228" t="str">
            <v>NA</v>
          </cell>
          <cell r="N228" t="str">
            <v>NA</v>
          </cell>
          <cell r="O228">
            <v>115</v>
          </cell>
          <cell r="S228" t="str">
            <v>Glengarry West road, 2kn west of Glengarry.</v>
          </cell>
          <cell r="T228" t="str">
            <v>Vesk</v>
          </cell>
          <cell r="U228" t="str">
            <v>P.A.</v>
          </cell>
          <cell r="V228" t="str">
            <v>Neal</v>
          </cell>
          <cell r="W228" t="str">
            <v>W.C.</v>
          </cell>
          <cell r="X228" t="str">
            <v>Morris</v>
          </cell>
          <cell r="Y228" t="str">
            <v>W.K.</v>
          </cell>
          <cell r="Z228" t="str">
            <v>Buds and fruit pedicels slightly too long for typical E. globoidea.</v>
          </cell>
        </row>
        <row r="229">
          <cell r="A229" t="str">
            <v>Eucalyptus yarraensis</v>
          </cell>
          <cell r="B229">
            <v>43081</v>
          </cell>
          <cell r="C229" t="str">
            <v>LID05</v>
          </cell>
          <cell r="D229">
            <v>-38.135089999999998</v>
          </cell>
          <cell r="E229">
            <v>146.54603</v>
          </cell>
          <cell r="F229">
            <v>49</v>
          </cell>
          <cell r="G229">
            <v>185</v>
          </cell>
          <cell r="H229">
            <v>15.5</v>
          </cell>
          <cell r="I229">
            <v>19</v>
          </cell>
          <cell r="J229">
            <v>31</v>
          </cell>
          <cell r="K229">
            <v>32</v>
          </cell>
          <cell r="L229">
            <v>30</v>
          </cell>
          <cell r="M229" t="str">
            <v>NA</v>
          </cell>
          <cell r="N229" t="str">
            <v>NA</v>
          </cell>
          <cell r="O229">
            <v>160</v>
          </cell>
          <cell r="S229" t="str">
            <v>Glengarry West road, 2kn west of Glengarry.</v>
          </cell>
          <cell r="T229" t="str">
            <v>Vesk</v>
          </cell>
          <cell r="U229" t="str">
            <v>P.A.</v>
          </cell>
          <cell r="V229" t="str">
            <v>Neal</v>
          </cell>
          <cell r="W229" t="str">
            <v>W.C.</v>
          </cell>
          <cell r="X229" t="str">
            <v>Morris</v>
          </cell>
          <cell r="Y229" t="str">
            <v>W.K.</v>
          </cell>
        </row>
        <row r="230">
          <cell r="A230" t="str">
            <v>Eucalyptus yarraensis</v>
          </cell>
          <cell r="B230">
            <v>43081</v>
          </cell>
          <cell r="C230" t="str">
            <v>LID06</v>
          </cell>
          <cell r="D230">
            <v>-38.135570000000001</v>
          </cell>
          <cell r="E230">
            <v>146.54454000000001</v>
          </cell>
          <cell r="F230">
            <v>50</v>
          </cell>
          <cell r="G230">
            <v>183</v>
          </cell>
          <cell r="H230">
            <v>13.8</v>
          </cell>
          <cell r="I230">
            <v>13</v>
          </cell>
          <cell r="J230">
            <v>11</v>
          </cell>
          <cell r="K230">
            <v>23</v>
          </cell>
          <cell r="L230">
            <v>26</v>
          </cell>
          <cell r="M230">
            <v>36</v>
          </cell>
          <cell r="N230" t="str">
            <v>NA</v>
          </cell>
          <cell r="O230">
            <v>325</v>
          </cell>
          <cell r="S230" t="str">
            <v>Glengarry West road, 2kn west of Glengarry.</v>
          </cell>
          <cell r="T230" t="str">
            <v>Vesk</v>
          </cell>
          <cell r="U230" t="str">
            <v>P.A.</v>
          </cell>
          <cell r="V230" t="str">
            <v>Neal</v>
          </cell>
          <cell r="W230" t="str">
            <v>W.C.</v>
          </cell>
          <cell r="X230" t="str">
            <v>Morris</v>
          </cell>
          <cell r="Y230" t="str">
            <v>W.K.</v>
          </cell>
        </row>
        <row r="231">
          <cell r="A231" t="str">
            <v>Eucalyptus tricarpa</v>
          </cell>
          <cell r="B231">
            <v>43081</v>
          </cell>
          <cell r="C231" t="str">
            <v>LIE01</v>
          </cell>
          <cell r="D231">
            <v>-37.936279999999996</v>
          </cell>
          <cell r="E231">
            <v>146.80278000000001</v>
          </cell>
          <cell r="F231">
            <v>103</v>
          </cell>
          <cell r="G231">
            <v>186</v>
          </cell>
          <cell r="H231">
            <v>20.399999999999999</v>
          </cell>
          <cell r="I231">
            <v>34</v>
          </cell>
          <cell r="J231">
            <v>23</v>
          </cell>
          <cell r="K231">
            <v>20</v>
          </cell>
          <cell r="L231">
            <v>16</v>
          </cell>
          <cell r="M231" t="str">
            <v>NA</v>
          </cell>
          <cell r="N231" t="str">
            <v>NA</v>
          </cell>
          <cell r="O231">
            <v>245</v>
          </cell>
          <cell r="S231" t="str">
            <v>Near corner of Weir and Tinamba-Glenmaggie roads, Glenmaggie Regional Park.</v>
          </cell>
          <cell r="T231" t="str">
            <v>Vesk</v>
          </cell>
          <cell r="U231" t="str">
            <v>P.A.</v>
          </cell>
          <cell r="V231" t="str">
            <v>Neal</v>
          </cell>
          <cell r="W231" t="str">
            <v>W.C.</v>
          </cell>
          <cell r="X231" t="str">
            <v>Morris</v>
          </cell>
          <cell r="Y231" t="str">
            <v>W.K.</v>
          </cell>
        </row>
        <row r="232">
          <cell r="A232" t="str">
            <v>Eucalyptus ?tereticornis</v>
          </cell>
          <cell r="B232">
            <v>43081</v>
          </cell>
          <cell r="C232" t="str">
            <v>LIE02</v>
          </cell>
          <cell r="D232">
            <v>-37.910319999999999</v>
          </cell>
          <cell r="E232">
            <v>146.80414999999999</v>
          </cell>
          <cell r="F232">
            <v>101</v>
          </cell>
          <cell r="G232">
            <v>187</v>
          </cell>
          <cell r="H232">
            <v>10</v>
          </cell>
          <cell r="I232">
            <v>13</v>
          </cell>
          <cell r="J232">
            <v>14</v>
          </cell>
          <cell r="K232">
            <v>14</v>
          </cell>
          <cell r="L232">
            <v>15</v>
          </cell>
          <cell r="M232" t="str">
            <v>NA</v>
          </cell>
          <cell r="N232" t="str">
            <v>NA</v>
          </cell>
          <cell r="O232">
            <v>54</v>
          </cell>
          <cell r="S232" t="str">
            <v>Near corner of Weir and Ostbergs roads, Tinamba West.</v>
          </cell>
          <cell r="T232" t="str">
            <v>Vesk</v>
          </cell>
          <cell r="U232" t="str">
            <v>P.A.</v>
          </cell>
          <cell r="V232" t="str">
            <v>Neal</v>
          </cell>
          <cell r="W232" t="str">
            <v>W.C.</v>
          </cell>
          <cell r="X232" t="str">
            <v>Morris</v>
          </cell>
          <cell r="Y232" t="str">
            <v>W.K.</v>
          </cell>
          <cell r="Z232" t="str">
            <v>terticornis ssp. Mediana</v>
          </cell>
        </row>
        <row r="233">
          <cell r="A233" t="str">
            <v>Eucalyptus ?tereticornis</v>
          </cell>
          <cell r="B233">
            <v>43081</v>
          </cell>
          <cell r="C233" t="str">
            <v>LIE03</v>
          </cell>
          <cell r="D233">
            <v>-37.910319999999999</v>
          </cell>
          <cell r="E233">
            <v>146.80414999999999</v>
          </cell>
          <cell r="F233">
            <v>101</v>
          </cell>
          <cell r="G233">
            <v>187</v>
          </cell>
          <cell r="H233">
            <v>10.199999999999999</v>
          </cell>
          <cell r="I233">
            <v>16</v>
          </cell>
          <cell r="J233">
            <v>14</v>
          </cell>
          <cell r="K233">
            <v>14</v>
          </cell>
          <cell r="L233">
            <v>18</v>
          </cell>
          <cell r="M233" t="str">
            <v>NA</v>
          </cell>
          <cell r="N233" t="str">
            <v>NA</v>
          </cell>
          <cell r="O233">
            <v>75</v>
          </cell>
          <cell r="S233" t="str">
            <v>Near corner of Weir and Ostbergs roads, Tinamba West.</v>
          </cell>
          <cell r="T233" t="str">
            <v>Vesk</v>
          </cell>
          <cell r="U233" t="str">
            <v>P.A.</v>
          </cell>
          <cell r="V233" t="str">
            <v>Neal</v>
          </cell>
          <cell r="W233" t="str">
            <v>W.C.</v>
          </cell>
          <cell r="X233" t="str">
            <v>Morris</v>
          </cell>
          <cell r="Y233" t="str">
            <v>W.K.</v>
          </cell>
        </row>
        <row r="234">
          <cell r="A234" t="str">
            <v>Eucalyptus ?globoidea</v>
          </cell>
          <cell r="B234">
            <v>43081</v>
          </cell>
          <cell r="C234" t="str">
            <v>LIE04</v>
          </cell>
          <cell r="D234">
            <v>-37.910800000000002</v>
          </cell>
          <cell r="E234">
            <v>146.80942999999999</v>
          </cell>
          <cell r="F234">
            <v>98</v>
          </cell>
          <cell r="G234">
            <v>188</v>
          </cell>
          <cell r="H234">
            <v>14.2</v>
          </cell>
          <cell r="I234">
            <v>21</v>
          </cell>
          <cell r="J234">
            <v>26</v>
          </cell>
          <cell r="K234">
            <v>24</v>
          </cell>
          <cell r="L234">
            <v>19</v>
          </cell>
          <cell r="M234" t="str">
            <v>NA</v>
          </cell>
          <cell r="N234" t="str">
            <v>NA</v>
          </cell>
          <cell r="O234">
            <v>130</v>
          </cell>
          <cell r="S234" t="str">
            <v>Ostbergs road, Tinamba West.</v>
          </cell>
          <cell r="T234" t="str">
            <v>Vesk</v>
          </cell>
          <cell r="U234" t="str">
            <v>P.A.</v>
          </cell>
          <cell r="V234" t="str">
            <v>Neal</v>
          </cell>
          <cell r="W234" t="str">
            <v>W.C.</v>
          </cell>
          <cell r="X234" t="str">
            <v>Morris</v>
          </cell>
          <cell r="Y234" t="str">
            <v>W.K.</v>
          </cell>
        </row>
        <row r="235">
          <cell r="A235" t="str">
            <v>Eucalyptus macrorhyncha</v>
          </cell>
          <cell r="B235">
            <v>43081</v>
          </cell>
          <cell r="C235" t="str">
            <v>LIE05</v>
          </cell>
          <cell r="D235">
            <v>-37.910800000000002</v>
          </cell>
          <cell r="E235">
            <v>146.80942999999999</v>
          </cell>
          <cell r="F235">
            <v>98</v>
          </cell>
          <cell r="G235">
            <v>188</v>
          </cell>
          <cell r="H235">
            <v>6.5</v>
          </cell>
          <cell r="I235">
            <v>16</v>
          </cell>
          <cell r="J235">
            <v>10</v>
          </cell>
          <cell r="K235">
            <v>14</v>
          </cell>
          <cell r="L235">
            <v>11</v>
          </cell>
          <cell r="M235" t="str">
            <v>NA</v>
          </cell>
          <cell r="N235" t="str">
            <v>NA</v>
          </cell>
          <cell r="O235">
            <v>55</v>
          </cell>
          <cell r="S235" t="str">
            <v>Ostbergs road, Tinamba West.</v>
          </cell>
          <cell r="T235" t="str">
            <v>Vesk</v>
          </cell>
          <cell r="U235" t="str">
            <v>P.A.</v>
          </cell>
          <cell r="V235" t="str">
            <v>Neal</v>
          </cell>
          <cell r="W235" t="str">
            <v>W.C.</v>
          </cell>
          <cell r="X235" t="str">
            <v>Morris</v>
          </cell>
          <cell r="Y235" t="str">
            <v>W.K.</v>
          </cell>
        </row>
        <row r="236">
          <cell r="A236" t="str">
            <v>Eucalyptus macrorhyncha</v>
          </cell>
          <cell r="B236">
            <v>43081</v>
          </cell>
          <cell r="C236" t="str">
            <v>LIE06</v>
          </cell>
          <cell r="D236">
            <v>-37.925379999999997</v>
          </cell>
          <cell r="E236">
            <v>146.82111</v>
          </cell>
          <cell r="F236">
            <v>140</v>
          </cell>
          <cell r="G236">
            <v>189</v>
          </cell>
          <cell r="H236">
            <v>6</v>
          </cell>
          <cell r="I236" t="str">
            <v>NA</v>
          </cell>
          <cell r="J236" t="str">
            <v>NA</v>
          </cell>
          <cell r="K236" t="str">
            <v>NA</v>
          </cell>
          <cell r="L236" t="str">
            <v>NA</v>
          </cell>
          <cell r="M236" t="str">
            <v>NA</v>
          </cell>
          <cell r="N236" t="str">
            <v>NA</v>
          </cell>
          <cell r="O236">
            <v>75</v>
          </cell>
          <cell r="S236" t="str">
            <v>Unnamed road near Blores Hill, Glenmaggie area.</v>
          </cell>
          <cell r="T236" t="str">
            <v>Vesk</v>
          </cell>
          <cell r="U236" t="str">
            <v>P.A.</v>
          </cell>
          <cell r="V236" t="str">
            <v>Neal</v>
          </cell>
          <cell r="W236" t="str">
            <v>W.C.</v>
          </cell>
          <cell r="X236" t="str">
            <v>Morris</v>
          </cell>
          <cell r="Y236" t="str">
            <v>W.K.</v>
          </cell>
        </row>
        <row r="237">
          <cell r="A237" t="str">
            <v>Eucalyptus consideniana</v>
          </cell>
          <cell r="B237">
            <v>43081</v>
          </cell>
          <cell r="C237" t="str">
            <v>LIE07</v>
          </cell>
          <cell r="D237">
            <v>-37.930070000000001</v>
          </cell>
          <cell r="E237">
            <v>146.81691000000001</v>
          </cell>
          <cell r="F237">
            <v>131</v>
          </cell>
          <cell r="G237">
            <v>190</v>
          </cell>
          <cell r="H237">
            <v>12.9</v>
          </cell>
          <cell r="I237">
            <v>34</v>
          </cell>
          <cell r="J237">
            <v>36</v>
          </cell>
          <cell r="K237">
            <v>38</v>
          </cell>
          <cell r="L237" t="str">
            <v>NA</v>
          </cell>
          <cell r="M237" t="str">
            <v>NA</v>
          </cell>
          <cell r="N237" t="str">
            <v>NA</v>
          </cell>
          <cell r="O237">
            <v>130</v>
          </cell>
          <cell r="S237" t="str">
            <v>Unnamed road near Blores Hill, Glenmaggie area.</v>
          </cell>
          <cell r="T237" t="str">
            <v>Vesk</v>
          </cell>
          <cell r="U237" t="str">
            <v>P.A.</v>
          </cell>
          <cell r="V237" t="str">
            <v>Neal</v>
          </cell>
          <cell r="W237" t="str">
            <v>W.C.</v>
          </cell>
          <cell r="X237" t="str">
            <v>Morris</v>
          </cell>
          <cell r="Y237" t="str">
            <v>W.K.</v>
          </cell>
        </row>
        <row r="238">
          <cell r="A238" t="str">
            <v>Eucalyptus mannifera</v>
          </cell>
          <cell r="B238">
            <v>43082</v>
          </cell>
          <cell r="C238" t="str">
            <v>LIF01</v>
          </cell>
          <cell r="D238">
            <v>-37.585979999999999</v>
          </cell>
          <cell r="E238">
            <v>146.57316</v>
          </cell>
          <cell r="F238">
            <v>677</v>
          </cell>
          <cell r="G238">
            <v>191</v>
          </cell>
          <cell r="H238">
            <v>11</v>
          </cell>
          <cell r="I238">
            <v>14</v>
          </cell>
          <cell r="J238">
            <v>15</v>
          </cell>
          <cell r="K238">
            <v>17</v>
          </cell>
          <cell r="L238">
            <v>15</v>
          </cell>
          <cell r="M238" t="str">
            <v>NA</v>
          </cell>
          <cell r="N238" t="str">
            <v>NA</v>
          </cell>
          <cell r="O238">
            <v>70</v>
          </cell>
          <cell r="S238" t="str">
            <v>Jamieson-Licola road, north-west of Licola.</v>
          </cell>
          <cell r="T238" t="str">
            <v>Vesk</v>
          </cell>
          <cell r="U238" t="str">
            <v>P.A.</v>
          </cell>
          <cell r="V238" t="str">
            <v>Neal</v>
          </cell>
          <cell r="W238" t="str">
            <v>W.C.</v>
          </cell>
          <cell r="X238" t="str">
            <v>Morris</v>
          </cell>
          <cell r="Y238" t="str">
            <v>W.K.</v>
          </cell>
        </row>
        <row r="239">
          <cell r="A239" t="str">
            <v>Eucalyptus mannifera</v>
          </cell>
          <cell r="B239">
            <v>43082</v>
          </cell>
          <cell r="C239" t="str">
            <v>LIF02</v>
          </cell>
          <cell r="D239">
            <v>-37.582389999999997</v>
          </cell>
          <cell r="E239">
            <v>146.56737000000001</v>
          </cell>
          <cell r="F239">
            <v>751</v>
          </cell>
          <cell r="G239">
            <v>192</v>
          </cell>
          <cell r="H239">
            <v>15.4</v>
          </cell>
          <cell r="I239">
            <v>18</v>
          </cell>
          <cell r="J239">
            <v>16</v>
          </cell>
          <cell r="K239">
            <v>23</v>
          </cell>
          <cell r="L239">
            <v>22</v>
          </cell>
          <cell r="M239" t="str">
            <v>NA</v>
          </cell>
          <cell r="N239" t="str">
            <v>NA</v>
          </cell>
          <cell r="O239">
            <v>118</v>
          </cell>
          <cell r="S239" t="str">
            <v>Jamieson-Licola road, north-west of Licola.</v>
          </cell>
          <cell r="T239" t="str">
            <v>Vesk</v>
          </cell>
          <cell r="U239" t="str">
            <v>P.A.</v>
          </cell>
          <cell r="V239" t="str">
            <v>Neal</v>
          </cell>
          <cell r="W239" t="str">
            <v>W.C.</v>
          </cell>
          <cell r="X239" t="str">
            <v>Morris</v>
          </cell>
          <cell r="Y239" t="str">
            <v>W.K.</v>
          </cell>
        </row>
        <row r="240">
          <cell r="A240" t="str">
            <v>Eucalyptus mannifera</v>
          </cell>
          <cell r="B240">
            <v>43082</v>
          </cell>
          <cell r="C240" t="str">
            <v>LIF03</v>
          </cell>
          <cell r="D240">
            <v>-37.582389999999997</v>
          </cell>
          <cell r="E240">
            <v>146.56737000000001</v>
          </cell>
          <cell r="F240">
            <v>751</v>
          </cell>
          <cell r="G240">
            <v>192</v>
          </cell>
          <cell r="H240">
            <v>17.5</v>
          </cell>
          <cell r="I240">
            <v>24</v>
          </cell>
          <cell r="J240">
            <v>22</v>
          </cell>
          <cell r="K240">
            <v>23</v>
          </cell>
          <cell r="L240">
            <v>25</v>
          </cell>
          <cell r="M240" t="str">
            <v>NA</v>
          </cell>
          <cell r="N240" t="str">
            <v>NA</v>
          </cell>
          <cell r="O240">
            <v>95</v>
          </cell>
          <cell r="S240" t="str">
            <v>Jamieson-Licola road, north-west of Licola.</v>
          </cell>
          <cell r="T240" t="str">
            <v>Vesk</v>
          </cell>
          <cell r="U240" t="str">
            <v>P.A.</v>
          </cell>
          <cell r="V240" t="str">
            <v>Neal</v>
          </cell>
          <cell r="W240" t="str">
            <v>W.C.</v>
          </cell>
          <cell r="X240" t="str">
            <v>Morris</v>
          </cell>
          <cell r="Y240" t="str">
            <v>W.K.</v>
          </cell>
        </row>
        <row r="241">
          <cell r="A241" t="str">
            <v>Eucalyptus kybeanensis</v>
          </cell>
          <cell r="B241">
            <v>43082</v>
          </cell>
          <cell r="C241" t="str">
            <v>LIG01</v>
          </cell>
          <cell r="D241">
            <v>-37.628790000000002</v>
          </cell>
          <cell r="E241">
            <v>146.46170000000001</v>
          </cell>
          <cell r="F241">
            <v>1271</v>
          </cell>
          <cell r="G241">
            <v>193</v>
          </cell>
          <cell r="H241">
            <v>6</v>
          </cell>
          <cell r="I241">
            <v>1</v>
          </cell>
          <cell r="J241">
            <v>1</v>
          </cell>
          <cell r="K241">
            <v>3</v>
          </cell>
          <cell r="L241">
            <v>2</v>
          </cell>
          <cell r="M241" t="str">
            <v>NA</v>
          </cell>
          <cell r="N241" t="str">
            <v>NA</v>
          </cell>
          <cell r="O241">
            <v>15</v>
          </cell>
          <cell r="S241" t="str">
            <v>South road, 1 km south of Mt Selma road intersection, Mt Useful Natural Features and Scenic Reserve.</v>
          </cell>
          <cell r="T241" t="str">
            <v>Vesk</v>
          </cell>
          <cell r="U241" t="str">
            <v>P.A.</v>
          </cell>
          <cell r="V241" t="str">
            <v>Neal</v>
          </cell>
          <cell r="W241" t="str">
            <v>W.C.</v>
          </cell>
          <cell r="X241" t="str">
            <v>Morris</v>
          </cell>
          <cell r="Y241" t="str">
            <v>W.K.</v>
          </cell>
        </row>
        <row r="242">
          <cell r="A242" t="str">
            <v>Eucalyptus kybeanensis</v>
          </cell>
          <cell r="B242">
            <v>43082</v>
          </cell>
          <cell r="C242" t="str">
            <v>LIG02</v>
          </cell>
          <cell r="D242">
            <v>-37.628790000000002</v>
          </cell>
          <cell r="E242">
            <v>146.46170000000001</v>
          </cell>
          <cell r="F242">
            <v>1271</v>
          </cell>
          <cell r="G242">
            <v>193</v>
          </cell>
          <cell r="H242">
            <v>6</v>
          </cell>
          <cell r="I242">
            <v>3</v>
          </cell>
          <cell r="J242">
            <v>2</v>
          </cell>
          <cell r="K242">
            <v>2</v>
          </cell>
          <cell r="L242">
            <v>2</v>
          </cell>
          <cell r="M242" t="str">
            <v>NA</v>
          </cell>
          <cell r="N242" t="str">
            <v>NA</v>
          </cell>
          <cell r="O242">
            <v>15</v>
          </cell>
          <cell r="S242" t="str">
            <v>South road, 1 km south of Mt Selma road intersection, Mt Useful Natural Features and Scenic Reserve.</v>
          </cell>
          <cell r="T242" t="str">
            <v>Vesk</v>
          </cell>
          <cell r="U242" t="str">
            <v>P.A.</v>
          </cell>
          <cell r="V242" t="str">
            <v>Neal</v>
          </cell>
          <cell r="W242" t="str">
            <v>W.C.</v>
          </cell>
          <cell r="X242" t="str">
            <v>Morris</v>
          </cell>
          <cell r="Y242" t="str">
            <v>W.K.</v>
          </cell>
        </row>
        <row r="243">
          <cell r="A243" t="str">
            <v>Eucalyptus kybeanensis</v>
          </cell>
          <cell r="B243">
            <v>43082</v>
          </cell>
          <cell r="C243" t="str">
            <v>LIG03</v>
          </cell>
          <cell r="D243">
            <v>-37.628790000000002</v>
          </cell>
          <cell r="E243">
            <v>146.46170000000001</v>
          </cell>
          <cell r="F243">
            <v>1271</v>
          </cell>
          <cell r="G243">
            <v>193</v>
          </cell>
          <cell r="H243">
            <v>3</v>
          </cell>
          <cell r="I243">
            <v>1</v>
          </cell>
          <cell r="J243">
            <v>1</v>
          </cell>
          <cell r="K243">
            <v>2</v>
          </cell>
          <cell r="L243">
            <v>1</v>
          </cell>
          <cell r="M243">
            <v>1</v>
          </cell>
          <cell r="N243" t="str">
            <v>NA</v>
          </cell>
          <cell r="O243">
            <v>10</v>
          </cell>
          <cell r="S243" t="str">
            <v>South road, 1 km south of Mt Selma road intersection, Mt Useful Natural Features and Scenic Reserve.</v>
          </cell>
          <cell r="T243" t="str">
            <v>Vesk</v>
          </cell>
          <cell r="U243" t="str">
            <v>P.A.</v>
          </cell>
          <cell r="V243" t="str">
            <v>Neal</v>
          </cell>
          <cell r="W243" t="str">
            <v>W.C.</v>
          </cell>
          <cell r="X243" t="str">
            <v>Morris</v>
          </cell>
          <cell r="Y243" t="str">
            <v>W.K.</v>
          </cell>
        </row>
        <row r="244">
          <cell r="A244" t="str">
            <v>Eucalyptus kybeanensis</v>
          </cell>
          <cell r="B244">
            <v>43082</v>
          </cell>
          <cell r="C244" t="str">
            <v>LIG04</v>
          </cell>
          <cell r="D244">
            <v>-37.628790000000002</v>
          </cell>
          <cell r="E244">
            <v>146.46170000000001</v>
          </cell>
          <cell r="F244">
            <v>1271</v>
          </cell>
          <cell r="G244">
            <v>193</v>
          </cell>
          <cell r="H244">
            <v>4.3</v>
          </cell>
          <cell r="I244">
            <v>3</v>
          </cell>
          <cell r="J244">
            <v>5</v>
          </cell>
          <cell r="K244">
            <v>5</v>
          </cell>
          <cell r="L244">
            <v>3</v>
          </cell>
          <cell r="M244" t="str">
            <v>NA</v>
          </cell>
          <cell r="N244" t="str">
            <v>NA</v>
          </cell>
          <cell r="O244">
            <v>17</v>
          </cell>
          <cell r="S244" t="str">
            <v>South road, 1 km south of Mt Selma road intersection, Mt Useful Natural Features and Scenic Reserve.</v>
          </cell>
          <cell r="T244" t="str">
            <v>Vesk</v>
          </cell>
          <cell r="U244" t="str">
            <v>P.A.</v>
          </cell>
          <cell r="V244" t="str">
            <v>Neal</v>
          </cell>
          <cell r="W244" t="str">
            <v>W.C.</v>
          </cell>
          <cell r="X244" t="str">
            <v>Morris</v>
          </cell>
          <cell r="Y244" t="str">
            <v>W.K.</v>
          </cell>
        </row>
        <row r="245">
          <cell r="A245" t="str">
            <v>Eucalyptus kybeanensis</v>
          </cell>
          <cell r="B245">
            <v>43082</v>
          </cell>
          <cell r="C245" t="str">
            <v>LIG05</v>
          </cell>
          <cell r="D245">
            <v>-37.628790000000002</v>
          </cell>
          <cell r="E245">
            <v>146.46170000000001</v>
          </cell>
          <cell r="F245">
            <v>1271</v>
          </cell>
          <cell r="G245">
            <v>193</v>
          </cell>
          <cell r="H245">
            <v>6.5</v>
          </cell>
          <cell r="I245">
            <v>6</v>
          </cell>
          <cell r="J245">
            <v>5</v>
          </cell>
          <cell r="K245">
            <v>5</v>
          </cell>
          <cell r="L245">
            <v>3</v>
          </cell>
          <cell r="M245" t="str">
            <v>NA</v>
          </cell>
          <cell r="N245" t="str">
            <v>NA</v>
          </cell>
          <cell r="O245">
            <v>15</v>
          </cell>
          <cell r="S245" t="str">
            <v>South road, 1 km south of Mt Selma road intersection, Mt Useful Natural Features and Scenic Reserve.</v>
          </cell>
          <cell r="T245" t="str">
            <v>Vesk</v>
          </cell>
          <cell r="U245" t="str">
            <v>P.A.</v>
          </cell>
          <cell r="V245" t="str">
            <v>Neal</v>
          </cell>
          <cell r="W245" t="str">
            <v>W.C.</v>
          </cell>
          <cell r="X245" t="str">
            <v>Morris</v>
          </cell>
          <cell r="Y245" t="str">
            <v>W.K.</v>
          </cell>
        </row>
        <row r="246">
          <cell r="A246" t="str">
            <v>Eucalyptus pauciflora subsp. ?niphophila</v>
          </cell>
          <cell r="B246">
            <v>43082</v>
          </cell>
          <cell r="C246" t="str">
            <v>LIH01</v>
          </cell>
          <cell r="D246">
            <v>-37.598329999999997</v>
          </cell>
          <cell r="E246">
            <v>146.46942999999999</v>
          </cell>
          <cell r="F246">
            <v>1088</v>
          </cell>
          <cell r="G246">
            <v>194</v>
          </cell>
          <cell r="H246">
            <v>7</v>
          </cell>
          <cell r="I246">
            <v>9</v>
          </cell>
          <cell r="J246">
            <v>9</v>
          </cell>
          <cell r="K246">
            <v>10</v>
          </cell>
          <cell r="L246">
            <v>11</v>
          </cell>
          <cell r="M246" t="str">
            <v>NA</v>
          </cell>
          <cell r="N246" t="str">
            <v>NA</v>
          </cell>
          <cell r="O246">
            <v>32</v>
          </cell>
          <cell r="S246" t="str">
            <v>South road, 5.5km south-west of Jamieson-Licola road, Mt Useful Natural Features and Scenic Reserve.</v>
          </cell>
          <cell r="T246" t="str">
            <v>Vesk</v>
          </cell>
          <cell r="U246" t="str">
            <v>P.A.</v>
          </cell>
          <cell r="V246" t="str">
            <v>Neal</v>
          </cell>
          <cell r="W246" t="str">
            <v>W.C.</v>
          </cell>
          <cell r="X246" t="str">
            <v>Morris</v>
          </cell>
          <cell r="Y246" t="str">
            <v>W.K.</v>
          </cell>
        </row>
        <row r="247">
          <cell r="A247" t="str">
            <v>Eucalyptus dalrympleana subsp. dalrympleana</v>
          </cell>
          <cell r="B247">
            <v>43082</v>
          </cell>
          <cell r="C247" t="str">
            <v>LIH02</v>
          </cell>
          <cell r="D247">
            <v>-37.598329999999997</v>
          </cell>
          <cell r="E247">
            <v>146.46942999999999</v>
          </cell>
          <cell r="F247">
            <v>1088</v>
          </cell>
          <cell r="G247">
            <v>194</v>
          </cell>
          <cell r="H247">
            <v>15</v>
          </cell>
          <cell r="I247">
            <v>19</v>
          </cell>
          <cell r="J247">
            <v>20</v>
          </cell>
          <cell r="K247">
            <v>21</v>
          </cell>
          <cell r="L247">
            <v>17</v>
          </cell>
          <cell r="M247" t="str">
            <v>NA</v>
          </cell>
          <cell r="N247" t="str">
            <v>NA</v>
          </cell>
          <cell r="O247">
            <v>103</v>
          </cell>
          <cell r="S247" t="str">
            <v>South road, 5.5km south-west of Jamieson-Licola road, Mt Useful Natural Features and Scenic Reserve.</v>
          </cell>
          <cell r="T247" t="str">
            <v>Vesk</v>
          </cell>
          <cell r="U247" t="str">
            <v>P.A.</v>
          </cell>
          <cell r="V247" t="str">
            <v>Neal</v>
          </cell>
          <cell r="W247" t="str">
            <v>W.C.</v>
          </cell>
          <cell r="X247" t="str">
            <v>Morris</v>
          </cell>
          <cell r="Y247" t="str">
            <v>W.K.</v>
          </cell>
        </row>
        <row r="248">
          <cell r="A248" t="str">
            <v>Eucalyptus chapmaniana</v>
          </cell>
          <cell r="B248">
            <v>43082</v>
          </cell>
          <cell r="C248" t="str">
            <v>LII01</v>
          </cell>
          <cell r="D248">
            <v>-37.591639999999998</v>
          </cell>
          <cell r="E248">
            <v>146.37194</v>
          </cell>
          <cell r="F248">
            <v>1112</v>
          </cell>
          <cell r="G248">
            <v>195</v>
          </cell>
          <cell r="H248">
            <v>17.2</v>
          </cell>
          <cell r="I248">
            <v>20</v>
          </cell>
          <cell r="J248">
            <v>24</v>
          </cell>
          <cell r="K248">
            <v>24</v>
          </cell>
          <cell r="L248">
            <v>21</v>
          </cell>
          <cell r="M248" t="str">
            <v>NA</v>
          </cell>
          <cell r="N248" t="str">
            <v>NA</v>
          </cell>
          <cell r="O248">
            <v>240</v>
          </cell>
          <cell r="S248" t="str">
            <v>2.3 km along Royal Standard Spur track, from Mt Selma road.</v>
          </cell>
          <cell r="T248" t="str">
            <v>Vesk</v>
          </cell>
          <cell r="U248" t="str">
            <v>P.A.</v>
          </cell>
          <cell r="V248" t="str">
            <v>Neal</v>
          </cell>
          <cell r="W248" t="str">
            <v>W.C.</v>
          </cell>
          <cell r="X248" t="str">
            <v>Morris</v>
          </cell>
          <cell r="Y248" t="str">
            <v>W.K.</v>
          </cell>
        </row>
        <row r="249">
          <cell r="A249" t="str">
            <v>Eucalyptus chapmaniana</v>
          </cell>
          <cell r="B249">
            <v>43082</v>
          </cell>
          <cell r="C249" t="str">
            <v>LII02</v>
          </cell>
          <cell r="D249">
            <v>-37.590240000000001</v>
          </cell>
          <cell r="E249">
            <v>146.37079</v>
          </cell>
          <cell r="F249">
            <v>1103</v>
          </cell>
          <cell r="G249">
            <v>196</v>
          </cell>
          <cell r="H249">
            <v>27.2</v>
          </cell>
          <cell r="I249">
            <v>30</v>
          </cell>
          <cell r="J249">
            <v>27</v>
          </cell>
          <cell r="K249">
            <v>28</v>
          </cell>
          <cell r="L249">
            <v>34</v>
          </cell>
          <cell r="M249" t="str">
            <v>NA</v>
          </cell>
          <cell r="N249" t="str">
            <v>NA</v>
          </cell>
          <cell r="O249">
            <v>203</v>
          </cell>
          <cell r="S249" t="str">
            <v>2.5 km along Royal Standard Spur track, from Mt Selma road.</v>
          </cell>
          <cell r="T249" t="str">
            <v>Vesk</v>
          </cell>
          <cell r="U249" t="str">
            <v>P.A.</v>
          </cell>
          <cell r="V249" t="str">
            <v>Neal</v>
          </cell>
          <cell r="W249" t="str">
            <v>W.C.</v>
          </cell>
          <cell r="X249" t="str">
            <v>Morris</v>
          </cell>
          <cell r="Y249" t="str">
            <v>W.K.</v>
          </cell>
        </row>
        <row r="250">
          <cell r="A250" t="str">
            <v>Eucalyptus dives</v>
          </cell>
          <cell r="B250">
            <v>43082</v>
          </cell>
          <cell r="C250" t="str">
            <v>LIJ01</v>
          </cell>
          <cell r="D250">
            <v>-37.656649999999999</v>
          </cell>
          <cell r="E250">
            <v>146.37334000000001</v>
          </cell>
          <cell r="F250">
            <v>947</v>
          </cell>
          <cell r="G250">
            <v>197</v>
          </cell>
          <cell r="H250">
            <v>8.5</v>
          </cell>
          <cell r="I250">
            <v>18</v>
          </cell>
          <cell r="J250">
            <v>16</v>
          </cell>
          <cell r="K250">
            <v>16</v>
          </cell>
          <cell r="L250">
            <v>18</v>
          </cell>
          <cell r="M250" t="str">
            <v>NA</v>
          </cell>
          <cell r="N250" t="str">
            <v>NA</v>
          </cell>
          <cell r="O250">
            <v>53</v>
          </cell>
          <cell r="S250" t="str">
            <v>Walhalla road, 6km north of Aberfeldy clearing.</v>
          </cell>
          <cell r="T250" t="str">
            <v>Vesk</v>
          </cell>
          <cell r="U250" t="str">
            <v>P.A.</v>
          </cell>
          <cell r="V250" t="str">
            <v>Neal</v>
          </cell>
          <cell r="W250" t="str">
            <v>W.C.</v>
          </cell>
          <cell r="X250" t="str">
            <v>Morris</v>
          </cell>
          <cell r="Y250" t="str">
            <v>W.K.</v>
          </cell>
        </row>
        <row r="251">
          <cell r="A251" t="str">
            <v>Eucalyptus ?dalrympleana subsp. dalrympleana</v>
          </cell>
          <cell r="B251">
            <v>43082</v>
          </cell>
          <cell r="C251" t="str">
            <v>LIK01</v>
          </cell>
          <cell r="D251">
            <v>-37.693559999999998</v>
          </cell>
          <cell r="E251">
            <v>146.3623</v>
          </cell>
          <cell r="F251">
            <v>1107</v>
          </cell>
          <cell r="G251">
            <v>198</v>
          </cell>
          <cell r="H251">
            <v>26</v>
          </cell>
          <cell r="I251">
            <v>50</v>
          </cell>
          <cell r="J251">
            <v>53</v>
          </cell>
          <cell r="K251">
            <v>51</v>
          </cell>
          <cell r="L251">
            <v>55</v>
          </cell>
          <cell r="M251" t="str">
            <v>NA</v>
          </cell>
          <cell r="N251" t="str">
            <v>NA</v>
          </cell>
          <cell r="O251">
            <v>385</v>
          </cell>
          <cell r="S251" t="str">
            <v>Walhalla road, north edge of Aberfeldy clearing.</v>
          </cell>
          <cell r="T251" t="str">
            <v>Vesk</v>
          </cell>
          <cell r="U251" t="str">
            <v>P.A.</v>
          </cell>
          <cell r="V251" t="str">
            <v>Neal</v>
          </cell>
          <cell r="W251" t="str">
            <v>W.C.</v>
          </cell>
          <cell r="X251" t="str">
            <v>Morris</v>
          </cell>
          <cell r="Y251" t="str">
            <v>W.K.</v>
          </cell>
        </row>
        <row r="252">
          <cell r="A252" t="str">
            <v>Eucalyptus dalrympleana subsp. dalrympleana</v>
          </cell>
          <cell r="B252">
            <v>43082</v>
          </cell>
          <cell r="C252" t="str">
            <v>LIL01</v>
          </cell>
          <cell r="D252">
            <v>-37.719700000000003</v>
          </cell>
          <cell r="E252">
            <v>146.37062</v>
          </cell>
          <cell r="F252">
            <v>888</v>
          </cell>
          <cell r="G252">
            <v>199</v>
          </cell>
          <cell r="H252">
            <v>18</v>
          </cell>
          <cell r="I252">
            <v>19</v>
          </cell>
          <cell r="J252">
            <v>24</v>
          </cell>
          <cell r="K252">
            <v>25</v>
          </cell>
          <cell r="L252">
            <v>23</v>
          </cell>
          <cell r="M252">
            <v>22</v>
          </cell>
          <cell r="N252" t="str">
            <v>NA</v>
          </cell>
          <cell r="O252">
            <v>270</v>
          </cell>
          <cell r="S252" t="str">
            <v>Walhalla road, just south of Donnelly's Creek road.</v>
          </cell>
          <cell r="T252" t="str">
            <v>Vesk</v>
          </cell>
          <cell r="U252" t="str">
            <v>P.A.</v>
          </cell>
          <cell r="V252" t="str">
            <v>Neal</v>
          </cell>
          <cell r="W252" t="str">
            <v>W.C.</v>
          </cell>
          <cell r="X252" t="str">
            <v>Morris</v>
          </cell>
          <cell r="Y252" t="str">
            <v>W.K.</v>
          </cell>
        </row>
        <row r="253">
          <cell r="A253" t="str">
            <v>Eucalyptus angophoroides</v>
          </cell>
          <cell r="B253">
            <v>43082</v>
          </cell>
          <cell r="C253" t="str">
            <v>LIM01</v>
          </cell>
          <cell r="D253">
            <v>-38.023099999999999</v>
          </cell>
          <cell r="E253">
            <v>146.34220999999999</v>
          </cell>
          <cell r="F253">
            <v>240</v>
          </cell>
          <cell r="G253">
            <v>200</v>
          </cell>
          <cell r="H253">
            <v>24</v>
          </cell>
          <cell r="I253">
            <v>18</v>
          </cell>
          <cell r="J253">
            <v>29</v>
          </cell>
          <cell r="K253">
            <v>32</v>
          </cell>
          <cell r="L253">
            <v>18</v>
          </cell>
          <cell r="M253" t="str">
            <v>NA</v>
          </cell>
          <cell r="N253" t="str">
            <v>NA</v>
          </cell>
          <cell r="O253">
            <v>145</v>
          </cell>
          <cell r="S253" t="str">
            <v>900 m along Sennis track from Moe-Walhalla road.</v>
          </cell>
          <cell r="T253" t="str">
            <v>Vesk</v>
          </cell>
          <cell r="U253" t="str">
            <v>P.A.</v>
          </cell>
          <cell r="V253" t="str">
            <v>Neal</v>
          </cell>
          <cell r="W253" t="str">
            <v>W.C.</v>
          </cell>
          <cell r="X253" t="str">
            <v>Morris</v>
          </cell>
          <cell r="Y253" t="str">
            <v>W.K.</v>
          </cell>
        </row>
        <row r="254">
          <cell r="A254" t="str">
            <v>Eucalyptus angophoroides</v>
          </cell>
          <cell r="B254">
            <v>43082</v>
          </cell>
          <cell r="C254" t="str">
            <v>LIM02</v>
          </cell>
          <cell r="D254">
            <v>-38.023099999999999</v>
          </cell>
          <cell r="E254">
            <v>146.34220999999999</v>
          </cell>
          <cell r="F254">
            <v>240</v>
          </cell>
          <cell r="G254">
            <v>200</v>
          </cell>
          <cell r="H254">
            <v>8.5</v>
          </cell>
          <cell r="I254">
            <v>18</v>
          </cell>
          <cell r="J254">
            <v>19</v>
          </cell>
          <cell r="K254">
            <v>23</v>
          </cell>
          <cell r="L254">
            <v>25</v>
          </cell>
          <cell r="M254" t="str">
            <v>NA</v>
          </cell>
          <cell r="N254" t="str">
            <v>NA</v>
          </cell>
          <cell r="O254">
            <v>55</v>
          </cell>
          <cell r="S254" t="str">
            <v>900 m along Sennis track from Moe-Walhalla road.</v>
          </cell>
          <cell r="T254" t="str">
            <v>Vesk</v>
          </cell>
          <cell r="U254" t="str">
            <v>P.A.</v>
          </cell>
          <cell r="V254" t="str">
            <v>Neal</v>
          </cell>
          <cell r="W254" t="str">
            <v>W.C.</v>
          </cell>
          <cell r="X254" t="str">
            <v>Morris</v>
          </cell>
          <cell r="Y254" t="str">
            <v>W.K.</v>
          </cell>
        </row>
        <row r="255">
          <cell r="A255" t="str">
            <v>Eucalyptus angophoroides</v>
          </cell>
          <cell r="B255">
            <v>43082</v>
          </cell>
          <cell r="C255" t="str">
            <v>LIM03</v>
          </cell>
          <cell r="D255">
            <v>-38.023099999999999</v>
          </cell>
          <cell r="E255">
            <v>146.34220999999999</v>
          </cell>
          <cell r="F255">
            <v>240</v>
          </cell>
          <cell r="G255">
            <v>200</v>
          </cell>
          <cell r="H255">
            <v>12.2</v>
          </cell>
          <cell r="I255">
            <v>15</v>
          </cell>
          <cell r="J255">
            <v>15</v>
          </cell>
          <cell r="K255">
            <v>19</v>
          </cell>
          <cell r="L255">
            <v>17</v>
          </cell>
          <cell r="M255" t="str">
            <v>NA</v>
          </cell>
          <cell r="N255" t="str">
            <v>NA</v>
          </cell>
          <cell r="O255">
            <v>40</v>
          </cell>
          <cell r="S255" t="str">
            <v>900 m along Sennis track from Moe-Walhalla road.</v>
          </cell>
          <cell r="T255" t="str">
            <v>Vesk</v>
          </cell>
          <cell r="U255" t="str">
            <v>P.A.</v>
          </cell>
          <cell r="V255" t="str">
            <v>Neal</v>
          </cell>
          <cell r="W255" t="str">
            <v>W.C.</v>
          </cell>
          <cell r="X255" t="str">
            <v>Morris</v>
          </cell>
          <cell r="Y255" t="str">
            <v>W.K.</v>
          </cell>
        </row>
        <row r="256">
          <cell r="A256" t="str">
            <v>Eucalyptus conspicua</v>
          </cell>
          <cell r="B256">
            <v>43082</v>
          </cell>
          <cell r="C256" t="str">
            <v>LIN01</v>
          </cell>
          <cell r="D256">
            <v>-38.13147</v>
          </cell>
          <cell r="E256">
            <v>146.27565000000001</v>
          </cell>
          <cell r="F256">
            <v>74</v>
          </cell>
          <cell r="G256">
            <v>201</v>
          </cell>
          <cell r="H256">
            <v>8</v>
          </cell>
          <cell r="I256">
            <v>20</v>
          </cell>
          <cell r="J256">
            <v>23</v>
          </cell>
          <cell r="K256">
            <v>28</v>
          </cell>
          <cell r="L256">
            <v>21</v>
          </cell>
          <cell r="M256" t="str">
            <v>NA</v>
          </cell>
          <cell r="N256" t="str">
            <v>NA</v>
          </cell>
          <cell r="O256">
            <v>54</v>
          </cell>
          <cell r="S256" t="str">
            <v>Moe-Walhalla road, just north of Purvis road.</v>
          </cell>
          <cell r="T256" t="str">
            <v>Vesk</v>
          </cell>
          <cell r="U256" t="str">
            <v>P.A.</v>
          </cell>
          <cell r="V256" t="str">
            <v>Neal</v>
          </cell>
          <cell r="W256" t="str">
            <v>W.C.</v>
          </cell>
          <cell r="X256" t="str">
            <v>Morris</v>
          </cell>
          <cell r="Y256" t="str">
            <v>W.K.</v>
          </cell>
        </row>
        <row r="257">
          <cell r="A257" t="str">
            <v>Eucalyptus sieberi</v>
          </cell>
          <cell r="B257">
            <v>42832</v>
          </cell>
          <cell r="C257" t="str">
            <v>LPA001</v>
          </cell>
          <cell r="D257">
            <v>-37.584389999999999</v>
          </cell>
          <cell r="E257">
            <v>148.98987</v>
          </cell>
          <cell r="F257">
            <v>294</v>
          </cell>
          <cell r="G257">
            <v>62</v>
          </cell>
          <cell r="H257" t="str">
            <v>NA</v>
          </cell>
          <cell r="I257" t="str">
            <v>NA</v>
          </cell>
          <cell r="J257" t="str">
            <v>NA</v>
          </cell>
          <cell r="K257" t="str">
            <v>NA</v>
          </cell>
          <cell r="L257" t="str">
            <v>NA</v>
          </cell>
          <cell r="M257" t="str">
            <v>NA</v>
          </cell>
          <cell r="N257" t="str">
            <v>NA</v>
          </cell>
          <cell r="O257" t="str">
            <v>NA</v>
          </cell>
          <cell r="S257" t="str">
            <v>Lind National Park</v>
          </cell>
          <cell r="T257" t="str">
            <v>Vesk</v>
          </cell>
          <cell r="U257" t="str">
            <v>P.A.</v>
          </cell>
          <cell r="V257" t="str">
            <v>White</v>
          </cell>
          <cell r="W257" t="str">
            <v>D.J.</v>
          </cell>
          <cell r="X257" t="str">
            <v>Stock</v>
          </cell>
          <cell r="Y257" t="str">
            <v>M.P.</v>
          </cell>
          <cell r="Z257" t="str">
            <v>uncertain, could be sieberi</v>
          </cell>
        </row>
        <row r="258">
          <cell r="A258" t="str">
            <v>Eucalyptus sieberi</v>
          </cell>
          <cell r="B258">
            <v>42832</v>
          </cell>
          <cell r="C258" t="str">
            <v>LPB001</v>
          </cell>
          <cell r="D258">
            <v>-37.581560000000003</v>
          </cell>
          <cell r="E258">
            <v>148.99533</v>
          </cell>
          <cell r="F258">
            <v>305</v>
          </cell>
          <cell r="G258">
            <v>63</v>
          </cell>
          <cell r="H258">
            <v>37</v>
          </cell>
          <cell r="I258">
            <v>33</v>
          </cell>
          <cell r="J258">
            <v>34</v>
          </cell>
          <cell r="K258">
            <v>27</v>
          </cell>
          <cell r="L258" t="str">
            <v>NA</v>
          </cell>
          <cell r="M258" t="str">
            <v>NA</v>
          </cell>
          <cell r="N258" t="str">
            <v>NA</v>
          </cell>
          <cell r="O258">
            <v>183</v>
          </cell>
          <cell r="S258" t="str">
            <v>Lind National Park</v>
          </cell>
          <cell r="T258" t="str">
            <v>Vesk</v>
          </cell>
          <cell r="U258" t="str">
            <v>P.A.</v>
          </cell>
          <cell r="V258" t="str">
            <v>White</v>
          </cell>
          <cell r="W258" t="str">
            <v>D.J.</v>
          </cell>
          <cell r="X258" t="str">
            <v>Stock</v>
          </cell>
          <cell r="Y258" t="str">
            <v>M.P.</v>
          </cell>
          <cell r="Z258" t="str">
            <v>photo looks like sieberi</v>
          </cell>
        </row>
        <row r="259">
          <cell r="A259" t="str">
            <v>Eucalyptus goniocalyx</v>
          </cell>
          <cell r="B259">
            <v>42965</v>
          </cell>
          <cell r="C259" t="str">
            <v>LYA001</v>
          </cell>
          <cell r="D259">
            <v>-37.937739999999998</v>
          </cell>
          <cell r="E259">
            <v>145.31190000000001</v>
          </cell>
          <cell r="F259">
            <v>129</v>
          </cell>
          <cell r="G259">
            <v>94</v>
          </cell>
          <cell r="H259">
            <v>12</v>
          </cell>
          <cell r="I259">
            <v>30</v>
          </cell>
          <cell r="J259">
            <v>38</v>
          </cell>
          <cell r="K259">
            <v>36</v>
          </cell>
          <cell r="L259" t="str">
            <v>NA</v>
          </cell>
          <cell r="M259" t="str">
            <v>NA</v>
          </cell>
          <cell r="N259" t="str">
            <v>NA</v>
          </cell>
          <cell r="O259">
            <v>99</v>
          </cell>
          <cell r="S259" t="str">
            <v>Lysterfield National Park, near corner of Wellington and Logan Park Road car park.</v>
          </cell>
          <cell r="T259" t="str">
            <v>Vesk</v>
          </cell>
          <cell r="U259" t="str">
            <v>P.A.</v>
          </cell>
          <cell r="V259" t="str">
            <v>Neal</v>
          </cell>
          <cell r="W259" t="str">
            <v>W.C.</v>
          </cell>
        </row>
        <row r="260">
          <cell r="A260" t="str">
            <v>Eucalyptus viminalis subsp. viminalis</v>
          </cell>
          <cell r="B260">
            <v>42965</v>
          </cell>
          <cell r="C260" t="str">
            <v>LYA002</v>
          </cell>
          <cell r="D260">
            <v>-37.937840000000001</v>
          </cell>
          <cell r="E260">
            <v>145.31241</v>
          </cell>
          <cell r="F260">
            <v>130</v>
          </cell>
          <cell r="G260">
            <v>95</v>
          </cell>
          <cell r="H260">
            <v>15.2</v>
          </cell>
          <cell r="I260">
            <v>32</v>
          </cell>
          <cell r="J260">
            <v>36</v>
          </cell>
          <cell r="K260">
            <v>29</v>
          </cell>
          <cell r="L260" t="str">
            <v>NA</v>
          </cell>
          <cell r="M260" t="str">
            <v>NA</v>
          </cell>
          <cell r="N260" t="str">
            <v>NA</v>
          </cell>
          <cell r="O260">
            <v>475</v>
          </cell>
          <cell r="S260" t="str">
            <v>Lysterfield National Park, near corner of Wellington and Logan Park Road car park.</v>
          </cell>
          <cell r="T260" t="str">
            <v>Vesk</v>
          </cell>
          <cell r="U260" t="str">
            <v>P.A.</v>
          </cell>
          <cell r="V260" t="str">
            <v>Neal</v>
          </cell>
          <cell r="W260" t="str">
            <v>W.C.</v>
          </cell>
        </row>
        <row r="261">
          <cell r="A261" t="str">
            <v>Eucalyptus radiata subsp. radiata</v>
          </cell>
          <cell r="B261">
            <v>42965</v>
          </cell>
          <cell r="C261" t="str">
            <v>LYA003</v>
          </cell>
          <cell r="D261">
            <v>-37.93806</v>
          </cell>
          <cell r="E261">
            <v>145.31231</v>
          </cell>
          <cell r="F261">
            <v>126</v>
          </cell>
          <cell r="G261">
            <v>96</v>
          </cell>
          <cell r="H261">
            <v>13</v>
          </cell>
          <cell r="I261">
            <v>13</v>
          </cell>
          <cell r="J261">
            <v>14</v>
          </cell>
          <cell r="K261">
            <v>18</v>
          </cell>
          <cell r="L261" t="str">
            <v>NA</v>
          </cell>
          <cell r="M261" t="str">
            <v>NA</v>
          </cell>
          <cell r="N261" t="str">
            <v>NA</v>
          </cell>
          <cell r="O261">
            <v>90</v>
          </cell>
          <cell r="S261" t="str">
            <v>Lysterfield National Park, near corner of Wellington and Logan Park Road car park.</v>
          </cell>
          <cell r="T261" t="str">
            <v>Vesk</v>
          </cell>
          <cell r="U261" t="str">
            <v>P.A.</v>
          </cell>
          <cell r="V261" t="str">
            <v>Neal</v>
          </cell>
          <cell r="W261" t="str">
            <v>W.C.</v>
          </cell>
          <cell r="Z261" t="str">
            <v>multistemmed</v>
          </cell>
        </row>
        <row r="262">
          <cell r="A262" t="str">
            <v>Eucalyptus goniocalyx</v>
          </cell>
          <cell r="B262">
            <v>42965</v>
          </cell>
          <cell r="C262" t="str">
            <v>LYA004</v>
          </cell>
          <cell r="D262">
            <v>-37.937469999999998</v>
          </cell>
          <cell r="E262">
            <v>145.31084000000001</v>
          </cell>
          <cell r="F262">
            <v>126</v>
          </cell>
          <cell r="G262">
            <v>97</v>
          </cell>
          <cell r="H262">
            <v>13</v>
          </cell>
          <cell r="I262">
            <v>24</v>
          </cell>
          <cell r="J262">
            <v>29</v>
          </cell>
          <cell r="K262">
            <v>37</v>
          </cell>
          <cell r="L262" t="str">
            <v>NA</v>
          </cell>
          <cell r="M262" t="str">
            <v>NA</v>
          </cell>
          <cell r="N262" t="str">
            <v>NA</v>
          </cell>
          <cell r="O262">
            <v>180</v>
          </cell>
          <cell r="S262" t="str">
            <v>Lysterfield National Park, near corner of Wellington and Logan Park Road car park.</v>
          </cell>
          <cell r="T262" t="str">
            <v>Vesk</v>
          </cell>
          <cell r="U262" t="str">
            <v>P.A.</v>
          </cell>
          <cell r="V262" t="str">
            <v>Neal</v>
          </cell>
          <cell r="W262" t="str">
            <v>W.C.</v>
          </cell>
          <cell r="Z262" t="str">
            <v>leaning</v>
          </cell>
        </row>
        <row r="263">
          <cell r="A263" t="str">
            <v>Eucalyptus ovata</v>
          </cell>
          <cell r="B263">
            <v>42965</v>
          </cell>
          <cell r="C263" t="str">
            <v>LYA005</v>
          </cell>
          <cell r="D263">
            <v>-37.937660000000001</v>
          </cell>
          <cell r="E263">
            <v>145.31011000000001</v>
          </cell>
          <cell r="F263">
            <v>110</v>
          </cell>
          <cell r="G263">
            <v>98</v>
          </cell>
          <cell r="H263">
            <v>19.2</v>
          </cell>
          <cell r="I263">
            <v>24</v>
          </cell>
          <cell r="J263">
            <v>31</v>
          </cell>
          <cell r="K263">
            <v>34</v>
          </cell>
          <cell r="L263" t="str">
            <v>NA</v>
          </cell>
          <cell r="M263" t="str">
            <v>NA</v>
          </cell>
          <cell r="N263" t="str">
            <v>NA</v>
          </cell>
          <cell r="O263">
            <v>165</v>
          </cell>
          <cell r="S263" t="str">
            <v>Lysterfield National Park, near corner of Wellington and Logan Park Road car park.</v>
          </cell>
          <cell r="T263" t="str">
            <v>Vesk</v>
          </cell>
          <cell r="U263" t="str">
            <v>P.A.</v>
          </cell>
          <cell r="V263" t="str">
            <v>Neal</v>
          </cell>
          <cell r="W263" t="str">
            <v>W.C.</v>
          </cell>
        </row>
        <row r="264">
          <cell r="A264" t="str">
            <v>Eucalyptus cypellocarpa</v>
          </cell>
          <cell r="B264">
            <v>42897</v>
          </cell>
          <cell r="C264" t="str">
            <v>MBA001</v>
          </cell>
          <cell r="D264">
            <v>-37.768847000000001</v>
          </cell>
          <cell r="E264">
            <v>145.67835299999999</v>
          </cell>
          <cell r="F264">
            <v>447</v>
          </cell>
          <cell r="G264" t="str">
            <v>NA</v>
          </cell>
          <cell r="H264" t="str">
            <v>NA</v>
          </cell>
          <cell r="I264" t="str">
            <v>NA</v>
          </cell>
          <cell r="J264" t="str">
            <v>NA</v>
          </cell>
          <cell r="K264" t="str">
            <v>NA</v>
          </cell>
          <cell r="L264" t="str">
            <v>NA</v>
          </cell>
          <cell r="M264" t="str">
            <v>NA</v>
          </cell>
          <cell r="N264" t="str">
            <v>NA</v>
          </cell>
          <cell r="O264" t="str">
            <v>NA</v>
          </cell>
          <cell r="S264" t="str">
            <v>Warburton, Mount Bridie Rd</v>
          </cell>
          <cell r="T264" t="str">
            <v>Vesk</v>
          </cell>
          <cell r="U264" t="str">
            <v>P.A.</v>
          </cell>
          <cell r="V264" t="str">
            <v>White</v>
          </cell>
          <cell r="W264" t="str">
            <v>D.J.</v>
          </cell>
        </row>
        <row r="265">
          <cell r="A265" t="str">
            <v>Eucalyptus sieberi</v>
          </cell>
          <cell r="B265">
            <v>42897</v>
          </cell>
          <cell r="C265" t="str">
            <v>MBA002</v>
          </cell>
          <cell r="D265">
            <v>-37.768847000000001</v>
          </cell>
          <cell r="E265">
            <v>145.67835299999999</v>
          </cell>
          <cell r="F265">
            <v>447</v>
          </cell>
          <cell r="G265" t="str">
            <v>NA</v>
          </cell>
          <cell r="H265" t="str">
            <v>NA</v>
          </cell>
          <cell r="I265" t="str">
            <v>NA</v>
          </cell>
          <cell r="J265" t="str">
            <v>NA</v>
          </cell>
          <cell r="K265" t="str">
            <v>NA</v>
          </cell>
          <cell r="L265" t="str">
            <v>NA</v>
          </cell>
          <cell r="M265" t="str">
            <v>NA</v>
          </cell>
          <cell r="N265" t="str">
            <v>NA</v>
          </cell>
          <cell r="O265" t="str">
            <v>NA</v>
          </cell>
          <cell r="S265" t="str">
            <v>Warburton, Mount Bridie Rd</v>
          </cell>
          <cell r="T265" t="str">
            <v>Vesk</v>
          </cell>
          <cell r="U265" t="str">
            <v>P.A.</v>
          </cell>
          <cell r="V265" t="str">
            <v>White</v>
          </cell>
          <cell r="W265" t="str">
            <v>D.J.</v>
          </cell>
        </row>
        <row r="266">
          <cell r="A266" t="str">
            <v>Eucalyptus cypellocarpa</v>
          </cell>
          <cell r="B266">
            <v>42897</v>
          </cell>
          <cell r="C266" t="str">
            <v>MBC001</v>
          </cell>
          <cell r="D266">
            <v>-37.768847000000001</v>
          </cell>
          <cell r="E266">
            <v>145.67835299999999</v>
          </cell>
          <cell r="F266">
            <v>447</v>
          </cell>
          <cell r="G266" t="str">
            <v>NA</v>
          </cell>
          <cell r="H266" t="str">
            <v>NA</v>
          </cell>
          <cell r="I266" t="str">
            <v>NA</v>
          </cell>
          <cell r="J266" t="str">
            <v>NA</v>
          </cell>
          <cell r="K266" t="str">
            <v>NA</v>
          </cell>
          <cell r="L266" t="str">
            <v>NA</v>
          </cell>
          <cell r="M266" t="str">
            <v>NA</v>
          </cell>
          <cell r="N266" t="str">
            <v>NA</v>
          </cell>
          <cell r="O266" t="str">
            <v>NA</v>
          </cell>
          <cell r="S266" t="str">
            <v>Old Warburton Rd</v>
          </cell>
          <cell r="T266" t="str">
            <v>Vesk</v>
          </cell>
          <cell r="U266" t="str">
            <v>P.A.</v>
          </cell>
          <cell r="V266" t="str">
            <v>White</v>
          </cell>
          <cell r="W266" t="str">
            <v>D.J.</v>
          </cell>
        </row>
        <row r="267">
          <cell r="A267" t="str">
            <v>Eucalyptus ovata</v>
          </cell>
          <cell r="B267">
            <v>42832</v>
          </cell>
          <cell r="C267" t="str">
            <v>MCA001</v>
          </cell>
          <cell r="D267">
            <v>-37.755519999999997</v>
          </cell>
          <cell r="E267">
            <v>148.65558999999999</v>
          </cell>
          <cell r="F267">
            <v>25</v>
          </cell>
          <cell r="G267">
            <v>71</v>
          </cell>
          <cell r="H267">
            <v>17</v>
          </cell>
          <cell r="I267">
            <v>33</v>
          </cell>
          <cell r="J267">
            <v>40</v>
          </cell>
          <cell r="K267">
            <v>35</v>
          </cell>
          <cell r="L267" t="str">
            <v>NA</v>
          </cell>
          <cell r="M267" t="str">
            <v>NA</v>
          </cell>
          <cell r="N267" t="str">
            <v>NA</v>
          </cell>
          <cell r="O267">
            <v>153</v>
          </cell>
          <cell r="S267" t="str">
            <v>Marlo-Cabbage Tree Rd</v>
          </cell>
          <cell r="T267" t="str">
            <v>Vesk</v>
          </cell>
          <cell r="U267" t="str">
            <v>P.A.</v>
          </cell>
          <cell r="V267" t="str">
            <v>White</v>
          </cell>
          <cell r="W267" t="str">
            <v>D.J.</v>
          </cell>
          <cell r="X267" t="str">
            <v>Stock</v>
          </cell>
          <cell r="Y267" t="str">
            <v>M.P.</v>
          </cell>
        </row>
        <row r="268">
          <cell r="A268" t="str">
            <v>Eucalyptus botryoides</v>
          </cell>
          <cell r="B268">
            <v>42832</v>
          </cell>
          <cell r="C268" t="str">
            <v>MCA002</v>
          </cell>
          <cell r="D268">
            <v>-37.755519999999997</v>
          </cell>
          <cell r="E268">
            <v>148.65558999999999</v>
          </cell>
          <cell r="F268">
            <v>25</v>
          </cell>
          <cell r="G268">
            <v>71</v>
          </cell>
          <cell r="H268">
            <v>27</v>
          </cell>
          <cell r="I268" t="str">
            <v>NA</v>
          </cell>
          <cell r="J268" t="str">
            <v>NA</v>
          </cell>
          <cell r="K268" t="str">
            <v>NA</v>
          </cell>
          <cell r="L268" t="str">
            <v>NA</v>
          </cell>
          <cell r="M268" t="str">
            <v>NA</v>
          </cell>
          <cell r="N268" t="str">
            <v>NA</v>
          </cell>
          <cell r="O268" t="str">
            <v>NA</v>
          </cell>
          <cell r="S268" t="str">
            <v>Marlo-Cabbage Tree Rd</v>
          </cell>
          <cell r="T268" t="str">
            <v>Vesk</v>
          </cell>
          <cell r="U268" t="str">
            <v>P.A.</v>
          </cell>
          <cell r="V268" t="str">
            <v>White</v>
          </cell>
          <cell r="W268" t="str">
            <v>D.J.</v>
          </cell>
          <cell r="X268" t="str">
            <v>Stock</v>
          </cell>
          <cell r="Y268" t="str">
            <v>M.P.</v>
          </cell>
        </row>
        <row r="269">
          <cell r="A269" t="str">
            <v>Eucalyptus mackintii</v>
          </cell>
          <cell r="B269">
            <v>42832</v>
          </cell>
          <cell r="C269" t="str">
            <v>MCB001</v>
          </cell>
          <cell r="D269">
            <v>-37.794890000000002</v>
          </cell>
          <cell r="E269">
            <v>148.59019000000001</v>
          </cell>
          <cell r="F269">
            <v>31</v>
          </cell>
          <cell r="G269">
            <v>72</v>
          </cell>
          <cell r="H269">
            <v>14</v>
          </cell>
          <cell r="I269">
            <v>22</v>
          </cell>
          <cell r="J269">
            <v>30</v>
          </cell>
          <cell r="K269">
            <v>23</v>
          </cell>
          <cell r="L269" t="str">
            <v>NA</v>
          </cell>
          <cell r="M269" t="str">
            <v>NA</v>
          </cell>
          <cell r="N269" t="str">
            <v>NA</v>
          </cell>
          <cell r="O269">
            <v>78</v>
          </cell>
          <cell r="S269" t="str">
            <v>Marlo-Cabbage Tree Rd</v>
          </cell>
          <cell r="T269" t="str">
            <v>Vesk</v>
          </cell>
          <cell r="U269" t="str">
            <v>P.A.</v>
          </cell>
          <cell r="V269" t="str">
            <v>White</v>
          </cell>
          <cell r="W269" t="str">
            <v>D.J.</v>
          </cell>
          <cell r="X269" t="str">
            <v>Stock</v>
          </cell>
          <cell r="Y269" t="str">
            <v>M.P.</v>
          </cell>
        </row>
        <row r="270">
          <cell r="A270" t="str">
            <v>Eucalyptus baxteri</v>
          </cell>
          <cell r="B270">
            <v>42946</v>
          </cell>
          <cell r="C270" t="str">
            <v>MFA001</v>
          </cell>
          <cell r="D270">
            <v>-38.775086000000002</v>
          </cell>
          <cell r="E270">
            <v>143.6506</v>
          </cell>
          <cell r="F270">
            <v>48</v>
          </cell>
          <cell r="G270" t="str">
            <v>NA</v>
          </cell>
          <cell r="H270" t="str">
            <v>NA</v>
          </cell>
          <cell r="I270" t="str">
            <v>NA</v>
          </cell>
          <cell r="J270" t="str">
            <v>NA</v>
          </cell>
          <cell r="K270" t="str">
            <v>NA</v>
          </cell>
          <cell r="L270" t="str">
            <v>NA</v>
          </cell>
          <cell r="M270" t="str">
            <v>NA</v>
          </cell>
          <cell r="N270" t="str">
            <v>NA</v>
          </cell>
          <cell r="O270" t="str">
            <v>NA</v>
          </cell>
          <cell r="S270" t="str">
            <v>Marengo Flora Reserve, Otways, Great Ocean Road, Victoria</v>
          </cell>
          <cell r="T270" t="str">
            <v>Vesk</v>
          </cell>
          <cell r="U270" t="str">
            <v>P.A.</v>
          </cell>
        </row>
        <row r="271">
          <cell r="A271" t="str">
            <v>Eucalyptus obliqua</v>
          </cell>
          <cell r="B271">
            <v>42946</v>
          </cell>
          <cell r="C271" t="str">
            <v>MFA002</v>
          </cell>
          <cell r="D271">
            <v>-38.775818999999998</v>
          </cell>
          <cell r="E271">
            <v>143.65149700000001</v>
          </cell>
          <cell r="F271">
            <v>46</v>
          </cell>
          <cell r="G271" t="str">
            <v>NA</v>
          </cell>
          <cell r="H271" t="str">
            <v>NA</v>
          </cell>
          <cell r="I271" t="str">
            <v>NA</v>
          </cell>
          <cell r="J271" t="str">
            <v>NA</v>
          </cell>
          <cell r="K271" t="str">
            <v>NA</v>
          </cell>
          <cell r="L271" t="str">
            <v>NA</v>
          </cell>
          <cell r="M271" t="str">
            <v>NA</v>
          </cell>
          <cell r="N271" t="str">
            <v>NA</v>
          </cell>
          <cell r="O271" t="str">
            <v>NA</v>
          </cell>
          <cell r="S271" t="str">
            <v>Marengo Flora Reserve, Otways, Great Ocean Road, Victoria</v>
          </cell>
          <cell r="T271" t="str">
            <v>Vesk</v>
          </cell>
          <cell r="U271" t="str">
            <v>P.A.</v>
          </cell>
        </row>
        <row r="272">
          <cell r="A272" t="str">
            <v>Eucalyptus cypellocarpa</v>
          </cell>
          <cell r="B272">
            <v>42946</v>
          </cell>
          <cell r="C272" t="str">
            <v>MFA003</v>
          </cell>
          <cell r="D272">
            <v>-38.775830999999997</v>
          </cell>
          <cell r="E272">
            <v>143.65075300000001</v>
          </cell>
          <cell r="F272">
            <v>43</v>
          </cell>
          <cell r="G272" t="str">
            <v>NA</v>
          </cell>
          <cell r="H272" t="str">
            <v>NA</v>
          </cell>
          <cell r="I272" t="str">
            <v>NA</v>
          </cell>
          <cell r="J272" t="str">
            <v>NA</v>
          </cell>
          <cell r="K272" t="str">
            <v>NA</v>
          </cell>
          <cell r="L272" t="str">
            <v>NA</v>
          </cell>
          <cell r="M272" t="str">
            <v>NA</v>
          </cell>
          <cell r="N272" t="str">
            <v>NA</v>
          </cell>
          <cell r="O272" t="str">
            <v>NA</v>
          </cell>
          <cell r="S272" t="str">
            <v>Marengo Flora Reserve, Otways, Great Ocean Road, Victoria</v>
          </cell>
          <cell r="T272" t="str">
            <v>Vesk</v>
          </cell>
          <cell r="U272" t="str">
            <v>P.A.</v>
          </cell>
        </row>
        <row r="273">
          <cell r="A273" t="str">
            <v>Eucalyptus viminalis subsp. ?viminalis</v>
          </cell>
          <cell r="B273">
            <v>42946</v>
          </cell>
          <cell r="C273" t="str">
            <v>MFA004</v>
          </cell>
          <cell r="D273">
            <v>-38.772731</v>
          </cell>
          <cell r="E273">
            <v>143.65291400000001</v>
          </cell>
          <cell r="F273">
            <v>32</v>
          </cell>
          <cell r="G273" t="str">
            <v>NA</v>
          </cell>
          <cell r="H273" t="str">
            <v>NA</v>
          </cell>
          <cell r="I273" t="str">
            <v>NA</v>
          </cell>
          <cell r="J273" t="str">
            <v>NA</v>
          </cell>
          <cell r="K273" t="str">
            <v>NA</v>
          </cell>
          <cell r="L273" t="str">
            <v>NA</v>
          </cell>
          <cell r="M273" t="str">
            <v>NA</v>
          </cell>
          <cell r="N273" t="str">
            <v>NA</v>
          </cell>
          <cell r="O273" t="str">
            <v>NA</v>
          </cell>
          <cell r="S273" t="str">
            <v>Marengo Flora Reserve, Otways, Great Ocean Road, Victoria</v>
          </cell>
          <cell r="T273" t="str">
            <v>Vesk</v>
          </cell>
          <cell r="U273" t="str">
            <v>P.A.</v>
          </cell>
          <cell r="Z273" t="str">
            <v>buds in 3-5s, peduncles: slightly flattened to 9mm sessile buds. Fruits 6mm long by 6mm diam; ascending disc 3-4 valves, sessile, truncate-globose to hemispherical. Adult leaves  moderatly reticulat venation</v>
          </cell>
        </row>
        <row r="274">
          <cell r="A274" t="str">
            <v>Eucalyptus sieberi</v>
          </cell>
          <cell r="B274">
            <v>42830</v>
          </cell>
          <cell r="C274" t="str">
            <v>MPG001</v>
          </cell>
          <cell r="D274">
            <v>-37.688249999999996</v>
          </cell>
          <cell r="E274">
            <v>148.61809</v>
          </cell>
          <cell r="F274">
            <v>198</v>
          </cell>
          <cell r="G274">
            <v>47</v>
          </cell>
          <cell r="H274">
            <v>23.4</v>
          </cell>
          <cell r="I274">
            <v>23</v>
          </cell>
          <cell r="J274">
            <v>14</v>
          </cell>
          <cell r="K274">
            <v>14</v>
          </cell>
          <cell r="L274" t="str">
            <v>NA</v>
          </cell>
          <cell r="M274" t="str">
            <v>NA</v>
          </cell>
          <cell r="N274" t="str">
            <v>NA</v>
          </cell>
          <cell r="O274">
            <v>55</v>
          </cell>
          <cell r="S274" t="str">
            <v>Murrungower Rest Area, E Gippsland, Vic</v>
          </cell>
          <cell r="T274" t="str">
            <v>Vesk</v>
          </cell>
          <cell r="U274" t="str">
            <v>P.A.</v>
          </cell>
          <cell r="V274" t="str">
            <v>White</v>
          </cell>
          <cell r="W274" t="str">
            <v>D.J.</v>
          </cell>
        </row>
        <row r="275">
          <cell r="A275" t="str">
            <v>Eucalyptus sieberi</v>
          </cell>
          <cell r="B275">
            <v>42830</v>
          </cell>
          <cell r="C275" t="str">
            <v>MPG002</v>
          </cell>
          <cell r="D275">
            <v>-37.688249999999996</v>
          </cell>
          <cell r="E275">
            <v>148.61809</v>
          </cell>
          <cell r="F275">
            <v>198</v>
          </cell>
          <cell r="G275">
            <v>47</v>
          </cell>
          <cell r="H275">
            <v>29.5</v>
          </cell>
          <cell r="I275">
            <v>55</v>
          </cell>
          <cell r="J275">
            <v>40</v>
          </cell>
          <cell r="K275">
            <v>28</v>
          </cell>
          <cell r="L275" t="str">
            <v>NA</v>
          </cell>
          <cell r="M275" t="str">
            <v>NA</v>
          </cell>
          <cell r="N275" t="str">
            <v>NA</v>
          </cell>
          <cell r="O275">
            <v>215</v>
          </cell>
          <cell r="S275" t="str">
            <v>Murrungower Rest Area, E Gippsland, Vic</v>
          </cell>
          <cell r="T275" t="str">
            <v>Vesk</v>
          </cell>
          <cell r="U275" t="str">
            <v>P.A.</v>
          </cell>
          <cell r="V275" t="str">
            <v>White</v>
          </cell>
          <cell r="W275" t="str">
            <v>D.J.</v>
          </cell>
        </row>
        <row r="276">
          <cell r="A276" t="str">
            <v>Eucalyptus consideniana</v>
          </cell>
          <cell r="B276">
            <v>42830</v>
          </cell>
          <cell r="C276" t="str">
            <v>MPG003</v>
          </cell>
          <cell r="D276">
            <v>-37.688249999999996</v>
          </cell>
          <cell r="E276">
            <v>148.61809</v>
          </cell>
          <cell r="F276">
            <v>198</v>
          </cell>
          <cell r="G276">
            <v>47</v>
          </cell>
          <cell r="H276" t="str">
            <v>NA</v>
          </cell>
          <cell r="I276">
            <v>20</v>
          </cell>
          <cell r="J276">
            <v>13</v>
          </cell>
          <cell r="K276">
            <v>5</v>
          </cell>
          <cell r="L276" t="str">
            <v>NA</v>
          </cell>
          <cell r="M276" t="str">
            <v>NA</v>
          </cell>
          <cell r="N276" t="str">
            <v>NA</v>
          </cell>
          <cell r="O276">
            <v>48</v>
          </cell>
          <cell r="S276" t="str">
            <v>Murrungower Rest Area, E Gippsland, Vic</v>
          </cell>
          <cell r="T276" t="str">
            <v>Vesk</v>
          </cell>
          <cell r="U276" t="str">
            <v>P.A.</v>
          </cell>
          <cell r="V276" t="str">
            <v>White</v>
          </cell>
          <cell r="W276" t="str">
            <v>D.J.</v>
          </cell>
        </row>
        <row r="277">
          <cell r="A277" t="str">
            <v>Eucalyptus muelleriana</v>
          </cell>
          <cell r="B277">
            <v>42830</v>
          </cell>
          <cell r="C277" t="str">
            <v>MPG004</v>
          </cell>
          <cell r="D277">
            <v>-37.688249999999996</v>
          </cell>
          <cell r="E277">
            <v>148.61809</v>
          </cell>
          <cell r="F277">
            <v>198</v>
          </cell>
          <cell r="G277">
            <v>47</v>
          </cell>
          <cell r="H277">
            <v>31</v>
          </cell>
          <cell r="I277">
            <v>18</v>
          </cell>
          <cell r="J277">
            <v>22</v>
          </cell>
          <cell r="K277">
            <v>27</v>
          </cell>
          <cell r="L277" t="str">
            <v>NA</v>
          </cell>
          <cell r="M277" t="str">
            <v>NA</v>
          </cell>
          <cell r="N277" t="str">
            <v>NA</v>
          </cell>
          <cell r="O277">
            <v>184</v>
          </cell>
          <cell r="S277" t="str">
            <v>Murrungower Rest Area, E Gippsland, Vic</v>
          </cell>
          <cell r="T277" t="str">
            <v>Vesk</v>
          </cell>
          <cell r="U277" t="str">
            <v>P.A.</v>
          </cell>
          <cell r="V277" t="str">
            <v>White</v>
          </cell>
          <cell r="W277" t="str">
            <v>D.J.</v>
          </cell>
        </row>
        <row r="278">
          <cell r="A278" t="str">
            <v>Eucalyptus croajingolensis</v>
          </cell>
          <cell r="B278">
            <v>42832</v>
          </cell>
          <cell r="C278" t="str">
            <v>MRA001</v>
          </cell>
          <cell r="D278">
            <v>-37.63259</v>
          </cell>
          <cell r="E278">
            <v>148.87509</v>
          </cell>
          <cell r="F278">
            <v>89</v>
          </cell>
          <cell r="G278">
            <v>60</v>
          </cell>
          <cell r="H278">
            <v>15</v>
          </cell>
          <cell r="I278">
            <v>17</v>
          </cell>
          <cell r="J278">
            <v>22</v>
          </cell>
          <cell r="K278">
            <v>22</v>
          </cell>
          <cell r="L278" t="str">
            <v>NA</v>
          </cell>
          <cell r="M278" t="str">
            <v>NA</v>
          </cell>
          <cell r="N278" t="str">
            <v>NA</v>
          </cell>
          <cell r="O278">
            <v>86</v>
          </cell>
          <cell r="S278" t="str">
            <v>McKenzie River Track, 200m from Princes Hwy, E Gippsland</v>
          </cell>
          <cell r="T278" t="str">
            <v>Vesk</v>
          </cell>
          <cell r="U278" t="str">
            <v>P.A.</v>
          </cell>
          <cell r="V278" t="str">
            <v>White</v>
          </cell>
          <cell r="W278" t="str">
            <v>D.J.</v>
          </cell>
          <cell r="X278" t="str">
            <v>Stock</v>
          </cell>
          <cell r="Y278" t="str">
            <v>M.P.</v>
          </cell>
        </row>
        <row r="279">
          <cell r="A279" t="str">
            <v>Eucalyptus viminalis</v>
          </cell>
          <cell r="B279">
            <v>42832</v>
          </cell>
          <cell r="C279" t="str">
            <v>MRB001</v>
          </cell>
          <cell r="D279">
            <v>-37.629019999999997</v>
          </cell>
          <cell r="E279">
            <v>148.87809999999999</v>
          </cell>
          <cell r="F279">
            <v>79</v>
          </cell>
          <cell r="G279">
            <v>61</v>
          </cell>
          <cell r="H279">
            <v>33</v>
          </cell>
          <cell r="I279">
            <v>26</v>
          </cell>
          <cell r="J279">
            <v>23</v>
          </cell>
          <cell r="K279">
            <v>38</v>
          </cell>
          <cell r="L279" t="str">
            <v>NA</v>
          </cell>
          <cell r="M279" t="str">
            <v>NA</v>
          </cell>
          <cell r="N279" t="str">
            <v>NA</v>
          </cell>
          <cell r="O279">
            <v>290</v>
          </cell>
          <cell r="S279" t="str">
            <v>McKenzie River Track, 500m from Princes Hwy, E Gippsland</v>
          </cell>
          <cell r="T279" t="str">
            <v>Vesk</v>
          </cell>
          <cell r="U279" t="str">
            <v>P.A.</v>
          </cell>
          <cell r="V279" t="str">
            <v>White</v>
          </cell>
          <cell r="W279" t="str">
            <v>D.J.</v>
          </cell>
          <cell r="X279" t="str">
            <v>Stock</v>
          </cell>
          <cell r="Y279" t="str">
            <v>M.P.</v>
          </cell>
        </row>
        <row r="280">
          <cell r="A280" t="str">
            <v>Eucalyptus elata</v>
          </cell>
          <cell r="B280">
            <v>42832</v>
          </cell>
          <cell r="C280" t="str">
            <v>MRB002</v>
          </cell>
          <cell r="D280">
            <v>-37.625518999999997</v>
          </cell>
          <cell r="E280">
            <v>148.87747999999999</v>
          </cell>
          <cell r="F280">
            <v>76</v>
          </cell>
          <cell r="G280" t="str">
            <v>NA</v>
          </cell>
          <cell r="H280">
            <v>33</v>
          </cell>
          <cell r="I280">
            <v>29</v>
          </cell>
          <cell r="J280">
            <v>19</v>
          </cell>
          <cell r="K280">
            <v>24</v>
          </cell>
          <cell r="L280" t="str">
            <v>NA</v>
          </cell>
          <cell r="M280" t="str">
            <v>NA</v>
          </cell>
          <cell r="N280" t="str">
            <v>NA</v>
          </cell>
          <cell r="O280">
            <v>99</v>
          </cell>
          <cell r="S280" t="str">
            <v>McKenzie River Track, 500m from Princes Hwy, E Gippsland</v>
          </cell>
          <cell r="T280" t="str">
            <v>Vesk</v>
          </cell>
          <cell r="U280" t="str">
            <v>P.A.</v>
          </cell>
          <cell r="V280" t="str">
            <v>White</v>
          </cell>
          <cell r="W280" t="str">
            <v>D.J.</v>
          </cell>
          <cell r="X280" t="str">
            <v>Stock</v>
          </cell>
          <cell r="Y280" t="str">
            <v>M.P.</v>
          </cell>
        </row>
        <row r="281">
          <cell r="A281" t="str">
            <v>Eucalyptus botryoides</v>
          </cell>
          <cell r="B281">
            <v>42832</v>
          </cell>
          <cell r="C281" t="str">
            <v>MRB003</v>
          </cell>
          <cell r="D281">
            <v>-37.628095999999999</v>
          </cell>
          <cell r="E281">
            <v>148.879445</v>
          </cell>
          <cell r="F281">
            <v>78</v>
          </cell>
          <cell r="G281" t="str">
            <v>NA</v>
          </cell>
          <cell r="H281">
            <v>31</v>
          </cell>
          <cell r="I281">
            <v>25</v>
          </cell>
          <cell r="J281">
            <v>23</v>
          </cell>
          <cell r="K281">
            <v>42</v>
          </cell>
          <cell r="L281" t="str">
            <v>NA</v>
          </cell>
          <cell r="M281" t="str">
            <v>NA</v>
          </cell>
          <cell r="N281" t="str">
            <v>NA</v>
          </cell>
          <cell r="O281">
            <v>128</v>
          </cell>
          <cell r="S281" t="str">
            <v>McKenzie River Track, 500m from Princes Hwy, E Gippsland</v>
          </cell>
          <cell r="T281" t="str">
            <v>Vesk</v>
          </cell>
          <cell r="U281" t="str">
            <v>P.A.</v>
          </cell>
          <cell r="V281" t="str">
            <v>White</v>
          </cell>
          <cell r="W281" t="str">
            <v>D.J.</v>
          </cell>
          <cell r="X281" t="str">
            <v>Stock</v>
          </cell>
          <cell r="Y281" t="str">
            <v>M.P.</v>
          </cell>
        </row>
        <row r="282">
          <cell r="A282" t="str">
            <v>Eucalyptus sieberi</v>
          </cell>
          <cell r="B282">
            <v>42895</v>
          </cell>
          <cell r="C282" t="str">
            <v>MSA001</v>
          </cell>
          <cell r="D282">
            <v>-37.770485999999998</v>
          </cell>
          <cell r="E282">
            <v>145.78991099999999</v>
          </cell>
          <cell r="F282">
            <v>337</v>
          </cell>
          <cell r="G282" t="str">
            <v>NA</v>
          </cell>
          <cell r="H282">
            <v>40</v>
          </cell>
          <cell r="I282">
            <v>35</v>
          </cell>
          <cell r="J282">
            <v>32</v>
          </cell>
          <cell r="K282">
            <v>29</v>
          </cell>
          <cell r="L282" t="str">
            <v>NA</v>
          </cell>
          <cell r="M282" t="str">
            <v>NA</v>
          </cell>
          <cell r="N282" t="str">
            <v>NA</v>
          </cell>
          <cell r="O282">
            <v>230</v>
          </cell>
          <cell r="S282" t="str">
            <v>Yarra state Forest, Mississippi Rd</v>
          </cell>
          <cell r="T282" t="str">
            <v>Vesk</v>
          </cell>
          <cell r="U282" t="str">
            <v>P.A.</v>
          </cell>
          <cell r="V282" t="str">
            <v>White</v>
          </cell>
          <cell r="W282" t="str">
            <v>D.J.</v>
          </cell>
        </row>
        <row r="283">
          <cell r="A283" t="str">
            <v>Eucalyptus obliqua</v>
          </cell>
          <cell r="B283">
            <v>42895</v>
          </cell>
          <cell r="C283" t="str">
            <v>MSB001</v>
          </cell>
          <cell r="D283">
            <v>-37.7682</v>
          </cell>
          <cell r="E283">
            <v>145.77887000000001</v>
          </cell>
          <cell r="F283">
            <v>305</v>
          </cell>
          <cell r="G283">
            <v>85</v>
          </cell>
          <cell r="H283">
            <v>33</v>
          </cell>
          <cell r="I283">
            <v>41</v>
          </cell>
          <cell r="J283">
            <v>54</v>
          </cell>
          <cell r="K283">
            <v>36</v>
          </cell>
          <cell r="L283" t="str">
            <v>NA</v>
          </cell>
          <cell r="M283" t="str">
            <v>NA</v>
          </cell>
          <cell r="N283" t="str">
            <v>NA</v>
          </cell>
          <cell r="O283">
            <v>215</v>
          </cell>
          <cell r="S283" t="str">
            <v>Yarra state Forest, Mississippi Rd</v>
          </cell>
          <cell r="T283" t="str">
            <v>Vesk</v>
          </cell>
          <cell r="U283" t="str">
            <v>P.A.</v>
          </cell>
          <cell r="V283" t="str">
            <v>White</v>
          </cell>
          <cell r="W283" t="str">
            <v>D.J.</v>
          </cell>
        </row>
        <row r="284">
          <cell r="A284" t="str">
            <v>Eucalyptus radiata subsp. radiata</v>
          </cell>
          <cell r="B284">
            <v>42895</v>
          </cell>
          <cell r="C284" t="str">
            <v>MSC001</v>
          </cell>
          <cell r="D284">
            <v>-37.767569999999999</v>
          </cell>
          <cell r="E284">
            <v>145.77103</v>
          </cell>
          <cell r="F284">
            <v>280</v>
          </cell>
          <cell r="G284">
            <v>85</v>
          </cell>
          <cell r="H284" t="str">
            <v>NA</v>
          </cell>
          <cell r="I284">
            <v>26</v>
          </cell>
          <cell r="J284">
            <v>20</v>
          </cell>
          <cell r="K284">
            <v>19</v>
          </cell>
          <cell r="L284" t="str">
            <v>NA</v>
          </cell>
          <cell r="M284" t="str">
            <v>NA</v>
          </cell>
          <cell r="N284" t="str">
            <v>NA</v>
          </cell>
          <cell r="O284">
            <v>160</v>
          </cell>
          <cell r="S284" t="str">
            <v>Yarra state Forest, Mississippi Rd</v>
          </cell>
          <cell r="T284" t="str">
            <v>Vesk</v>
          </cell>
          <cell r="U284" t="str">
            <v>P.A.</v>
          </cell>
          <cell r="V284" t="str">
            <v>White</v>
          </cell>
          <cell r="W284" t="str">
            <v>D.J.</v>
          </cell>
        </row>
        <row r="285">
          <cell r="A285" t="str">
            <v>Eucalyptus obliqua</v>
          </cell>
          <cell r="B285">
            <v>42895</v>
          </cell>
          <cell r="C285" t="str">
            <v>MSC002</v>
          </cell>
          <cell r="D285">
            <v>-37.767569999999999</v>
          </cell>
          <cell r="E285">
            <v>145.77103</v>
          </cell>
          <cell r="F285">
            <v>280</v>
          </cell>
          <cell r="G285">
            <v>85</v>
          </cell>
          <cell r="H285" t="str">
            <v>NA</v>
          </cell>
          <cell r="I285" t="str">
            <v>NA</v>
          </cell>
          <cell r="J285" t="str">
            <v>NA</v>
          </cell>
          <cell r="K285" t="str">
            <v>NA</v>
          </cell>
          <cell r="L285" t="str">
            <v>NA</v>
          </cell>
          <cell r="M285" t="str">
            <v>NA</v>
          </cell>
          <cell r="N285" t="str">
            <v>NA</v>
          </cell>
          <cell r="O285" t="str">
            <v>NA</v>
          </cell>
          <cell r="S285" t="str">
            <v>Yarra state Forest, Mississippi Rd</v>
          </cell>
          <cell r="T285" t="str">
            <v>Vesk</v>
          </cell>
          <cell r="U285" t="str">
            <v>P.A.</v>
          </cell>
          <cell r="V285" t="str">
            <v>White</v>
          </cell>
          <cell r="W285" t="str">
            <v>D.J.</v>
          </cell>
        </row>
        <row r="286">
          <cell r="A286" t="str">
            <v>Eucalyptus albens</v>
          </cell>
          <cell r="B286">
            <v>43155</v>
          </cell>
          <cell r="C286" t="str">
            <v>OCA01</v>
          </cell>
          <cell r="D286">
            <v>-36.568600000000004</v>
          </cell>
          <cell r="E286">
            <v>144.96709999999999</v>
          </cell>
          <cell r="F286">
            <v>119</v>
          </cell>
          <cell r="G286" t="str">
            <v>NA</v>
          </cell>
          <cell r="H286">
            <v>12.3</v>
          </cell>
          <cell r="I286" t="str">
            <v>NA</v>
          </cell>
          <cell r="J286" t="str">
            <v>NA</v>
          </cell>
          <cell r="K286" t="str">
            <v>NA</v>
          </cell>
          <cell r="L286" t="str">
            <v>NA</v>
          </cell>
          <cell r="M286" t="str">
            <v>NA</v>
          </cell>
          <cell r="N286" t="str">
            <v>NA</v>
          </cell>
          <cell r="O286">
            <v>130</v>
          </cell>
          <cell r="R286" t="str">
            <v>Victoria</v>
          </cell>
          <cell r="S286" t="str">
            <v>Old Corop Rd, Rushworth, 500 m south-east from Waranga western Channel.</v>
          </cell>
          <cell r="T286" t="str">
            <v>Vesk</v>
          </cell>
          <cell r="U286" t="str">
            <v>P.A.</v>
          </cell>
        </row>
        <row r="287">
          <cell r="A287" t="str">
            <v>Eucalyptus albens</v>
          </cell>
          <cell r="B287">
            <v>43155</v>
          </cell>
          <cell r="C287" t="str">
            <v>OCA02</v>
          </cell>
          <cell r="D287">
            <v>-36.568600000000004</v>
          </cell>
          <cell r="E287">
            <v>144.96709999999999</v>
          </cell>
          <cell r="F287">
            <v>119</v>
          </cell>
          <cell r="G287" t="str">
            <v>NA</v>
          </cell>
          <cell r="H287">
            <v>12.3</v>
          </cell>
          <cell r="I287" t="str">
            <v>NA</v>
          </cell>
          <cell r="J287" t="str">
            <v>NA</v>
          </cell>
          <cell r="K287" t="str">
            <v>NA</v>
          </cell>
          <cell r="L287" t="str">
            <v>NA</v>
          </cell>
          <cell r="M287" t="str">
            <v>NA</v>
          </cell>
          <cell r="N287" t="str">
            <v>NA</v>
          </cell>
          <cell r="O287">
            <v>132</v>
          </cell>
          <cell r="R287" t="str">
            <v>Victoria</v>
          </cell>
          <cell r="S287" t="str">
            <v>Old Corop Rd, Rushworth, 500 m south-east from Waranga western Channel.</v>
          </cell>
          <cell r="T287" t="str">
            <v>Vesk</v>
          </cell>
          <cell r="U287" t="str">
            <v>P.A.</v>
          </cell>
        </row>
        <row r="288">
          <cell r="A288" t="str">
            <v>Eucalyptus kitsoniana</v>
          </cell>
          <cell r="B288">
            <v>43189</v>
          </cell>
          <cell r="C288" t="str">
            <v>OUT1</v>
          </cell>
          <cell r="D288">
            <v>-38.512619999999998</v>
          </cell>
          <cell r="E288">
            <v>145.77822</v>
          </cell>
          <cell r="F288">
            <v>53</v>
          </cell>
          <cell r="G288">
            <v>18</v>
          </cell>
          <cell r="H288">
            <v>6</v>
          </cell>
          <cell r="I288" t="str">
            <v>NA</v>
          </cell>
          <cell r="J288" t="str">
            <v>NA</v>
          </cell>
          <cell r="K288" t="str">
            <v>NA</v>
          </cell>
          <cell r="L288" t="str">
            <v>NA</v>
          </cell>
          <cell r="M288" t="str">
            <v>NA</v>
          </cell>
          <cell r="N288" t="str">
            <v>NA</v>
          </cell>
          <cell r="O288">
            <v>38</v>
          </cell>
          <cell r="R288" t="str">
            <v>Victoria</v>
          </cell>
          <cell r="S288" t="str">
            <v>Outtrim Cemetery Nature Conservation Reserve.</v>
          </cell>
          <cell r="T288" t="str">
            <v>Morris</v>
          </cell>
          <cell r="U288" t="str">
            <v>W.K.</v>
          </cell>
          <cell r="V288" t="str">
            <v>Kujala</v>
          </cell>
          <cell r="W288" t="str">
            <v>H.</v>
          </cell>
          <cell r="X288" t="str">
            <v>Mules</v>
          </cell>
          <cell r="Y288" t="str">
            <v>H.D.</v>
          </cell>
          <cell r="Z288" t="str">
            <v>2 stems.</v>
          </cell>
        </row>
        <row r="289">
          <cell r="A289" t="str">
            <v>Eucalyptus kitsoniana</v>
          </cell>
          <cell r="B289">
            <v>43189</v>
          </cell>
          <cell r="C289" t="str">
            <v>OUT2</v>
          </cell>
          <cell r="D289">
            <v>-38.512619999999998</v>
          </cell>
          <cell r="E289">
            <v>145.77822</v>
          </cell>
          <cell r="F289">
            <v>53</v>
          </cell>
          <cell r="G289">
            <v>18</v>
          </cell>
          <cell r="H289">
            <v>7</v>
          </cell>
          <cell r="I289" t="str">
            <v>NA</v>
          </cell>
          <cell r="J289" t="str">
            <v>NA</v>
          </cell>
          <cell r="K289" t="str">
            <v>NA</v>
          </cell>
          <cell r="L289" t="str">
            <v>NA</v>
          </cell>
          <cell r="M289" t="str">
            <v>NA</v>
          </cell>
          <cell r="N289" t="str">
            <v>NA</v>
          </cell>
          <cell r="O289">
            <v>42</v>
          </cell>
          <cell r="R289" t="str">
            <v>Victoria</v>
          </cell>
          <cell r="S289" t="str">
            <v>Outtrim Cemetery Nature Conservation Reserve.</v>
          </cell>
          <cell r="T289" t="str">
            <v>Morris</v>
          </cell>
          <cell r="U289" t="str">
            <v>W.K.</v>
          </cell>
          <cell r="V289" t="str">
            <v>Kujala</v>
          </cell>
          <cell r="W289" t="str">
            <v>H.</v>
          </cell>
          <cell r="X289" t="str">
            <v>Mules</v>
          </cell>
          <cell r="Y289" t="str">
            <v>H.D.</v>
          </cell>
          <cell r="Z289" t="str">
            <v>2 stems.</v>
          </cell>
        </row>
        <row r="290">
          <cell r="A290" t="str">
            <v>Eucalyptus kitsoniana</v>
          </cell>
          <cell r="B290">
            <v>43189</v>
          </cell>
          <cell r="C290" t="str">
            <v>OUT3</v>
          </cell>
          <cell r="D290">
            <v>-38.512619999999998</v>
          </cell>
          <cell r="E290">
            <v>145.77822</v>
          </cell>
          <cell r="F290">
            <v>53</v>
          </cell>
          <cell r="G290">
            <v>18</v>
          </cell>
          <cell r="H290">
            <v>10</v>
          </cell>
          <cell r="I290" t="str">
            <v>NA</v>
          </cell>
          <cell r="J290" t="str">
            <v>NA</v>
          </cell>
          <cell r="K290" t="str">
            <v>NA</v>
          </cell>
          <cell r="L290" t="str">
            <v>NA</v>
          </cell>
          <cell r="M290" t="str">
            <v>NA</v>
          </cell>
          <cell r="N290" t="str">
            <v>NA</v>
          </cell>
          <cell r="O290">
            <v>90</v>
          </cell>
          <cell r="R290" t="str">
            <v>Victoria</v>
          </cell>
          <cell r="S290" t="str">
            <v>Outtrim Cemetery Nature Conservation Reserve.</v>
          </cell>
          <cell r="T290" t="str">
            <v>Morris</v>
          </cell>
          <cell r="U290" t="str">
            <v>W.K.</v>
          </cell>
          <cell r="V290" t="str">
            <v>Kujala</v>
          </cell>
          <cell r="W290" t="str">
            <v>H.</v>
          </cell>
          <cell r="X290" t="str">
            <v>Mules</v>
          </cell>
          <cell r="Y290" t="str">
            <v>H.D.</v>
          </cell>
          <cell r="Z290" t="str">
            <v>6 stems.</v>
          </cell>
        </row>
        <row r="291">
          <cell r="A291" t="str">
            <v>Eucalyptus kitsoniana</v>
          </cell>
          <cell r="B291">
            <v>43189</v>
          </cell>
          <cell r="C291" t="str">
            <v>OUT4</v>
          </cell>
          <cell r="D291">
            <v>-38.512619999999998</v>
          </cell>
          <cell r="E291">
            <v>145.77822</v>
          </cell>
          <cell r="F291">
            <v>53</v>
          </cell>
          <cell r="G291">
            <v>18</v>
          </cell>
          <cell r="H291">
            <v>8</v>
          </cell>
          <cell r="I291" t="str">
            <v>NA</v>
          </cell>
          <cell r="J291" t="str">
            <v>NA</v>
          </cell>
          <cell r="K291" t="str">
            <v>NA</v>
          </cell>
          <cell r="L291" t="str">
            <v>NA</v>
          </cell>
          <cell r="M291" t="str">
            <v>NA</v>
          </cell>
          <cell r="N291" t="str">
            <v>NA</v>
          </cell>
          <cell r="O291">
            <v>78</v>
          </cell>
          <cell r="R291" t="str">
            <v>Victoria</v>
          </cell>
          <cell r="S291" t="str">
            <v>Outtrim Cemetery Nature Conservation Reserve.</v>
          </cell>
          <cell r="T291" t="str">
            <v>Morris</v>
          </cell>
          <cell r="U291" t="str">
            <v>W.K.</v>
          </cell>
          <cell r="V291" t="str">
            <v>Kujala</v>
          </cell>
          <cell r="W291" t="str">
            <v>H.</v>
          </cell>
          <cell r="X291" t="str">
            <v>Mules</v>
          </cell>
          <cell r="Y291" t="str">
            <v>H.D.</v>
          </cell>
        </row>
        <row r="292">
          <cell r="A292" t="str">
            <v>Eucalyptus kitsoniana</v>
          </cell>
          <cell r="B292">
            <v>43189</v>
          </cell>
          <cell r="C292" t="str">
            <v>OUT5</v>
          </cell>
          <cell r="D292">
            <v>-38.512619999999998</v>
          </cell>
          <cell r="E292">
            <v>145.77822</v>
          </cell>
          <cell r="F292">
            <v>53</v>
          </cell>
          <cell r="G292">
            <v>18</v>
          </cell>
          <cell r="H292">
            <v>6</v>
          </cell>
          <cell r="I292" t="str">
            <v>NA</v>
          </cell>
          <cell r="J292" t="str">
            <v>NA</v>
          </cell>
          <cell r="K292" t="str">
            <v>NA</v>
          </cell>
          <cell r="L292" t="str">
            <v>NA</v>
          </cell>
          <cell r="M292" t="str">
            <v>NA</v>
          </cell>
          <cell r="N292" t="str">
            <v>NA</v>
          </cell>
          <cell r="O292">
            <v>21</v>
          </cell>
          <cell r="R292" t="str">
            <v>Victoria</v>
          </cell>
          <cell r="S292" t="str">
            <v>Outtrim Cemetery Nature Conservation Reserve.</v>
          </cell>
          <cell r="T292" t="str">
            <v>Morris</v>
          </cell>
          <cell r="U292" t="str">
            <v>W.K.</v>
          </cell>
          <cell r="V292" t="str">
            <v>Kujala</v>
          </cell>
          <cell r="W292" t="str">
            <v>H.</v>
          </cell>
          <cell r="X292" t="str">
            <v>Mules</v>
          </cell>
          <cell r="Y292" t="str">
            <v>H.D.</v>
          </cell>
        </row>
        <row r="293">
          <cell r="A293" t="str">
            <v>Eucalyptus radiata subsp. radiata</v>
          </cell>
          <cell r="B293">
            <v>43260</v>
          </cell>
          <cell r="C293" t="str">
            <v>PMA01</v>
          </cell>
          <cell r="D293">
            <v>-36.861939999999997</v>
          </cell>
          <cell r="E293">
            <v>145.73230000000001</v>
          </cell>
          <cell r="F293">
            <v>488</v>
          </cell>
          <cell r="H293">
            <v>14</v>
          </cell>
          <cell r="I293">
            <v>25</v>
          </cell>
          <cell r="J293">
            <v>27</v>
          </cell>
          <cell r="K293">
            <v>28</v>
          </cell>
          <cell r="L293">
            <v>29</v>
          </cell>
          <cell r="O293">
            <v>250</v>
          </cell>
          <cell r="R293" t="str">
            <v>Victoria</v>
          </cell>
          <cell r="S293" t="str">
            <v>Polly McQuinns Rd, Strathbogie.</v>
          </cell>
          <cell r="T293" t="str">
            <v>Vesk</v>
          </cell>
          <cell r="U293" t="str">
            <v>P.A.</v>
          </cell>
        </row>
        <row r="294">
          <cell r="A294" t="str">
            <v>Eucalyptus camphora subsp. humeana</v>
          </cell>
          <cell r="B294">
            <v>43260</v>
          </cell>
          <cell r="C294" t="str">
            <v>PMA02</v>
          </cell>
          <cell r="D294">
            <v>-36.865859999999998</v>
          </cell>
          <cell r="E294">
            <v>145.72069999999999</v>
          </cell>
          <cell r="F294">
            <v>472</v>
          </cell>
          <cell r="H294">
            <v>14</v>
          </cell>
          <cell r="I294">
            <v>32</v>
          </cell>
          <cell r="J294">
            <v>29</v>
          </cell>
          <cell r="K294">
            <v>28</v>
          </cell>
          <cell r="L294">
            <v>33</v>
          </cell>
          <cell r="O294">
            <v>130</v>
          </cell>
          <cell r="R294" t="str">
            <v>Victoria</v>
          </cell>
          <cell r="S294" t="str">
            <v>Polly McQuinns Rd, Strathbogie.</v>
          </cell>
          <cell r="T294" t="str">
            <v>Vesk</v>
          </cell>
          <cell r="U294" t="str">
            <v>P.A.</v>
          </cell>
        </row>
        <row r="295">
          <cell r="A295" t="str">
            <v>Eucalyptus globulus subsp. bicostata</v>
          </cell>
          <cell r="B295">
            <v>43260</v>
          </cell>
          <cell r="C295" t="str">
            <v>PMA03</v>
          </cell>
          <cell r="D295">
            <v>-36.857190000000003</v>
          </cell>
          <cell r="E295">
            <v>145.715</v>
          </cell>
          <cell r="F295">
            <v>529</v>
          </cell>
          <cell r="H295">
            <v>20</v>
          </cell>
          <cell r="I295">
            <v>39</v>
          </cell>
          <cell r="J295">
            <v>38</v>
          </cell>
          <cell r="K295">
            <v>41</v>
          </cell>
          <cell r="L295">
            <v>42</v>
          </cell>
          <cell r="M295">
            <v>39</v>
          </cell>
          <cell r="O295">
            <v>140</v>
          </cell>
          <cell r="R295" t="str">
            <v>Victoria</v>
          </cell>
          <cell r="S295" t="str">
            <v>Wondoomarook I60 Bushland Reserve, Strathbogie.</v>
          </cell>
          <cell r="T295" t="str">
            <v>Vesk</v>
          </cell>
          <cell r="U295" t="str">
            <v>P.A.</v>
          </cell>
        </row>
        <row r="296">
          <cell r="A296" t="str">
            <v>Eucalyptus globulus subsp. bicostata</v>
          </cell>
          <cell r="B296">
            <v>43260</v>
          </cell>
          <cell r="C296" t="str">
            <v>PMA04</v>
          </cell>
          <cell r="D296">
            <v>-36.85622</v>
          </cell>
          <cell r="E296">
            <v>145.71549999999999</v>
          </cell>
          <cell r="F296">
            <v>554</v>
          </cell>
          <cell r="H296">
            <v>21</v>
          </cell>
          <cell r="I296">
            <v>27</v>
          </cell>
          <cell r="J296">
            <v>28</v>
          </cell>
          <cell r="K296">
            <v>29</v>
          </cell>
          <cell r="L296">
            <v>33</v>
          </cell>
          <cell r="M296">
            <v>32</v>
          </cell>
          <cell r="O296">
            <v>310</v>
          </cell>
          <cell r="R296" t="str">
            <v>Victoria</v>
          </cell>
          <cell r="S296" t="str">
            <v>Wondoomarook I60 Bushland Reserve, Strathbogie.</v>
          </cell>
          <cell r="T296" t="str">
            <v>Vesk</v>
          </cell>
          <cell r="U296" t="str">
            <v>P.A.</v>
          </cell>
        </row>
        <row r="297">
          <cell r="A297" t="str">
            <v>Eucalyptus macrorhyncha</v>
          </cell>
          <cell r="B297">
            <v>43260</v>
          </cell>
          <cell r="C297" t="str">
            <v>PMA05</v>
          </cell>
          <cell r="D297">
            <v>-36.855420000000002</v>
          </cell>
          <cell r="E297">
            <v>145.71549999999999</v>
          </cell>
          <cell r="F297">
            <v>554</v>
          </cell>
          <cell r="H297">
            <v>15</v>
          </cell>
          <cell r="I297">
            <v>18</v>
          </cell>
          <cell r="J297">
            <v>22</v>
          </cell>
          <cell r="K297">
            <v>19</v>
          </cell>
          <cell r="L297">
            <v>23</v>
          </cell>
          <cell r="O297">
            <v>80</v>
          </cell>
          <cell r="R297" t="str">
            <v>Victoria</v>
          </cell>
          <cell r="S297" t="str">
            <v>Wondoomarook I60 Bushland Reserve, Strathbogie.</v>
          </cell>
          <cell r="T297" t="str">
            <v>Vesk</v>
          </cell>
          <cell r="U297" t="str">
            <v>P.A.</v>
          </cell>
          <cell r="Z297" t="str">
            <v>3 stems</v>
          </cell>
        </row>
        <row r="298">
          <cell r="A298" t="str">
            <v>Eucalyptus viminalis subsp. viminalis</v>
          </cell>
          <cell r="B298">
            <v>43260</v>
          </cell>
          <cell r="C298" t="str">
            <v>PMA07</v>
          </cell>
          <cell r="D298">
            <v>-36.854930000000003</v>
          </cell>
          <cell r="E298">
            <v>145.7166</v>
          </cell>
          <cell r="F298">
            <v>569</v>
          </cell>
          <cell r="H298">
            <v>20</v>
          </cell>
          <cell r="I298">
            <v>27</v>
          </cell>
          <cell r="J298">
            <v>37</v>
          </cell>
          <cell r="K298">
            <v>38</v>
          </cell>
          <cell r="L298">
            <v>40</v>
          </cell>
          <cell r="M298">
            <v>31</v>
          </cell>
          <cell r="O298">
            <v>120</v>
          </cell>
          <cell r="R298" t="str">
            <v>Victoria</v>
          </cell>
          <cell r="S298" t="str">
            <v>Wondoomarook I60 Bushland Reserve, Strathbogie.</v>
          </cell>
          <cell r="T298" t="str">
            <v>Vesk</v>
          </cell>
          <cell r="U298" t="str">
            <v>P.A.</v>
          </cell>
          <cell r="Z298" t="str">
            <v>4 stems</v>
          </cell>
        </row>
        <row r="299">
          <cell r="A299" t="str">
            <v>Eucalyptus macrorhyncha</v>
          </cell>
          <cell r="B299">
            <v>43260</v>
          </cell>
          <cell r="C299" t="str">
            <v>PMA08</v>
          </cell>
          <cell r="D299">
            <v>-36.854779999999998</v>
          </cell>
          <cell r="E299">
            <v>145.71639999999999</v>
          </cell>
          <cell r="F299">
            <v>572</v>
          </cell>
          <cell r="H299">
            <v>7</v>
          </cell>
          <cell r="I299">
            <v>19</v>
          </cell>
          <cell r="J299">
            <v>19</v>
          </cell>
          <cell r="K299">
            <v>18</v>
          </cell>
          <cell r="L299">
            <v>18</v>
          </cell>
          <cell r="N299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O299">
            <v>50</v>
          </cell>
          <cell r="R299" t="str">
            <v>Victoria</v>
          </cell>
          <cell r="S299" t="str">
            <v>Wondoomarook I60 Bushland Reserve, Strathbogie.</v>
          </cell>
          <cell r="T299" t="str">
            <v>Vesk</v>
          </cell>
          <cell r="U299" t="str">
            <v>P.A.</v>
          </cell>
        </row>
        <row r="300">
          <cell r="A300" t="str">
            <v>Eucalyptus dives</v>
          </cell>
          <cell r="B300">
            <v>43260</v>
          </cell>
          <cell r="C300" t="str">
            <v>PMA09</v>
          </cell>
          <cell r="D300">
            <v>-36.854730000000004</v>
          </cell>
          <cell r="E300">
            <v>145.71719999999999</v>
          </cell>
          <cell r="F300">
            <v>567</v>
          </cell>
          <cell r="H300">
            <v>11</v>
          </cell>
          <cell r="I300">
            <v>23</v>
          </cell>
          <cell r="J300">
            <v>24</v>
          </cell>
          <cell r="K300">
            <v>24</v>
          </cell>
          <cell r="L300">
            <v>26</v>
          </cell>
          <cell r="O300">
            <v>25</v>
          </cell>
          <cell r="R300" t="str">
            <v>Victoria</v>
          </cell>
          <cell r="S300" t="str">
            <v>Wondoomarook I60 Bushland Reserve, Strathbogie.</v>
          </cell>
          <cell r="T300" t="str">
            <v>Vesk</v>
          </cell>
          <cell r="U300" t="str">
            <v>P.A.</v>
          </cell>
        </row>
        <row r="301">
          <cell r="A301" t="str">
            <v>Eucalyptus camphora subsp. humeana</v>
          </cell>
          <cell r="B301">
            <v>43262</v>
          </cell>
          <cell r="C301" t="str">
            <v>PMA10</v>
          </cell>
          <cell r="D301">
            <v>-36.85557</v>
          </cell>
          <cell r="E301">
            <v>145.73490000000001</v>
          </cell>
          <cell r="F301">
            <v>478</v>
          </cell>
          <cell r="H301">
            <v>21</v>
          </cell>
          <cell r="I301">
            <v>29</v>
          </cell>
          <cell r="J301">
            <v>32</v>
          </cell>
          <cell r="K301">
            <v>34</v>
          </cell>
          <cell r="L301">
            <v>35</v>
          </cell>
          <cell r="M301">
            <v>32</v>
          </cell>
          <cell r="O301">
            <v>150</v>
          </cell>
          <cell r="R301" t="str">
            <v>Victoria</v>
          </cell>
          <cell r="S301" t="str">
            <v>Seven Creeks, Strathbogie.</v>
          </cell>
          <cell r="T301" t="str">
            <v>Vesk</v>
          </cell>
          <cell r="U301" t="str">
            <v>P.A.</v>
          </cell>
        </row>
        <row r="302">
          <cell r="A302" t="str">
            <v>Eucalyptus camphora subsp. humeana</v>
          </cell>
          <cell r="B302">
            <v>43262</v>
          </cell>
          <cell r="C302" t="str">
            <v>PMA11</v>
          </cell>
          <cell r="D302">
            <v>-36.856169999999999</v>
          </cell>
          <cell r="E302">
            <v>145.73500000000001</v>
          </cell>
          <cell r="F302">
            <v>478</v>
          </cell>
          <cell r="H302">
            <v>19</v>
          </cell>
          <cell r="I302">
            <v>31</v>
          </cell>
          <cell r="J302">
            <v>33</v>
          </cell>
          <cell r="K302">
            <v>35</v>
          </cell>
          <cell r="L302">
            <v>29</v>
          </cell>
          <cell r="O302">
            <v>155</v>
          </cell>
          <cell r="R302" t="str">
            <v>Victoria</v>
          </cell>
          <cell r="S302" t="str">
            <v>Seven Creeks, Strathbogie.</v>
          </cell>
          <cell r="T302" t="str">
            <v>Vesk</v>
          </cell>
          <cell r="U302" t="str">
            <v>P.A.</v>
          </cell>
        </row>
        <row r="303">
          <cell r="A303" t="str">
            <v>Eucalyptus goniocalyx</v>
          </cell>
          <cell r="B303">
            <v>43261</v>
          </cell>
          <cell r="C303" t="str">
            <v>PMB01</v>
          </cell>
          <cell r="D303">
            <v>-36.847740000000002</v>
          </cell>
          <cell r="E303">
            <v>145.68199999999999</v>
          </cell>
          <cell r="F303">
            <v>730</v>
          </cell>
          <cell r="H303">
            <v>12.5</v>
          </cell>
          <cell r="I303">
            <v>33</v>
          </cell>
          <cell r="J303">
            <v>25</v>
          </cell>
          <cell r="K303">
            <v>27</v>
          </cell>
          <cell r="L303">
            <v>24</v>
          </cell>
          <cell r="M303">
            <v>32</v>
          </cell>
          <cell r="O303">
            <v>135</v>
          </cell>
          <cell r="R303" t="str">
            <v>Victoria</v>
          </cell>
          <cell r="S303" t="str">
            <v>Mount Wombat Conservation Reserve.</v>
          </cell>
          <cell r="T303" t="str">
            <v>Vesk</v>
          </cell>
          <cell r="U303" t="str">
            <v>P.A.</v>
          </cell>
          <cell r="V303" t="str">
            <v>Stock</v>
          </cell>
          <cell r="W303" t="str">
            <v>A.M.</v>
          </cell>
          <cell r="Z303" t="str">
            <v>2 stems</v>
          </cell>
        </row>
        <row r="304">
          <cell r="A304" t="str">
            <v>Eucalyptus goniocalyx</v>
          </cell>
          <cell r="B304">
            <v>43261</v>
          </cell>
          <cell r="C304" t="str">
            <v>PMB02</v>
          </cell>
          <cell r="D304">
            <v>-36.848059999999997</v>
          </cell>
          <cell r="E304">
            <v>145.6824</v>
          </cell>
          <cell r="F304">
            <v>727</v>
          </cell>
          <cell r="H304">
            <v>9</v>
          </cell>
          <cell r="I304">
            <v>30</v>
          </cell>
          <cell r="J304">
            <v>24</v>
          </cell>
          <cell r="K304">
            <v>22</v>
          </cell>
          <cell r="L304">
            <v>21</v>
          </cell>
          <cell r="M304">
            <v>26</v>
          </cell>
          <cell r="N304">
            <v>27</v>
          </cell>
          <cell r="O304">
            <v>95</v>
          </cell>
          <cell r="R304" t="str">
            <v>Victoria</v>
          </cell>
          <cell r="S304" t="str">
            <v>Mount Wombat Conservation Reserve.</v>
          </cell>
          <cell r="T304" t="str">
            <v>Vesk</v>
          </cell>
          <cell r="U304" t="str">
            <v>P.A.</v>
          </cell>
          <cell r="V304" t="str">
            <v>Stock</v>
          </cell>
          <cell r="W304" t="str">
            <v>A.M.</v>
          </cell>
          <cell r="Z304" t="str">
            <v>2 stems</v>
          </cell>
        </row>
        <row r="305">
          <cell r="A305" t="str">
            <v>Eucalyptus goniocalyx</v>
          </cell>
          <cell r="B305">
            <v>43261</v>
          </cell>
          <cell r="C305" t="str">
            <v>PMB03</v>
          </cell>
          <cell r="D305">
            <v>-36.846899999999998</v>
          </cell>
          <cell r="E305">
            <v>145.67509999999999</v>
          </cell>
          <cell r="F305">
            <v>740</v>
          </cell>
          <cell r="H305">
            <v>8</v>
          </cell>
          <cell r="I305">
            <v>26</v>
          </cell>
          <cell r="J305">
            <v>36</v>
          </cell>
          <cell r="K305">
            <v>33</v>
          </cell>
          <cell r="L305">
            <v>34</v>
          </cell>
          <cell r="M305">
            <v>28</v>
          </cell>
          <cell r="O305">
            <v>160</v>
          </cell>
          <cell r="R305" t="str">
            <v>Victoria</v>
          </cell>
          <cell r="S305" t="str">
            <v>Mount Wombat Conservation Reserve.</v>
          </cell>
          <cell r="T305" t="str">
            <v>Vesk</v>
          </cell>
          <cell r="U305" t="str">
            <v>P.A.</v>
          </cell>
          <cell r="V305" t="str">
            <v>Stock</v>
          </cell>
          <cell r="W305" t="str">
            <v>A.M.</v>
          </cell>
          <cell r="Z305" t="str">
            <v>2 stems</v>
          </cell>
        </row>
        <row r="306">
          <cell r="A306" t="str">
            <v>Eucalyptus globulus subsp. bicostata</v>
          </cell>
          <cell r="B306">
            <v>43261</v>
          </cell>
          <cell r="C306" t="str">
            <v>PMB04</v>
          </cell>
          <cell r="D306">
            <v>-36.827500000000001</v>
          </cell>
          <cell r="E306">
            <v>145.67670000000001</v>
          </cell>
          <cell r="F306">
            <v>581</v>
          </cell>
          <cell r="H306">
            <v>25</v>
          </cell>
          <cell r="I306">
            <v>48</v>
          </cell>
          <cell r="J306">
            <v>43</v>
          </cell>
          <cell r="K306">
            <v>47</v>
          </cell>
          <cell r="L306">
            <v>50</v>
          </cell>
          <cell r="O306">
            <v>390</v>
          </cell>
          <cell r="R306" t="str">
            <v>Victoria</v>
          </cell>
          <cell r="S306" t="str">
            <v>Euroa-Strathbogie road, Strathbogie.</v>
          </cell>
          <cell r="T306" t="str">
            <v>Vesk</v>
          </cell>
          <cell r="U306" t="str">
            <v>P.A.</v>
          </cell>
          <cell r="V306" t="str">
            <v>Stock</v>
          </cell>
          <cell r="W306" t="str">
            <v>A.M.</v>
          </cell>
        </row>
        <row r="307">
          <cell r="A307" t="str">
            <v>Eucalyptus croajingolensis</v>
          </cell>
          <cell r="B307">
            <v>42832</v>
          </cell>
          <cell r="C307" t="str">
            <v>RBA001</v>
          </cell>
          <cell r="D307">
            <v>-37.564900000000002</v>
          </cell>
          <cell r="E307">
            <v>149.08431999999999</v>
          </cell>
          <cell r="F307">
            <v>104</v>
          </cell>
          <cell r="G307">
            <v>64</v>
          </cell>
          <cell r="H307">
            <v>27.5</v>
          </cell>
          <cell r="I307">
            <v>30</v>
          </cell>
          <cell r="J307">
            <v>46</v>
          </cell>
          <cell r="K307">
            <v>41</v>
          </cell>
          <cell r="L307" t="str">
            <v>NA</v>
          </cell>
          <cell r="M307" t="str">
            <v>NA</v>
          </cell>
          <cell r="N307" t="str">
            <v>NA</v>
          </cell>
          <cell r="O307">
            <v>170</v>
          </cell>
          <cell r="S307" t="str">
            <v>Reed Bed Rd junction with Princes Hwy, E Gippsland</v>
          </cell>
          <cell r="T307" t="str">
            <v>Vesk</v>
          </cell>
          <cell r="U307" t="str">
            <v>P.A.</v>
          </cell>
          <cell r="V307" t="str">
            <v>White</v>
          </cell>
          <cell r="W307" t="str">
            <v>D.J.</v>
          </cell>
          <cell r="X307" t="str">
            <v>Stock</v>
          </cell>
          <cell r="Y307" t="str">
            <v>M.P.</v>
          </cell>
          <cell r="Z307" t="str">
            <v>det pv based on E. dives being higher elevation.</v>
          </cell>
        </row>
        <row r="308">
          <cell r="A308" t="str">
            <v>Eucalyptus globoidea</v>
          </cell>
          <cell r="B308">
            <v>42832</v>
          </cell>
          <cell r="C308" t="str">
            <v>RBB001</v>
          </cell>
          <cell r="D308">
            <v>-37.562179999999998</v>
          </cell>
          <cell r="E308">
            <v>149.08751000000001</v>
          </cell>
          <cell r="F308">
            <v>114</v>
          </cell>
          <cell r="G308">
            <v>65</v>
          </cell>
          <cell r="H308">
            <v>22.1</v>
          </cell>
          <cell r="I308">
            <v>36</v>
          </cell>
          <cell r="J308">
            <v>26</v>
          </cell>
          <cell r="K308">
            <v>23</v>
          </cell>
          <cell r="L308" t="str">
            <v>NA</v>
          </cell>
          <cell r="M308" t="str">
            <v>NA</v>
          </cell>
          <cell r="N308" t="str">
            <v>NA</v>
          </cell>
          <cell r="O308">
            <v>180</v>
          </cell>
          <cell r="S308" t="str">
            <v>Reed Bed Rd junction with Princes Hwy, E Gippsland</v>
          </cell>
          <cell r="T308" t="str">
            <v>Vesk</v>
          </cell>
          <cell r="U308" t="str">
            <v>P.A.</v>
          </cell>
          <cell r="V308" t="str">
            <v>White</v>
          </cell>
          <cell r="W308" t="str">
            <v>D.J.</v>
          </cell>
          <cell r="X308" t="str">
            <v>Stock</v>
          </cell>
          <cell r="Y308" t="str">
            <v>M.P.</v>
          </cell>
        </row>
        <row r="309">
          <cell r="A309" t="str">
            <v>Eucalyptus globoidea</v>
          </cell>
          <cell r="B309">
            <v>42832</v>
          </cell>
          <cell r="C309" t="str">
            <v>RBC001</v>
          </cell>
          <cell r="D309">
            <v>-37.558929999999997</v>
          </cell>
          <cell r="E309">
            <v>149.09299999999999</v>
          </cell>
          <cell r="F309">
            <v>127</v>
          </cell>
          <cell r="G309">
            <v>66</v>
          </cell>
          <cell r="H309">
            <v>34</v>
          </cell>
          <cell r="I309">
            <v>27</v>
          </cell>
          <cell r="J309">
            <v>19</v>
          </cell>
          <cell r="K309">
            <v>30</v>
          </cell>
          <cell r="L309" t="str">
            <v>NA</v>
          </cell>
          <cell r="M309" t="str">
            <v>NA</v>
          </cell>
          <cell r="N309" t="str">
            <v>NA</v>
          </cell>
          <cell r="O309">
            <v>215</v>
          </cell>
          <cell r="S309" t="str">
            <v>Reed Bed Rd off Princes Hwy, E Gippsland</v>
          </cell>
          <cell r="T309" t="str">
            <v>Vesk</v>
          </cell>
          <cell r="U309" t="str">
            <v>P.A.</v>
          </cell>
          <cell r="V309" t="str">
            <v>White</v>
          </cell>
          <cell r="W309" t="str">
            <v>D.J.</v>
          </cell>
          <cell r="X309" t="str">
            <v>Stock</v>
          </cell>
          <cell r="Y309" t="str">
            <v>M.P.</v>
          </cell>
        </row>
        <row r="310">
          <cell r="A310" t="str">
            <v>Eucalyptus cypellocarpa</v>
          </cell>
          <cell r="B310">
            <v>42832</v>
          </cell>
          <cell r="C310" t="str">
            <v>RBD001</v>
          </cell>
          <cell r="D310">
            <v>-37.558929999999997</v>
          </cell>
          <cell r="E310">
            <v>149.10265999999999</v>
          </cell>
          <cell r="F310">
            <v>157</v>
          </cell>
          <cell r="G310">
            <v>67</v>
          </cell>
          <cell r="H310">
            <v>35</v>
          </cell>
          <cell r="I310">
            <v>29</v>
          </cell>
          <cell r="J310">
            <v>29</v>
          </cell>
          <cell r="K310">
            <v>27</v>
          </cell>
          <cell r="L310" t="str">
            <v>NA</v>
          </cell>
          <cell r="M310" t="str">
            <v>NA</v>
          </cell>
          <cell r="N310" t="str">
            <v>NA</v>
          </cell>
          <cell r="O310">
            <v>230</v>
          </cell>
          <cell r="S310" t="str">
            <v>Reed Bed Rd off Princes Hwy, E Gippsland</v>
          </cell>
          <cell r="T310" t="str">
            <v>Vesk</v>
          </cell>
          <cell r="U310" t="str">
            <v>P.A.</v>
          </cell>
          <cell r="V310" t="str">
            <v>White</v>
          </cell>
          <cell r="W310" t="str">
            <v>D.J.</v>
          </cell>
          <cell r="X310" t="str">
            <v>Stock</v>
          </cell>
          <cell r="Y310" t="str">
            <v>M.P.</v>
          </cell>
        </row>
        <row r="311">
          <cell r="A311" t="str">
            <v>Eucalyptus cypellocarpa</v>
          </cell>
          <cell r="B311">
            <v>42832</v>
          </cell>
          <cell r="C311" t="str">
            <v>RBE001</v>
          </cell>
          <cell r="D311">
            <v>-37.511679999999998</v>
          </cell>
          <cell r="E311">
            <v>149.14558</v>
          </cell>
          <cell r="F311">
            <v>164</v>
          </cell>
          <cell r="G311">
            <v>68</v>
          </cell>
          <cell r="H311">
            <v>37</v>
          </cell>
          <cell r="I311">
            <v>52</v>
          </cell>
          <cell r="J311">
            <v>38</v>
          </cell>
          <cell r="K311">
            <v>27</v>
          </cell>
          <cell r="L311" t="str">
            <v>NA</v>
          </cell>
          <cell r="M311" t="str">
            <v>NA</v>
          </cell>
          <cell r="N311" t="str">
            <v>NA</v>
          </cell>
          <cell r="O311">
            <v>308</v>
          </cell>
          <cell r="S311" t="str">
            <v>Reed Bed Creek Rd</v>
          </cell>
          <cell r="T311" t="str">
            <v>Vesk</v>
          </cell>
          <cell r="U311" t="str">
            <v>P.A.</v>
          </cell>
          <cell r="V311" t="str">
            <v>White</v>
          </cell>
          <cell r="W311" t="str">
            <v>D.J.</v>
          </cell>
          <cell r="X311" t="str">
            <v>Stock</v>
          </cell>
          <cell r="Y311" t="str">
            <v>M.P.</v>
          </cell>
        </row>
        <row r="312">
          <cell r="A312" t="str">
            <v>Eucalyptus globoidea</v>
          </cell>
          <cell r="B312">
            <v>42832</v>
          </cell>
          <cell r="C312" t="str">
            <v>RBE002</v>
          </cell>
          <cell r="D312">
            <v>-37.511679999999998</v>
          </cell>
          <cell r="E312">
            <v>149.14558</v>
          </cell>
          <cell r="F312">
            <v>164</v>
          </cell>
          <cell r="G312">
            <v>68</v>
          </cell>
          <cell r="H312" t="str">
            <v>NA</v>
          </cell>
          <cell r="I312" t="str">
            <v>NA</v>
          </cell>
          <cell r="J312" t="str">
            <v>NA</v>
          </cell>
          <cell r="K312" t="str">
            <v>NA</v>
          </cell>
          <cell r="L312" t="str">
            <v>NA</v>
          </cell>
          <cell r="M312" t="str">
            <v>NA</v>
          </cell>
          <cell r="N312" t="str">
            <v>NA</v>
          </cell>
          <cell r="O312" t="str">
            <v>NA</v>
          </cell>
          <cell r="S312" t="str">
            <v>Reed Bed Creek Rd</v>
          </cell>
          <cell r="T312" t="str">
            <v>Vesk</v>
          </cell>
          <cell r="U312" t="str">
            <v>P.A.</v>
          </cell>
          <cell r="V312" t="str">
            <v>White</v>
          </cell>
          <cell r="W312" t="str">
            <v>D.J.</v>
          </cell>
          <cell r="X312" t="str">
            <v>Stock</v>
          </cell>
          <cell r="Y312" t="str">
            <v>M.P.</v>
          </cell>
        </row>
        <row r="313">
          <cell r="A313" t="str">
            <v>Eucalyptus botryoides</v>
          </cell>
          <cell r="B313">
            <v>42832</v>
          </cell>
          <cell r="C313" t="str">
            <v>RBF001</v>
          </cell>
          <cell r="D313">
            <v>-37.49944</v>
          </cell>
          <cell r="E313">
            <v>149.15207000000001</v>
          </cell>
          <cell r="F313">
            <v>134</v>
          </cell>
          <cell r="G313">
            <v>69</v>
          </cell>
          <cell r="H313" t="str">
            <v>NA</v>
          </cell>
          <cell r="I313" t="str">
            <v>NA</v>
          </cell>
          <cell r="J313" t="str">
            <v>NA</v>
          </cell>
          <cell r="K313" t="str">
            <v>NA</v>
          </cell>
          <cell r="L313" t="str">
            <v>NA</v>
          </cell>
          <cell r="M313" t="str">
            <v>NA</v>
          </cell>
          <cell r="N313" t="str">
            <v>NA</v>
          </cell>
          <cell r="O313" t="str">
            <v>NA</v>
          </cell>
          <cell r="S313" t="str">
            <v>Reed Bed Creek Rd, 100m from bridge over river and  W Cann Rd</v>
          </cell>
          <cell r="T313" t="str">
            <v>Vesk</v>
          </cell>
          <cell r="U313" t="str">
            <v>P.A.</v>
          </cell>
          <cell r="V313" t="str">
            <v>White</v>
          </cell>
          <cell r="W313" t="str">
            <v>D.J.</v>
          </cell>
          <cell r="X313" t="str">
            <v>Stock</v>
          </cell>
          <cell r="Y313" t="str">
            <v>M.P.</v>
          </cell>
        </row>
        <row r="314">
          <cell r="A314" t="str">
            <v>Eucalyptus pseudoglobulus</v>
          </cell>
          <cell r="B314">
            <v>42832</v>
          </cell>
          <cell r="C314" t="str">
            <v>RBG001</v>
          </cell>
          <cell r="D314">
            <v>-37.503169999999997</v>
          </cell>
          <cell r="E314">
            <v>149.17662000000001</v>
          </cell>
          <cell r="F314">
            <v>118</v>
          </cell>
          <cell r="G314">
            <v>70</v>
          </cell>
          <cell r="H314">
            <v>27</v>
          </cell>
          <cell r="I314">
            <v>57</v>
          </cell>
          <cell r="J314">
            <v>58</v>
          </cell>
          <cell r="K314">
            <v>49</v>
          </cell>
          <cell r="L314" t="str">
            <v>NA</v>
          </cell>
          <cell r="M314" t="str">
            <v>NA</v>
          </cell>
          <cell r="N314" t="str">
            <v>NA</v>
          </cell>
          <cell r="O314">
            <v>350</v>
          </cell>
          <cell r="S314" t="str">
            <v>West Cann Rd, Cann River Gippsland</v>
          </cell>
          <cell r="T314" t="str">
            <v>Vesk</v>
          </cell>
          <cell r="U314" t="str">
            <v>P.A.</v>
          </cell>
          <cell r="V314" t="str">
            <v>White</v>
          </cell>
          <cell r="W314" t="str">
            <v>D.J.</v>
          </cell>
          <cell r="X314" t="str">
            <v>Stock</v>
          </cell>
          <cell r="Y314" t="str">
            <v>M.P.</v>
          </cell>
        </row>
        <row r="315">
          <cell r="A315" t="str">
            <v>Eucalyptus bosistoana</v>
          </cell>
          <cell r="B315">
            <v>42832</v>
          </cell>
          <cell r="C315" t="str">
            <v>RBG002</v>
          </cell>
          <cell r="D315">
            <v>-37.503169999999997</v>
          </cell>
          <cell r="E315">
            <v>149.17662000000001</v>
          </cell>
          <cell r="F315">
            <v>118</v>
          </cell>
          <cell r="G315">
            <v>70</v>
          </cell>
          <cell r="H315">
            <v>37</v>
          </cell>
          <cell r="I315">
            <v>30</v>
          </cell>
          <cell r="J315">
            <v>33</v>
          </cell>
          <cell r="K315">
            <v>31</v>
          </cell>
          <cell r="L315" t="str">
            <v>NA</v>
          </cell>
          <cell r="M315" t="str">
            <v>NA</v>
          </cell>
          <cell r="N315" t="str">
            <v>NA</v>
          </cell>
          <cell r="O315">
            <v>550</v>
          </cell>
          <cell r="S315" t="str">
            <v>West Cann Rd, Cann River Gippsland</v>
          </cell>
          <cell r="T315" t="str">
            <v>Vesk</v>
          </cell>
          <cell r="U315" t="str">
            <v>P.A.</v>
          </cell>
          <cell r="V315" t="str">
            <v>White</v>
          </cell>
          <cell r="W315" t="str">
            <v>D.J.</v>
          </cell>
          <cell r="X315" t="str">
            <v>Stock</v>
          </cell>
          <cell r="Y315" t="str">
            <v>M.P.</v>
          </cell>
        </row>
        <row r="316">
          <cell r="A316" t="str">
            <v>Eucalyptus blakelyi</v>
          </cell>
          <cell r="B316">
            <v>43042</v>
          </cell>
          <cell r="C316" t="str">
            <v>RHA01</v>
          </cell>
          <cell r="D316">
            <v>-36.628140000000002</v>
          </cell>
          <cell r="E316">
            <v>145.92421999999999</v>
          </cell>
          <cell r="F316">
            <v>199</v>
          </cell>
          <cell r="G316">
            <v>151</v>
          </cell>
          <cell r="H316">
            <v>18.8</v>
          </cell>
          <cell r="I316">
            <v>25</v>
          </cell>
          <cell r="J316">
            <v>16</v>
          </cell>
          <cell r="K316">
            <v>15</v>
          </cell>
          <cell r="L316" t="str">
            <v>NA</v>
          </cell>
          <cell r="M316" t="str">
            <v>NA</v>
          </cell>
          <cell r="N316" t="str">
            <v>NA</v>
          </cell>
          <cell r="O316">
            <v>140</v>
          </cell>
          <cell r="S316" t="str">
            <v>Reef Hills State Park, just inside southern boundary on Reef Hills road.</v>
          </cell>
          <cell r="T316" t="str">
            <v>Neal</v>
          </cell>
          <cell r="U316" t="str">
            <v>W.C.</v>
          </cell>
        </row>
        <row r="317">
          <cell r="A317" t="str">
            <v>Eucalyptus macrorhyncha</v>
          </cell>
          <cell r="B317">
            <v>43042</v>
          </cell>
          <cell r="C317" t="str">
            <v>RHA02</v>
          </cell>
          <cell r="D317">
            <v>-36.6252</v>
          </cell>
          <cell r="E317">
            <v>145.92563999999999</v>
          </cell>
          <cell r="F317">
            <v>198</v>
          </cell>
          <cell r="G317">
            <v>152</v>
          </cell>
          <cell r="H317">
            <v>26</v>
          </cell>
          <cell r="I317">
            <v>42</v>
          </cell>
          <cell r="J317">
            <v>32</v>
          </cell>
          <cell r="K317">
            <v>28</v>
          </cell>
          <cell r="L317" t="str">
            <v>NA</v>
          </cell>
          <cell r="M317" t="str">
            <v>NA</v>
          </cell>
          <cell r="N317" t="str">
            <v>NA</v>
          </cell>
          <cell r="O317">
            <v>146</v>
          </cell>
          <cell r="S317" t="str">
            <v>Reef Hills State Park, just inside southern boundary on Reef Hills road.</v>
          </cell>
          <cell r="T317" t="str">
            <v>Neal</v>
          </cell>
          <cell r="U317" t="str">
            <v>W.C.</v>
          </cell>
          <cell r="Z317" t="str">
            <v>5 stems</v>
          </cell>
        </row>
        <row r="318">
          <cell r="A318" t="str">
            <v>Eucalyptus microcarpa</v>
          </cell>
          <cell r="B318">
            <v>43042</v>
          </cell>
          <cell r="C318" t="str">
            <v>RHA03</v>
          </cell>
          <cell r="D318">
            <v>-36.623890000000003</v>
          </cell>
          <cell r="E318">
            <v>145.92687000000001</v>
          </cell>
          <cell r="F318">
            <v>198</v>
          </cell>
          <cell r="G318">
            <v>153</v>
          </cell>
          <cell r="H318">
            <v>7</v>
          </cell>
          <cell r="I318">
            <v>4</v>
          </cell>
          <cell r="J318">
            <v>5</v>
          </cell>
          <cell r="K318">
            <v>9</v>
          </cell>
          <cell r="L318" t="str">
            <v>NA</v>
          </cell>
          <cell r="M318" t="str">
            <v>NA</v>
          </cell>
          <cell r="N318" t="str">
            <v>NA</v>
          </cell>
          <cell r="O318">
            <v>31</v>
          </cell>
          <cell r="S318" t="str">
            <v>Reef Hills State Park, just inside southern boundary on Reef Hills road.</v>
          </cell>
          <cell r="T318" t="str">
            <v>Neal</v>
          </cell>
          <cell r="U318" t="str">
            <v>W.C.</v>
          </cell>
        </row>
        <row r="319">
          <cell r="A319" t="str">
            <v>Eucalyptus ?tereticornis</v>
          </cell>
          <cell r="B319">
            <v>43007</v>
          </cell>
          <cell r="C319" t="str">
            <v>SCA001</v>
          </cell>
          <cell r="D319">
            <v>-35.999699999999997</v>
          </cell>
          <cell r="E319">
            <v>150.15601799999999</v>
          </cell>
          <cell r="F319">
            <v>13.7</v>
          </cell>
          <cell r="G319">
            <v>148</v>
          </cell>
          <cell r="H319">
            <v>9</v>
          </cell>
          <cell r="I319">
            <v>18</v>
          </cell>
          <cell r="J319">
            <v>19</v>
          </cell>
          <cell r="K319">
            <v>22</v>
          </cell>
          <cell r="L319" t="str">
            <v>NA</v>
          </cell>
          <cell r="M319" t="str">
            <v>NA</v>
          </cell>
          <cell r="N319" t="str">
            <v>NA</v>
          </cell>
          <cell r="O319">
            <v>120</v>
          </cell>
          <cell r="S319" t="str">
            <v>Bingie Dreaming track, 300 m south of Mullimburra Point road.</v>
          </cell>
          <cell r="T319" t="str">
            <v>Vesk</v>
          </cell>
          <cell r="U319" t="str">
            <v>P.A.</v>
          </cell>
          <cell r="V319" t="str">
            <v>Stock</v>
          </cell>
          <cell r="W319" t="str">
            <v>A.M.</v>
          </cell>
          <cell r="Z319" t="str">
            <v>amplifolia is only other possibility</v>
          </cell>
        </row>
        <row r="320">
          <cell r="A320" t="str">
            <v>Eucalyptus ?tereticornis</v>
          </cell>
          <cell r="B320">
            <v>43007</v>
          </cell>
          <cell r="C320" t="str">
            <v>SCA002</v>
          </cell>
          <cell r="D320">
            <v>-35.999699999999997</v>
          </cell>
          <cell r="E320">
            <v>150.15601799999999</v>
          </cell>
          <cell r="F320">
            <v>13.7</v>
          </cell>
          <cell r="G320">
            <v>148</v>
          </cell>
          <cell r="H320">
            <v>7</v>
          </cell>
          <cell r="I320">
            <v>10</v>
          </cell>
          <cell r="J320">
            <v>12</v>
          </cell>
          <cell r="K320">
            <v>17</v>
          </cell>
          <cell r="L320" t="str">
            <v>NA</v>
          </cell>
          <cell r="M320" t="str">
            <v>NA</v>
          </cell>
          <cell r="N320" t="str">
            <v>NA</v>
          </cell>
          <cell r="O320">
            <v>40</v>
          </cell>
          <cell r="S320" t="str">
            <v>Bingie Dreaming track, 300 m south of Mullimburra Point road.</v>
          </cell>
          <cell r="T320" t="str">
            <v>Vesk</v>
          </cell>
          <cell r="U320" t="str">
            <v>P.A.</v>
          </cell>
          <cell r="V320" t="str">
            <v>Stock</v>
          </cell>
          <cell r="W320" t="str">
            <v>A.M.</v>
          </cell>
          <cell r="Z320" t="str">
            <v>amplifolia is only other possibility</v>
          </cell>
        </row>
        <row r="321">
          <cell r="A321" t="str">
            <v>Angophora floribunda</v>
          </cell>
          <cell r="B321">
            <v>43007</v>
          </cell>
          <cell r="C321" t="str">
            <v>SCB01</v>
          </cell>
          <cell r="D321">
            <v>-35.997356000000003</v>
          </cell>
          <cell r="E321">
            <v>150.15679800000001</v>
          </cell>
          <cell r="F321">
            <v>22.7</v>
          </cell>
          <cell r="G321">
            <v>149</v>
          </cell>
          <cell r="H321">
            <v>7</v>
          </cell>
          <cell r="I321">
            <v>22</v>
          </cell>
          <cell r="J321">
            <v>24</v>
          </cell>
          <cell r="K321">
            <v>26</v>
          </cell>
          <cell r="L321" t="str">
            <v>NA</v>
          </cell>
          <cell r="M321" t="str">
            <v>NA</v>
          </cell>
          <cell r="N321" t="str">
            <v>NA</v>
          </cell>
          <cell r="O321">
            <v>45</v>
          </cell>
          <cell r="S321" t="str">
            <v>Bingie Dreaming track, 70 m south of Mullimburra Point road.</v>
          </cell>
          <cell r="T321" t="str">
            <v>Vesk</v>
          </cell>
          <cell r="U321" t="str">
            <v>P.A.</v>
          </cell>
          <cell r="V321" t="str">
            <v>Stock</v>
          </cell>
          <cell r="W321" t="str">
            <v>A.M.</v>
          </cell>
        </row>
        <row r="322">
          <cell r="A322" t="str">
            <v>Corymbia gummifera</v>
          </cell>
          <cell r="B322">
            <v>43007</v>
          </cell>
          <cell r="C322" t="str">
            <v>SCC01</v>
          </cell>
          <cell r="D322">
            <v>-35.997250000000001</v>
          </cell>
          <cell r="E322">
            <v>150.13167999999999</v>
          </cell>
          <cell r="F322">
            <v>66</v>
          </cell>
          <cell r="G322">
            <v>150</v>
          </cell>
          <cell r="H322" t="str">
            <v>NA</v>
          </cell>
          <cell r="I322" t="str">
            <v>NA</v>
          </cell>
          <cell r="J322" t="str">
            <v>NA</v>
          </cell>
          <cell r="K322" t="str">
            <v>NA</v>
          </cell>
          <cell r="L322" t="str">
            <v>NA</v>
          </cell>
          <cell r="M322" t="str">
            <v>NA</v>
          </cell>
          <cell r="N322" t="str">
            <v>NA</v>
          </cell>
          <cell r="O322" t="str">
            <v>NA</v>
          </cell>
          <cell r="S322" t="str">
            <v>Bingie road, 3.5 km east from Princes Highway.</v>
          </cell>
          <cell r="T322" t="str">
            <v>Vesk</v>
          </cell>
          <cell r="U322" t="str">
            <v>P.A.</v>
          </cell>
          <cell r="V322" t="str">
            <v>Stock</v>
          </cell>
          <cell r="W322" t="str">
            <v>A.M.</v>
          </cell>
        </row>
        <row r="323">
          <cell r="A323" t="str">
            <v>Eucalyptus polyanthemos subsp. vestita</v>
          </cell>
          <cell r="B323">
            <v>42833</v>
          </cell>
          <cell r="C323" t="str">
            <v>SDA001</v>
          </cell>
          <cell r="D323">
            <v>-37.678690000000003</v>
          </cell>
          <cell r="E323">
            <v>148.36646999999999</v>
          </cell>
          <cell r="F323">
            <v>78</v>
          </cell>
          <cell r="G323">
            <v>73</v>
          </cell>
          <cell r="H323">
            <v>24</v>
          </cell>
          <cell r="I323">
            <v>18</v>
          </cell>
          <cell r="J323">
            <v>14</v>
          </cell>
          <cell r="K323">
            <v>27</v>
          </cell>
          <cell r="L323" t="str">
            <v>NA</v>
          </cell>
          <cell r="M323" t="str">
            <v>NA</v>
          </cell>
          <cell r="N323" t="str">
            <v>NA</v>
          </cell>
          <cell r="O323">
            <v>215</v>
          </cell>
          <cell r="S323" t="str">
            <v>Snowy drive, Buchan-orbost RD</v>
          </cell>
          <cell r="T323" t="str">
            <v>Vesk</v>
          </cell>
          <cell r="U323" t="str">
            <v>P.A.</v>
          </cell>
          <cell r="V323" t="str">
            <v>White</v>
          </cell>
          <cell r="W323" t="str">
            <v>D.J.</v>
          </cell>
        </row>
        <row r="324">
          <cell r="A324" t="str">
            <v>Eucalyptus tricarpa</v>
          </cell>
          <cell r="B324">
            <v>42833</v>
          </cell>
          <cell r="C324" t="str">
            <v>SDA002</v>
          </cell>
          <cell r="D324">
            <v>-37.678690000000003</v>
          </cell>
          <cell r="E324">
            <v>148.36646999999999</v>
          </cell>
          <cell r="F324">
            <v>78</v>
          </cell>
          <cell r="G324">
            <v>73</v>
          </cell>
          <cell r="H324">
            <v>25</v>
          </cell>
          <cell r="I324">
            <v>19</v>
          </cell>
          <cell r="J324">
            <v>23</v>
          </cell>
          <cell r="K324">
            <v>24</v>
          </cell>
          <cell r="L324" t="str">
            <v>NA</v>
          </cell>
          <cell r="M324" t="str">
            <v>NA</v>
          </cell>
          <cell r="N324" t="str">
            <v>NA</v>
          </cell>
          <cell r="O324">
            <v>180</v>
          </cell>
          <cell r="S324" t="str">
            <v>Snowy drive, Buchan-orbost RD</v>
          </cell>
          <cell r="T324" t="str">
            <v>Vesk</v>
          </cell>
          <cell r="U324" t="str">
            <v>P.A.</v>
          </cell>
          <cell r="V324" t="str">
            <v>White</v>
          </cell>
          <cell r="W324" t="str">
            <v>D.J.</v>
          </cell>
        </row>
        <row r="325">
          <cell r="A325" t="str">
            <v>Eucalyptus polyanthemos subsp. vestita</v>
          </cell>
          <cell r="B325">
            <v>42833</v>
          </cell>
          <cell r="C325" t="str">
            <v>SDB001</v>
          </cell>
          <cell r="D325">
            <v>-37.680689999999998</v>
          </cell>
          <cell r="E325">
            <v>148.36501999999999</v>
          </cell>
          <cell r="F325">
            <v>98</v>
          </cell>
          <cell r="G325">
            <v>74</v>
          </cell>
          <cell r="H325">
            <v>28</v>
          </cell>
          <cell r="I325">
            <v>36</v>
          </cell>
          <cell r="J325">
            <v>45</v>
          </cell>
          <cell r="K325">
            <v>48</v>
          </cell>
          <cell r="L325" t="str">
            <v>NA</v>
          </cell>
          <cell r="M325" t="str">
            <v>NA</v>
          </cell>
          <cell r="N325" t="str">
            <v>NA</v>
          </cell>
          <cell r="O325">
            <v>320</v>
          </cell>
          <cell r="S325" t="str">
            <v>Snowy drive, Buchan-orbost RD</v>
          </cell>
          <cell r="T325" t="str">
            <v>Vesk</v>
          </cell>
          <cell r="U325" t="str">
            <v>P.A.</v>
          </cell>
          <cell r="V325" t="str">
            <v>White</v>
          </cell>
          <cell r="W325" t="str">
            <v>D.J.</v>
          </cell>
        </row>
        <row r="326">
          <cell r="A326" t="str">
            <v>Eucalyptus tricarpa</v>
          </cell>
          <cell r="B326">
            <v>42833</v>
          </cell>
          <cell r="C326" t="str">
            <v>SDC001</v>
          </cell>
          <cell r="D326">
            <v>-37.683190000000003</v>
          </cell>
          <cell r="E326">
            <v>148.36104</v>
          </cell>
          <cell r="F326">
            <v>93</v>
          </cell>
          <cell r="G326">
            <v>75</v>
          </cell>
          <cell r="H326" t="str">
            <v>NA</v>
          </cell>
          <cell r="I326" t="str">
            <v>NA</v>
          </cell>
          <cell r="J326" t="str">
            <v>NA</v>
          </cell>
          <cell r="K326" t="str">
            <v>NA</v>
          </cell>
          <cell r="L326" t="str">
            <v>NA</v>
          </cell>
          <cell r="M326" t="str">
            <v>NA</v>
          </cell>
          <cell r="N326" t="str">
            <v>NA</v>
          </cell>
          <cell r="O326" t="str">
            <v>NA</v>
          </cell>
          <cell r="S326" t="str">
            <v>Snowy drive, Buchan-orbost RD</v>
          </cell>
          <cell r="T326" t="str">
            <v>Vesk</v>
          </cell>
          <cell r="U326" t="str">
            <v>P.A.</v>
          </cell>
          <cell r="V326" t="str">
            <v>White</v>
          </cell>
          <cell r="W326" t="str">
            <v>D.J.</v>
          </cell>
        </row>
        <row r="327">
          <cell r="A327" t="str">
            <v>Eucalyptus mackintii</v>
          </cell>
          <cell r="B327">
            <v>42833</v>
          </cell>
          <cell r="C327" t="str">
            <v>SDD001</v>
          </cell>
          <cell r="D327">
            <v>-37.684869999999997</v>
          </cell>
          <cell r="E327">
            <v>148.35583</v>
          </cell>
          <cell r="F327">
            <v>102</v>
          </cell>
          <cell r="G327">
            <v>76</v>
          </cell>
          <cell r="H327">
            <v>26</v>
          </cell>
          <cell r="I327">
            <v>27</v>
          </cell>
          <cell r="J327">
            <v>31</v>
          </cell>
          <cell r="K327">
            <v>22</v>
          </cell>
          <cell r="L327" t="str">
            <v>NA</v>
          </cell>
          <cell r="M327" t="str">
            <v>NA</v>
          </cell>
          <cell r="N327" t="str">
            <v>NA</v>
          </cell>
          <cell r="O327">
            <v>245</v>
          </cell>
          <cell r="S327" t="str">
            <v>Snowy drive, Buchan-orbost RD</v>
          </cell>
          <cell r="T327" t="str">
            <v>Vesk</v>
          </cell>
          <cell r="U327" t="str">
            <v>P.A.</v>
          </cell>
          <cell r="V327" t="str">
            <v>White</v>
          </cell>
          <cell r="W327" t="str">
            <v>D.J.</v>
          </cell>
        </row>
        <row r="328">
          <cell r="A328" t="str">
            <v>Eucalyptus cypellocarpa</v>
          </cell>
          <cell r="B328">
            <v>42833</v>
          </cell>
          <cell r="C328" t="str">
            <v>SDE001</v>
          </cell>
          <cell r="D328">
            <v>-37.585000000000001</v>
          </cell>
          <cell r="E328">
            <v>148.28550999999999</v>
          </cell>
          <cell r="F328">
            <v>122</v>
          </cell>
          <cell r="G328">
            <v>77</v>
          </cell>
          <cell r="H328">
            <v>40</v>
          </cell>
          <cell r="I328">
            <v>29</v>
          </cell>
          <cell r="J328">
            <v>28</v>
          </cell>
          <cell r="K328">
            <v>39</v>
          </cell>
          <cell r="L328" t="str">
            <v>NA</v>
          </cell>
          <cell r="M328" t="str">
            <v>NA</v>
          </cell>
          <cell r="N328" t="str">
            <v>NA</v>
          </cell>
          <cell r="O328">
            <v>415</v>
          </cell>
          <cell r="S328" t="str">
            <v>Snowy drive, Buchan-orbost RD</v>
          </cell>
          <cell r="T328" t="str">
            <v>Vesk</v>
          </cell>
          <cell r="U328" t="str">
            <v>P.A.</v>
          </cell>
          <cell r="V328" t="str">
            <v>White</v>
          </cell>
          <cell r="W328" t="str">
            <v>D.J.</v>
          </cell>
        </row>
        <row r="329">
          <cell r="A329" t="str">
            <v>Eucalyptus tricarpa</v>
          </cell>
          <cell r="B329">
            <v>42833</v>
          </cell>
          <cell r="C329" t="str">
            <v>SDF001</v>
          </cell>
          <cell r="D329">
            <v>-37.553449999999998</v>
          </cell>
          <cell r="E329">
            <v>148.25691</v>
          </cell>
          <cell r="F329">
            <v>263</v>
          </cell>
          <cell r="G329">
            <v>78</v>
          </cell>
          <cell r="H329">
            <v>35</v>
          </cell>
          <cell r="I329">
            <v>24</v>
          </cell>
          <cell r="J329">
            <v>24</v>
          </cell>
          <cell r="K329">
            <v>23</v>
          </cell>
          <cell r="L329" t="str">
            <v>NA</v>
          </cell>
          <cell r="M329" t="str">
            <v>NA</v>
          </cell>
          <cell r="N329" t="str">
            <v>NA</v>
          </cell>
          <cell r="O329">
            <v>215</v>
          </cell>
          <cell r="S329" t="str">
            <v>Snowy drive, Buchan-orbost RD</v>
          </cell>
          <cell r="T329" t="str">
            <v>Vesk</v>
          </cell>
          <cell r="U329" t="str">
            <v>P.A.</v>
          </cell>
          <cell r="V329" t="str">
            <v>White</v>
          </cell>
          <cell r="W329" t="str">
            <v>D.J.</v>
          </cell>
        </row>
        <row r="330">
          <cell r="A330" t="str">
            <v>Eucalyptus melliodora</v>
          </cell>
          <cell r="B330">
            <v>42833</v>
          </cell>
          <cell r="C330" t="str">
            <v>SDG001</v>
          </cell>
          <cell r="D330">
            <v>-37.523429999999998</v>
          </cell>
          <cell r="E330">
            <v>148.23387</v>
          </cell>
          <cell r="F330">
            <v>134</v>
          </cell>
          <cell r="G330">
            <v>79</v>
          </cell>
          <cell r="H330">
            <v>30</v>
          </cell>
          <cell r="I330">
            <v>33</v>
          </cell>
          <cell r="J330">
            <v>35</v>
          </cell>
          <cell r="K330">
            <v>44</v>
          </cell>
          <cell r="L330" t="str">
            <v>NA</v>
          </cell>
          <cell r="M330" t="str">
            <v>NA</v>
          </cell>
          <cell r="N330" t="str">
            <v>NA</v>
          </cell>
          <cell r="O330">
            <v>195</v>
          </cell>
          <cell r="S330" t="str">
            <v>Snowy drive, Buchan-orbost RD</v>
          </cell>
          <cell r="T330" t="str">
            <v>Vesk</v>
          </cell>
          <cell r="U330" t="str">
            <v>P.A.</v>
          </cell>
          <cell r="V330" t="str">
            <v>White</v>
          </cell>
          <cell r="W330" t="str">
            <v>D.J.</v>
          </cell>
          <cell r="Z330" t="str">
            <v>det pv. Albens not in area.</v>
          </cell>
        </row>
        <row r="331">
          <cell r="A331" t="str">
            <v>Eucalyptus viminalis subsp. pryoriana</v>
          </cell>
          <cell r="B331">
            <v>42833</v>
          </cell>
          <cell r="C331" t="str">
            <v>SDH001</v>
          </cell>
          <cell r="D331">
            <v>-37.512239999999998</v>
          </cell>
          <cell r="E331">
            <v>148.23419000000001</v>
          </cell>
          <cell r="F331">
            <v>139</v>
          </cell>
          <cell r="G331">
            <v>80</v>
          </cell>
          <cell r="H331">
            <v>36</v>
          </cell>
          <cell r="I331">
            <v>66</v>
          </cell>
          <cell r="J331">
            <v>42</v>
          </cell>
          <cell r="K331">
            <v>46</v>
          </cell>
          <cell r="L331" t="str">
            <v>NA</v>
          </cell>
          <cell r="M331" t="str">
            <v>NA</v>
          </cell>
          <cell r="N331" t="str">
            <v>NA</v>
          </cell>
          <cell r="O331">
            <v>480</v>
          </cell>
          <cell r="S331" t="str">
            <v>Snowy drive, Buchan-orbost RD</v>
          </cell>
          <cell r="T331" t="str">
            <v>Vesk</v>
          </cell>
          <cell r="U331" t="str">
            <v>P.A.</v>
          </cell>
          <cell r="V331" t="str">
            <v>White</v>
          </cell>
          <cell r="W331" t="str">
            <v>D.J.</v>
          </cell>
        </row>
        <row r="332">
          <cell r="A332" t="str">
            <v>Eucalyptus dalrympleana subsp. dalrympleana</v>
          </cell>
          <cell r="B332">
            <v>42833</v>
          </cell>
          <cell r="C332" t="str">
            <v>SDI001</v>
          </cell>
          <cell r="D332">
            <v>-37.496040000000001</v>
          </cell>
          <cell r="E332">
            <v>148.20284000000001</v>
          </cell>
          <cell r="F332">
            <v>92</v>
          </cell>
          <cell r="G332">
            <v>81</v>
          </cell>
          <cell r="H332">
            <v>27</v>
          </cell>
          <cell r="I332">
            <v>35</v>
          </cell>
          <cell r="J332">
            <v>55</v>
          </cell>
          <cell r="K332">
            <v>52</v>
          </cell>
          <cell r="L332" t="str">
            <v>NA</v>
          </cell>
          <cell r="M332" t="str">
            <v>NA</v>
          </cell>
          <cell r="N332" t="str">
            <v>NA</v>
          </cell>
          <cell r="O332">
            <v>470</v>
          </cell>
          <cell r="S332" t="str">
            <v>Snowy drive, Buchan-orbost RD</v>
          </cell>
          <cell r="T332" t="str">
            <v>Vesk</v>
          </cell>
          <cell r="U332" t="str">
            <v>P.A.</v>
          </cell>
          <cell r="V332" t="str">
            <v>White</v>
          </cell>
          <cell r="W332" t="str">
            <v>D.J.</v>
          </cell>
        </row>
        <row r="333">
          <cell r="A333" t="str">
            <v>Eucalyptus camaldulensis</v>
          </cell>
          <cell r="B333">
            <v>43051</v>
          </cell>
          <cell r="C333" t="str">
            <v>SHA01</v>
          </cell>
          <cell r="D333">
            <v>-36.504637000000002</v>
          </cell>
          <cell r="E333">
            <v>144.85890699999999</v>
          </cell>
          <cell r="F333">
            <v>108</v>
          </cell>
          <cell r="G333" t="str">
            <v>NA</v>
          </cell>
          <cell r="H333">
            <v>15</v>
          </cell>
          <cell r="I333">
            <v>9</v>
          </cell>
          <cell r="J333">
            <v>9</v>
          </cell>
          <cell r="K333">
            <v>21</v>
          </cell>
          <cell r="L333">
            <v>22</v>
          </cell>
          <cell r="M333">
            <v>39</v>
          </cell>
          <cell r="N333">
            <v>41</v>
          </cell>
          <cell r="O333">
            <v>210</v>
          </cell>
          <cell r="Q333" t="str">
            <v>LSF</v>
          </cell>
          <cell r="S333" t="str">
            <v>Sandhills farm, Wanalta-Corop Rd, Wanalta, VIC</v>
          </cell>
          <cell r="T333" t="str">
            <v>Vesk</v>
          </cell>
          <cell r="U333" t="str">
            <v>P.A.</v>
          </cell>
        </row>
        <row r="334">
          <cell r="A334" t="str">
            <v>Eucalyptus camaldulensis</v>
          </cell>
          <cell r="B334">
            <v>43051</v>
          </cell>
          <cell r="C334" t="str">
            <v>SHA02</v>
          </cell>
          <cell r="D334">
            <v>-36.504893000000003</v>
          </cell>
          <cell r="E334">
            <v>144.85861199999999</v>
          </cell>
          <cell r="F334">
            <v>108</v>
          </cell>
          <cell r="G334" t="str">
            <v>NA</v>
          </cell>
          <cell r="H334">
            <v>11</v>
          </cell>
          <cell r="I334">
            <v>4</v>
          </cell>
          <cell r="J334">
            <v>9</v>
          </cell>
          <cell r="K334">
            <v>4</v>
          </cell>
          <cell r="L334">
            <v>29</v>
          </cell>
          <cell r="M334">
            <v>24</v>
          </cell>
          <cell r="N334">
            <v>6</v>
          </cell>
          <cell r="O334">
            <v>430</v>
          </cell>
          <cell r="Q334" t="str">
            <v>LSF</v>
          </cell>
          <cell r="S334" t="str">
            <v>Sandhills farm, Wanalta-Corop Rd, Wanalta, VIC</v>
          </cell>
          <cell r="T334" t="str">
            <v>Vesk</v>
          </cell>
          <cell r="U334" t="str">
            <v>P.A.</v>
          </cell>
        </row>
        <row r="335">
          <cell r="A335" t="str">
            <v>Eucalyptus radiata subsp. robertsonii</v>
          </cell>
          <cell r="B335">
            <v>42841</v>
          </cell>
          <cell r="C335" t="str">
            <v>SMH001</v>
          </cell>
          <cell r="D335">
            <v>-35.677472000000002</v>
          </cell>
          <cell r="E335">
            <v>148.48605599999999</v>
          </cell>
          <cell r="F335">
            <v>1109</v>
          </cell>
          <cell r="G335" t="str">
            <v>NA</v>
          </cell>
          <cell r="H335" t="str">
            <v>NA</v>
          </cell>
          <cell r="I335" t="str">
            <v>NA</v>
          </cell>
          <cell r="J335" t="str">
            <v>NA</v>
          </cell>
          <cell r="K335" t="str">
            <v>NA</v>
          </cell>
          <cell r="L335" t="str">
            <v>NA</v>
          </cell>
          <cell r="M335" t="str">
            <v>NA</v>
          </cell>
          <cell r="N335" t="str">
            <v>NA</v>
          </cell>
          <cell r="O335" t="str">
            <v>NA</v>
          </cell>
          <cell r="S335" t="str">
            <v>Yarrangobilly, Snowy Mountains Highway 150 m south of Goodmans Gully, track to west.</v>
          </cell>
          <cell r="T335" t="str">
            <v>Vesk</v>
          </cell>
          <cell r="U335" t="str">
            <v>P.A.</v>
          </cell>
          <cell r="V335" t="str">
            <v>White</v>
          </cell>
          <cell r="W335" t="str">
            <v>D.J.</v>
          </cell>
        </row>
        <row r="336">
          <cell r="A336" t="str">
            <v>Eucalyptus debeuzevillei</v>
          </cell>
          <cell r="B336">
            <v>42841</v>
          </cell>
          <cell r="C336" t="str">
            <v>SMH002</v>
          </cell>
          <cell r="D336">
            <v>-35.677472000000002</v>
          </cell>
          <cell r="E336">
            <v>148.48605599999999</v>
          </cell>
          <cell r="F336">
            <v>1109</v>
          </cell>
          <cell r="G336" t="str">
            <v>NA</v>
          </cell>
          <cell r="H336" t="str">
            <v>NA</v>
          </cell>
          <cell r="I336" t="str">
            <v>NA</v>
          </cell>
          <cell r="J336" t="str">
            <v>NA</v>
          </cell>
          <cell r="K336" t="str">
            <v>NA</v>
          </cell>
          <cell r="L336" t="str">
            <v>NA</v>
          </cell>
          <cell r="M336" t="str">
            <v>NA</v>
          </cell>
          <cell r="N336" t="str">
            <v>NA</v>
          </cell>
          <cell r="O336" t="str">
            <v>NA</v>
          </cell>
          <cell r="S336" t="str">
            <v>Yarrangobilly, Snowy Mountains Highway 150 m south of Goodmans Gully, track to west.</v>
          </cell>
          <cell r="T336" t="str">
            <v>Vesk</v>
          </cell>
          <cell r="U336" t="str">
            <v>P.A.</v>
          </cell>
          <cell r="V336" t="str">
            <v>White</v>
          </cell>
          <cell r="W336" t="str">
            <v>D.J.</v>
          </cell>
        </row>
        <row r="337">
          <cell r="A337" t="str">
            <v>Eucalyptus dalrympleana subsp. dalrympleana</v>
          </cell>
          <cell r="B337">
            <v>42841</v>
          </cell>
          <cell r="C337" t="str">
            <v>SMH003</v>
          </cell>
          <cell r="D337">
            <v>-35.677472000000002</v>
          </cell>
          <cell r="E337">
            <v>148.48605599999999</v>
          </cell>
          <cell r="F337">
            <v>1109</v>
          </cell>
          <cell r="G337" t="str">
            <v>NA</v>
          </cell>
          <cell r="H337" t="str">
            <v>NA</v>
          </cell>
          <cell r="I337" t="str">
            <v>NA</v>
          </cell>
          <cell r="J337" t="str">
            <v>NA</v>
          </cell>
          <cell r="K337" t="str">
            <v>NA</v>
          </cell>
          <cell r="L337" t="str">
            <v>NA</v>
          </cell>
          <cell r="M337" t="str">
            <v>NA</v>
          </cell>
          <cell r="N337" t="str">
            <v>NA</v>
          </cell>
          <cell r="O337" t="str">
            <v>NA</v>
          </cell>
          <cell r="S337" t="str">
            <v>Yarrangobilly, Snowy Mountains Highway 150 m south of Goodmans Gully, track to west.</v>
          </cell>
          <cell r="T337" t="str">
            <v>Vesk</v>
          </cell>
          <cell r="U337" t="str">
            <v>P.A.</v>
          </cell>
          <cell r="V337" t="str">
            <v>White</v>
          </cell>
          <cell r="W337" t="str">
            <v>D.J.</v>
          </cell>
        </row>
        <row r="338">
          <cell r="A338" t="str">
            <v>Eucalyptus radiata subsp. robertsonii</v>
          </cell>
          <cell r="B338">
            <v>42841</v>
          </cell>
          <cell r="C338" t="str">
            <v>SMH004</v>
          </cell>
          <cell r="D338">
            <v>-35.677472000000002</v>
          </cell>
          <cell r="E338">
            <v>148.48605599999999</v>
          </cell>
          <cell r="F338">
            <v>1109</v>
          </cell>
          <cell r="G338" t="str">
            <v>NA</v>
          </cell>
          <cell r="H338" t="str">
            <v>NA</v>
          </cell>
          <cell r="I338" t="str">
            <v>NA</v>
          </cell>
          <cell r="J338" t="str">
            <v>NA</v>
          </cell>
          <cell r="K338" t="str">
            <v>NA</v>
          </cell>
          <cell r="L338" t="str">
            <v>NA</v>
          </cell>
          <cell r="M338" t="str">
            <v>NA</v>
          </cell>
          <cell r="N338" t="str">
            <v>NA</v>
          </cell>
          <cell r="O338" t="str">
            <v>NA</v>
          </cell>
          <cell r="S338" t="str">
            <v>Yarrangobilly, Snowy Mountains Highway 150 m south of Goodmans Gully, track to west.</v>
          </cell>
          <cell r="T338" t="str">
            <v>Vesk</v>
          </cell>
          <cell r="U338" t="str">
            <v>P.A.</v>
          </cell>
          <cell r="V338" t="str">
            <v>White</v>
          </cell>
          <cell r="W338" t="str">
            <v>D.J.</v>
          </cell>
        </row>
        <row r="339">
          <cell r="A339" t="str">
            <v>Eucalyptus tereticornis</v>
          </cell>
          <cell r="B339">
            <v>43004</v>
          </cell>
          <cell r="C339" t="str">
            <v>THA001</v>
          </cell>
          <cell r="D339">
            <v>-36.736657299999997</v>
          </cell>
          <cell r="E339">
            <v>149.98140069999999</v>
          </cell>
          <cell r="F339">
            <v>13.9</v>
          </cell>
          <cell r="G339" t="str">
            <v>NA</v>
          </cell>
          <cell r="H339">
            <v>15</v>
          </cell>
          <cell r="I339">
            <v>21</v>
          </cell>
          <cell r="J339">
            <v>23</v>
          </cell>
          <cell r="K339">
            <v>24</v>
          </cell>
          <cell r="L339" t="str">
            <v>NA</v>
          </cell>
          <cell r="M339" t="str">
            <v>NA</v>
          </cell>
          <cell r="N339" t="str">
            <v>NA</v>
          </cell>
          <cell r="O339">
            <v>150</v>
          </cell>
          <cell r="S339" t="str">
            <v>By caprpark near Kianinny boat ramp, Tathra.</v>
          </cell>
          <cell r="T339" t="str">
            <v>Vesk</v>
          </cell>
          <cell r="U339" t="str">
            <v>P.A.</v>
          </cell>
        </row>
        <row r="340">
          <cell r="A340" t="str">
            <v>Eucalyptus botryoides</v>
          </cell>
          <cell r="B340">
            <v>43004</v>
          </cell>
          <cell r="C340" t="str">
            <v>THA002</v>
          </cell>
          <cell r="D340">
            <v>-36.060483300000001</v>
          </cell>
          <cell r="E340">
            <v>150.12803170000001</v>
          </cell>
          <cell r="F340">
            <v>58.9</v>
          </cell>
          <cell r="G340">
            <v>116</v>
          </cell>
          <cell r="H340">
            <v>18</v>
          </cell>
          <cell r="I340">
            <v>23</v>
          </cell>
          <cell r="J340">
            <v>24</v>
          </cell>
          <cell r="K340">
            <v>26</v>
          </cell>
          <cell r="L340">
            <v>24</v>
          </cell>
          <cell r="M340" t="str">
            <v>NA</v>
          </cell>
          <cell r="N340" t="str">
            <v>NA</v>
          </cell>
          <cell r="O340">
            <v>185</v>
          </cell>
          <cell r="S340" t="str">
            <v>Forest off Trafalgar road, Tuross Head.</v>
          </cell>
          <cell r="T340" t="str">
            <v>Vesk</v>
          </cell>
          <cell r="U340" t="str">
            <v>P.A.</v>
          </cell>
        </row>
        <row r="341">
          <cell r="A341" t="str">
            <v>Eucalyptus pilularis</v>
          </cell>
          <cell r="B341">
            <v>43004</v>
          </cell>
          <cell r="C341" t="str">
            <v>THC003</v>
          </cell>
          <cell r="D341">
            <v>-36.059936899999997</v>
          </cell>
          <cell r="E341">
            <v>150.12921449999999</v>
          </cell>
          <cell r="F341">
            <v>63</v>
          </cell>
          <cell r="G341" t="str">
            <v>NA</v>
          </cell>
          <cell r="H341">
            <v>37</v>
          </cell>
          <cell r="I341">
            <v>21</v>
          </cell>
          <cell r="J341">
            <v>25</v>
          </cell>
          <cell r="K341">
            <v>30</v>
          </cell>
          <cell r="L341">
            <v>28</v>
          </cell>
          <cell r="M341">
            <v>30</v>
          </cell>
          <cell r="N341" t="str">
            <v>NA</v>
          </cell>
          <cell r="O341">
            <v>160</v>
          </cell>
          <cell r="S341" t="str">
            <v>Forest off Drake St, Tuross Head.</v>
          </cell>
          <cell r="T341" t="str">
            <v>Vesk</v>
          </cell>
          <cell r="U341" t="str">
            <v>P.A.</v>
          </cell>
        </row>
        <row r="342">
          <cell r="A342" t="str">
            <v>Eucalyptus pilularis</v>
          </cell>
          <cell r="B342">
            <v>43004</v>
          </cell>
          <cell r="C342" t="str">
            <v>THC004</v>
          </cell>
          <cell r="D342">
            <v>-36.059936899999997</v>
          </cell>
          <cell r="E342">
            <v>150.12921449999999</v>
          </cell>
          <cell r="F342">
            <v>63</v>
          </cell>
          <cell r="G342" t="str">
            <v>NA</v>
          </cell>
          <cell r="H342">
            <v>18</v>
          </cell>
          <cell r="I342">
            <v>28</v>
          </cell>
          <cell r="J342">
            <v>28</v>
          </cell>
          <cell r="K342">
            <v>30</v>
          </cell>
          <cell r="L342" t="str">
            <v>NA</v>
          </cell>
          <cell r="M342" t="str">
            <v>NA</v>
          </cell>
          <cell r="N342" t="str">
            <v>NA</v>
          </cell>
          <cell r="O342">
            <v>70</v>
          </cell>
          <cell r="S342" t="str">
            <v>Forest off Drake St, Tuross Head.</v>
          </cell>
          <cell r="T342" t="str">
            <v>Vesk</v>
          </cell>
          <cell r="U342" t="str">
            <v>P.A.</v>
          </cell>
        </row>
        <row r="343">
          <cell r="A343" t="str">
            <v>Eucalyptus tereticornis</v>
          </cell>
          <cell r="B343">
            <v>43004</v>
          </cell>
          <cell r="C343" t="str">
            <v>THC005</v>
          </cell>
          <cell r="D343">
            <v>-36.059936899999997</v>
          </cell>
          <cell r="E343">
            <v>150.12921449999999</v>
          </cell>
          <cell r="F343">
            <v>63</v>
          </cell>
          <cell r="G343" t="str">
            <v>NA</v>
          </cell>
          <cell r="H343">
            <v>11</v>
          </cell>
          <cell r="I343">
            <v>16</v>
          </cell>
          <cell r="J343">
            <v>16</v>
          </cell>
          <cell r="K343">
            <v>18</v>
          </cell>
          <cell r="L343" t="str">
            <v>NA</v>
          </cell>
          <cell r="M343" t="str">
            <v>NA</v>
          </cell>
          <cell r="N343" t="str">
            <v>NA</v>
          </cell>
          <cell r="O343">
            <v>60</v>
          </cell>
          <cell r="S343" t="str">
            <v>Forest off Drake St, Tuross Head.</v>
          </cell>
          <cell r="T343" t="str">
            <v>Vesk</v>
          </cell>
          <cell r="U343" t="str">
            <v>P.A.</v>
          </cell>
        </row>
        <row r="344">
          <cell r="A344" t="str">
            <v>Eucalyptus eugenioides</v>
          </cell>
          <cell r="B344">
            <v>43004</v>
          </cell>
          <cell r="C344" t="str">
            <v>THD001</v>
          </cell>
          <cell r="D344">
            <v>-36.046002100000003</v>
          </cell>
          <cell r="E344">
            <v>150.0758305</v>
          </cell>
          <cell r="F344">
            <v>10</v>
          </cell>
          <cell r="G344">
            <v>117</v>
          </cell>
          <cell r="H344">
            <v>21</v>
          </cell>
          <cell r="I344">
            <v>24</v>
          </cell>
          <cell r="J344">
            <v>24</v>
          </cell>
          <cell r="K344">
            <v>20</v>
          </cell>
          <cell r="L344" t="str">
            <v>NA</v>
          </cell>
          <cell r="M344" t="str">
            <v>NA</v>
          </cell>
          <cell r="N344" t="str">
            <v>NA</v>
          </cell>
          <cell r="O344">
            <v>115</v>
          </cell>
          <cell r="S344" t="str">
            <v>Princes Highway, 450 m north-east of Coopers Island road Tuross Head.</v>
          </cell>
          <cell r="T344" t="str">
            <v>Vesk</v>
          </cell>
          <cell r="U344" t="str">
            <v>P.A.</v>
          </cell>
        </row>
        <row r="345">
          <cell r="A345" t="str">
            <v>Corymbia maculata</v>
          </cell>
          <cell r="B345">
            <v>43004</v>
          </cell>
          <cell r="C345" t="str">
            <v>THE001</v>
          </cell>
          <cell r="D345">
            <v>-36.093530999999999</v>
          </cell>
          <cell r="E345">
            <v>150.100495</v>
          </cell>
          <cell r="F345">
            <v>72.900000000000006</v>
          </cell>
          <cell r="G345">
            <v>123</v>
          </cell>
          <cell r="H345">
            <v>34</v>
          </cell>
          <cell r="I345">
            <v>21</v>
          </cell>
          <cell r="J345">
            <v>22</v>
          </cell>
          <cell r="K345">
            <v>24</v>
          </cell>
          <cell r="L345" t="str">
            <v>NA</v>
          </cell>
          <cell r="M345" t="str">
            <v>NA</v>
          </cell>
          <cell r="N345" t="str">
            <v>NA</v>
          </cell>
          <cell r="O345">
            <v>215</v>
          </cell>
          <cell r="S345" t="str">
            <v>Potato Point road, 3.5 km from Potato Point.</v>
          </cell>
          <cell r="T345" t="str">
            <v>Vesk</v>
          </cell>
          <cell r="U345" t="str">
            <v>P.A.</v>
          </cell>
        </row>
        <row r="346">
          <cell r="A346" t="str">
            <v>Eucalyptus paniculata</v>
          </cell>
          <cell r="B346">
            <v>43004</v>
          </cell>
          <cell r="C346" t="str">
            <v>THE002</v>
          </cell>
          <cell r="D346">
            <v>-36.093530999999999</v>
          </cell>
          <cell r="E346">
            <v>150.100495</v>
          </cell>
          <cell r="F346">
            <v>72.900000000000006</v>
          </cell>
          <cell r="G346">
            <v>123</v>
          </cell>
          <cell r="H346">
            <v>29</v>
          </cell>
          <cell r="I346">
            <v>26</v>
          </cell>
          <cell r="J346">
            <v>40</v>
          </cell>
          <cell r="K346">
            <v>51</v>
          </cell>
          <cell r="L346">
            <v>24</v>
          </cell>
          <cell r="M346">
            <v>39</v>
          </cell>
          <cell r="N346" t="str">
            <v>NA</v>
          </cell>
          <cell r="O346">
            <v>142</v>
          </cell>
          <cell r="S346" t="str">
            <v>Potato Point road, 3.5 km from Potato Point.</v>
          </cell>
          <cell r="T346" t="str">
            <v>Vesk</v>
          </cell>
          <cell r="U346" t="str">
            <v>P.A.</v>
          </cell>
        </row>
        <row r="347">
          <cell r="A347" t="str">
            <v>Eucalyptus pilularis</v>
          </cell>
          <cell r="B347">
            <v>43004</v>
          </cell>
          <cell r="C347" t="str">
            <v>THE003</v>
          </cell>
          <cell r="D347">
            <v>-36.093530999999999</v>
          </cell>
          <cell r="E347">
            <v>150.100495</v>
          </cell>
          <cell r="F347">
            <v>72.900000000000006</v>
          </cell>
          <cell r="G347">
            <v>123</v>
          </cell>
          <cell r="H347">
            <v>13</v>
          </cell>
          <cell r="I347">
            <v>16</v>
          </cell>
          <cell r="J347">
            <v>15</v>
          </cell>
          <cell r="K347">
            <v>13</v>
          </cell>
          <cell r="L347" t="str">
            <v>NA</v>
          </cell>
          <cell r="M347" t="str">
            <v>NA</v>
          </cell>
          <cell r="N347" t="str">
            <v>NA</v>
          </cell>
          <cell r="O347">
            <v>40</v>
          </cell>
          <cell r="S347" t="str">
            <v>Potato Point road, 3.5 km from Potato Point.</v>
          </cell>
          <cell r="T347" t="str">
            <v>Vesk</v>
          </cell>
          <cell r="U347" t="str">
            <v>P.A.</v>
          </cell>
        </row>
        <row r="348">
          <cell r="A348" t="str">
            <v>Eucalyptus fibrosa</v>
          </cell>
          <cell r="B348">
            <v>43004</v>
          </cell>
          <cell r="C348" t="str">
            <v>THE004</v>
          </cell>
          <cell r="D348">
            <v>-36.093530999999999</v>
          </cell>
          <cell r="E348">
            <v>150.100495</v>
          </cell>
          <cell r="F348">
            <v>72.900000000000006</v>
          </cell>
          <cell r="G348">
            <v>123</v>
          </cell>
          <cell r="H348">
            <v>20.5</v>
          </cell>
          <cell r="I348">
            <v>26</v>
          </cell>
          <cell r="J348">
            <v>29</v>
          </cell>
          <cell r="K348">
            <v>30</v>
          </cell>
          <cell r="L348">
            <v>25</v>
          </cell>
          <cell r="M348" t="str">
            <v>NA</v>
          </cell>
          <cell r="N348" t="str">
            <v>NA</v>
          </cell>
          <cell r="O348">
            <v>100</v>
          </cell>
          <cell r="S348" t="str">
            <v>Potato Point road, 3.5 km from Potato Point.</v>
          </cell>
          <cell r="T348" t="str">
            <v>Vesk</v>
          </cell>
          <cell r="U348" t="str">
            <v>P.A.</v>
          </cell>
        </row>
        <row r="349">
          <cell r="A349" t="str">
            <v>Corymbia maculata</v>
          </cell>
          <cell r="B349">
            <v>43004</v>
          </cell>
          <cell r="C349" t="str">
            <v>THE005</v>
          </cell>
          <cell r="D349">
            <v>-36.093530999999999</v>
          </cell>
          <cell r="E349">
            <v>150.100495</v>
          </cell>
          <cell r="F349">
            <v>72.900000000000006</v>
          </cell>
          <cell r="G349">
            <v>123</v>
          </cell>
          <cell r="H349">
            <v>36</v>
          </cell>
          <cell r="I349">
            <v>18</v>
          </cell>
          <cell r="J349">
            <v>18</v>
          </cell>
          <cell r="K349">
            <v>18</v>
          </cell>
          <cell r="L349" t="str">
            <v>NA</v>
          </cell>
          <cell r="M349" t="str">
            <v>NA</v>
          </cell>
          <cell r="N349" t="str">
            <v>NA</v>
          </cell>
          <cell r="O349">
            <v>170</v>
          </cell>
          <cell r="S349" t="str">
            <v>Potato Point road, 3.5 km from Potato Point.</v>
          </cell>
          <cell r="T349" t="str">
            <v>Vesk</v>
          </cell>
          <cell r="U349" t="str">
            <v>P.A.</v>
          </cell>
        </row>
        <row r="350">
          <cell r="A350" t="str">
            <v>Eucalyptus paniculata</v>
          </cell>
          <cell r="B350">
            <v>43004</v>
          </cell>
          <cell r="C350" t="str">
            <v>THE006</v>
          </cell>
          <cell r="D350">
            <v>-36.098115</v>
          </cell>
          <cell r="E350">
            <v>150.10925900000001</v>
          </cell>
          <cell r="F350">
            <v>61</v>
          </cell>
          <cell r="G350">
            <v>118</v>
          </cell>
          <cell r="H350">
            <v>13</v>
          </cell>
          <cell r="I350">
            <v>19</v>
          </cell>
          <cell r="J350">
            <v>20</v>
          </cell>
          <cell r="K350">
            <v>21</v>
          </cell>
          <cell r="L350">
            <v>3</v>
          </cell>
          <cell r="M350">
            <v>31</v>
          </cell>
          <cell r="N350">
            <v>33</v>
          </cell>
          <cell r="O350">
            <v>90</v>
          </cell>
          <cell r="S350" t="str">
            <v>Potato Point road, 2.5 km from Potato Point.</v>
          </cell>
          <cell r="T350" t="str">
            <v>Vesk</v>
          </cell>
          <cell r="U350" t="str">
            <v>P.A.</v>
          </cell>
        </row>
        <row r="351">
          <cell r="A351" t="str">
            <v>Eucalyptus globoidea</v>
          </cell>
          <cell r="B351">
            <v>43004</v>
          </cell>
          <cell r="C351" t="str">
            <v>THE007</v>
          </cell>
          <cell r="D351">
            <v>-36.098115</v>
          </cell>
          <cell r="E351">
            <v>150.10925900000001</v>
          </cell>
          <cell r="F351">
            <v>61</v>
          </cell>
          <cell r="G351">
            <v>118</v>
          </cell>
          <cell r="H351">
            <v>10</v>
          </cell>
          <cell r="I351">
            <v>21</v>
          </cell>
          <cell r="J351">
            <v>21</v>
          </cell>
          <cell r="K351">
            <v>28</v>
          </cell>
          <cell r="L351">
            <v>30</v>
          </cell>
          <cell r="M351" t="str">
            <v>NA</v>
          </cell>
          <cell r="N351" t="str">
            <v>NA</v>
          </cell>
          <cell r="O351">
            <v>50</v>
          </cell>
          <cell r="S351" t="str">
            <v>Potato Point road, 2.5 km from Potato Point.</v>
          </cell>
          <cell r="T351" t="str">
            <v>Vesk</v>
          </cell>
          <cell r="U351" t="str">
            <v>P.A.</v>
          </cell>
        </row>
        <row r="352">
          <cell r="A352" t="str">
            <v>Eucalyptus fibrosa</v>
          </cell>
          <cell r="B352">
            <v>43004</v>
          </cell>
          <cell r="C352" t="str">
            <v>THE008</v>
          </cell>
          <cell r="D352">
            <v>-36.098115</v>
          </cell>
          <cell r="E352">
            <v>150.10925900000001</v>
          </cell>
          <cell r="F352">
            <v>61</v>
          </cell>
          <cell r="G352">
            <v>118</v>
          </cell>
          <cell r="H352">
            <v>16</v>
          </cell>
          <cell r="I352">
            <v>18</v>
          </cell>
          <cell r="J352">
            <v>16</v>
          </cell>
          <cell r="K352">
            <v>29</v>
          </cell>
          <cell r="L352">
            <v>18</v>
          </cell>
          <cell r="M352" t="str">
            <v>NA</v>
          </cell>
          <cell r="N352" t="str">
            <v>NA</v>
          </cell>
          <cell r="O352">
            <v>62</v>
          </cell>
          <cell r="S352" t="str">
            <v>Potato Point road, 2.5 km from Potato Point.</v>
          </cell>
          <cell r="T352" t="str">
            <v>Vesk</v>
          </cell>
          <cell r="U352" t="str">
            <v>P.A.</v>
          </cell>
        </row>
        <row r="353">
          <cell r="A353" t="str">
            <v>Eucalyptus fibrosa</v>
          </cell>
          <cell r="B353">
            <v>43004</v>
          </cell>
          <cell r="C353" t="str">
            <v>THF009</v>
          </cell>
          <cell r="D353">
            <v>-36.099048000000003</v>
          </cell>
          <cell r="E353">
            <v>150.111211</v>
          </cell>
          <cell r="F353">
            <v>59.8</v>
          </cell>
          <cell r="G353">
            <v>119</v>
          </cell>
          <cell r="H353">
            <v>31</v>
          </cell>
          <cell r="I353">
            <v>9</v>
          </cell>
          <cell r="J353">
            <v>10</v>
          </cell>
          <cell r="K353">
            <v>12</v>
          </cell>
          <cell r="L353">
            <v>28</v>
          </cell>
          <cell r="M353">
            <v>25</v>
          </cell>
          <cell r="N353">
            <v>32</v>
          </cell>
          <cell r="O353">
            <v>310</v>
          </cell>
          <cell r="S353" t="str">
            <v>Potato Point road, 2.3 km from Potato Point.</v>
          </cell>
          <cell r="T353" t="str">
            <v>Vesk</v>
          </cell>
          <cell r="U353" t="str">
            <v>P.A.</v>
          </cell>
        </row>
        <row r="354">
          <cell r="A354" t="str">
            <v>Eucalyptus ?paniculata</v>
          </cell>
          <cell r="B354">
            <v>43004</v>
          </cell>
          <cell r="C354" t="str">
            <v>THG010</v>
          </cell>
          <cell r="D354">
            <v>-36.095447</v>
          </cell>
          <cell r="E354">
            <v>150.120485</v>
          </cell>
          <cell r="F354">
            <v>29.7</v>
          </cell>
          <cell r="G354">
            <v>120</v>
          </cell>
          <cell r="H354">
            <v>38</v>
          </cell>
          <cell r="I354">
            <v>6</v>
          </cell>
          <cell r="J354">
            <v>9</v>
          </cell>
          <cell r="K354">
            <v>18</v>
          </cell>
          <cell r="L354">
            <v>24</v>
          </cell>
          <cell r="M354">
            <v>25</v>
          </cell>
          <cell r="N354">
            <v>35</v>
          </cell>
          <cell r="O354">
            <v>245</v>
          </cell>
          <cell r="S354" t="str">
            <v>215 m along Swamp Firetrail off Potato Point road, near Potato Point.</v>
          </cell>
          <cell r="T354" t="str">
            <v>Vesk</v>
          </cell>
          <cell r="U354" t="str">
            <v>P.A.</v>
          </cell>
        </row>
        <row r="355">
          <cell r="A355" t="str">
            <v>Eucalyptus longifolia</v>
          </cell>
          <cell r="B355">
            <v>43004</v>
          </cell>
          <cell r="C355" t="str">
            <v>THG011</v>
          </cell>
          <cell r="D355">
            <v>-36.0957334</v>
          </cell>
          <cell r="E355">
            <v>150.12801229999999</v>
          </cell>
          <cell r="F355">
            <v>22.8</v>
          </cell>
          <cell r="G355">
            <v>121</v>
          </cell>
          <cell r="H355">
            <v>29</v>
          </cell>
          <cell r="I355">
            <v>33</v>
          </cell>
          <cell r="J355">
            <v>34</v>
          </cell>
          <cell r="K355">
            <v>36</v>
          </cell>
          <cell r="L355" t="str">
            <v>NA</v>
          </cell>
          <cell r="M355" t="str">
            <v>NA</v>
          </cell>
          <cell r="N355" t="str">
            <v>NA</v>
          </cell>
          <cell r="O355">
            <v>215</v>
          </cell>
          <cell r="S355" t="str">
            <v>Potato Point road, 500 m from Potato Point.</v>
          </cell>
          <cell r="T355" t="str">
            <v>Vesk</v>
          </cell>
          <cell r="U355" t="str">
            <v>P.A.</v>
          </cell>
        </row>
        <row r="356">
          <cell r="A356" t="str">
            <v>Eucalyptus longifolia</v>
          </cell>
          <cell r="B356">
            <v>43004</v>
          </cell>
          <cell r="C356" t="str">
            <v>THG012</v>
          </cell>
          <cell r="D356">
            <v>-36.0957334</v>
          </cell>
          <cell r="E356">
            <v>150.12801229999999</v>
          </cell>
          <cell r="F356">
            <v>22.8</v>
          </cell>
          <cell r="G356">
            <v>121</v>
          </cell>
          <cell r="H356">
            <v>26</v>
          </cell>
          <cell r="I356">
            <v>33</v>
          </cell>
          <cell r="J356">
            <v>34</v>
          </cell>
          <cell r="K356">
            <v>35</v>
          </cell>
          <cell r="L356" t="str">
            <v>NA</v>
          </cell>
          <cell r="M356" t="str">
            <v>NA</v>
          </cell>
          <cell r="N356" t="str">
            <v>NA</v>
          </cell>
          <cell r="O356">
            <v>140</v>
          </cell>
          <cell r="S356" t="str">
            <v>Potato Point road, 500 m from Potato Point.</v>
          </cell>
          <cell r="T356" t="str">
            <v>Vesk</v>
          </cell>
          <cell r="U356" t="str">
            <v>P.A.</v>
          </cell>
        </row>
        <row r="357">
          <cell r="A357" t="str">
            <v>Eucalyptus longifolia</v>
          </cell>
          <cell r="B357">
            <v>43005</v>
          </cell>
          <cell r="C357" t="str">
            <v>THG013</v>
          </cell>
          <cell r="D357">
            <v>-36.0957334</v>
          </cell>
          <cell r="E357">
            <v>150.12801229999999</v>
          </cell>
          <cell r="F357">
            <v>22.8</v>
          </cell>
          <cell r="G357">
            <v>121</v>
          </cell>
          <cell r="H357">
            <v>32</v>
          </cell>
          <cell r="I357">
            <v>33</v>
          </cell>
          <cell r="J357">
            <v>34</v>
          </cell>
          <cell r="K357">
            <v>35</v>
          </cell>
          <cell r="L357">
            <v>36</v>
          </cell>
          <cell r="M357" t="str">
            <v>NA</v>
          </cell>
          <cell r="N357" t="str">
            <v>NA</v>
          </cell>
          <cell r="O357">
            <v>220</v>
          </cell>
          <cell r="S357" t="str">
            <v>Potato Point road, 500 m from Potato Point.</v>
          </cell>
          <cell r="T357" t="str">
            <v>Vesk</v>
          </cell>
          <cell r="U357" t="str">
            <v>P.A.</v>
          </cell>
        </row>
        <row r="358">
          <cell r="A358" t="str">
            <v>Eucalyptus eugenioides?</v>
          </cell>
          <cell r="B358">
            <v>43005</v>
          </cell>
          <cell r="C358" t="str">
            <v>THG014</v>
          </cell>
          <cell r="D358">
            <v>-36.0957334</v>
          </cell>
          <cell r="E358">
            <v>150.12801229999999</v>
          </cell>
          <cell r="F358">
            <v>22.8</v>
          </cell>
          <cell r="G358">
            <v>121</v>
          </cell>
          <cell r="H358">
            <v>11</v>
          </cell>
          <cell r="I358">
            <v>22</v>
          </cell>
          <cell r="J358">
            <v>16</v>
          </cell>
          <cell r="K358">
            <v>18</v>
          </cell>
          <cell r="L358" t="str">
            <v>NA</v>
          </cell>
          <cell r="M358" t="str">
            <v>NA</v>
          </cell>
          <cell r="N358" t="str">
            <v>NA</v>
          </cell>
          <cell r="O358">
            <v>73</v>
          </cell>
          <cell r="S358" t="str">
            <v>Potato Point road, 500 m from Potato Point.</v>
          </cell>
          <cell r="T358" t="str">
            <v>Vesk</v>
          </cell>
          <cell r="U358" t="str">
            <v>P.A.</v>
          </cell>
        </row>
        <row r="359">
          <cell r="A359" t="str">
            <v>Eucalyptus pilularis</v>
          </cell>
          <cell r="B359">
            <v>43005</v>
          </cell>
          <cell r="C359" t="str">
            <v>THG015</v>
          </cell>
          <cell r="D359">
            <v>-36.0957334</v>
          </cell>
          <cell r="E359">
            <v>150.12801229999999</v>
          </cell>
          <cell r="F359">
            <v>22.8</v>
          </cell>
          <cell r="G359">
            <v>121</v>
          </cell>
          <cell r="H359">
            <v>21</v>
          </cell>
          <cell r="I359">
            <v>24</v>
          </cell>
          <cell r="J359">
            <v>25</v>
          </cell>
          <cell r="K359">
            <v>28</v>
          </cell>
          <cell r="L359" t="str">
            <v>NA</v>
          </cell>
          <cell r="M359" t="str">
            <v>NA</v>
          </cell>
          <cell r="N359" t="str">
            <v>NA</v>
          </cell>
          <cell r="O359">
            <v>92</v>
          </cell>
          <cell r="S359" t="str">
            <v>Potato Point road, 500 m from Potato Point.</v>
          </cell>
          <cell r="T359" t="str">
            <v>Vesk</v>
          </cell>
          <cell r="U359" t="str">
            <v>P.A.</v>
          </cell>
        </row>
        <row r="360">
          <cell r="A360" t="str">
            <v>Eucalyptus globoidea</v>
          </cell>
          <cell r="B360">
            <v>43005</v>
          </cell>
          <cell r="C360" t="str">
            <v>THG016</v>
          </cell>
          <cell r="D360">
            <v>-36.0957334</v>
          </cell>
          <cell r="E360">
            <v>150.12801229999999</v>
          </cell>
          <cell r="F360">
            <v>22.8</v>
          </cell>
          <cell r="G360">
            <v>121</v>
          </cell>
          <cell r="H360" t="str">
            <v>NA</v>
          </cell>
          <cell r="I360" t="str">
            <v>NA</v>
          </cell>
          <cell r="J360" t="str">
            <v>NA</v>
          </cell>
          <cell r="K360" t="str">
            <v>NA</v>
          </cell>
          <cell r="L360" t="str">
            <v>NA</v>
          </cell>
          <cell r="M360" t="str">
            <v>NA</v>
          </cell>
          <cell r="N360" t="str">
            <v>NA</v>
          </cell>
          <cell r="O360" t="str">
            <v>NA</v>
          </cell>
          <cell r="S360" t="str">
            <v>Potato Point road, 500 m from Potato Point.</v>
          </cell>
          <cell r="T360" t="str">
            <v>Vesk</v>
          </cell>
          <cell r="U360" t="str">
            <v>P.A.</v>
          </cell>
        </row>
        <row r="361">
          <cell r="A361" t="str">
            <v>Eucalyptus ?paniculata</v>
          </cell>
          <cell r="B361">
            <v>43005</v>
          </cell>
          <cell r="C361" t="str">
            <v>THG017</v>
          </cell>
          <cell r="D361">
            <v>-36.097490999999998</v>
          </cell>
          <cell r="E361">
            <v>150.120126</v>
          </cell>
          <cell r="F361">
            <v>41.5</v>
          </cell>
          <cell r="G361">
            <v>125</v>
          </cell>
          <cell r="H361">
            <v>24</v>
          </cell>
          <cell r="I361">
            <v>24</v>
          </cell>
          <cell r="J361">
            <v>21</v>
          </cell>
          <cell r="K361">
            <v>29</v>
          </cell>
          <cell r="L361">
            <v>36</v>
          </cell>
          <cell r="M361" t="str">
            <v>NA</v>
          </cell>
          <cell r="N361" t="str">
            <v>NA</v>
          </cell>
          <cell r="O361">
            <v>285</v>
          </cell>
          <cell r="S361" t="str">
            <v>Potato Point road, 1.3 km from Potato Point.</v>
          </cell>
          <cell r="T361" t="str">
            <v>Vesk</v>
          </cell>
          <cell r="U361" t="str">
            <v>P.A.</v>
          </cell>
        </row>
        <row r="362">
          <cell r="A362" t="str">
            <v>Eucalyptus baueriana</v>
          </cell>
          <cell r="B362">
            <v>43005</v>
          </cell>
          <cell r="C362" t="str">
            <v>THH001</v>
          </cell>
          <cell r="D362">
            <v>-36.096150000000002</v>
          </cell>
          <cell r="E362">
            <v>150.04386199999999</v>
          </cell>
          <cell r="F362">
            <v>19.399999999999999</v>
          </cell>
          <cell r="G362">
            <v>124</v>
          </cell>
          <cell r="H362">
            <v>27</v>
          </cell>
          <cell r="I362">
            <v>32</v>
          </cell>
          <cell r="J362">
            <v>34</v>
          </cell>
          <cell r="K362">
            <v>45</v>
          </cell>
          <cell r="L362">
            <v>44</v>
          </cell>
          <cell r="M362" t="str">
            <v>NA</v>
          </cell>
          <cell r="N362" t="str">
            <v>NA</v>
          </cell>
          <cell r="O362">
            <v>165</v>
          </cell>
          <cell r="S362" t="str">
            <v>Eurobodalla Road, 1 km from Princes Highway, Bodalla.</v>
          </cell>
          <cell r="T362" t="str">
            <v>Vesk</v>
          </cell>
          <cell r="U362" t="str">
            <v>P.A.</v>
          </cell>
        </row>
        <row r="363">
          <cell r="A363" t="str">
            <v>Eucalyptus baueriana</v>
          </cell>
          <cell r="B363">
            <v>43005</v>
          </cell>
          <cell r="C363" t="str">
            <v>THH002</v>
          </cell>
          <cell r="D363">
            <v>-36.096150000000002</v>
          </cell>
          <cell r="E363">
            <v>150.04386199999999</v>
          </cell>
          <cell r="F363">
            <v>19.399999999999999</v>
          </cell>
          <cell r="G363">
            <v>124</v>
          </cell>
          <cell r="H363">
            <v>29</v>
          </cell>
          <cell r="I363">
            <v>30</v>
          </cell>
          <cell r="J363">
            <v>48</v>
          </cell>
          <cell r="K363">
            <v>45</v>
          </cell>
          <cell r="L363" t="str">
            <v>NA</v>
          </cell>
          <cell r="M363" t="str">
            <v>NA</v>
          </cell>
          <cell r="N363" t="str">
            <v>NA</v>
          </cell>
          <cell r="O363">
            <v>240</v>
          </cell>
          <cell r="S363" t="str">
            <v>Eurobodalla Road, 1 km from Princes Highway, Bodalla.</v>
          </cell>
          <cell r="T363" t="str">
            <v>Vesk</v>
          </cell>
          <cell r="U363" t="str">
            <v>P.A.</v>
          </cell>
        </row>
        <row r="364">
          <cell r="A364" t="str">
            <v>Angophora floribunda</v>
          </cell>
          <cell r="B364">
            <v>43005</v>
          </cell>
          <cell r="C364" t="str">
            <v>THH003</v>
          </cell>
          <cell r="D364">
            <v>-36.096150000000002</v>
          </cell>
          <cell r="E364">
            <v>150.04386199999999</v>
          </cell>
          <cell r="F364">
            <v>19.399999999999999</v>
          </cell>
          <cell r="G364">
            <v>124</v>
          </cell>
          <cell r="H364">
            <v>18</v>
          </cell>
          <cell r="I364">
            <v>34</v>
          </cell>
          <cell r="J364">
            <v>35</v>
          </cell>
          <cell r="K364">
            <v>45</v>
          </cell>
          <cell r="L364">
            <v>48</v>
          </cell>
          <cell r="M364" t="str">
            <v>NA</v>
          </cell>
          <cell r="N364" t="str">
            <v>NA</v>
          </cell>
          <cell r="O364">
            <v>150</v>
          </cell>
          <cell r="S364" t="str">
            <v>Eurobodalla Road, 1 km from Princes Highway, Bodalla.</v>
          </cell>
          <cell r="T364" t="str">
            <v>Vesk</v>
          </cell>
          <cell r="U364" t="str">
            <v>P.A.</v>
          </cell>
        </row>
        <row r="365">
          <cell r="A365" t="str">
            <v>Eucalyptus botryoides</v>
          </cell>
          <cell r="B365">
            <v>43005</v>
          </cell>
          <cell r="C365" t="str">
            <v>THI001</v>
          </cell>
          <cell r="D365">
            <v>-36.091304000000001</v>
          </cell>
          <cell r="E365">
            <v>150.075118</v>
          </cell>
          <cell r="F365">
            <v>14.4</v>
          </cell>
          <cell r="G365">
            <v>126</v>
          </cell>
          <cell r="H365">
            <v>15</v>
          </cell>
          <cell r="I365">
            <v>28</v>
          </cell>
          <cell r="J365">
            <v>28</v>
          </cell>
          <cell r="K365">
            <v>32</v>
          </cell>
          <cell r="L365" t="str">
            <v>NA</v>
          </cell>
          <cell r="M365" t="str">
            <v>NA</v>
          </cell>
          <cell r="N365" t="str">
            <v>NA</v>
          </cell>
          <cell r="O365">
            <v>70</v>
          </cell>
          <cell r="S365" t="str">
            <v>Potato Point road, 2.2 km from Princes Highway towards Potato Point.</v>
          </cell>
          <cell r="T365" t="str">
            <v>Vesk</v>
          </cell>
          <cell r="U365" t="str">
            <v>P.A.</v>
          </cell>
        </row>
        <row r="366">
          <cell r="A366" t="str">
            <v>Eucalyptus botryoides</v>
          </cell>
          <cell r="B366">
            <v>43005</v>
          </cell>
          <cell r="C366" t="str">
            <v>THI002</v>
          </cell>
          <cell r="D366">
            <v>-36.091304000000001</v>
          </cell>
          <cell r="E366">
            <v>150.075118</v>
          </cell>
          <cell r="F366">
            <v>14.4</v>
          </cell>
          <cell r="G366">
            <v>126</v>
          </cell>
          <cell r="H366">
            <v>21</v>
          </cell>
          <cell r="I366">
            <v>45</v>
          </cell>
          <cell r="J366">
            <v>38</v>
          </cell>
          <cell r="K366">
            <v>36</v>
          </cell>
          <cell r="L366" t="str">
            <v>NA</v>
          </cell>
          <cell r="M366" t="str">
            <v>NA</v>
          </cell>
          <cell r="N366" t="str">
            <v>NA</v>
          </cell>
          <cell r="O366">
            <v>135</v>
          </cell>
          <cell r="S366" t="str">
            <v>Potato Point road, 2.2 km from Princes Highway towards Potato Point.</v>
          </cell>
          <cell r="T366" t="str">
            <v>Vesk</v>
          </cell>
          <cell r="U366" t="str">
            <v>P.A.</v>
          </cell>
        </row>
        <row r="367">
          <cell r="A367" t="str">
            <v>Eucalyptus baueriana</v>
          </cell>
          <cell r="B367">
            <v>43005</v>
          </cell>
          <cell r="C367" t="str">
            <v>THJ01</v>
          </cell>
          <cell r="D367">
            <v>-36.098243199999999</v>
          </cell>
          <cell r="E367">
            <v>150.0209547</v>
          </cell>
          <cell r="F367">
            <v>5.2</v>
          </cell>
          <cell r="G367">
            <v>127</v>
          </cell>
          <cell r="H367">
            <v>19</v>
          </cell>
          <cell r="I367">
            <v>12</v>
          </cell>
          <cell r="J367">
            <v>12</v>
          </cell>
          <cell r="K367">
            <v>23</v>
          </cell>
          <cell r="L367">
            <v>24</v>
          </cell>
          <cell r="M367" t="str">
            <v>NA</v>
          </cell>
          <cell r="N367" t="str">
            <v>NA</v>
          </cell>
          <cell r="O367">
            <v>345</v>
          </cell>
          <cell r="S367" t="str">
            <v>Comerang Forest Road, west side of Tuross River, riverside tree bank.</v>
          </cell>
          <cell r="T367" t="str">
            <v>Vesk</v>
          </cell>
          <cell r="U367" t="str">
            <v>P.A.</v>
          </cell>
        </row>
        <row r="368">
          <cell r="A368" t="str">
            <v>Angophora costata</v>
          </cell>
          <cell r="B368">
            <v>43005</v>
          </cell>
          <cell r="C368" t="str">
            <v>THK01</v>
          </cell>
          <cell r="D368">
            <v>-36.103425999999999</v>
          </cell>
          <cell r="E368">
            <v>149.97743</v>
          </cell>
          <cell r="F368">
            <v>166.8</v>
          </cell>
          <cell r="G368">
            <v>128</v>
          </cell>
          <cell r="H368">
            <v>18</v>
          </cell>
          <cell r="I368">
            <v>16</v>
          </cell>
          <cell r="J368">
            <v>15</v>
          </cell>
          <cell r="K368">
            <v>14</v>
          </cell>
          <cell r="L368" t="str">
            <v>NA</v>
          </cell>
          <cell r="M368" t="str">
            <v>NA</v>
          </cell>
          <cell r="N368" t="str">
            <v>NA</v>
          </cell>
          <cell r="O368">
            <v>70</v>
          </cell>
          <cell r="S368" t="str">
            <v>Comerang Road, Dampier State Forest.</v>
          </cell>
          <cell r="T368" t="str">
            <v>Vesk</v>
          </cell>
          <cell r="U368" t="str">
            <v>P.A.</v>
          </cell>
        </row>
        <row r="369">
          <cell r="A369" t="str">
            <v>Eucalyptus tereticornis</v>
          </cell>
          <cell r="B369">
            <v>43005</v>
          </cell>
          <cell r="C369" t="str">
            <v>THL01</v>
          </cell>
          <cell r="D369">
            <v>-36.057343500000002</v>
          </cell>
          <cell r="E369">
            <v>150.12835089999999</v>
          </cell>
          <cell r="F369">
            <v>20.7</v>
          </cell>
          <cell r="G369" t="str">
            <v>NA</v>
          </cell>
          <cell r="H369">
            <v>17</v>
          </cell>
          <cell r="I369">
            <v>14</v>
          </cell>
          <cell r="J369">
            <v>14</v>
          </cell>
          <cell r="K369">
            <v>15</v>
          </cell>
          <cell r="L369" t="str">
            <v>NA</v>
          </cell>
          <cell r="M369" t="str">
            <v>NA</v>
          </cell>
          <cell r="N369" t="str">
            <v>NA</v>
          </cell>
          <cell r="O369">
            <v>150</v>
          </cell>
          <cell r="S369" t="str">
            <v>Forest between Trafalgar Road and Tuross River, Tuross Head.</v>
          </cell>
          <cell r="T369" t="str">
            <v>Vesk</v>
          </cell>
          <cell r="U369" t="str">
            <v>P.A.</v>
          </cell>
        </row>
        <row r="370">
          <cell r="A370" t="str">
            <v>Angophora costata</v>
          </cell>
          <cell r="B370">
            <v>43005</v>
          </cell>
          <cell r="C370" t="str">
            <v>THL02</v>
          </cell>
          <cell r="D370">
            <v>-36.061105599999998</v>
          </cell>
          <cell r="E370">
            <v>150.12743889999999</v>
          </cell>
          <cell r="F370">
            <v>44.2</v>
          </cell>
          <cell r="G370" t="str">
            <v>NA</v>
          </cell>
          <cell r="H370">
            <v>10</v>
          </cell>
          <cell r="I370" t="str">
            <v>NA</v>
          </cell>
          <cell r="J370" t="str">
            <v>NA</v>
          </cell>
          <cell r="K370" t="str">
            <v>NA</v>
          </cell>
          <cell r="L370" t="str">
            <v>NA</v>
          </cell>
          <cell r="M370" t="str">
            <v>NA</v>
          </cell>
          <cell r="N370" t="str">
            <v>NA</v>
          </cell>
          <cell r="O370">
            <v>45</v>
          </cell>
          <cell r="S370" t="str">
            <v>Trafalgar Road, Tuross Head.</v>
          </cell>
          <cell r="T370" t="str">
            <v>Vesk</v>
          </cell>
          <cell r="U370" t="str">
            <v>P.A.</v>
          </cell>
          <cell r="Z370" t="str">
            <v>possibly planted</v>
          </cell>
        </row>
        <row r="371">
          <cell r="A371" t="str">
            <v>Eucalyptus longifolia</v>
          </cell>
          <cell r="B371">
            <v>43006</v>
          </cell>
          <cell r="C371" t="str">
            <v>THM01</v>
          </cell>
          <cell r="D371">
            <v>-35.959884299999999</v>
          </cell>
          <cell r="E371">
            <v>150.01611650000001</v>
          </cell>
          <cell r="F371">
            <v>68.599999999999994</v>
          </cell>
          <cell r="G371">
            <v>129</v>
          </cell>
          <cell r="H371">
            <v>15</v>
          </cell>
          <cell r="I371">
            <v>24</v>
          </cell>
          <cell r="J371">
            <v>23</v>
          </cell>
          <cell r="K371">
            <v>26</v>
          </cell>
          <cell r="L371" t="str">
            <v>NA</v>
          </cell>
          <cell r="M371" t="str">
            <v>NA</v>
          </cell>
          <cell r="N371" t="str">
            <v>NA</v>
          </cell>
          <cell r="O371">
            <v>65</v>
          </cell>
          <cell r="S371" t="str">
            <v>Edge of Deua National Park, 1.1 km past Wamban Creek along Little Sugarloaf road.</v>
          </cell>
          <cell r="T371" t="str">
            <v>Vesk</v>
          </cell>
          <cell r="U371" t="str">
            <v>P.A.</v>
          </cell>
        </row>
        <row r="372">
          <cell r="A372" t="str">
            <v>Eucalyptus consideniana</v>
          </cell>
          <cell r="B372">
            <v>43006</v>
          </cell>
          <cell r="C372" t="str">
            <v>THM02</v>
          </cell>
          <cell r="D372">
            <v>-35.959884299999999</v>
          </cell>
          <cell r="E372">
            <v>150.01611650000001</v>
          </cell>
          <cell r="F372">
            <v>68.599999999999994</v>
          </cell>
          <cell r="G372">
            <v>129</v>
          </cell>
          <cell r="H372">
            <v>8</v>
          </cell>
          <cell r="I372" t="str">
            <v>NA</v>
          </cell>
          <cell r="J372" t="str">
            <v>NA</v>
          </cell>
          <cell r="K372" t="str">
            <v>NA</v>
          </cell>
          <cell r="L372" t="str">
            <v>NA</v>
          </cell>
          <cell r="M372" t="str">
            <v>NA</v>
          </cell>
          <cell r="N372" t="str">
            <v>NA</v>
          </cell>
          <cell r="O372">
            <v>45</v>
          </cell>
          <cell r="S372" t="str">
            <v>Edge of Deua National Park, 1.1 km past Wamban Creek along Little Sugarloaf road.</v>
          </cell>
          <cell r="T372" t="str">
            <v>Vesk</v>
          </cell>
          <cell r="U372" t="str">
            <v>P.A.</v>
          </cell>
        </row>
        <row r="373">
          <cell r="A373" t="str">
            <v>Eucalyptus sieberi</v>
          </cell>
          <cell r="B373">
            <v>43006</v>
          </cell>
          <cell r="C373" t="str">
            <v>THM03</v>
          </cell>
          <cell r="D373">
            <v>-35.959884299999999</v>
          </cell>
          <cell r="E373">
            <v>150.01611650000001</v>
          </cell>
          <cell r="F373">
            <v>68.599999999999994</v>
          </cell>
          <cell r="G373">
            <v>129</v>
          </cell>
          <cell r="H373">
            <v>9</v>
          </cell>
          <cell r="I373" t="str">
            <v>NA</v>
          </cell>
          <cell r="J373" t="str">
            <v>NA</v>
          </cell>
          <cell r="K373" t="str">
            <v>NA</v>
          </cell>
          <cell r="L373" t="str">
            <v>NA</v>
          </cell>
          <cell r="M373" t="str">
            <v>NA</v>
          </cell>
          <cell r="N373" t="str">
            <v>NA</v>
          </cell>
          <cell r="O373">
            <v>25</v>
          </cell>
          <cell r="S373" t="str">
            <v>Edge of Deua National Park, 1.1 km past Wamban Creek along Little Sugarloaf road.</v>
          </cell>
          <cell r="T373" t="str">
            <v>Vesk</v>
          </cell>
          <cell r="U373" t="str">
            <v>P.A.</v>
          </cell>
        </row>
        <row r="374">
          <cell r="A374" t="str">
            <v>Eucalyptus globoidea</v>
          </cell>
          <cell r="B374">
            <v>43006</v>
          </cell>
          <cell r="C374" t="str">
            <v>THN01</v>
          </cell>
          <cell r="D374">
            <v>-35.960420999999997</v>
          </cell>
          <cell r="E374">
            <v>150.01297400000001</v>
          </cell>
          <cell r="F374">
            <v>85.4</v>
          </cell>
          <cell r="G374">
            <v>130</v>
          </cell>
          <cell r="H374">
            <v>13.5</v>
          </cell>
          <cell r="I374">
            <v>15</v>
          </cell>
          <cell r="J374">
            <v>18</v>
          </cell>
          <cell r="K374">
            <v>20</v>
          </cell>
          <cell r="L374">
            <v>25</v>
          </cell>
          <cell r="M374" t="str">
            <v>NA</v>
          </cell>
          <cell r="N374" t="str">
            <v>NA</v>
          </cell>
          <cell r="O374">
            <v>65</v>
          </cell>
          <cell r="S374" t="str">
            <v>Edge of Deua National Park, 1.4 km past Wamban Creek along Little Sugarloaf road.</v>
          </cell>
          <cell r="T374" t="str">
            <v>Vesk</v>
          </cell>
          <cell r="U374" t="str">
            <v>P.A.</v>
          </cell>
        </row>
        <row r="375">
          <cell r="A375" t="str">
            <v>Eucalyptus globoidea</v>
          </cell>
          <cell r="B375">
            <v>43006</v>
          </cell>
          <cell r="C375" t="str">
            <v>THN02</v>
          </cell>
          <cell r="D375">
            <v>-35.960420999999997</v>
          </cell>
          <cell r="E375">
            <v>150.01297400000001</v>
          </cell>
          <cell r="F375">
            <v>85.4</v>
          </cell>
          <cell r="G375">
            <v>130</v>
          </cell>
          <cell r="H375">
            <v>15</v>
          </cell>
          <cell r="I375">
            <v>19</v>
          </cell>
          <cell r="J375">
            <v>22</v>
          </cell>
          <cell r="K375">
            <v>23</v>
          </cell>
          <cell r="L375" t="str">
            <v>NA</v>
          </cell>
          <cell r="M375" t="str">
            <v>NA</v>
          </cell>
          <cell r="N375" t="str">
            <v>NA</v>
          </cell>
          <cell r="O375">
            <v>85</v>
          </cell>
          <cell r="S375" t="str">
            <v>Edge of Deua National Park, 1.4 km past Wamban Creek along Little Sugarloaf road.</v>
          </cell>
          <cell r="T375" t="str">
            <v>Vesk</v>
          </cell>
          <cell r="U375" t="str">
            <v>P.A.</v>
          </cell>
        </row>
        <row r="376">
          <cell r="A376" t="str">
            <v>Eucalyptus globoidea</v>
          </cell>
          <cell r="B376">
            <v>43006</v>
          </cell>
          <cell r="C376" t="str">
            <v>THO01</v>
          </cell>
          <cell r="D376">
            <v>-35.963113999999997</v>
          </cell>
          <cell r="E376">
            <v>150.00847099999999</v>
          </cell>
          <cell r="F376">
            <v>122.8</v>
          </cell>
          <cell r="G376">
            <v>131</v>
          </cell>
          <cell r="H376">
            <v>19</v>
          </cell>
          <cell r="I376">
            <v>14</v>
          </cell>
          <cell r="J376">
            <v>19</v>
          </cell>
          <cell r="K376">
            <v>23</v>
          </cell>
          <cell r="L376">
            <v>24</v>
          </cell>
          <cell r="M376" t="str">
            <v>NA</v>
          </cell>
          <cell r="N376" t="str">
            <v>NA</v>
          </cell>
          <cell r="O376">
            <v>100</v>
          </cell>
          <cell r="S376" t="str">
            <v>Edge of Deua National Park, 1.9 km past Wamban Creek along Little Sugarloaf road.</v>
          </cell>
          <cell r="T376" t="str">
            <v>Vesk</v>
          </cell>
          <cell r="U376" t="str">
            <v>P.A.</v>
          </cell>
          <cell r="Z376" t="str">
            <v>4 stems</v>
          </cell>
        </row>
        <row r="377">
          <cell r="A377" t="str">
            <v>Angophora costata</v>
          </cell>
          <cell r="B377">
            <v>43006</v>
          </cell>
          <cell r="C377" t="str">
            <v>THP01</v>
          </cell>
          <cell r="D377">
            <v>-35.965311999999997</v>
          </cell>
          <cell r="E377">
            <v>150.007712</v>
          </cell>
          <cell r="F377">
            <v>129.69999999999999</v>
          </cell>
          <cell r="G377">
            <v>132</v>
          </cell>
          <cell r="H377">
            <v>9</v>
          </cell>
          <cell r="I377">
            <v>18</v>
          </cell>
          <cell r="J377">
            <v>8</v>
          </cell>
          <cell r="K377">
            <v>18</v>
          </cell>
          <cell r="L377" t="str">
            <v>NA</v>
          </cell>
          <cell r="M377" t="str">
            <v>NA</v>
          </cell>
          <cell r="N377" t="str">
            <v>NA</v>
          </cell>
          <cell r="O377">
            <v>50</v>
          </cell>
          <cell r="S377" t="str">
            <v>Edge of Deua National Park, 2.2 km past Wamban Creek along Little Sugarloaf road.</v>
          </cell>
          <cell r="T377" t="str">
            <v>Vesk</v>
          </cell>
          <cell r="U377" t="str">
            <v>P.A.</v>
          </cell>
        </row>
        <row r="378">
          <cell r="A378" t="str">
            <v>Eucalyptus tricarpa</v>
          </cell>
          <cell r="B378">
            <v>43006</v>
          </cell>
          <cell r="C378" t="str">
            <v>THQ01</v>
          </cell>
          <cell r="D378">
            <v>-35.957321999999998</v>
          </cell>
          <cell r="E378">
            <v>150.01862600000001</v>
          </cell>
          <cell r="F378">
            <v>54.3</v>
          </cell>
          <cell r="G378">
            <v>133</v>
          </cell>
          <cell r="H378" t="str">
            <v>NA</v>
          </cell>
          <cell r="I378" t="str">
            <v>NA</v>
          </cell>
          <cell r="J378" t="str">
            <v>NA</v>
          </cell>
          <cell r="K378" t="str">
            <v>NA</v>
          </cell>
          <cell r="L378" t="str">
            <v>NA</v>
          </cell>
          <cell r="M378" t="str">
            <v>NA</v>
          </cell>
          <cell r="N378" t="str">
            <v>NA</v>
          </cell>
          <cell r="O378" t="str">
            <v>NA</v>
          </cell>
          <cell r="S378" t="str">
            <v>Edge of Deua National Park, 0.75 km past Wamban Creek along Little Sugarloaf road.</v>
          </cell>
          <cell r="T378" t="str">
            <v>Vesk</v>
          </cell>
          <cell r="U378" t="str">
            <v>P.A.</v>
          </cell>
          <cell r="Z378" t="str">
            <v>knockdown</v>
          </cell>
        </row>
        <row r="379">
          <cell r="A379" t="str">
            <v>Eucalyptus elata</v>
          </cell>
          <cell r="B379">
            <v>43006</v>
          </cell>
          <cell r="C379" t="str">
            <v>THQ02</v>
          </cell>
          <cell r="D379">
            <v>-35.95346</v>
          </cell>
          <cell r="E379">
            <v>150.023799</v>
          </cell>
          <cell r="F379">
            <v>24.6</v>
          </cell>
          <cell r="G379">
            <v>134</v>
          </cell>
          <cell r="H379">
            <v>16</v>
          </cell>
          <cell r="I379">
            <v>25</v>
          </cell>
          <cell r="J379">
            <v>24</v>
          </cell>
          <cell r="K379">
            <v>18</v>
          </cell>
          <cell r="L379">
            <v>24</v>
          </cell>
          <cell r="M379" t="str">
            <v>NA</v>
          </cell>
          <cell r="N379" t="str">
            <v>NA</v>
          </cell>
          <cell r="O379">
            <v>125</v>
          </cell>
          <cell r="S379" t="str">
            <v>Wamban Road, just west of Wamban Creek in riverside vegetation, just outside Deua National Park.</v>
          </cell>
          <cell r="T379" t="str">
            <v>Vesk</v>
          </cell>
          <cell r="U379" t="str">
            <v>P.A.</v>
          </cell>
        </row>
        <row r="380">
          <cell r="A380" t="str">
            <v>Eucalyptus elata</v>
          </cell>
          <cell r="B380">
            <v>43006</v>
          </cell>
          <cell r="C380" t="str">
            <v>THR01</v>
          </cell>
          <cell r="D380">
            <v>-35.932904999999998</v>
          </cell>
          <cell r="E380">
            <v>150.04340099999999</v>
          </cell>
          <cell r="F380">
            <v>7.5</v>
          </cell>
          <cell r="G380">
            <v>135</v>
          </cell>
          <cell r="H380">
            <v>19</v>
          </cell>
          <cell r="I380">
            <v>28</v>
          </cell>
          <cell r="J380">
            <v>27</v>
          </cell>
          <cell r="K380">
            <v>29</v>
          </cell>
          <cell r="L380" t="str">
            <v>NA</v>
          </cell>
          <cell r="M380" t="str">
            <v>NA</v>
          </cell>
          <cell r="N380" t="str">
            <v>NA</v>
          </cell>
          <cell r="O380">
            <v>175</v>
          </cell>
          <cell r="S380" t="str">
            <v>Wamban Road, just east of Wamban Creek where it splits off Moruya River.</v>
          </cell>
          <cell r="T380" t="str">
            <v>Vesk</v>
          </cell>
          <cell r="U380" t="str">
            <v>P.A.</v>
          </cell>
        </row>
        <row r="381">
          <cell r="A381" t="str">
            <v>Corymbia gummifera</v>
          </cell>
          <cell r="B381">
            <v>43006</v>
          </cell>
          <cell r="C381" t="str">
            <v>THS01</v>
          </cell>
          <cell r="D381">
            <v>-36.040090999999997</v>
          </cell>
          <cell r="E381">
            <v>150.07271399999999</v>
          </cell>
          <cell r="F381">
            <v>51.2</v>
          </cell>
          <cell r="G381">
            <v>136</v>
          </cell>
          <cell r="H381">
            <v>9</v>
          </cell>
          <cell r="I381">
            <v>37</v>
          </cell>
          <cell r="J381">
            <v>38</v>
          </cell>
          <cell r="K381">
            <v>39</v>
          </cell>
          <cell r="L381" t="str">
            <v>NA</v>
          </cell>
          <cell r="M381" t="str">
            <v>NA</v>
          </cell>
          <cell r="N381" t="str">
            <v>NA</v>
          </cell>
          <cell r="O381">
            <v>90</v>
          </cell>
          <cell r="S381" t="str">
            <v>1 km off Princes Highway along Western Boundary road, near Tuross Head.</v>
          </cell>
          <cell r="T381" t="str">
            <v>Vesk</v>
          </cell>
          <cell r="U381" t="str">
            <v>P.A.</v>
          </cell>
        </row>
        <row r="382">
          <cell r="A382" t="str">
            <v>Eucalyptus longifolia</v>
          </cell>
          <cell r="B382">
            <v>43006</v>
          </cell>
          <cell r="C382" t="str">
            <v>THT01</v>
          </cell>
          <cell r="D382">
            <v>-36.039279000000001</v>
          </cell>
          <cell r="E382">
            <v>150.06826599999999</v>
          </cell>
          <cell r="F382">
            <v>64.5</v>
          </cell>
          <cell r="G382">
            <v>137</v>
          </cell>
          <cell r="H382">
            <v>16</v>
          </cell>
          <cell r="I382">
            <v>28</v>
          </cell>
          <cell r="J382">
            <v>32</v>
          </cell>
          <cell r="K382">
            <v>36</v>
          </cell>
          <cell r="L382" t="str">
            <v>NA</v>
          </cell>
          <cell r="M382" t="str">
            <v>NA</v>
          </cell>
          <cell r="N382" t="str">
            <v>NA</v>
          </cell>
          <cell r="O382">
            <v>73</v>
          </cell>
          <cell r="S382" t="str">
            <v>In clearing 1.4 km off Princes Highway along Western Boundary road, near Tuross Head.</v>
          </cell>
          <cell r="T382" t="str">
            <v>Vesk</v>
          </cell>
          <cell r="U382" t="str">
            <v>P.A.</v>
          </cell>
        </row>
        <row r="383">
          <cell r="A383" t="str">
            <v>Eucalyptus fibrosa</v>
          </cell>
          <cell r="B383">
            <v>43006</v>
          </cell>
          <cell r="C383" t="str">
            <v>THT02</v>
          </cell>
          <cell r="D383">
            <v>-36.039279000000001</v>
          </cell>
          <cell r="E383">
            <v>150.06826599999999</v>
          </cell>
          <cell r="F383">
            <v>64.5</v>
          </cell>
          <cell r="G383">
            <v>137</v>
          </cell>
          <cell r="H383">
            <v>12</v>
          </cell>
          <cell r="I383">
            <v>11</v>
          </cell>
          <cell r="J383">
            <v>15</v>
          </cell>
          <cell r="K383">
            <v>21</v>
          </cell>
          <cell r="L383">
            <v>28</v>
          </cell>
          <cell r="M383" t="str">
            <v>NA</v>
          </cell>
          <cell r="N383" t="str">
            <v>NA</v>
          </cell>
          <cell r="O383">
            <v>45</v>
          </cell>
          <cell r="S383" t="str">
            <v>In clearing 1.4 km off Princes Highway along Western Boundary road, near Tuross Head.</v>
          </cell>
          <cell r="T383" t="str">
            <v>Vesk</v>
          </cell>
          <cell r="U383" t="str">
            <v>P.A.</v>
          </cell>
        </row>
        <row r="384">
          <cell r="A384" t="str">
            <v>Angophora floribunda</v>
          </cell>
          <cell r="B384">
            <v>43006</v>
          </cell>
          <cell r="C384" t="str">
            <v>THU01</v>
          </cell>
          <cell r="D384">
            <v>-36.040982999999997</v>
          </cell>
          <cell r="E384">
            <v>150.07949400000001</v>
          </cell>
          <cell r="F384">
            <v>28.1</v>
          </cell>
          <cell r="G384">
            <v>138</v>
          </cell>
          <cell r="H384">
            <v>18</v>
          </cell>
          <cell r="I384">
            <v>75</v>
          </cell>
          <cell r="J384">
            <v>65</v>
          </cell>
          <cell r="K384">
            <v>32</v>
          </cell>
          <cell r="L384">
            <v>35</v>
          </cell>
          <cell r="M384" t="str">
            <v>NA</v>
          </cell>
          <cell r="N384" t="str">
            <v>NA</v>
          </cell>
          <cell r="O384">
            <v>75</v>
          </cell>
          <cell r="S384" t="str">
            <v>300 m off Princes Highway along Western Boundary road, near Tuross Head.</v>
          </cell>
          <cell r="T384" t="str">
            <v>Vesk</v>
          </cell>
          <cell r="U384" t="str">
            <v>P.A.</v>
          </cell>
          <cell r="Z384" t="str">
            <v>5 stems</v>
          </cell>
        </row>
        <row r="385">
          <cell r="A385" t="str">
            <v>Corymbia maculata</v>
          </cell>
          <cell r="B385">
            <v>43007</v>
          </cell>
          <cell r="C385" t="str">
            <v>THV01</v>
          </cell>
          <cell r="D385">
            <v>-36.130513800000003</v>
          </cell>
          <cell r="E385">
            <v>150.06402879999999</v>
          </cell>
          <cell r="F385">
            <v>62.9</v>
          </cell>
          <cell r="G385">
            <v>139</v>
          </cell>
          <cell r="H385">
            <v>27</v>
          </cell>
          <cell r="I385">
            <v>16</v>
          </cell>
          <cell r="J385">
            <v>21</v>
          </cell>
          <cell r="K385">
            <v>23</v>
          </cell>
          <cell r="L385">
            <v>24</v>
          </cell>
          <cell r="M385" t="str">
            <v>NA</v>
          </cell>
          <cell r="N385" t="str">
            <v>NA</v>
          </cell>
          <cell r="O385">
            <v>125</v>
          </cell>
          <cell r="S385" t="str">
            <v>Bodalla State Forest, 1 km along C-Ridge road off Princes Highway.</v>
          </cell>
          <cell r="T385" t="str">
            <v>Vesk</v>
          </cell>
          <cell r="U385" t="str">
            <v>P.A.</v>
          </cell>
        </row>
        <row r="386">
          <cell r="A386" t="str">
            <v>Eucalyptus pilularis</v>
          </cell>
          <cell r="B386">
            <v>43007</v>
          </cell>
          <cell r="C386" t="str">
            <v>THW01</v>
          </cell>
          <cell r="D386">
            <v>-36.145688</v>
          </cell>
          <cell r="E386">
            <v>150.10834600000001</v>
          </cell>
          <cell r="F386">
            <v>47.6</v>
          </cell>
          <cell r="G386">
            <v>140</v>
          </cell>
          <cell r="H386">
            <v>14</v>
          </cell>
          <cell r="I386">
            <v>25</v>
          </cell>
          <cell r="J386">
            <v>16</v>
          </cell>
          <cell r="K386">
            <v>24</v>
          </cell>
          <cell r="L386" t="str">
            <v>NA</v>
          </cell>
          <cell r="M386" t="str">
            <v>NA</v>
          </cell>
          <cell r="N386" t="str">
            <v>NA</v>
          </cell>
          <cell r="O386">
            <v>70</v>
          </cell>
          <cell r="S386" t="str">
            <v>Bodalla State Forest, Brou Lake road, 1.6 km east of Princes Highway.</v>
          </cell>
          <cell r="T386" t="str">
            <v>Vesk</v>
          </cell>
          <cell r="U386" t="str">
            <v>P.A.</v>
          </cell>
        </row>
        <row r="387">
          <cell r="A387" t="str">
            <v>Corymbia maculata</v>
          </cell>
          <cell r="B387">
            <v>43007</v>
          </cell>
          <cell r="C387" t="str">
            <v>THW02</v>
          </cell>
          <cell r="D387">
            <v>-36.148589999999999</v>
          </cell>
          <cell r="E387">
            <v>150.12375800000001</v>
          </cell>
          <cell r="F387">
            <v>14</v>
          </cell>
          <cell r="G387">
            <v>141</v>
          </cell>
          <cell r="H387">
            <v>10</v>
          </cell>
          <cell r="I387">
            <v>21</v>
          </cell>
          <cell r="J387">
            <v>23</v>
          </cell>
          <cell r="K387">
            <v>24</v>
          </cell>
          <cell r="L387" t="str">
            <v>NA</v>
          </cell>
          <cell r="M387" t="str">
            <v>NA</v>
          </cell>
          <cell r="N387" t="str">
            <v>NA</v>
          </cell>
          <cell r="O387">
            <v>135</v>
          </cell>
          <cell r="S387" t="str">
            <v>Bodalla State Forest, on unnamed road 2.7 km along Brou Lake road, near beach.</v>
          </cell>
          <cell r="T387" t="str">
            <v>Vesk</v>
          </cell>
          <cell r="U387" t="str">
            <v>P.A.</v>
          </cell>
          <cell r="Z387" t="str">
            <v>wind and salt pruned</v>
          </cell>
        </row>
        <row r="388">
          <cell r="A388" t="str">
            <v>Eucalyptus ?botryoides</v>
          </cell>
          <cell r="B388">
            <v>43007</v>
          </cell>
          <cell r="C388" t="str">
            <v>THW04</v>
          </cell>
          <cell r="D388">
            <v>-36.148589999999999</v>
          </cell>
          <cell r="E388">
            <v>150.12375800000001</v>
          </cell>
          <cell r="F388">
            <v>14</v>
          </cell>
          <cell r="G388">
            <v>141</v>
          </cell>
          <cell r="H388">
            <v>9</v>
          </cell>
          <cell r="I388">
            <v>24</v>
          </cell>
          <cell r="J388">
            <v>26</v>
          </cell>
          <cell r="K388">
            <v>29</v>
          </cell>
          <cell r="L388" t="str">
            <v>NA</v>
          </cell>
          <cell r="M388" t="str">
            <v>NA</v>
          </cell>
          <cell r="N388" t="str">
            <v>NA</v>
          </cell>
          <cell r="O388">
            <v>75</v>
          </cell>
          <cell r="S388" t="str">
            <v>Bodalla State Forest, on unnamed road 2.7 km along Brou Lake road, near beach.</v>
          </cell>
          <cell r="T388" t="str">
            <v>Vesk</v>
          </cell>
          <cell r="U388" t="str">
            <v>P.A.</v>
          </cell>
          <cell r="Z388" t="str">
            <v>3 stems</v>
          </cell>
        </row>
        <row r="389">
          <cell r="A389" t="str">
            <v>Corymbia maculata</v>
          </cell>
          <cell r="B389">
            <v>43007</v>
          </cell>
          <cell r="C389" t="str">
            <v>THX01</v>
          </cell>
          <cell r="D389">
            <v>-36.133439000000003</v>
          </cell>
          <cell r="E389">
            <v>150.09164799999999</v>
          </cell>
          <cell r="F389">
            <v>8</v>
          </cell>
          <cell r="G389" t="str">
            <v>NA</v>
          </cell>
          <cell r="H389" t="str">
            <v>NA</v>
          </cell>
          <cell r="I389" t="str">
            <v>NA</v>
          </cell>
          <cell r="J389" t="str">
            <v>NA</v>
          </cell>
          <cell r="K389" t="str">
            <v>NA</v>
          </cell>
          <cell r="L389" t="str">
            <v>NA</v>
          </cell>
          <cell r="M389" t="str">
            <v>NA</v>
          </cell>
          <cell r="N389" t="str">
            <v>NA</v>
          </cell>
          <cell r="O389" t="str">
            <v>NA</v>
          </cell>
          <cell r="S389" t="str">
            <v>NA</v>
          </cell>
          <cell r="T389" t="str">
            <v>Vesk</v>
          </cell>
          <cell r="U389" t="str">
            <v>P.A.</v>
          </cell>
        </row>
        <row r="390">
          <cell r="A390" t="str">
            <v>Angophora floribunda</v>
          </cell>
          <cell r="B390">
            <v>43007</v>
          </cell>
          <cell r="C390" t="str">
            <v>THX02</v>
          </cell>
          <cell r="D390">
            <v>-36.116124999999997</v>
          </cell>
          <cell r="E390">
            <v>150.060776</v>
          </cell>
          <cell r="F390">
            <v>89.1</v>
          </cell>
          <cell r="G390">
            <v>142</v>
          </cell>
          <cell r="H390" t="str">
            <v>NA</v>
          </cell>
          <cell r="I390">
            <v>38</v>
          </cell>
          <cell r="J390">
            <v>28</v>
          </cell>
          <cell r="K390">
            <v>40</v>
          </cell>
          <cell r="L390">
            <v>45</v>
          </cell>
          <cell r="M390" t="str">
            <v>NA</v>
          </cell>
          <cell r="N390" t="str">
            <v>NA</v>
          </cell>
          <cell r="O390">
            <v>185</v>
          </cell>
          <cell r="S390" t="str">
            <v>Bodalla State Forest, Big Rock road, just off Princes Highway.</v>
          </cell>
          <cell r="T390" t="str">
            <v>Vesk</v>
          </cell>
          <cell r="U390" t="str">
            <v>P.A.</v>
          </cell>
        </row>
        <row r="391">
          <cell r="A391" t="str">
            <v>Eucalyptus botryoides</v>
          </cell>
          <cell r="B391">
            <v>43007</v>
          </cell>
          <cell r="C391" t="str">
            <v>THY01</v>
          </cell>
          <cell r="D391">
            <v>-36.061393000000002</v>
          </cell>
          <cell r="E391">
            <v>150.04548</v>
          </cell>
          <cell r="F391">
            <v>14.9</v>
          </cell>
          <cell r="G391">
            <v>143</v>
          </cell>
          <cell r="H391" t="str">
            <v>NA</v>
          </cell>
          <cell r="I391" t="str">
            <v>NA</v>
          </cell>
          <cell r="J391" t="str">
            <v>NA</v>
          </cell>
          <cell r="K391" t="str">
            <v>NA</v>
          </cell>
          <cell r="L391" t="str">
            <v>NA</v>
          </cell>
          <cell r="M391" t="str">
            <v>NA</v>
          </cell>
          <cell r="N391" t="str">
            <v>NA</v>
          </cell>
          <cell r="O391" t="str">
            <v>NA</v>
          </cell>
          <cell r="S391" t="str">
            <v>Off Princes Highway, end of unnamed road immediately to the west on the north side of Tuross River, north of Bodalla.</v>
          </cell>
          <cell r="T391" t="str">
            <v>Vesk</v>
          </cell>
          <cell r="U391" t="str">
            <v>P.A.</v>
          </cell>
        </row>
        <row r="392">
          <cell r="A392" t="str">
            <v>Corymbia maculata</v>
          </cell>
          <cell r="B392">
            <v>43007</v>
          </cell>
          <cell r="C392" t="str">
            <v>THY02</v>
          </cell>
          <cell r="D392">
            <v>-36.061393000000002</v>
          </cell>
          <cell r="E392">
            <v>150.04548</v>
          </cell>
          <cell r="F392">
            <v>14.9</v>
          </cell>
          <cell r="G392">
            <v>143</v>
          </cell>
          <cell r="H392" t="str">
            <v>NA</v>
          </cell>
          <cell r="I392" t="str">
            <v>NA</v>
          </cell>
          <cell r="J392" t="str">
            <v>NA</v>
          </cell>
          <cell r="K392" t="str">
            <v>NA</v>
          </cell>
          <cell r="L392" t="str">
            <v>NA</v>
          </cell>
          <cell r="M392" t="str">
            <v>NA</v>
          </cell>
          <cell r="N392" t="str">
            <v>NA</v>
          </cell>
          <cell r="O392" t="str">
            <v>NA</v>
          </cell>
          <cell r="S392" t="str">
            <v>Off Princes Highway, end of unnamed road immediately to the west on the north side of Tuross River, north of Bodalla.</v>
          </cell>
          <cell r="T392" t="str">
            <v>Vesk</v>
          </cell>
          <cell r="U392" t="str">
            <v>P.A.</v>
          </cell>
        </row>
        <row r="393">
          <cell r="A393" t="str">
            <v>Corymbia gummifera</v>
          </cell>
          <cell r="B393">
            <v>43007</v>
          </cell>
          <cell r="C393" t="str">
            <v>THZ01</v>
          </cell>
          <cell r="D393">
            <v>-36.024137000000003</v>
          </cell>
          <cell r="E393">
            <v>150.08953099999999</v>
          </cell>
          <cell r="F393">
            <v>92.4</v>
          </cell>
          <cell r="G393">
            <v>144</v>
          </cell>
          <cell r="H393">
            <v>36</v>
          </cell>
          <cell r="I393">
            <v>24</v>
          </cell>
          <cell r="J393">
            <v>26</v>
          </cell>
          <cell r="K393">
            <v>32</v>
          </cell>
          <cell r="L393">
            <v>39</v>
          </cell>
          <cell r="M393" t="str">
            <v>NA</v>
          </cell>
          <cell r="N393" t="str">
            <v>NA</v>
          </cell>
          <cell r="O393">
            <v>220</v>
          </cell>
          <cell r="S393" t="str">
            <v>Old Mill road, 900 m west of Princes Highway, near Tuross Head.</v>
          </cell>
          <cell r="T393" t="str">
            <v>Vesk</v>
          </cell>
          <cell r="U393" t="str">
            <v>P.A.</v>
          </cell>
        </row>
        <row r="394">
          <cell r="A394" t="str">
            <v>Eucalyptus globoidea</v>
          </cell>
          <cell r="B394">
            <v>43007</v>
          </cell>
          <cell r="C394" t="str">
            <v>THZ02</v>
          </cell>
          <cell r="D394">
            <v>-36.022626000000002</v>
          </cell>
          <cell r="E394">
            <v>150.084147</v>
          </cell>
          <cell r="F394">
            <v>70.5</v>
          </cell>
          <cell r="G394">
            <v>145</v>
          </cell>
          <cell r="H394">
            <v>21</v>
          </cell>
          <cell r="I394">
            <v>6</v>
          </cell>
          <cell r="J394">
            <v>9</v>
          </cell>
          <cell r="K394">
            <v>8</v>
          </cell>
          <cell r="L394" t="str">
            <v>NA</v>
          </cell>
          <cell r="M394" t="str">
            <v>NA</v>
          </cell>
          <cell r="N394" t="str">
            <v>NA</v>
          </cell>
          <cell r="O394">
            <v>145</v>
          </cell>
          <cell r="S394" t="str">
            <v>Old Mill road, 1.4 km west of Princes Highway, near Tuross Head.</v>
          </cell>
          <cell r="T394" t="str">
            <v>Vesk</v>
          </cell>
          <cell r="U394" t="str">
            <v>P.A.</v>
          </cell>
        </row>
        <row r="395">
          <cell r="A395" t="str">
            <v>Angophora costata</v>
          </cell>
          <cell r="B395">
            <v>43007</v>
          </cell>
          <cell r="C395" t="str">
            <v>THZ03</v>
          </cell>
          <cell r="D395">
            <v>-36.024351600000003</v>
          </cell>
          <cell r="E395">
            <v>150.07250719999999</v>
          </cell>
          <cell r="F395">
            <v>58.7</v>
          </cell>
          <cell r="G395">
            <v>146</v>
          </cell>
          <cell r="H395">
            <v>10</v>
          </cell>
          <cell r="I395">
            <v>19</v>
          </cell>
          <cell r="J395">
            <v>9</v>
          </cell>
          <cell r="K395">
            <v>20</v>
          </cell>
          <cell r="L395" t="str">
            <v>NA</v>
          </cell>
          <cell r="M395" t="str">
            <v>NA</v>
          </cell>
          <cell r="N395" t="str">
            <v>NA</v>
          </cell>
          <cell r="O395">
            <v>70</v>
          </cell>
          <cell r="S395" t="str">
            <v>South-east corner of Old Mill and Italian Mine road intersection, eastern Dampier State Forest.</v>
          </cell>
          <cell r="T395" t="str">
            <v>Vesk</v>
          </cell>
          <cell r="U395" t="str">
            <v>P.A.</v>
          </cell>
        </row>
        <row r="396">
          <cell r="A396" t="str">
            <v>Corymbia gummifera</v>
          </cell>
          <cell r="B396">
            <v>43007</v>
          </cell>
          <cell r="C396" t="str">
            <v>THZ04</v>
          </cell>
          <cell r="D396">
            <v>-36.024137000000003</v>
          </cell>
          <cell r="E396">
            <v>150.08953099999999</v>
          </cell>
          <cell r="F396">
            <v>92.4</v>
          </cell>
          <cell r="G396">
            <v>144</v>
          </cell>
          <cell r="H396" t="str">
            <v>NA</v>
          </cell>
          <cell r="I396" t="str">
            <v>NA</v>
          </cell>
          <cell r="J396" t="str">
            <v>NA</v>
          </cell>
          <cell r="K396" t="str">
            <v>NA</v>
          </cell>
          <cell r="L396" t="str">
            <v>NA</v>
          </cell>
          <cell r="M396" t="str">
            <v>NA</v>
          </cell>
          <cell r="N396" t="str">
            <v>NA</v>
          </cell>
          <cell r="O396" t="str">
            <v>NA</v>
          </cell>
          <cell r="S396" t="str">
            <v>Old Mill road, 900 m west of Princes Highway, near Tuross Head.</v>
          </cell>
          <cell r="T396" t="str">
            <v>Vesk</v>
          </cell>
          <cell r="U396" t="str">
            <v>P.A.</v>
          </cell>
        </row>
        <row r="397">
          <cell r="A397" t="str">
            <v>Eucalyptus nortonii</v>
          </cell>
          <cell r="B397">
            <v>43043</v>
          </cell>
          <cell r="C397" t="str">
            <v>TIA01</v>
          </cell>
          <cell r="D397">
            <v>-35.449840000000002</v>
          </cell>
          <cell r="E397">
            <v>148.93118999999999</v>
          </cell>
          <cell r="F397">
            <v>761</v>
          </cell>
          <cell r="G397">
            <v>154</v>
          </cell>
          <cell r="H397">
            <v>12.6</v>
          </cell>
          <cell r="I397">
            <v>31</v>
          </cell>
          <cell r="J397">
            <v>27</v>
          </cell>
          <cell r="K397">
            <v>30</v>
          </cell>
          <cell r="L397" t="str">
            <v>NA</v>
          </cell>
          <cell r="M397" t="str">
            <v>NA</v>
          </cell>
          <cell r="N397" t="str">
            <v>NA</v>
          </cell>
          <cell r="O397">
            <v>108</v>
          </cell>
          <cell r="S397" t="str">
            <v>Tidbinbilla Nature Reserve, along Xanthorrhoea loop walk from Dalsetta car park.</v>
          </cell>
          <cell r="T397" t="str">
            <v>Neal</v>
          </cell>
          <cell r="U397" t="str">
            <v>W.C.</v>
          </cell>
          <cell r="V397" t="str">
            <v>McLay</v>
          </cell>
          <cell r="W397" t="str">
            <v>T.G.B.</v>
          </cell>
          <cell r="Z397" t="str">
            <v>4 stems</v>
          </cell>
        </row>
        <row r="398">
          <cell r="A398" t="str">
            <v>Eucalyptus rubida</v>
          </cell>
          <cell r="B398">
            <v>43043</v>
          </cell>
          <cell r="C398" t="str">
            <v>TIA02</v>
          </cell>
          <cell r="D398">
            <v>-35.45008</v>
          </cell>
          <cell r="E398">
            <v>148.93127999999999</v>
          </cell>
          <cell r="F398">
            <v>760</v>
          </cell>
          <cell r="G398">
            <v>157</v>
          </cell>
          <cell r="H398">
            <v>15.9</v>
          </cell>
          <cell r="I398">
            <v>24</v>
          </cell>
          <cell r="J398">
            <v>24</v>
          </cell>
          <cell r="K398">
            <v>20</v>
          </cell>
          <cell r="L398" t="str">
            <v>NA</v>
          </cell>
          <cell r="M398" t="str">
            <v>NA</v>
          </cell>
          <cell r="N398" t="str">
            <v>NA</v>
          </cell>
          <cell r="O398">
            <v>220</v>
          </cell>
          <cell r="S398" t="str">
            <v>Tidbinbilla Nature Reserve, along Xanthorrhoea loop walk from Dalsetta car park.</v>
          </cell>
          <cell r="T398" t="str">
            <v>Neal</v>
          </cell>
          <cell r="U398" t="str">
            <v>W.C.</v>
          </cell>
          <cell r="V398" t="str">
            <v>McLay</v>
          </cell>
          <cell r="W398" t="str">
            <v>T.G.B.</v>
          </cell>
        </row>
        <row r="399">
          <cell r="A399" t="str">
            <v>Eucalyptus rubida</v>
          </cell>
          <cell r="B399">
            <v>43043</v>
          </cell>
          <cell r="C399" t="str">
            <v>TIA03</v>
          </cell>
          <cell r="D399">
            <v>-35.449599999999997</v>
          </cell>
          <cell r="E399">
            <v>148.93323000000001</v>
          </cell>
          <cell r="F399">
            <v>752</v>
          </cell>
          <cell r="G399">
            <v>155</v>
          </cell>
          <cell r="H399">
            <v>11.4</v>
          </cell>
          <cell r="I399">
            <v>11</v>
          </cell>
          <cell r="J399">
            <v>12</v>
          </cell>
          <cell r="K399">
            <v>14</v>
          </cell>
          <cell r="L399" t="str">
            <v>NA</v>
          </cell>
          <cell r="M399" t="str">
            <v>NA</v>
          </cell>
          <cell r="N399" t="str">
            <v>NA</v>
          </cell>
          <cell r="O399">
            <v>60</v>
          </cell>
          <cell r="S399" t="str">
            <v>Tidbinbilla Nature Reserve, just north of Xanthorrhoea loop walk from Dalsetta car park.</v>
          </cell>
          <cell r="T399" t="str">
            <v>Neal</v>
          </cell>
          <cell r="U399" t="str">
            <v>W.C.</v>
          </cell>
          <cell r="V399" t="str">
            <v>McLay</v>
          </cell>
          <cell r="W399" t="str">
            <v>T.G.B.</v>
          </cell>
          <cell r="Z399" t="str">
            <v>2 stems</v>
          </cell>
        </row>
        <row r="400">
          <cell r="A400" t="str">
            <v>Eucalyptus radiata subsp. robertsonii</v>
          </cell>
          <cell r="B400">
            <v>43043</v>
          </cell>
          <cell r="C400" t="str">
            <v>TIA04</v>
          </cell>
          <cell r="D400">
            <v>-35.449339999999999</v>
          </cell>
          <cell r="E400">
            <v>148.93373</v>
          </cell>
          <cell r="F400">
            <v>753</v>
          </cell>
          <cell r="G400">
            <v>156</v>
          </cell>
          <cell r="H400">
            <v>15.1</v>
          </cell>
          <cell r="I400">
            <v>32</v>
          </cell>
          <cell r="J400">
            <v>41</v>
          </cell>
          <cell r="K400">
            <v>29</v>
          </cell>
          <cell r="L400" t="str">
            <v>NA</v>
          </cell>
          <cell r="M400" t="str">
            <v>NA</v>
          </cell>
          <cell r="N400" t="str">
            <v>NA</v>
          </cell>
          <cell r="O400">
            <v>146</v>
          </cell>
          <cell r="S400" t="str">
            <v>Tidbinbilla Nature Reserve, just north of Xanthorrhoea loop walk from Dalsetta car park.</v>
          </cell>
          <cell r="T400" t="str">
            <v>Neal</v>
          </cell>
          <cell r="U400" t="str">
            <v>W.C.</v>
          </cell>
          <cell r="V400" t="str">
            <v>McLay</v>
          </cell>
          <cell r="W400" t="str">
            <v>T.G.B.</v>
          </cell>
        </row>
        <row r="401">
          <cell r="A401" t="str">
            <v>Eucalyptus radiata subsp. robertsonii</v>
          </cell>
          <cell r="B401">
            <v>43043</v>
          </cell>
          <cell r="C401" t="str">
            <v>TIA05</v>
          </cell>
          <cell r="D401">
            <v>-35.449339999999999</v>
          </cell>
          <cell r="E401">
            <v>148.93373</v>
          </cell>
          <cell r="F401">
            <v>753</v>
          </cell>
          <cell r="G401">
            <v>156</v>
          </cell>
          <cell r="H401">
            <v>7.8</v>
          </cell>
          <cell r="I401">
            <v>10</v>
          </cell>
          <cell r="J401">
            <v>9</v>
          </cell>
          <cell r="K401">
            <v>6</v>
          </cell>
          <cell r="L401" t="str">
            <v>NA</v>
          </cell>
          <cell r="M401" t="str">
            <v>NA</v>
          </cell>
          <cell r="N401" t="str">
            <v>NA</v>
          </cell>
          <cell r="O401">
            <v>62</v>
          </cell>
          <cell r="S401" t="str">
            <v>Tidbinbilla Nature Reserve, just north of Xanthorrhoea loop walk from Dalsetta car park.</v>
          </cell>
          <cell r="T401" t="str">
            <v>Neal</v>
          </cell>
          <cell r="U401" t="str">
            <v>W.C.</v>
          </cell>
          <cell r="V401" t="str">
            <v>McLay</v>
          </cell>
          <cell r="W401" t="str">
            <v>T.G.B.</v>
          </cell>
        </row>
        <row r="402">
          <cell r="A402" t="str">
            <v>Eucalyptus radiata subsp. robertsonii</v>
          </cell>
          <cell r="B402">
            <v>43043</v>
          </cell>
          <cell r="C402" t="str">
            <v>TIB01</v>
          </cell>
          <cell r="D402">
            <v>-35.462029999999999</v>
          </cell>
          <cell r="E402">
            <v>148.9143</v>
          </cell>
          <cell r="F402">
            <v>775</v>
          </cell>
          <cell r="G402">
            <v>158</v>
          </cell>
          <cell r="H402">
            <v>24.1</v>
          </cell>
          <cell r="I402">
            <v>25</v>
          </cell>
          <cell r="J402">
            <v>26</v>
          </cell>
          <cell r="K402">
            <v>22</v>
          </cell>
          <cell r="L402" t="str">
            <v>NA</v>
          </cell>
          <cell r="M402" t="str">
            <v>NA</v>
          </cell>
          <cell r="N402" t="str">
            <v>NA</v>
          </cell>
          <cell r="O402">
            <v>130</v>
          </cell>
          <cell r="S402" t="str">
            <v>Tidbinbilla Nature Reserve, along Bushland Meander walk from Black Flats car park.</v>
          </cell>
          <cell r="T402" t="str">
            <v>Neal</v>
          </cell>
          <cell r="U402" t="str">
            <v>W.C.</v>
          </cell>
          <cell r="V402" t="str">
            <v>McLay</v>
          </cell>
          <cell r="W402" t="str">
            <v>T.G.B.</v>
          </cell>
        </row>
        <row r="403">
          <cell r="A403" t="str">
            <v>Eucalyptus viminalis subsp. viminalis</v>
          </cell>
          <cell r="B403">
            <v>43043</v>
          </cell>
          <cell r="C403" t="str">
            <v>TIB02</v>
          </cell>
          <cell r="D403">
            <v>-35.462150000000001</v>
          </cell>
          <cell r="E403">
            <v>148.9152</v>
          </cell>
          <cell r="F403">
            <v>766</v>
          </cell>
          <cell r="G403">
            <v>159</v>
          </cell>
          <cell r="H403">
            <v>13.2</v>
          </cell>
          <cell r="I403">
            <v>24</v>
          </cell>
          <cell r="J403">
            <v>31</v>
          </cell>
          <cell r="K403">
            <v>22</v>
          </cell>
          <cell r="L403" t="str">
            <v>NA</v>
          </cell>
          <cell r="M403" t="str">
            <v>NA</v>
          </cell>
          <cell r="N403" t="str">
            <v>NA</v>
          </cell>
          <cell r="O403">
            <v>75</v>
          </cell>
          <cell r="S403" t="str">
            <v>Tidbinbilla Nature Reserve, along Bushland Meander walk from Black Flats car park.</v>
          </cell>
          <cell r="T403" t="str">
            <v>Neal</v>
          </cell>
          <cell r="U403" t="str">
            <v>W.C.</v>
          </cell>
          <cell r="V403" t="str">
            <v>McLay</v>
          </cell>
          <cell r="W403" t="str">
            <v>T.G.B.</v>
          </cell>
        </row>
        <row r="404">
          <cell r="A404" t="str">
            <v>Eucalyptus bridgesiana</v>
          </cell>
          <cell r="B404">
            <v>43043</v>
          </cell>
          <cell r="C404" t="str">
            <v>TIB03</v>
          </cell>
          <cell r="D404">
            <v>-35.462470000000003</v>
          </cell>
          <cell r="E404">
            <v>148.91594000000001</v>
          </cell>
          <cell r="F404">
            <v>780</v>
          </cell>
          <cell r="G404">
            <v>160</v>
          </cell>
          <cell r="H404">
            <v>18.7</v>
          </cell>
          <cell r="I404">
            <v>22</v>
          </cell>
          <cell r="J404">
            <v>25</v>
          </cell>
          <cell r="K404">
            <v>27</v>
          </cell>
          <cell r="L404" t="str">
            <v>NA</v>
          </cell>
          <cell r="M404" t="str">
            <v>NA</v>
          </cell>
          <cell r="N404" t="str">
            <v>NA</v>
          </cell>
          <cell r="O404">
            <v>105</v>
          </cell>
          <cell r="S404" t="str">
            <v>Tidbinbilla Nature Reserve, along Bushland Meander walk from Black Flats car park.</v>
          </cell>
          <cell r="T404" t="str">
            <v>Neal</v>
          </cell>
          <cell r="U404" t="str">
            <v>W.C.</v>
          </cell>
          <cell r="V404" t="str">
            <v>McLay</v>
          </cell>
          <cell r="W404" t="str">
            <v>T.G.B.</v>
          </cell>
        </row>
        <row r="405">
          <cell r="A405" t="str">
            <v>Eucalyptus bridgesiana</v>
          </cell>
          <cell r="B405">
            <v>43043</v>
          </cell>
          <cell r="C405" t="str">
            <v>TIC01</v>
          </cell>
          <cell r="D405">
            <v>-35.461539999999999</v>
          </cell>
          <cell r="E405">
            <v>148.90571</v>
          </cell>
          <cell r="F405">
            <v>792</v>
          </cell>
          <cell r="G405">
            <v>161</v>
          </cell>
          <cell r="H405">
            <v>19</v>
          </cell>
          <cell r="I405">
            <v>29</v>
          </cell>
          <cell r="J405">
            <v>22</v>
          </cell>
          <cell r="K405">
            <v>25</v>
          </cell>
          <cell r="L405" t="str">
            <v>NA</v>
          </cell>
          <cell r="M405" t="str">
            <v>NA</v>
          </cell>
          <cell r="N405" t="str">
            <v>NA</v>
          </cell>
          <cell r="O405">
            <v>110</v>
          </cell>
          <cell r="S405" t="str">
            <v>Tidbinbilla Nature Reserve, along ring road, just passed Eucalypt Forest car park.</v>
          </cell>
          <cell r="T405" t="str">
            <v>Neal</v>
          </cell>
          <cell r="U405" t="str">
            <v>W.C.</v>
          </cell>
          <cell r="V405" t="str">
            <v>McLay</v>
          </cell>
          <cell r="W405" t="str">
            <v>T.G.B.</v>
          </cell>
        </row>
        <row r="406">
          <cell r="A406" t="str">
            <v>Eucalyptus fastigata</v>
          </cell>
          <cell r="B406">
            <v>43043</v>
          </cell>
          <cell r="C406" t="str">
            <v>TIC02</v>
          </cell>
          <cell r="D406">
            <v>-35.461539999999999</v>
          </cell>
          <cell r="E406">
            <v>148.90571</v>
          </cell>
          <cell r="F406">
            <v>792</v>
          </cell>
          <cell r="G406">
            <v>161</v>
          </cell>
          <cell r="H406">
            <v>12.4</v>
          </cell>
          <cell r="I406">
            <v>27</v>
          </cell>
          <cell r="J406">
            <v>25</v>
          </cell>
          <cell r="K406">
            <v>25</v>
          </cell>
          <cell r="L406" t="str">
            <v>NA</v>
          </cell>
          <cell r="M406" t="str">
            <v>NA</v>
          </cell>
          <cell r="N406" t="str">
            <v>NA</v>
          </cell>
          <cell r="O406">
            <v>105</v>
          </cell>
          <cell r="S406" t="str">
            <v>Tidbinbilla Nature Reserve, along ring road, just passed Eucalypt Forest car park.</v>
          </cell>
          <cell r="T406" t="str">
            <v>Neal</v>
          </cell>
          <cell r="U406" t="str">
            <v>W.C.</v>
          </cell>
          <cell r="V406" t="str">
            <v>McLay</v>
          </cell>
          <cell r="W406" t="str">
            <v>T.G.B.</v>
          </cell>
          <cell r="Z406" t="str">
            <v>maybe fastigata</v>
          </cell>
        </row>
        <row r="407">
          <cell r="A407" t="str">
            <v>Eucalyptus bridgesiana</v>
          </cell>
          <cell r="B407">
            <v>43043</v>
          </cell>
          <cell r="C407" t="str">
            <v>TID01</v>
          </cell>
          <cell r="D407">
            <v>-35.479889999999997</v>
          </cell>
          <cell r="E407">
            <v>148.90303</v>
          </cell>
          <cell r="F407">
            <v>844</v>
          </cell>
          <cell r="G407">
            <v>162</v>
          </cell>
          <cell r="H407">
            <v>23</v>
          </cell>
          <cell r="I407">
            <v>42</v>
          </cell>
          <cell r="J407">
            <v>34</v>
          </cell>
          <cell r="K407">
            <v>33</v>
          </cell>
          <cell r="L407" t="str">
            <v>NA</v>
          </cell>
          <cell r="M407" t="str">
            <v>NA</v>
          </cell>
          <cell r="N407" t="str">
            <v>NA</v>
          </cell>
          <cell r="O407">
            <v>320</v>
          </cell>
          <cell r="S407" t="str">
            <v>Tidbinbilla Nature Reserve, along southernmost part of ring road, just passed Tinbidbilla River.</v>
          </cell>
          <cell r="T407" t="str">
            <v>Neal</v>
          </cell>
          <cell r="U407" t="str">
            <v>W.C.</v>
          </cell>
          <cell r="V407" t="str">
            <v>McLay</v>
          </cell>
          <cell r="W407" t="str">
            <v>T.G.B.</v>
          </cell>
        </row>
        <row r="408">
          <cell r="A408" t="str">
            <v>Eucalyptus globulus subsp. bicostata</v>
          </cell>
          <cell r="B408">
            <v>43043</v>
          </cell>
          <cell r="C408" t="str">
            <v>TIE01</v>
          </cell>
          <cell r="D408">
            <v>-35.457500000000003</v>
          </cell>
          <cell r="E408">
            <v>148.92223000000001</v>
          </cell>
          <cell r="F408">
            <v>745</v>
          </cell>
          <cell r="G408">
            <v>163</v>
          </cell>
          <cell r="H408">
            <v>30.1</v>
          </cell>
          <cell r="I408">
            <v>27</v>
          </cell>
          <cell r="J408">
            <v>28</v>
          </cell>
          <cell r="K408">
            <v>27</v>
          </cell>
          <cell r="L408" t="str">
            <v>NA</v>
          </cell>
          <cell r="M408" t="str">
            <v>NA</v>
          </cell>
          <cell r="N408" t="str">
            <v>NA</v>
          </cell>
          <cell r="O408">
            <v>450</v>
          </cell>
          <cell r="S408" t="str">
            <v>Tidbinbilla Nature Reserve, along ring road, just east of Flints car park.</v>
          </cell>
          <cell r="T408" t="str">
            <v>Neal</v>
          </cell>
          <cell r="U408" t="str">
            <v>W.C.</v>
          </cell>
          <cell r="V408" t="str">
            <v>McLay</v>
          </cell>
          <cell r="W408" t="str">
            <v>T.G.B.</v>
          </cell>
        </row>
        <row r="409">
          <cell r="A409" t="str">
            <v>Eucalyptus bridgesiana</v>
          </cell>
          <cell r="B409">
            <v>43043</v>
          </cell>
          <cell r="C409" t="str">
            <v>TIF01</v>
          </cell>
          <cell r="D409">
            <v>-35.324449999999999</v>
          </cell>
          <cell r="E409">
            <v>148.94001</v>
          </cell>
          <cell r="F409">
            <v>489</v>
          </cell>
          <cell r="G409">
            <v>164</v>
          </cell>
          <cell r="H409">
            <v>34.4</v>
          </cell>
          <cell r="I409">
            <v>30</v>
          </cell>
          <cell r="J409">
            <v>48</v>
          </cell>
          <cell r="K409">
            <v>50</v>
          </cell>
          <cell r="L409" t="str">
            <v>NA</v>
          </cell>
          <cell r="M409" t="str">
            <v>NA</v>
          </cell>
          <cell r="N409" t="str">
            <v>NA</v>
          </cell>
          <cell r="O409">
            <v>436</v>
          </cell>
          <cell r="S409" t="str">
            <v>Paddy's River road, west side of Cotter Reserve, Stromlo.</v>
          </cell>
          <cell r="T409" t="str">
            <v>Neal</v>
          </cell>
          <cell r="U409" t="str">
            <v>W.C.</v>
          </cell>
          <cell r="V409" t="str">
            <v>McLay</v>
          </cell>
          <cell r="W409" t="str">
            <v>T.G.B.</v>
          </cell>
        </row>
        <row r="410">
          <cell r="A410" t="str">
            <v>Eucalyptus cypellocarpa</v>
          </cell>
          <cell r="B410">
            <v>42831</v>
          </cell>
          <cell r="C410" t="str">
            <v>TTA001</v>
          </cell>
          <cell r="D410">
            <v>-37.41093</v>
          </cell>
          <cell r="E410">
            <v>148.93853999999999</v>
          </cell>
          <cell r="F410">
            <v>749</v>
          </cell>
          <cell r="G410">
            <v>56</v>
          </cell>
          <cell r="H410">
            <v>20</v>
          </cell>
          <cell r="I410">
            <v>30</v>
          </cell>
          <cell r="J410">
            <v>10</v>
          </cell>
          <cell r="K410">
            <v>9</v>
          </cell>
          <cell r="L410" t="str">
            <v>NA</v>
          </cell>
          <cell r="M410" t="str">
            <v>NA</v>
          </cell>
          <cell r="N410" t="str">
            <v>NA</v>
          </cell>
          <cell r="O410">
            <v>70</v>
          </cell>
          <cell r="S410" t="str">
            <v>TeachersTrack, Combienbar, E Gippsland</v>
          </cell>
          <cell r="T410" t="str">
            <v>Vesk</v>
          </cell>
          <cell r="U410" t="str">
            <v>P.A.</v>
          </cell>
          <cell r="V410" t="str">
            <v>White</v>
          </cell>
          <cell r="W410" t="str">
            <v>D.J.</v>
          </cell>
          <cell r="X410" t="str">
            <v>Stock</v>
          </cell>
          <cell r="Y410" t="str">
            <v>M.P.</v>
          </cell>
        </row>
        <row r="411">
          <cell r="A411" t="str">
            <v>Eucalyptus baxteri</v>
          </cell>
          <cell r="B411">
            <v>43293</v>
          </cell>
          <cell r="C411" t="str">
            <v>W07</v>
          </cell>
          <cell r="D411">
            <v>-37.770187</v>
          </cell>
          <cell r="E411">
            <v>145.655913</v>
          </cell>
          <cell r="F411">
            <v>277</v>
          </cell>
          <cell r="H411">
            <v>28</v>
          </cell>
          <cell r="I411">
            <v>23</v>
          </cell>
          <cell r="J411">
            <v>25</v>
          </cell>
          <cell r="K411">
            <v>22</v>
          </cell>
          <cell r="L411">
            <v>21</v>
          </cell>
          <cell r="O411">
            <v>125</v>
          </cell>
          <cell r="R411" t="str">
            <v>Victoria</v>
          </cell>
          <cell r="S411" t="str">
            <v>Yankee Jims Ck, ‎Wesburn,Upper Yarra Valleey.</v>
          </cell>
          <cell r="T411" t="str">
            <v>Vesk</v>
          </cell>
          <cell r="U411" t="str">
            <v>P.A.</v>
          </cell>
        </row>
        <row r="412">
          <cell r="A412" t="str">
            <v>Eucalyptus (not regnans)</v>
          </cell>
          <cell r="B412">
            <v>43293</v>
          </cell>
          <cell r="C412" t="str">
            <v>W11</v>
          </cell>
          <cell r="D412">
            <v>-37.744402999999998</v>
          </cell>
          <cell r="E412">
            <v>145.68952999999999</v>
          </cell>
          <cell r="F412">
            <v>300</v>
          </cell>
          <cell r="H412">
            <v>42</v>
          </cell>
          <cell r="I412">
            <v>34</v>
          </cell>
          <cell r="J412">
            <v>32</v>
          </cell>
          <cell r="K412">
            <v>28</v>
          </cell>
          <cell r="L412">
            <v>29</v>
          </cell>
          <cell r="M412">
            <v>27</v>
          </cell>
          <cell r="O412">
            <v>105</v>
          </cell>
          <cell r="R412" t="str">
            <v>Victoria</v>
          </cell>
          <cell r="S412" t="str">
            <v>O'Shannassy Aqueduct trail, Yarra Ranges National Park, Warbuton, north of Brett Rd.</v>
          </cell>
          <cell r="T412" t="str">
            <v>Vesk</v>
          </cell>
          <cell r="U412" t="str">
            <v>P.A.</v>
          </cell>
          <cell r="V412" t="str">
            <v>Stock</v>
          </cell>
          <cell r="W412" t="str">
            <v>A.M.</v>
          </cell>
        </row>
        <row r="413">
          <cell r="A413" t="str">
            <v>Eucalyptus longifolia</v>
          </cell>
          <cell r="B413">
            <v>43191</v>
          </cell>
          <cell r="C413" t="str">
            <v>WBA01</v>
          </cell>
          <cell r="D413">
            <v>-36.035080000000001</v>
          </cell>
          <cell r="E413">
            <v>150.04853</v>
          </cell>
          <cell r="F413">
            <v>91</v>
          </cell>
          <cell r="G413">
            <v>256</v>
          </cell>
          <cell r="H413">
            <v>30.8</v>
          </cell>
          <cell r="I413">
            <v>44</v>
          </cell>
          <cell r="J413">
            <v>46</v>
          </cell>
          <cell r="K413">
            <v>48</v>
          </cell>
          <cell r="L413">
            <v>50</v>
          </cell>
          <cell r="M413">
            <v>48</v>
          </cell>
          <cell r="N413" t="str">
            <v>NA</v>
          </cell>
          <cell r="O413">
            <v>255</v>
          </cell>
          <cell r="R413" t="str">
            <v>New South Wales</v>
          </cell>
          <cell r="S413" t="str">
            <v>Western Boundary road, Moruya State Forest.</v>
          </cell>
          <cell r="T413" t="str">
            <v>Vesk</v>
          </cell>
          <cell r="U413" t="str">
            <v>P.A.</v>
          </cell>
        </row>
        <row r="414">
          <cell r="A414" t="str">
            <v>Eucalyptus agglomerata</v>
          </cell>
          <cell r="B414">
            <v>43191</v>
          </cell>
          <cell r="C414" t="str">
            <v>WBA02</v>
          </cell>
          <cell r="D414">
            <v>-36.035960000000003</v>
          </cell>
          <cell r="E414">
            <v>150.04507000000001</v>
          </cell>
          <cell r="F414">
            <v>91</v>
          </cell>
          <cell r="G414">
            <v>258</v>
          </cell>
          <cell r="H414">
            <v>23</v>
          </cell>
          <cell r="I414">
            <v>28</v>
          </cell>
          <cell r="J414">
            <v>31</v>
          </cell>
          <cell r="K414">
            <v>24</v>
          </cell>
          <cell r="L414">
            <v>30</v>
          </cell>
          <cell r="M414" t="str">
            <v>NA</v>
          </cell>
          <cell r="N414" t="str">
            <v>NA</v>
          </cell>
          <cell r="O414">
            <v>130</v>
          </cell>
          <cell r="R414" t="str">
            <v>New South Wales</v>
          </cell>
          <cell r="S414" t="str">
            <v>Western Boundary road, Moruya State Forest.</v>
          </cell>
          <cell r="T414" t="str">
            <v>Vesk</v>
          </cell>
          <cell r="U414" t="str">
            <v>P.A.</v>
          </cell>
        </row>
        <row r="415">
          <cell r="A415" t="str">
            <v>Eucalyptus agglomerata</v>
          </cell>
          <cell r="B415">
            <v>43191</v>
          </cell>
          <cell r="C415" t="str">
            <v>WBA03</v>
          </cell>
          <cell r="D415">
            <v>-36.036259999999999</v>
          </cell>
          <cell r="E415">
            <v>150.04436999999999</v>
          </cell>
          <cell r="F415">
            <v>115</v>
          </cell>
          <cell r="G415">
            <v>259</v>
          </cell>
          <cell r="H415">
            <v>13.5</v>
          </cell>
          <cell r="I415">
            <v>23</v>
          </cell>
          <cell r="J415">
            <v>25</v>
          </cell>
          <cell r="K415">
            <v>24</v>
          </cell>
          <cell r="L415">
            <v>25</v>
          </cell>
          <cell r="M415">
            <v>24</v>
          </cell>
          <cell r="N415" t="str">
            <v>NA</v>
          </cell>
          <cell r="O415">
            <v>70</v>
          </cell>
          <cell r="R415" t="str">
            <v>New South Wales</v>
          </cell>
          <cell r="S415" t="str">
            <v>Western Boundary road, Moruya State Forest.</v>
          </cell>
          <cell r="T415" t="str">
            <v>Vesk</v>
          </cell>
          <cell r="U415" t="str">
            <v>P.A.</v>
          </cell>
        </row>
        <row r="416">
          <cell r="A416" t="str">
            <v>Eucalyptus longifolia?</v>
          </cell>
          <cell r="B416">
            <v>43191</v>
          </cell>
          <cell r="C416" t="str">
            <v>WBA04</v>
          </cell>
          <cell r="D416">
            <v>-36.022449999999999</v>
          </cell>
          <cell r="E416">
            <v>150.01508999999999</v>
          </cell>
          <cell r="F416">
            <v>152</v>
          </cell>
          <cell r="G416">
            <v>260</v>
          </cell>
          <cell r="H416">
            <v>27</v>
          </cell>
          <cell r="I416">
            <v>28</v>
          </cell>
          <cell r="J416">
            <v>34</v>
          </cell>
          <cell r="K416">
            <v>36</v>
          </cell>
          <cell r="L416">
            <v>35</v>
          </cell>
          <cell r="M416">
            <v>29</v>
          </cell>
          <cell r="N416" t="str">
            <v>NA</v>
          </cell>
          <cell r="O416">
            <v>210</v>
          </cell>
          <cell r="R416" t="str">
            <v>New South Wales</v>
          </cell>
          <cell r="S416" t="str">
            <v>Western Boundary road, Moruya State Forest.</v>
          </cell>
          <cell r="T416" t="str">
            <v>Vesk</v>
          </cell>
          <cell r="U416" t="str">
            <v>P.A.</v>
          </cell>
        </row>
        <row r="417">
          <cell r="A417" t="str">
            <v>Eucalyptus elata</v>
          </cell>
          <cell r="B417">
            <v>43191</v>
          </cell>
          <cell r="C417" t="str">
            <v>WBA05</v>
          </cell>
          <cell r="D417">
            <v>-36.017699999999998</v>
          </cell>
          <cell r="E417">
            <v>150.06521000000001</v>
          </cell>
          <cell r="F417">
            <v>41</v>
          </cell>
          <cell r="G417">
            <v>261</v>
          </cell>
          <cell r="H417">
            <v>8</v>
          </cell>
          <cell r="I417">
            <v>3</v>
          </cell>
          <cell r="J417">
            <v>4</v>
          </cell>
          <cell r="K417">
            <v>4</v>
          </cell>
          <cell r="L417">
            <v>3</v>
          </cell>
          <cell r="M417">
            <v>3</v>
          </cell>
          <cell r="N417" t="str">
            <v>NA</v>
          </cell>
          <cell r="O417">
            <v>30</v>
          </cell>
          <cell r="R417" t="str">
            <v>New South Wales</v>
          </cell>
          <cell r="S417" t="str">
            <v>Old Mill road, Moruya State Forest.</v>
          </cell>
          <cell r="T417" t="str">
            <v>Vesk</v>
          </cell>
          <cell r="U417" t="str">
            <v>P.A.</v>
          </cell>
        </row>
        <row r="418">
          <cell r="A418" t="str">
            <v>Eucalyptus elata</v>
          </cell>
          <cell r="B418">
            <v>43191</v>
          </cell>
          <cell r="C418" t="str">
            <v>WBA06</v>
          </cell>
          <cell r="D418">
            <v>-36.017699999999998</v>
          </cell>
          <cell r="E418">
            <v>150.06521000000001</v>
          </cell>
          <cell r="F418">
            <v>41</v>
          </cell>
          <cell r="G418">
            <v>261</v>
          </cell>
          <cell r="H418">
            <v>16.600000000000001</v>
          </cell>
          <cell r="I418">
            <v>23</v>
          </cell>
          <cell r="J418">
            <v>24</v>
          </cell>
          <cell r="K418">
            <v>22</v>
          </cell>
          <cell r="L418">
            <v>23</v>
          </cell>
          <cell r="M418" t="str">
            <v>NA</v>
          </cell>
          <cell r="N418" t="str">
            <v>NA</v>
          </cell>
          <cell r="O418">
            <v>100</v>
          </cell>
          <cell r="R418" t="str">
            <v>New South Wales</v>
          </cell>
          <cell r="S418" t="str">
            <v>Old Mill road, Moruya State Forest.</v>
          </cell>
          <cell r="T418" t="str">
            <v>Vesk</v>
          </cell>
          <cell r="U418" t="str">
            <v>P.A.</v>
          </cell>
          <cell r="Z418" t="str">
            <v>Just for allometry.</v>
          </cell>
        </row>
        <row r="419">
          <cell r="A419" t="str">
            <v>Eucalyptus regnans</v>
          </cell>
          <cell r="B419">
            <v>42896</v>
          </cell>
          <cell r="C419" t="str">
            <v>WCA001</v>
          </cell>
          <cell r="D419">
            <v>-37.749969</v>
          </cell>
          <cell r="E419">
            <v>145.68636100000001</v>
          </cell>
          <cell r="F419">
            <v>197</v>
          </cell>
          <cell r="G419" t="str">
            <v>NA</v>
          </cell>
          <cell r="H419" t="str">
            <v>NA</v>
          </cell>
          <cell r="I419" t="str">
            <v>NA</v>
          </cell>
          <cell r="J419" t="str">
            <v>NA</v>
          </cell>
          <cell r="K419" t="str">
            <v>NA</v>
          </cell>
          <cell r="L419" t="str">
            <v>NA</v>
          </cell>
          <cell r="M419" t="str">
            <v>NA</v>
          </cell>
          <cell r="N419" t="str">
            <v>NA</v>
          </cell>
          <cell r="O419" t="str">
            <v>NA</v>
          </cell>
          <cell r="S419" t="str">
            <v>Warburton, Wellington Rd &amp; Waterloo Ave</v>
          </cell>
          <cell r="T419" t="str">
            <v>Vesk</v>
          </cell>
          <cell r="U419" t="str">
            <v>P.A.</v>
          </cell>
          <cell r="V419" t="str">
            <v>White</v>
          </cell>
          <cell r="W419" t="str">
            <v>D.J.</v>
          </cell>
        </row>
        <row r="420">
          <cell r="A420" t="str">
            <v>Eucalyptus obliqua</v>
          </cell>
          <cell r="B420">
            <v>42896</v>
          </cell>
          <cell r="C420" t="str">
            <v>WCA002</v>
          </cell>
          <cell r="D420">
            <v>-37.749893999999998</v>
          </cell>
          <cell r="E420">
            <v>145.68629999999999</v>
          </cell>
          <cell r="F420">
            <v>199</v>
          </cell>
          <cell r="G420" t="str">
            <v>NA</v>
          </cell>
          <cell r="H420" t="str">
            <v>NA</v>
          </cell>
          <cell r="I420" t="str">
            <v>NA</v>
          </cell>
          <cell r="J420" t="str">
            <v>NA</v>
          </cell>
          <cell r="K420" t="str">
            <v>NA</v>
          </cell>
          <cell r="L420" t="str">
            <v>NA</v>
          </cell>
          <cell r="M420" t="str">
            <v>NA</v>
          </cell>
          <cell r="N420" t="str">
            <v>NA</v>
          </cell>
          <cell r="O420" t="str">
            <v>NA</v>
          </cell>
          <cell r="S420" t="str">
            <v>Warburton, Wellington Rd &amp; Waterloo Ave</v>
          </cell>
          <cell r="T420" t="str">
            <v>Vesk</v>
          </cell>
          <cell r="U420" t="str">
            <v>P.A.</v>
          </cell>
          <cell r="V420" t="str">
            <v>White</v>
          </cell>
          <cell r="W420" t="str">
            <v>D.J.</v>
          </cell>
        </row>
        <row r="421">
          <cell r="A421" t="str">
            <v>Eucalyptus cypellocarpa</v>
          </cell>
          <cell r="B421">
            <v>42896</v>
          </cell>
          <cell r="C421" t="str">
            <v>WCA003</v>
          </cell>
          <cell r="D421">
            <v>-37.750385999999999</v>
          </cell>
          <cell r="E421">
            <v>145.68729999999999</v>
          </cell>
          <cell r="F421">
            <v>195</v>
          </cell>
          <cell r="G421" t="str">
            <v>NA</v>
          </cell>
          <cell r="H421">
            <v>27</v>
          </cell>
          <cell r="I421" t="str">
            <v>NA</v>
          </cell>
          <cell r="J421" t="str">
            <v>NA</v>
          </cell>
          <cell r="K421" t="str">
            <v>NA</v>
          </cell>
          <cell r="L421" t="str">
            <v>NA</v>
          </cell>
          <cell r="M421" t="str">
            <v>NA</v>
          </cell>
          <cell r="N421" t="str">
            <v>NA</v>
          </cell>
          <cell r="O421" t="str">
            <v>NA</v>
          </cell>
          <cell r="S421" t="str">
            <v>Warburton, track to Mt Donna Buang</v>
          </cell>
          <cell r="T421" t="str">
            <v>Vesk</v>
          </cell>
          <cell r="U421" t="str">
            <v>P.A.</v>
          </cell>
          <cell r="V421" t="str">
            <v>White</v>
          </cell>
          <cell r="W421" t="str">
            <v>D.J.</v>
          </cell>
        </row>
        <row r="422">
          <cell r="A422" t="str">
            <v>Eucalyptus regnans</v>
          </cell>
          <cell r="B422">
            <v>42896</v>
          </cell>
          <cell r="C422" t="str">
            <v>WCB001</v>
          </cell>
          <cell r="D422">
            <v>-37.748305999999999</v>
          </cell>
          <cell r="E422">
            <v>145.685056</v>
          </cell>
          <cell r="F422">
            <v>213</v>
          </cell>
          <cell r="G422" t="str">
            <v>NA</v>
          </cell>
          <cell r="H422">
            <v>34</v>
          </cell>
          <cell r="I422" t="str">
            <v>NA</v>
          </cell>
          <cell r="J422" t="str">
            <v>NA</v>
          </cell>
          <cell r="K422" t="str">
            <v>NA</v>
          </cell>
          <cell r="L422" t="str">
            <v>NA</v>
          </cell>
          <cell r="M422" t="str">
            <v>NA</v>
          </cell>
          <cell r="N422" t="str">
            <v>NA</v>
          </cell>
          <cell r="O422" t="str">
            <v>NA</v>
          </cell>
          <cell r="S422" t="str">
            <v>Warburton, track to Mt Donna Buang</v>
          </cell>
          <cell r="T422" t="str">
            <v>Vesk</v>
          </cell>
          <cell r="U422" t="str">
            <v>P.A.</v>
          </cell>
          <cell r="V422" t="str">
            <v>White</v>
          </cell>
          <cell r="W422" t="str">
            <v>D.J.</v>
          </cell>
        </row>
        <row r="423">
          <cell r="A423" t="str">
            <v>Eucalyptus regnans</v>
          </cell>
          <cell r="B423">
            <v>42896</v>
          </cell>
          <cell r="C423" t="str">
            <v>WCB002</v>
          </cell>
          <cell r="D423">
            <v>-37.747500000000002</v>
          </cell>
          <cell r="E423">
            <v>145.685036</v>
          </cell>
          <cell r="F423">
            <v>228</v>
          </cell>
          <cell r="G423" t="str">
            <v>NA</v>
          </cell>
          <cell r="H423">
            <v>32</v>
          </cell>
          <cell r="I423" t="str">
            <v>NA</v>
          </cell>
          <cell r="J423" t="str">
            <v>NA</v>
          </cell>
          <cell r="K423" t="str">
            <v>NA</v>
          </cell>
          <cell r="L423" t="str">
            <v>NA</v>
          </cell>
          <cell r="M423" t="str">
            <v>NA</v>
          </cell>
          <cell r="N423" t="str">
            <v>NA</v>
          </cell>
          <cell r="O423" t="str">
            <v>NA</v>
          </cell>
          <cell r="S423" t="str">
            <v>Warburton, track to Mt Donna Buang</v>
          </cell>
          <cell r="T423" t="str">
            <v>Vesk</v>
          </cell>
          <cell r="U423" t="str">
            <v>P.A.</v>
          </cell>
          <cell r="V423" t="str">
            <v>White</v>
          </cell>
          <cell r="W423" t="str">
            <v>D.J.</v>
          </cell>
        </row>
        <row r="424">
          <cell r="A424" t="str">
            <v>Eucalyptus viminalis subsp. viminalis</v>
          </cell>
          <cell r="B424">
            <v>42896</v>
          </cell>
          <cell r="C424" t="str">
            <v>YRA001</v>
          </cell>
          <cell r="D424">
            <v>-37.754385999999997</v>
          </cell>
          <cell r="E424">
            <v>145.68049400000001</v>
          </cell>
          <cell r="F424">
            <v>153</v>
          </cell>
          <cell r="G424" t="str">
            <v>NA</v>
          </cell>
          <cell r="H424" t="str">
            <v>NA</v>
          </cell>
          <cell r="I424" t="str">
            <v>NA</v>
          </cell>
          <cell r="J424" t="str">
            <v>NA</v>
          </cell>
          <cell r="K424" t="str">
            <v>NA</v>
          </cell>
          <cell r="L424" t="str">
            <v>NA</v>
          </cell>
          <cell r="M424" t="str">
            <v>NA</v>
          </cell>
          <cell r="N424" t="str">
            <v>NA</v>
          </cell>
          <cell r="O424" t="str">
            <v>NA</v>
          </cell>
          <cell r="S424" t="str">
            <v>Warburton, Dammans Rd &amp; Yarra River, 140m E of Mayers Bridge</v>
          </cell>
          <cell r="T424" t="str">
            <v>Vesk</v>
          </cell>
          <cell r="U424" t="str">
            <v>P.A.</v>
          </cell>
          <cell r="V424" t="str">
            <v>White</v>
          </cell>
          <cell r="W424" t="str">
            <v>D.J.</v>
          </cell>
        </row>
        <row r="484">
          <cell r="G484"/>
        </row>
        <row r="485">
          <cell r="G485"/>
        </row>
        <row r="486">
          <cell r="G486"/>
        </row>
      </sheetData>
      <sheetData sheetId="1">
        <row r="1">
          <cell r="A1" t="str">
            <v>Species</v>
          </cell>
          <cell r="B1" t="str">
            <v>CollectionDate</v>
          </cell>
          <cell r="C1" t="str">
            <v>Location</v>
          </cell>
          <cell r="D1" t="str">
            <v>Indiv. ID</v>
          </cell>
          <cell r="E1" t="str">
            <v>Sample ID</v>
          </cell>
          <cell r="F1" t="str">
            <v>AoLeaf_cm^2</v>
          </cell>
          <cell r="G1" t="str">
            <v>Leaf dry mass (g)</v>
          </cell>
          <cell r="H1" t="str">
            <v>notes</v>
          </cell>
          <cell r="I1" t="str">
            <v>SLA_mm^2_mg^-1</v>
          </cell>
        </row>
        <row r="2">
          <cell r="B2" t="str">
            <v>5-8/4/17</v>
          </cell>
          <cell r="C2" t="str">
            <v>MPG</v>
          </cell>
          <cell r="D2" t="str">
            <v>MPG001</v>
          </cell>
          <cell r="E2" t="str">
            <v>MPG001.1</v>
          </cell>
          <cell r="F2">
            <v>38.89</v>
          </cell>
          <cell r="G2">
            <v>0.88900000000000001</v>
          </cell>
          <cell r="I2">
            <v>4.3745781777277841</v>
          </cell>
        </row>
        <row r="3">
          <cell r="B3" t="str">
            <v>5-8/4/17</v>
          </cell>
          <cell r="D3" t="str">
            <v>MPG001</v>
          </cell>
          <cell r="E3" t="str">
            <v>MPG001.2</v>
          </cell>
          <cell r="F3">
            <v>24.08</v>
          </cell>
          <cell r="G3">
            <v>0.46</v>
          </cell>
          <cell r="I3">
            <v>5.2347826086956513</v>
          </cell>
        </row>
        <row r="4">
          <cell r="B4" t="str">
            <v>5-8/4/17</v>
          </cell>
          <cell r="D4" t="str">
            <v>MPG001</v>
          </cell>
          <cell r="E4" t="str">
            <v>MPG001.3</v>
          </cell>
          <cell r="F4">
            <v>38.26</v>
          </cell>
          <cell r="G4">
            <v>0.76300000000000001</v>
          </cell>
          <cell r="H4" t="str">
            <v>mould</v>
          </cell>
          <cell r="I4">
            <v>5.0144167758846656</v>
          </cell>
        </row>
        <row r="5">
          <cell r="B5" t="str">
            <v>5-8/4/17</v>
          </cell>
          <cell r="D5" t="str">
            <v>MPG001</v>
          </cell>
          <cell r="E5" t="str">
            <v>MPG001.4</v>
          </cell>
          <cell r="F5">
            <v>16.16</v>
          </cell>
          <cell r="G5">
            <v>0.314</v>
          </cell>
          <cell r="H5" t="str">
            <v>mould</v>
          </cell>
          <cell r="I5">
            <v>5.1464968152866239</v>
          </cell>
        </row>
        <row r="6">
          <cell r="B6" t="str">
            <v>5-8/4/17</v>
          </cell>
          <cell r="D6" t="str">
            <v>MPG002</v>
          </cell>
          <cell r="E6" t="str">
            <v>MPG002.1</v>
          </cell>
          <cell r="F6">
            <v>36.53</v>
          </cell>
          <cell r="G6">
            <v>0.68300000000000005</v>
          </cell>
          <cell r="I6">
            <v>5.3484626647144946</v>
          </cell>
        </row>
        <row r="7">
          <cell r="B7" t="str">
            <v>5-8/4/17</v>
          </cell>
          <cell r="D7" t="str">
            <v>MPG002</v>
          </cell>
          <cell r="E7" t="str">
            <v>MPG002.2</v>
          </cell>
          <cell r="F7">
            <v>44.72</v>
          </cell>
          <cell r="G7">
            <v>0.82899999999999996</v>
          </cell>
          <cell r="I7">
            <v>5.3944511459589872</v>
          </cell>
        </row>
        <row r="8">
          <cell r="B8" t="str">
            <v>5-8/4/17</v>
          </cell>
          <cell r="D8" t="str">
            <v>MPG002</v>
          </cell>
          <cell r="E8" t="str">
            <v>MPG002.3</v>
          </cell>
          <cell r="F8">
            <v>27.74</v>
          </cell>
          <cell r="G8">
            <v>0.52100000000000002</v>
          </cell>
          <cell r="I8">
            <v>5.3243761996161227</v>
          </cell>
        </row>
        <row r="9">
          <cell r="B9" t="str">
            <v>5-8/4/17</v>
          </cell>
          <cell r="D9" t="str">
            <v>MPG002</v>
          </cell>
          <cell r="E9" t="str">
            <v>MPG002.4</v>
          </cell>
          <cell r="F9">
            <v>34.630000000000003</v>
          </cell>
          <cell r="G9">
            <v>0.63500000000000001</v>
          </cell>
          <cell r="I9">
            <v>5.4535433070866146</v>
          </cell>
        </row>
        <row r="10">
          <cell r="B10" t="str">
            <v>5-8/4/17</v>
          </cell>
          <cell r="D10" t="str">
            <v>MPG003</v>
          </cell>
          <cell r="E10" t="str">
            <v>MPG003.1</v>
          </cell>
          <cell r="F10">
            <v>37.020000000000003</v>
          </cell>
          <cell r="G10">
            <v>0.52200000000000002</v>
          </cell>
          <cell r="I10">
            <v>7.0919540229885056</v>
          </cell>
        </row>
        <row r="11">
          <cell r="B11" t="str">
            <v>5-8/4/17</v>
          </cell>
          <cell r="D11" t="str">
            <v>MPG003</v>
          </cell>
          <cell r="E11" t="str">
            <v>MPG003.2</v>
          </cell>
          <cell r="F11">
            <v>43.55</v>
          </cell>
          <cell r="G11">
            <v>0.50700000000000001</v>
          </cell>
          <cell r="I11">
            <v>8.5897435897435894</v>
          </cell>
        </row>
        <row r="12">
          <cell r="B12" t="str">
            <v>5-8/4/17</v>
          </cell>
          <cell r="D12" t="str">
            <v>MPG003</v>
          </cell>
          <cell r="E12" t="str">
            <v>MPG003.3</v>
          </cell>
          <cell r="F12">
            <v>55.29</v>
          </cell>
          <cell r="G12">
            <v>0.69399999999999995</v>
          </cell>
          <cell r="I12">
            <v>7.9668587896253609</v>
          </cell>
        </row>
        <row r="13">
          <cell r="B13" t="str">
            <v>5-8/4/17</v>
          </cell>
          <cell r="D13" t="str">
            <v>MPG003</v>
          </cell>
          <cell r="E13" t="str">
            <v>MPG003.4</v>
          </cell>
          <cell r="F13">
            <v>67.87</v>
          </cell>
          <cell r="G13">
            <v>0.83299999999999996</v>
          </cell>
          <cell r="H13" t="str">
            <v>separate bag</v>
          </cell>
          <cell r="I13">
            <v>8.1476590636254507</v>
          </cell>
        </row>
        <row r="14">
          <cell r="B14" t="str">
            <v>5-8/4/17</v>
          </cell>
          <cell r="D14" t="str">
            <v>MPG004</v>
          </cell>
          <cell r="E14" t="str">
            <v>MPG004.1</v>
          </cell>
          <cell r="F14">
            <v>30.07</v>
          </cell>
          <cell r="G14">
            <v>0.57999999999999996</v>
          </cell>
          <cell r="I14">
            <v>5.1844827586206907</v>
          </cell>
        </row>
        <row r="15">
          <cell r="B15" t="str">
            <v>5-8/4/17</v>
          </cell>
          <cell r="D15" t="str">
            <v>MPG004</v>
          </cell>
          <cell r="E15" t="str">
            <v>MPG004.2</v>
          </cell>
          <cell r="F15">
            <v>57.56</v>
          </cell>
          <cell r="G15">
            <v>0.98099999999999998</v>
          </cell>
          <cell r="I15">
            <v>5.8674821610601438</v>
          </cell>
        </row>
        <row r="16">
          <cell r="B16" t="str">
            <v>5-8/4/17</v>
          </cell>
          <cell r="D16" t="str">
            <v>MPG004</v>
          </cell>
          <cell r="E16" t="str">
            <v>MPG004.3</v>
          </cell>
          <cell r="F16">
            <v>20.49</v>
          </cell>
          <cell r="G16">
            <v>0.28000000000000003</v>
          </cell>
          <cell r="I16">
            <v>7.3178571428571413</v>
          </cell>
        </row>
        <row r="17">
          <cell r="B17" t="str">
            <v>5-8/4/17</v>
          </cell>
          <cell r="D17" t="str">
            <v>MPG004</v>
          </cell>
          <cell r="E17" t="str">
            <v>MPG004.4</v>
          </cell>
          <cell r="F17">
            <v>50.13</v>
          </cell>
          <cell r="G17">
            <v>0.72499999999999998</v>
          </cell>
          <cell r="I17">
            <v>6.9144827586206903</v>
          </cell>
        </row>
        <row r="18">
          <cell r="B18" t="str">
            <v>5-8/4/17</v>
          </cell>
          <cell r="C18" t="str">
            <v>BMR</v>
          </cell>
          <cell r="D18" t="str">
            <v>BMR001</v>
          </cell>
          <cell r="E18" t="str">
            <v>BMR001.1</v>
          </cell>
          <cell r="F18">
            <v>33.74</v>
          </cell>
          <cell r="G18">
            <v>0.40699999999999997</v>
          </cell>
          <cell r="I18">
            <v>8.2899262899262904</v>
          </cell>
        </row>
        <row r="19">
          <cell r="B19" t="str">
            <v>5-8/4/17</v>
          </cell>
          <cell r="D19" t="str">
            <v>BMR001</v>
          </cell>
          <cell r="E19" t="str">
            <v>BMR001.2</v>
          </cell>
          <cell r="F19">
            <v>61.05</v>
          </cell>
          <cell r="G19">
            <v>0.64</v>
          </cell>
          <cell r="I19">
            <v>9.5390625</v>
          </cell>
        </row>
        <row r="20">
          <cell r="B20" t="str">
            <v>5-8/4/17</v>
          </cell>
          <cell r="D20" t="str">
            <v>BMR001</v>
          </cell>
          <cell r="E20" t="str">
            <v>BMR001.3</v>
          </cell>
          <cell r="F20">
            <v>69.86</v>
          </cell>
          <cell r="G20">
            <v>0.627</v>
          </cell>
          <cell r="I20">
            <v>11.141945773524721</v>
          </cell>
        </row>
        <row r="21">
          <cell r="B21" t="str">
            <v>5-8/4/17</v>
          </cell>
          <cell r="D21" t="str">
            <v>BMR001</v>
          </cell>
          <cell r="E21" t="str">
            <v>BMR001.4</v>
          </cell>
          <cell r="F21">
            <v>59.58</v>
          </cell>
          <cell r="G21">
            <v>0.57499999999999996</v>
          </cell>
          <cell r="I21">
            <v>10.361739130434783</v>
          </cell>
        </row>
        <row r="22">
          <cell r="B22" t="str">
            <v>5-8/4/17</v>
          </cell>
          <cell r="D22" t="str">
            <v>BMR002</v>
          </cell>
          <cell r="E22" t="str">
            <v>BMR002.1</v>
          </cell>
          <cell r="F22">
            <v>18.57</v>
          </cell>
          <cell r="G22">
            <v>0.255</v>
          </cell>
          <cell r="I22">
            <v>7.2823529411764714</v>
          </cell>
        </row>
        <row r="23">
          <cell r="B23" t="str">
            <v>5-8/4/17</v>
          </cell>
          <cell r="D23" t="str">
            <v>BMR002</v>
          </cell>
          <cell r="E23" t="str">
            <v>BMR002.2</v>
          </cell>
          <cell r="F23">
            <v>15.42</v>
          </cell>
          <cell r="G23">
            <v>0.247</v>
          </cell>
          <cell r="I23">
            <v>6.2429149797570851</v>
          </cell>
        </row>
        <row r="24">
          <cell r="B24" t="str">
            <v>5-8/4/17</v>
          </cell>
          <cell r="D24" t="str">
            <v>BMR002</v>
          </cell>
          <cell r="E24" t="str">
            <v>BMR002.3</v>
          </cell>
          <cell r="F24">
            <v>8.1300000000000008</v>
          </cell>
          <cell r="G24">
            <v>0.11799999999999999</v>
          </cell>
          <cell r="I24">
            <v>6.889830508474577</v>
          </cell>
        </row>
        <row r="25">
          <cell r="B25" t="str">
            <v>5-8/4/17</v>
          </cell>
          <cell r="D25" t="str">
            <v>BMR002</v>
          </cell>
          <cell r="E25" t="str">
            <v>BMR002.4</v>
          </cell>
          <cell r="F25">
            <v>4.32</v>
          </cell>
          <cell r="G25">
            <v>5.3999999999999999E-2</v>
          </cell>
          <cell r="I25">
            <v>8</v>
          </cell>
        </row>
        <row r="26">
          <cell r="B26" t="str">
            <v>5-8/4/17</v>
          </cell>
          <cell r="D26" t="str">
            <v>BMR003</v>
          </cell>
          <cell r="E26" t="str">
            <v>BMR003.1</v>
          </cell>
          <cell r="F26">
            <v>32.369999999999997</v>
          </cell>
          <cell r="G26">
            <v>0.3</v>
          </cell>
          <cell r="I26">
            <v>10.79</v>
          </cell>
        </row>
        <row r="27">
          <cell r="B27" t="str">
            <v>5-8/4/17</v>
          </cell>
          <cell r="D27" t="str">
            <v>BMR003</v>
          </cell>
          <cell r="E27" t="str">
            <v>BMR003.2</v>
          </cell>
          <cell r="F27">
            <v>32.75</v>
          </cell>
          <cell r="G27">
            <v>0.32800000000000001</v>
          </cell>
          <cell r="I27">
            <v>9.9847560975609753</v>
          </cell>
        </row>
        <row r="28">
          <cell r="B28" t="str">
            <v>5-8/4/17</v>
          </cell>
          <cell r="D28" t="str">
            <v>BMR003</v>
          </cell>
          <cell r="E28" t="str">
            <v>BMR003.3</v>
          </cell>
          <cell r="F28">
            <v>17.899999999999999</v>
          </cell>
          <cell r="G28">
            <v>0.19</v>
          </cell>
          <cell r="I28">
            <v>9.4210526315789469</v>
          </cell>
        </row>
        <row r="29">
          <cell r="B29" t="str">
            <v>5-8/4/17</v>
          </cell>
          <cell r="D29" t="str">
            <v>BMR003</v>
          </cell>
          <cell r="E29" t="str">
            <v>BMR003.4</v>
          </cell>
          <cell r="F29">
            <v>6.98</v>
          </cell>
          <cell r="G29">
            <v>6.8000000000000005E-2</v>
          </cell>
          <cell r="I29">
            <v>10.26470588235294</v>
          </cell>
        </row>
        <row r="30">
          <cell r="B30" t="str">
            <v>5-8/4/17</v>
          </cell>
          <cell r="C30" t="str">
            <v>CTA</v>
          </cell>
          <cell r="D30" t="str">
            <v>CTA001</v>
          </cell>
          <cell r="E30" t="str">
            <v>CTA001.1</v>
          </cell>
          <cell r="F30">
            <v>32.880000000000003</v>
          </cell>
          <cell r="G30">
            <v>0.34699999999999998</v>
          </cell>
          <cell r="I30">
            <v>9.4755043227665716</v>
          </cell>
        </row>
        <row r="31">
          <cell r="B31" t="str">
            <v>5-8/4/17</v>
          </cell>
          <cell r="D31" t="str">
            <v>CTA001</v>
          </cell>
          <cell r="E31" t="str">
            <v>CTA001.2</v>
          </cell>
          <cell r="F31">
            <v>19.46</v>
          </cell>
          <cell r="G31">
            <v>0.153</v>
          </cell>
          <cell r="I31">
            <v>12.718954248366014</v>
          </cell>
        </row>
        <row r="32">
          <cell r="B32" t="str">
            <v>5-8/4/17</v>
          </cell>
          <cell r="D32" t="str">
            <v>CTA001</v>
          </cell>
          <cell r="E32" t="str">
            <v>CTA001.3</v>
          </cell>
          <cell r="F32">
            <v>38.270000000000003</v>
          </cell>
          <cell r="G32">
            <v>0.31900000000000001</v>
          </cell>
          <cell r="I32">
            <v>11.996865203761756</v>
          </cell>
        </row>
        <row r="33">
          <cell r="B33" t="str">
            <v>5-8/4/17</v>
          </cell>
          <cell r="D33" t="str">
            <v>CTA001</v>
          </cell>
          <cell r="E33" t="str">
            <v>CTA001.4</v>
          </cell>
          <cell r="F33">
            <v>40.83</v>
          </cell>
          <cell r="G33">
            <v>0.35599999999999998</v>
          </cell>
          <cell r="I33">
            <v>11.469101123595506</v>
          </cell>
        </row>
        <row r="34">
          <cell r="B34" t="str">
            <v>5-8/4/17</v>
          </cell>
          <cell r="D34" t="str">
            <v>CTA002</v>
          </cell>
          <cell r="E34" t="str">
            <v>CTA002.1</v>
          </cell>
          <cell r="F34">
            <v>37.119999999999997</v>
          </cell>
          <cell r="G34">
            <v>0.44</v>
          </cell>
          <cell r="I34">
            <v>8.4363636363636356</v>
          </cell>
        </row>
        <row r="35">
          <cell r="B35" t="str">
            <v>5-8/4/17</v>
          </cell>
          <cell r="D35" t="str">
            <v>CTA002</v>
          </cell>
          <cell r="E35" t="str">
            <v>CTA002.2</v>
          </cell>
          <cell r="F35">
            <v>31.98</v>
          </cell>
          <cell r="G35">
            <v>0.29399999999999998</v>
          </cell>
          <cell r="I35">
            <v>10.877551020408164</v>
          </cell>
        </row>
        <row r="36">
          <cell r="B36" t="str">
            <v>5-8/4/17</v>
          </cell>
          <cell r="D36" t="str">
            <v>CTA002</v>
          </cell>
          <cell r="E36" t="str">
            <v>CTA002.3</v>
          </cell>
          <cell r="F36">
            <v>7.11</v>
          </cell>
          <cell r="G36">
            <v>8.1000000000000003E-2</v>
          </cell>
          <cell r="I36">
            <v>8.7777777777777786</v>
          </cell>
        </row>
        <row r="37">
          <cell r="B37" t="str">
            <v>5-8/4/17</v>
          </cell>
          <cell r="D37" t="str">
            <v>CTA002</v>
          </cell>
          <cell r="E37" t="str">
            <v>CTA002.4</v>
          </cell>
          <cell r="F37">
            <v>23.38</v>
          </cell>
          <cell r="G37">
            <v>0.21299999999999999</v>
          </cell>
          <cell r="I37">
            <v>10.976525821596244</v>
          </cell>
        </row>
        <row r="38">
          <cell r="B38" t="str">
            <v>5-8/4/17</v>
          </cell>
          <cell r="C38" t="str">
            <v>CTB</v>
          </cell>
          <cell r="D38" t="str">
            <v>CTB001</v>
          </cell>
          <cell r="E38" t="str">
            <v>CTB001.1</v>
          </cell>
          <cell r="F38">
            <v>32.64</v>
          </cell>
          <cell r="G38">
            <v>0.60199999999999998</v>
          </cell>
          <cell r="I38">
            <v>5.4219269102990033</v>
          </cell>
        </row>
        <row r="39">
          <cell r="B39" t="str">
            <v>5-8/4/17</v>
          </cell>
          <cell r="D39" t="str">
            <v>CTB001</v>
          </cell>
          <cell r="E39" t="str">
            <v>CTB001.2</v>
          </cell>
          <cell r="F39">
            <v>44.15</v>
          </cell>
          <cell r="G39">
            <v>0.59199999999999997</v>
          </cell>
          <cell r="I39">
            <v>7.4577702702702711</v>
          </cell>
        </row>
        <row r="40">
          <cell r="B40" t="str">
            <v>5-8/4/17</v>
          </cell>
          <cell r="D40" t="str">
            <v>CTB001</v>
          </cell>
          <cell r="E40" t="str">
            <v>CTB001.3</v>
          </cell>
          <cell r="F40">
            <v>30.38</v>
          </cell>
          <cell r="G40">
            <v>0.51600000000000001</v>
          </cell>
          <cell r="I40">
            <v>5.887596899224806</v>
          </cell>
        </row>
        <row r="41">
          <cell r="B41" t="str">
            <v>5-8/4/17</v>
          </cell>
          <cell r="D41" t="str">
            <v>CTB001</v>
          </cell>
          <cell r="E41" t="str">
            <v>CTB001.4</v>
          </cell>
          <cell r="F41">
            <v>29.82</v>
          </cell>
          <cell r="G41">
            <v>0.53600000000000003</v>
          </cell>
          <cell r="I41">
            <v>5.5634328358208958</v>
          </cell>
        </row>
        <row r="42">
          <cell r="B42" t="str">
            <v>5-8/4/17</v>
          </cell>
          <cell r="D42" t="str">
            <v>CTB002</v>
          </cell>
          <cell r="E42" t="str">
            <v>CTB002.1</v>
          </cell>
          <cell r="F42">
            <v>55</v>
          </cell>
          <cell r="G42">
            <v>0.82899999999999996</v>
          </cell>
          <cell r="I42">
            <v>6.6344993968636912</v>
          </cell>
        </row>
        <row r="43">
          <cell r="B43" t="str">
            <v>5-8/4/17</v>
          </cell>
          <cell r="D43" t="str">
            <v>CTB002</v>
          </cell>
          <cell r="E43" t="str">
            <v>CTB002.2</v>
          </cell>
          <cell r="F43">
            <v>54.2</v>
          </cell>
          <cell r="G43">
            <v>0.78600000000000003</v>
          </cell>
          <cell r="I43">
            <v>6.8956743002544529</v>
          </cell>
        </row>
        <row r="44">
          <cell r="B44" t="str">
            <v>5-8/4/17</v>
          </cell>
          <cell r="D44" t="str">
            <v>CTB002</v>
          </cell>
          <cell r="E44" t="str">
            <v>CTB002.3</v>
          </cell>
          <cell r="F44">
            <v>71.28</v>
          </cell>
          <cell r="G44">
            <v>1.06</v>
          </cell>
          <cell r="I44">
            <v>6.7245283018867923</v>
          </cell>
        </row>
        <row r="45">
          <cell r="B45" t="str">
            <v>5-8/4/17</v>
          </cell>
          <cell r="D45" t="str">
            <v>CTB002</v>
          </cell>
          <cell r="E45" t="str">
            <v>CTB002.4</v>
          </cell>
          <cell r="F45">
            <v>84.74</v>
          </cell>
          <cell r="G45">
            <v>1.2749999999999999</v>
          </cell>
          <cell r="I45">
            <v>6.6462745098039218</v>
          </cell>
        </row>
        <row r="46">
          <cell r="B46" t="str">
            <v>5-8/4/17</v>
          </cell>
          <cell r="D46" t="str">
            <v>CTB003</v>
          </cell>
          <cell r="E46" t="str">
            <v>CTB003.1</v>
          </cell>
          <cell r="F46">
            <v>34.46</v>
          </cell>
          <cell r="G46">
            <v>0.75900000000000001</v>
          </cell>
          <cell r="I46">
            <v>4.5401844532279316</v>
          </cell>
        </row>
        <row r="47">
          <cell r="B47" t="str">
            <v>5-8/4/17</v>
          </cell>
          <cell r="D47" t="str">
            <v>CTB003</v>
          </cell>
          <cell r="E47" t="str">
            <v>CTB003.2</v>
          </cell>
          <cell r="F47">
            <v>81.069999999999993</v>
          </cell>
          <cell r="G47">
            <v>1.7889999999999999</v>
          </cell>
          <cell r="I47">
            <v>4.5315818893236441</v>
          </cell>
        </row>
        <row r="48">
          <cell r="B48" t="str">
            <v>5-8/4/17</v>
          </cell>
          <cell r="D48" t="str">
            <v>CTB003</v>
          </cell>
          <cell r="E48" t="str">
            <v>CTB003.3</v>
          </cell>
          <cell r="F48">
            <v>89.19</v>
          </cell>
          <cell r="G48">
            <v>1.9690000000000001</v>
          </cell>
          <cell r="I48">
            <v>4.5297105129507358</v>
          </cell>
        </row>
        <row r="49">
          <cell r="B49" t="str">
            <v>5-8/4/17</v>
          </cell>
          <cell r="D49" t="str">
            <v>CTB003</v>
          </cell>
          <cell r="E49" t="str">
            <v>CTB003.4</v>
          </cell>
          <cell r="F49">
            <v>59.82</v>
          </cell>
          <cell r="G49">
            <v>1.25</v>
          </cell>
          <cell r="I49">
            <v>4.7856000000000005</v>
          </cell>
        </row>
        <row r="50">
          <cell r="B50" t="str">
            <v>5-8/4/17</v>
          </cell>
          <cell r="C50" t="str">
            <v>CBA</v>
          </cell>
          <cell r="D50" t="str">
            <v>CBA001</v>
          </cell>
          <cell r="E50" t="str">
            <v>CBA001.1</v>
          </cell>
          <cell r="F50">
            <v>18.73</v>
          </cell>
          <cell r="G50">
            <v>0.436</v>
          </cell>
          <cell r="I50">
            <v>4.2958715596330279</v>
          </cell>
        </row>
        <row r="51">
          <cell r="B51" t="str">
            <v>5-8/4/17</v>
          </cell>
          <cell r="D51" t="str">
            <v>CBA001</v>
          </cell>
          <cell r="E51" t="str">
            <v>CBA001.2</v>
          </cell>
          <cell r="F51">
            <v>38.840000000000003</v>
          </cell>
          <cell r="G51">
            <v>0.91100000000000003</v>
          </cell>
          <cell r="I51">
            <v>4.2634467618002194</v>
          </cell>
        </row>
        <row r="52">
          <cell r="B52" t="str">
            <v>5-8/4/17</v>
          </cell>
          <cell r="D52" t="str">
            <v>CBA001</v>
          </cell>
          <cell r="E52" t="str">
            <v>CBA001.3</v>
          </cell>
          <cell r="F52">
            <v>46.24</v>
          </cell>
          <cell r="G52">
            <v>1.0549999999999999</v>
          </cell>
          <cell r="I52">
            <v>4.3829383886255924</v>
          </cell>
        </row>
        <row r="53">
          <cell r="B53" t="str">
            <v>5-8/4/17</v>
          </cell>
          <cell r="D53" t="str">
            <v>CBA001</v>
          </cell>
          <cell r="E53" t="str">
            <v>CBA001.4</v>
          </cell>
          <cell r="F53">
            <v>53.24</v>
          </cell>
          <cell r="G53">
            <v>1</v>
          </cell>
          <cell r="I53">
            <v>5.3239999999999998</v>
          </cell>
        </row>
        <row r="54">
          <cell r="B54" t="str">
            <v>5-8/4/17</v>
          </cell>
          <cell r="C54" t="str">
            <v>CBB</v>
          </cell>
          <cell r="D54" t="str">
            <v>CBB001</v>
          </cell>
          <cell r="E54" t="str">
            <v>CBB001.1</v>
          </cell>
          <cell r="F54">
            <v>45.37</v>
          </cell>
          <cell r="G54">
            <v>0.73399999999999999</v>
          </cell>
          <cell r="I54">
            <v>6.1811989100817435</v>
          </cell>
        </row>
        <row r="55">
          <cell r="B55" t="str">
            <v>5-8/4/17</v>
          </cell>
          <cell r="D55" t="str">
            <v>CBB001</v>
          </cell>
          <cell r="E55" t="str">
            <v>CBB001.2</v>
          </cell>
          <cell r="F55">
            <v>52.47</v>
          </cell>
          <cell r="G55">
            <v>0.82299999999999995</v>
          </cell>
          <cell r="I55">
            <v>6.3754556500607533</v>
          </cell>
        </row>
        <row r="56">
          <cell r="B56" t="str">
            <v>5-8/4/17</v>
          </cell>
          <cell r="D56" t="str">
            <v>CBB001</v>
          </cell>
          <cell r="E56" t="str">
            <v>CBB001.3</v>
          </cell>
          <cell r="F56">
            <v>55.89</v>
          </cell>
          <cell r="G56">
            <v>0.87</v>
          </cell>
          <cell r="I56">
            <v>6.4241379310344824</v>
          </cell>
        </row>
        <row r="57">
          <cell r="B57" t="str">
            <v>5-8/4/17</v>
          </cell>
          <cell r="D57" t="str">
            <v>CBB001</v>
          </cell>
          <cell r="E57" t="str">
            <v>CBB001.4</v>
          </cell>
          <cell r="F57">
            <v>18.600000000000001</v>
          </cell>
          <cell r="G57">
            <v>0.28000000000000003</v>
          </cell>
          <cell r="I57">
            <v>6.6428571428571432</v>
          </cell>
        </row>
        <row r="58">
          <cell r="B58" t="str">
            <v>5-8/4/17</v>
          </cell>
          <cell r="C58" t="str">
            <v>CBC</v>
          </cell>
          <cell r="D58" t="str">
            <v>CBC001</v>
          </cell>
          <cell r="E58" t="str">
            <v>CBC001.1</v>
          </cell>
          <cell r="F58">
            <v>5.78</v>
          </cell>
          <cell r="G58">
            <v>0.108</v>
          </cell>
          <cell r="I58">
            <v>5.3518518518518521</v>
          </cell>
        </row>
        <row r="59">
          <cell r="B59" t="str">
            <v>5-8/4/17</v>
          </cell>
          <cell r="D59" t="str">
            <v>CBC001</v>
          </cell>
          <cell r="E59" t="str">
            <v>CBC001.2</v>
          </cell>
          <cell r="F59">
            <v>7.68</v>
          </cell>
          <cell r="G59">
            <v>0.122</v>
          </cell>
          <cell r="I59">
            <v>6.2950819672131146</v>
          </cell>
        </row>
        <row r="60">
          <cell r="B60" t="str">
            <v>5-8/4/17</v>
          </cell>
          <cell r="D60" t="str">
            <v>CBC001</v>
          </cell>
          <cell r="E60" t="str">
            <v>CBC001.3</v>
          </cell>
          <cell r="F60">
            <v>3.15</v>
          </cell>
          <cell r="G60">
            <v>4.4999999999999998E-2</v>
          </cell>
          <cell r="I60">
            <v>7</v>
          </cell>
        </row>
        <row r="61">
          <cell r="B61" t="str">
            <v>5-8/4/17</v>
          </cell>
          <cell r="D61" t="str">
            <v>CBC001</v>
          </cell>
          <cell r="E61" t="str">
            <v>CBC001.4</v>
          </cell>
          <cell r="F61">
            <v>7.63</v>
          </cell>
          <cell r="G61">
            <v>0.114</v>
          </cell>
          <cell r="I61">
            <v>6.692982456140351</v>
          </cell>
        </row>
        <row r="62">
          <cell r="B62" t="str">
            <v>5-8/4/17</v>
          </cell>
          <cell r="C62" t="str">
            <v>BWA</v>
          </cell>
          <cell r="D62" t="str">
            <v>BWA001</v>
          </cell>
          <cell r="E62" t="str">
            <v>BWA001.1</v>
          </cell>
          <cell r="F62">
            <v>16.43</v>
          </cell>
          <cell r="G62">
            <v>0.442</v>
          </cell>
          <cell r="I62">
            <v>3.7171945701357467</v>
          </cell>
        </row>
        <row r="63">
          <cell r="B63" t="str">
            <v>5-8/4/17</v>
          </cell>
          <cell r="D63" t="str">
            <v>BWA001</v>
          </cell>
          <cell r="E63" t="str">
            <v>BWA001.2</v>
          </cell>
          <cell r="F63">
            <v>16.63</v>
          </cell>
          <cell r="G63">
            <v>0.42199999999999999</v>
          </cell>
          <cell r="I63">
            <v>3.9407582938388623</v>
          </cell>
        </row>
        <row r="64">
          <cell r="B64" t="str">
            <v>5-8/4/17</v>
          </cell>
          <cell r="D64" t="str">
            <v>BWA001</v>
          </cell>
          <cell r="E64" t="str">
            <v>BWA001.3</v>
          </cell>
          <cell r="F64">
            <v>19.73</v>
          </cell>
          <cell r="G64">
            <v>0.42799999999999999</v>
          </cell>
          <cell r="I64">
            <v>4.6098130841121492</v>
          </cell>
        </row>
        <row r="65">
          <cell r="B65" t="str">
            <v>5-8/4/17</v>
          </cell>
          <cell r="D65" t="str">
            <v>BWA001</v>
          </cell>
          <cell r="E65" t="str">
            <v>BWA001.4</v>
          </cell>
          <cell r="F65">
            <v>12.57</v>
          </cell>
          <cell r="G65">
            <v>0.27700000000000002</v>
          </cell>
          <cell r="I65">
            <v>4.5379061371841152</v>
          </cell>
        </row>
        <row r="66">
          <cell r="B66" t="str">
            <v>5-8/4/17</v>
          </cell>
          <cell r="D66" t="str">
            <v>BWA002</v>
          </cell>
          <cell r="E66" t="str">
            <v>BWA002.1</v>
          </cell>
          <cell r="F66">
            <v>40.479999999999997</v>
          </cell>
          <cell r="G66">
            <v>0.79100000000000004</v>
          </cell>
          <cell r="I66">
            <v>5.1175726927939307</v>
          </cell>
        </row>
        <row r="67">
          <cell r="B67" t="str">
            <v>5-8/4/17</v>
          </cell>
          <cell r="D67" t="str">
            <v>BWA002</v>
          </cell>
          <cell r="E67" t="str">
            <v>BWA002.2</v>
          </cell>
          <cell r="F67">
            <v>66.52</v>
          </cell>
          <cell r="G67">
            <v>0.85099999999999998</v>
          </cell>
          <cell r="I67">
            <v>7.8166862514688606</v>
          </cell>
        </row>
        <row r="68">
          <cell r="B68" t="str">
            <v>5-8/4/17</v>
          </cell>
          <cell r="D68" t="str">
            <v>BWA002</v>
          </cell>
          <cell r="E68" t="str">
            <v>BWA002.3</v>
          </cell>
          <cell r="F68">
            <v>32.26</v>
          </cell>
          <cell r="G68">
            <v>0.57799999999999996</v>
          </cell>
          <cell r="I68">
            <v>5.5813148788927336</v>
          </cell>
        </row>
        <row r="69">
          <cell r="B69" t="str">
            <v>5-8/4/17</v>
          </cell>
          <cell r="D69" t="str">
            <v>BWA002</v>
          </cell>
          <cell r="E69" t="str">
            <v>BWA002.4</v>
          </cell>
          <cell r="F69">
            <v>63.66</v>
          </cell>
          <cell r="G69">
            <v>0.83499999999999996</v>
          </cell>
          <cell r="I69">
            <v>7.6239520958083826</v>
          </cell>
        </row>
        <row r="70">
          <cell r="B70" t="str">
            <v>5-8/4/17</v>
          </cell>
          <cell r="C70" t="str">
            <v>BWB</v>
          </cell>
          <cell r="D70" t="str">
            <v>BWB001</v>
          </cell>
          <cell r="E70" t="str">
            <v>BWB001.1</v>
          </cell>
          <cell r="F70">
            <v>60.3</v>
          </cell>
          <cell r="G70">
            <v>0.80500000000000005</v>
          </cell>
          <cell r="I70">
            <v>7.4906832298136639</v>
          </cell>
        </row>
        <row r="71">
          <cell r="B71" t="str">
            <v>5-8/4/17</v>
          </cell>
          <cell r="D71" t="str">
            <v>BWB001</v>
          </cell>
          <cell r="E71" t="str">
            <v>BWB001.2</v>
          </cell>
          <cell r="F71">
            <v>30.61</v>
          </cell>
          <cell r="G71">
            <v>0.36</v>
          </cell>
          <cell r="I71">
            <v>8.5027777777777782</v>
          </cell>
        </row>
        <row r="72">
          <cell r="B72" t="str">
            <v>5-8/4/17</v>
          </cell>
          <cell r="D72" t="str">
            <v>BWB001</v>
          </cell>
          <cell r="E72" t="str">
            <v>BWB001.3</v>
          </cell>
          <cell r="F72">
            <v>22.02</v>
          </cell>
          <cell r="G72">
            <v>0.28999999999999998</v>
          </cell>
          <cell r="I72">
            <v>7.5931034482758619</v>
          </cell>
        </row>
        <row r="73">
          <cell r="B73" t="str">
            <v>5-8/4/17</v>
          </cell>
          <cell r="D73" t="str">
            <v>BWB001</v>
          </cell>
          <cell r="E73" t="str">
            <v>BWB001.4</v>
          </cell>
          <cell r="F73">
            <v>33.25</v>
          </cell>
          <cell r="G73">
            <v>0.47499999999999998</v>
          </cell>
          <cell r="I73">
            <v>7</v>
          </cell>
        </row>
        <row r="74">
          <cell r="B74" t="str">
            <v>5-8/4/17</v>
          </cell>
          <cell r="C74" t="str">
            <v>TTA</v>
          </cell>
          <cell r="D74" t="str">
            <v>TTA001</v>
          </cell>
          <cell r="E74" t="str">
            <v>TTA001.1</v>
          </cell>
          <cell r="F74">
            <v>37.85</v>
          </cell>
          <cell r="G74">
            <v>0.65500000000000003</v>
          </cell>
          <cell r="I74">
            <v>5.778625954198473</v>
          </cell>
        </row>
        <row r="75">
          <cell r="B75" t="str">
            <v>5-8/4/17</v>
          </cell>
          <cell r="D75" t="str">
            <v>TTA001</v>
          </cell>
          <cell r="E75" t="str">
            <v>TTA001.2</v>
          </cell>
          <cell r="F75">
            <v>63.86</v>
          </cell>
          <cell r="G75">
            <v>1.2789999999999999</v>
          </cell>
          <cell r="I75">
            <v>4.9929632525410481</v>
          </cell>
        </row>
        <row r="76">
          <cell r="B76" t="str">
            <v>5-8/4/17</v>
          </cell>
          <cell r="D76" t="str">
            <v>TTA001</v>
          </cell>
          <cell r="E76" t="str">
            <v>TTA001.3</v>
          </cell>
          <cell r="F76">
            <v>28.22</v>
          </cell>
          <cell r="G76">
            <v>0.56000000000000005</v>
          </cell>
          <cell r="I76">
            <v>5.0392857142857137</v>
          </cell>
        </row>
        <row r="77">
          <cell r="B77" t="str">
            <v>5-8/4/17</v>
          </cell>
          <cell r="D77" t="str">
            <v>TTA001</v>
          </cell>
          <cell r="E77" t="str">
            <v>TTA001.4</v>
          </cell>
          <cell r="F77">
            <v>61.73</v>
          </cell>
          <cell r="G77">
            <v>1.0640000000000001</v>
          </cell>
          <cell r="I77">
            <v>5.8016917293233075</v>
          </cell>
        </row>
        <row r="78">
          <cell r="B78" t="str">
            <v>5-8/4/17</v>
          </cell>
          <cell r="C78" t="str">
            <v>BWC</v>
          </cell>
          <cell r="D78" t="str">
            <v>BWC001</v>
          </cell>
          <cell r="E78" t="str">
            <v>BWC001.1</v>
          </cell>
          <cell r="F78">
            <v>42.4</v>
          </cell>
          <cell r="G78">
            <v>0.61099999999999999</v>
          </cell>
          <cell r="I78">
            <v>6.9394435351882162</v>
          </cell>
        </row>
        <row r="79">
          <cell r="B79" t="str">
            <v>5-8/4/17</v>
          </cell>
          <cell r="D79" t="str">
            <v>BWC001</v>
          </cell>
          <cell r="E79" t="str">
            <v>BWC001.2</v>
          </cell>
          <cell r="F79">
            <v>78.05</v>
          </cell>
          <cell r="G79">
            <v>1.663</v>
          </cell>
          <cell r="I79">
            <v>4.693325315694528</v>
          </cell>
        </row>
        <row r="80">
          <cell r="B80" t="str">
            <v>5-8/4/17</v>
          </cell>
          <cell r="D80" t="str">
            <v>BWC001</v>
          </cell>
          <cell r="E80" t="str">
            <v>BWC001.3</v>
          </cell>
          <cell r="F80">
            <v>76.760000000000005</v>
          </cell>
          <cell r="G80">
            <v>1.821</v>
          </cell>
          <cell r="I80">
            <v>4.2152663371773755</v>
          </cell>
        </row>
        <row r="81">
          <cell r="B81" t="str">
            <v>5-8/4/17</v>
          </cell>
          <cell r="D81" t="str">
            <v>BWC001</v>
          </cell>
          <cell r="E81" t="str">
            <v>BWC001.4</v>
          </cell>
          <cell r="F81">
            <v>48.39</v>
          </cell>
          <cell r="G81">
            <v>0.97099999999999997</v>
          </cell>
          <cell r="I81">
            <v>4.9835221421215241</v>
          </cell>
        </row>
        <row r="82">
          <cell r="B82" t="str">
            <v>5-8/4/17</v>
          </cell>
          <cell r="C82" t="str">
            <v>CCA</v>
          </cell>
          <cell r="D82" t="str">
            <v>CCA001</v>
          </cell>
          <cell r="E82" t="str">
            <v>CCA001.1</v>
          </cell>
          <cell r="F82">
            <v>38.119999999999997</v>
          </cell>
          <cell r="G82">
            <v>0.95699999999999996</v>
          </cell>
          <cell r="I82">
            <v>3.9832810867293622</v>
          </cell>
        </row>
        <row r="83">
          <cell r="B83" t="str">
            <v>5-8/4/17</v>
          </cell>
          <cell r="D83" t="str">
            <v>CCA001</v>
          </cell>
          <cell r="E83" t="str">
            <v>CCA001.2</v>
          </cell>
          <cell r="F83">
            <v>38.78</v>
          </cell>
          <cell r="G83">
            <v>0.99099999999999999</v>
          </cell>
          <cell r="I83">
            <v>3.9132189707366303</v>
          </cell>
        </row>
        <row r="84">
          <cell r="B84" t="str">
            <v>5-8/4/17</v>
          </cell>
          <cell r="D84" t="str">
            <v>CCA001</v>
          </cell>
          <cell r="E84" t="str">
            <v>CCA001.3</v>
          </cell>
          <cell r="F84">
            <v>21.03</v>
          </cell>
          <cell r="G84">
            <v>0.51400000000000001</v>
          </cell>
          <cell r="I84">
            <v>4.091439688715953</v>
          </cell>
        </row>
        <row r="85">
          <cell r="B85" t="str">
            <v>5-8/4/17</v>
          </cell>
          <cell r="D85" t="str">
            <v>CCA001</v>
          </cell>
          <cell r="E85" t="str">
            <v>CCA001.4</v>
          </cell>
          <cell r="F85">
            <v>32.21</v>
          </cell>
          <cell r="G85">
            <v>0.83899999999999997</v>
          </cell>
          <cell r="I85">
            <v>3.8390941597139454</v>
          </cell>
        </row>
        <row r="86">
          <cell r="B86" t="str">
            <v>5-8/4/17</v>
          </cell>
          <cell r="C86" t="str">
            <v>CCB</v>
          </cell>
          <cell r="D86" t="str">
            <v>CCB001</v>
          </cell>
          <cell r="E86" t="str">
            <v>CCB001.1</v>
          </cell>
          <cell r="F86">
            <v>16.38</v>
          </cell>
          <cell r="G86">
            <v>0.27400000000000002</v>
          </cell>
          <cell r="I86">
            <v>5.9781021897810209</v>
          </cell>
        </row>
        <row r="87">
          <cell r="B87" t="str">
            <v>5-8/4/17</v>
          </cell>
          <cell r="D87" t="str">
            <v>CCB001</v>
          </cell>
          <cell r="E87" t="str">
            <v>CCB001.2</v>
          </cell>
          <cell r="F87">
            <v>9.56</v>
          </cell>
          <cell r="G87">
            <v>0.13</v>
          </cell>
          <cell r="I87">
            <v>7.3538461538461535</v>
          </cell>
        </row>
        <row r="88">
          <cell r="B88" t="str">
            <v>5-8/4/17</v>
          </cell>
          <cell r="D88" t="str">
            <v>CCB001</v>
          </cell>
          <cell r="E88" t="str">
            <v>CCB001.3</v>
          </cell>
          <cell r="F88">
            <v>16.53</v>
          </cell>
          <cell r="G88">
            <v>0.224</v>
          </cell>
          <cell r="I88">
            <v>7.3794642857142865</v>
          </cell>
        </row>
        <row r="89">
          <cell r="B89" t="str">
            <v>5-8/4/17</v>
          </cell>
          <cell r="D89" t="str">
            <v>CCB001</v>
          </cell>
          <cell r="E89" t="str">
            <v>CCB001.4</v>
          </cell>
          <cell r="F89">
            <v>1.93</v>
          </cell>
          <cell r="G89">
            <v>2.7E-2</v>
          </cell>
          <cell r="I89">
            <v>7.1481481481481479</v>
          </cell>
        </row>
        <row r="90">
          <cell r="B90" t="str">
            <v>5-8/4/17</v>
          </cell>
          <cell r="C90" t="str">
            <v>CCC</v>
          </cell>
          <cell r="D90" t="str">
            <v>CCC001</v>
          </cell>
          <cell r="E90" t="str">
            <v>CCC001.1</v>
          </cell>
          <cell r="F90">
            <v>53.35</v>
          </cell>
          <cell r="G90">
            <v>1.177</v>
          </cell>
          <cell r="I90">
            <v>4.5327102803738324</v>
          </cell>
        </row>
        <row r="91">
          <cell r="B91" t="str">
            <v>5-8/4/17</v>
          </cell>
          <cell r="D91" t="str">
            <v>CCC001</v>
          </cell>
          <cell r="E91" t="str">
            <v>CCC001.2</v>
          </cell>
          <cell r="F91">
            <v>25.9</v>
          </cell>
          <cell r="G91">
            <v>0.53800000000000003</v>
          </cell>
          <cell r="I91">
            <v>4.8141263940520442</v>
          </cell>
        </row>
        <row r="92">
          <cell r="B92" t="str">
            <v>5-8/4/17</v>
          </cell>
          <cell r="D92" t="str">
            <v>CCC001</v>
          </cell>
          <cell r="E92" t="str">
            <v>CCC001.3</v>
          </cell>
          <cell r="F92">
            <v>47.78</v>
          </cell>
          <cell r="G92">
            <v>0.995</v>
          </cell>
          <cell r="I92">
            <v>4.8020100502512566</v>
          </cell>
        </row>
        <row r="93">
          <cell r="B93" t="str">
            <v>5-8/4/17</v>
          </cell>
          <cell r="D93" t="str">
            <v>CCC001</v>
          </cell>
          <cell r="E93" t="str">
            <v>CCC001.4</v>
          </cell>
          <cell r="F93">
            <v>43.03</v>
          </cell>
          <cell r="G93">
            <v>0.90100000000000002</v>
          </cell>
          <cell r="I93">
            <v>4.7758046614872365</v>
          </cell>
        </row>
        <row r="94">
          <cell r="B94" t="str">
            <v>5-8/4/17</v>
          </cell>
          <cell r="C94" t="str">
            <v>MRA</v>
          </cell>
          <cell r="D94" t="str">
            <v>MRA001</v>
          </cell>
          <cell r="E94" t="str">
            <v>MRA001.1</v>
          </cell>
          <cell r="F94">
            <v>36</v>
          </cell>
          <cell r="G94">
            <v>0.33</v>
          </cell>
          <cell r="H94" t="str">
            <v>mould</v>
          </cell>
          <cell r="I94">
            <v>10.909090909090908</v>
          </cell>
        </row>
        <row r="95">
          <cell r="B95" t="str">
            <v>5-8/4/17</v>
          </cell>
          <cell r="D95" t="str">
            <v>MRA001</v>
          </cell>
          <cell r="E95" t="str">
            <v>MRA001.2</v>
          </cell>
          <cell r="F95">
            <v>21.4</v>
          </cell>
          <cell r="G95">
            <v>0.20599999999999999</v>
          </cell>
          <cell r="I95">
            <v>10.388349514563107</v>
          </cell>
        </row>
        <row r="96">
          <cell r="B96" t="str">
            <v>5-8/4/17</v>
          </cell>
          <cell r="D96" t="str">
            <v>MRA001</v>
          </cell>
          <cell r="E96" t="str">
            <v>MRA001.3</v>
          </cell>
          <cell r="F96">
            <v>17.39</v>
          </cell>
          <cell r="G96">
            <v>0.154</v>
          </cell>
          <cell r="I96">
            <v>11.292207792207794</v>
          </cell>
        </row>
        <row r="97">
          <cell r="B97" t="str">
            <v>5-8/4/17</v>
          </cell>
          <cell r="D97" t="str">
            <v>MRA001</v>
          </cell>
          <cell r="E97" t="str">
            <v>MRA001.4</v>
          </cell>
          <cell r="F97">
            <v>11.01</v>
          </cell>
          <cell r="G97">
            <v>0.124</v>
          </cell>
          <cell r="I97">
            <v>8.879032258064516</v>
          </cell>
        </row>
        <row r="98">
          <cell r="B98" t="str">
            <v>5-8/4/17</v>
          </cell>
          <cell r="C98" t="str">
            <v>MRB</v>
          </cell>
          <cell r="D98" t="str">
            <v>MRB001</v>
          </cell>
          <cell r="E98" t="str">
            <v>MRB001.1</v>
          </cell>
          <cell r="F98">
            <v>23.9</v>
          </cell>
          <cell r="G98">
            <v>0.371</v>
          </cell>
          <cell r="I98">
            <v>6.4420485175202158</v>
          </cell>
        </row>
        <row r="99">
          <cell r="B99" t="str">
            <v>5-8/4/17</v>
          </cell>
          <cell r="D99" t="str">
            <v>MRB001</v>
          </cell>
          <cell r="E99" t="str">
            <v>MRB001.2</v>
          </cell>
          <cell r="F99">
            <v>23.51</v>
          </cell>
          <cell r="G99">
            <v>0.35899999999999999</v>
          </cell>
          <cell r="I99">
            <v>6.5487465181058493</v>
          </cell>
        </row>
        <row r="100">
          <cell r="B100" t="str">
            <v>5-8/4/17</v>
          </cell>
          <cell r="D100" t="str">
            <v>MRB001</v>
          </cell>
          <cell r="E100" t="str">
            <v>MRB001.3</v>
          </cell>
          <cell r="F100">
            <v>28.04</v>
          </cell>
          <cell r="G100">
            <v>0.44500000000000001</v>
          </cell>
          <cell r="I100">
            <v>6.3011235955056177</v>
          </cell>
        </row>
        <row r="101">
          <cell r="B101" t="str">
            <v>5-8/4/17</v>
          </cell>
          <cell r="D101" t="str">
            <v>MRB001</v>
          </cell>
          <cell r="E101" t="str">
            <v>MRB001.4</v>
          </cell>
          <cell r="F101">
            <v>8.14</v>
          </cell>
          <cell r="G101">
            <v>0.14899999999999999</v>
          </cell>
          <cell r="I101">
            <v>5.4630872483221484</v>
          </cell>
        </row>
        <row r="102">
          <cell r="B102" t="str">
            <v>5-8/4/17</v>
          </cell>
          <cell r="D102" t="str">
            <v>MRB002</v>
          </cell>
          <cell r="E102" t="str">
            <v>MRB002.1</v>
          </cell>
          <cell r="F102">
            <v>15.92</v>
          </cell>
          <cell r="G102">
            <v>0.183</v>
          </cell>
          <cell r="I102">
            <v>8.6994535519125691</v>
          </cell>
        </row>
        <row r="103">
          <cell r="B103" t="str">
            <v>5-8/4/17</v>
          </cell>
          <cell r="D103" t="str">
            <v>MRB002</v>
          </cell>
          <cell r="E103" t="str">
            <v>MRB002.2</v>
          </cell>
          <cell r="F103">
            <v>12.36</v>
          </cell>
          <cell r="G103">
            <v>0.14499999999999999</v>
          </cell>
          <cell r="I103">
            <v>8.5241379310344829</v>
          </cell>
        </row>
        <row r="104">
          <cell r="B104" t="str">
            <v>5-8/4/17</v>
          </cell>
          <cell r="D104" t="str">
            <v>MRB002</v>
          </cell>
          <cell r="E104" t="str">
            <v>MRB002.3</v>
          </cell>
          <cell r="F104">
            <v>16.2</v>
          </cell>
          <cell r="G104">
            <v>0.24</v>
          </cell>
          <cell r="I104">
            <v>6.75</v>
          </cell>
        </row>
        <row r="105">
          <cell r="B105" t="str">
            <v>5-8/4/17</v>
          </cell>
          <cell r="D105" t="str">
            <v>MRB002</v>
          </cell>
          <cell r="E105" t="str">
            <v>MRB002.4</v>
          </cell>
          <cell r="F105">
            <v>23.4</v>
          </cell>
          <cell r="G105">
            <v>0.36099999999999999</v>
          </cell>
          <cell r="I105">
            <v>6.4819944598337953</v>
          </cell>
        </row>
        <row r="106">
          <cell r="B106" t="str">
            <v>5-8/4/17</v>
          </cell>
          <cell r="D106" t="str">
            <v>MRB003</v>
          </cell>
          <cell r="E106" t="str">
            <v>MRB003.1</v>
          </cell>
          <cell r="F106">
            <v>56.91</v>
          </cell>
          <cell r="G106">
            <v>0.95</v>
          </cell>
          <cell r="I106">
            <v>5.9905263157894737</v>
          </cell>
        </row>
        <row r="107">
          <cell r="B107" t="str">
            <v>5-8/4/17</v>
          </cell>
          <cell r="D107" t="str">
            <v>MRB003</v>
          </cell>
          <cell r="E107" t="str">
            <v>MRB003.2</v>
          </cell>
          <cell r="F107">
            <v>64.72</v>
          </cell>
          <cell r="G107">
            <v>1.042</v>
          </cell>
          <cell r="I107">
            <v>6.2111324376199608</v>
          </cell>
        </row>
        <row r="108">
          <cell r="B108" t="str">
            <v>5-8/4/17</v>
          </cell>
          <cell r="D108" t="str">
            <v>MRB003</v>
          </cell>
          <cell r="E108" t="str">
            <v>MRB003.3</v>
          </cell>
          <cell r="F108">
            <v>71.819999999999993</v>
          </cell>
          <cell r="G108">
            <v>1.115</v>
          </cell>
          <cell r="I108">
            <v>6.4412556053811656</v>
          </cell>
        </row>
        <row r="109">
          <cell r="B109" t="str">
            <v>5-8/4/17</v>
          </cell>
          <cell r="D109" t="str">
            <v>MRB003</v>
          </cell>
          <cell r="E109" t="str">
            <v>MRB003.4</v>
          </cell>
          <cell r="F109">
            <v>31.32</v>
          </cell>
          <cell r="G109">
            <v>0.45</v>
          </cell>
          <cell r="I109">
            <v>6.9599999999999991</v>
          </cell>
        </row>
        <row r="110">
          <cell r="B110" t="str">
            <v>5-8/4/17</v>
          </cell>
          <cell r="C110" t="str">
            <v>LPA</v>
          </cell>
          <cell r="D110" t="str">
            <v>LPA001</v>
          </cell>
          <cell r="E110" t="str">
            <v>LPA001.1</v>
          </cell>
          <cell r="F110">
            <v>22.99</v>
          </cell>
          <cell r="G110">
            <v>0.47299999999999998</v>
          </cell>
          <cell r="H110" t="str">
            <v>mould</v>
          </cell>
          <cell r="I110">
            <v>4.8604651162790695</v>
          </cell>
        </row>
        <row r="111">
          <cell r="B111" t="str">
            <v>5-8/4/17</v>
          </cell>
          <cell r="D111" t="str">
            <v>LPA001</v>
          </cell>
          <cell r="E111" t="str">
            <v>LPA001.2</v>
          </cell>
          <cell r="F111">
            <v>22.88</v>
          </cell>
          <cell r="G111">
            <v>0.50600000000000001</v>
          </cell>
          <cell r="H111" t="str">
            <v>mould</v>
          </cell>
          <cell r="I111">
            <v>4.5217391304347823</v>
          </cell>
        </row>
        <row r="112">
          <cell r="B112" t="str">
            <v>5-8/4/17</v>
          </cell>
          <cell r="D112" t="str">
            <v>LPA001</v>
          </cell>
          <cell r="E112" t="str">
            <v>LPA001.3</v>
          </cell>
          <cell r="F112">
            <v>8.99</v>
          </cell>
          <cell r="G112">
            <v>0.19500000000000001</v>
          </cell>
          <cell r="H112" t="str">
            <v>mould</v>
          </cell>
          <cell r="I112">
            <v>4.6102564102564099</v>
          </cell>
        </row>
        <row r="113">
          <cell r="B113" t="str">
            <v>5-8/4/17</v>
          </cell>
          <cell r="D113" t="str">
            <v>LPA001</v>
          </cell>
          <cell r="E113" t="str">
            <v>LPA001.4</v>
          </cell>
          <cell r="F113">
            <v>22.26</v>
          </cell>
          <cell r="G113">
            <v>0.46100000000000002</v>
          </cell>
          <cell r="H113" t="str">
            <v>mould</v>
          </cell>
          <cell r="I113">
            <v>4.8286334056399136</v>
          </cell>
        </row>
        <row r="114">
          <cell r="A114" t="str">
            <v>E. tricarpa</v>
          </cell>
          <cell r="B114" t="str">
            <v>5-8/4/17</v>
          </cell>
          <cell r="C114" t="str">
            <v>LPB</v>
          </cell>
          <cell r="D114" t="str">
            <v>LPB001</v>
          </cell>
          <cell r="E114" t="str">
            <v>LPB001.1</v>
          </cell>
          <cell r="F114">
            <v>17.43</v>
          </cell>
          <cell r="G114">
            <v>0.36699999999999999</v>
          </cell>
          <cell r="I114">
            <v>4.7493188010899186</v>
          </cell>
        </row>
        <row r="115">
          <cell r="B115" t="str">
            <v>5-8/4/17</v>
          </cell>
          <cell r="D115" t="str">
            <v>LPB001</v>
          </cell>
          <cell r="E115" t="str">
            <v>LPB001.2</v>
          </cell>
          <cell r="F115">
            <v>32.92</v>
          </cell>
          <cell r="G115">
            <v>0.78800000000000003</v>
          </cell>
          <cell r="I115">
            <v>4.1776649746192893</v>
          </cell>
        </row>
        <row r="116">
          <cell r="B116" t="str">
            <v>5-8/4/17</v>
          </cell>
          <cell r="D116" t="str">
            <v>LPB001</v>
          </cell>
          <cell r="E116" t="str">
            <v>LPB001.3</v>
          </cell>
          <cell r="F116">
            <v>19.43</v>
          </cell>
          <cell r="G116">
            <v>0.437</v>
          </cell>
          <cell r="I116">
            <v>4.446224256292906</v>
          </cell>
        </row>
        <row r="117">
          <cell r="B117" t="str">
            <v>5-8/4/17</v>
          </cell>
          <cell r="D117" t="str">
            <v>LPB001</v>
          </cell>
          <cell r="E117" t="str">
            <v>LPB001.4</v>
          </cell>
          <cell r="F117">
            <v>19.73</v>
          </cell>
          <cell r="G117">
            <v>0.46500000000000002</v>
          </cell>
          <cell r="I117">
            <v>4.2430107526881722</v>
          </cell>
        </row>
        <row r="118">
          <cell r="B118" t="str">
            <v>5-8/4/17</v>
          </cell>
          <cell r="C118" t="str">
            <v>RBA</v>
          </cell>
          <cell r="D118" t="str">
            <v>RBA001</v>
          </cell>
          <cell r="E118" t="str">
            <v>RBA001.1</v>
          </cell>
          <cell r="F118">
            <v>7.51</v>
          </cell>
          <cell r="G118">
            <v>8.6999999999999994E-2</v>
          </cell>
          <cell r="I118">
            <v>8.6321839080459775</v>
          </cell>
        </row>
        <row r="119">
          <cell r="B119" t="str">
            <v>5-8/4/17</v>
          </cell>
          <cell r="D119" t="str">
            <v>RBA001</v>
          </cell>
          <cell r="E119" t="str">
            <v>RBA001.2</v>
          </cell>
          <cell r="F119">
            <v>4.1100000000000003</v>
          </cell>
          <cell r="G119">
            <v>2.5999999999999999E-2</v>
          </cell>
          <cell r="H119" t="str">
            <v>not fully expanded?</v>
          </cell>
          <cell r="I119">
            <v>15.80769230769231</v>
          </cell>
        </row>
        <row r="120">
          <cell r="B120" t="str">
            <v>5-8/4/17</v>
          </cell>
          <cell r="D120" t="str">
            <v>RBA001</v>
          </cell>
          <cell r="E120" t="str">
            <v>RBA001.3</v>
          </cell>
          <cell r="F120">
            <v>10.93</v>
          </cell>
          <cell r="G120">
            <v>0.13500000000000001</v>
          </cell>
          <cell r="I120">
            <v>8.0962962962962965</v>
          </cell>
        </row>
        <row r="121">
          <cell r="B121" t="str">
            <v>5-8/4/17</v>
          </cell>
          <cell r="D121" t="str">
            <v>RBA001</v>
          </cell>
          <cell r="E121" t="str">
            <v>RBA001.4</v>
          </cell>
          <cell r="F121">
            <v>6.37</v>
          </cell>
          <cell r="G121">
            <v>7.1999999999999995E-2</v>
          </cell>
          <cell r="I121">
            <v>8.8472222222222232</v>
          </cell>
        </row>
        <row r="122">
          <cell r="B122" t="str">
            <v>5-8/4/17</v>
          </cell>
          <cell r="C122" t="str">
            <v>RBB</v>
          </cell>
          <cell r="D122" t="str">
            <v>RBB001</v>
          </cell>
          <cell r="E122" t="str">
            <v>RBB001.1</v>
          </cell>
          <cell r="F122">
            <v>23.83</v>
          </cell>
          <cell r="G122">
            <v>0.438</v>
          </cell>
          <cell r="I122">
            <v>5.4406392694063923</v>
          </cell>
        </row>
        <row r="123">
          <cell r="B123" t="str">
            <v>5-8/4/17</v>
          </cell>
          <cell r="D123" t="str">
            <v>RBB001</v>
          </cell>
          <cell r="E123" t="str">
            <v>RBB001.2</v>
          </cell>
          <cell r="F123">
            <v>17.47</v>
          </cell>
          <cell r="G123">
            <v>0.32500000000000001</v>
          </cell>
          <cell r="I123">
            <v>5.3753846153846148</v>
          </cell>
        </row>
        <row r="124">
          <cell r="B124" t="str">
            <v>5-8/4/17</v>
          </cell>
          <cell r="D124" t="str">
            <v>RBB001</v>
          </cell>
          <cell r="E124" t="str">
            <v>RBB001.3</v>
          </cell>
          <cell r="F124">
            <v>25.67</v>
          </cell>
          <cell r="G124">
            <v>0.47899999999999998</v>
          </cell>
          <cell r="I124">
            <v>5.3590814196242178</v>
          </cell>
        </row>
        <row r="125">
          <cell r="B125" t="str">
            <v>5-8/4/17</v>
          </cell>
          <cell r="D125" t="str">
            <v>RBB001</v>
          </cell>
          <cell r="E125" t="str">
            <v>RBB001.4</v>
          </cell>
          <cell r="F125">
            <v>26.38</v>
          </cell>
          <cell r="G125">
            <v>0.44600000000000001</v>
          </cell>
          <cell r="I125">
            <v>5.9147982062780269</v>
          </cell>
        </row>
        <row r="126">
          <cell r="B126" t="str">
            <v>5-8/4/17</v>
          </cell>
          <cell r="C126" t="str">
            <v>RBC</v>
          </cell>
          <cell r="D126" t="str">
            <v>RBC001</v>
          </cell>
          <cell r="E126" t="str">
            <v>RBC001.1</v>
          </cell>
          <cell r="F126">
            <v>20.48</v>
          </cell>
          <cell r="G126">
            <v>0.35599999999999998</v>
          </cell>
          <cell r="I126">
            <v>5.7528089887640457</v>
          </cell>
        </row>
        <row r="127">
          <cell r="B127" t="str">
            <v>5-8/4/17</v>
          </cell>
          <cell r="D127" t="str">
            <v>RBC001</v>
          </cell>
          <cell r="E127" t="str">
            <v>RBC001.2</v>
          </cell>
          <cell r="F127">
            <v>24.92</v>
          </cell>
          <cell r="G127">
            <v>0.45300000000000001</v>
          </cell>
          <cell r="I127">
            <v>5.5011037527593825</v>
          </cell>
        </row>
        <row r="128">
          <cell r="B128" t="str">
            <v>5-8/4/17</v>
          </cell>
          <cell r="D128" t="str">
            <v>RBC001</v>
          </cell>
          <cell r="E128" t="str">
            <v>RBC001.3</v>
          </cell>
          <cell r="F128">
            <v>19.61</v>
          </cell>
          <cell r="G128">
            <v>0.36199999999999999</v>
          </cell>
          <cell r="I128">
            <v>5.4171270718232041</v>
          </cell>
        </row>
        <row r="129">
          <cell r="B129" t="str">
            <v>5-8/4/17</v>
          </cell>
          <cell r="D129" t="str">
            <v>RBC001</v>
          </cell>
          <cell r="E129" t="str">
            <v>RBC001.4</v>
          </cell>
          <cell r="F129">
            <v>22</v>
          </cell>
          <cell r="G129">
            <v>0.39200000000000002</v>
          </cell>
          <cell r="I129">
            <v>5.6122448979591839</v>
          </cell>
        </row>
        <row r="130">
          <cell r="B130" t="str">
            <v>5-8/4/17</v>
          </cell>
          <cell r="C130" t="str">
            <v>RBD</v>
          </cell>
          <cell r="D130" t="str">
            <v>RBD001</v>
          </cell>
          <cell r="E130" t="str">
            <v>RBD001.1</v>
          </cell>
          <cell r="F130">
            <v>61.61</v>
          </cell>
          <cell r="G130">
            <v>1.5980000000000001</v>
          </cell>
          <cell r="I130">
            <v>3.8554443053817264</v>
          </cell>
        </row>
        <row r="131">
          <cell r="B131" t="str">
            <v>5-8/4/17</v>
          </cell>
          <cell r="D131" t="str">
            <v>RBD001</v>
          </cell>
          <cell r="E131" t="str">
            <v>RBD001.2</v>
          </cell>
          <cell r="F131">
            <v>61.83</v>
          </cell>
          <cell r="G131">
            <v>1.3540000000000001</v>
          </cell>
          <cell r="I131">
            <v>4.5664697193500734</v>
          </cell>
        </row>
        <row r="132">
          <cell r="B132" t="str">
            <v>5-8/4/17</v>
          </cell>
          <cell r="D132" t="str">
            <v>RBD001</v>
          </cell>
          <cell r="E132" t="str">
            <v>RBD001.3</v>
          </cell>
          <cell r="F132">
            <v>25.09</v>
          </cell>
          <cell r="G132">
            <v>0.71099999999999997</v>
          </cell>
          <cell r="I132">
            <v>3.5288326300984529</v>
          </cell>
        </row>
        <row r="133">
          <cell r="B133" t="str">
            <v>5-8/4/17</v>
          </cell>
          <cell r="D133" t="str">
            <v>RBD001</v>
          </cell>
          <cell r="E133" t="str">
            <v>RBD001.4</v>
          </cell>
          <cell r="F133">
            <v>59.92</v>
          </cell>
          <cell r="G133">
            <v>1.639</v>
          </cell>
          <cell r="I133">
            <v>3.6558877364246491</v>
          </cell>
        </row>
        <row r="134">
          <cell r="B134" t="str">
            <v>5-8/4/17</v>
          </cell>
          <cell r="C134" t="str">
            <v>RBE</v>
          </cell>
          <cell r="D134" t="str">
            <v>RBE001</v>
          </cell>
          <cell r="E134" t="str">
            <v>RBE001.1</v>
          </cell>
          <cell r="F134">
            <v>19.850000000000001</v>
          </cell>
          <cell r="G134">
            <v>0.56699999999999995</v>
          </cell>
          <cell r="I134">
            <v>3.5008818342151686</v>
          </cell>
        </row>
        <row r="135">
          <cell r="B135" t="str">
            <v>5-8/4/17</v>
          </cell>
          <cell r="D135" t="str">
            <v>RBE001</v>
          </cell>
          <cell r="E135" t="str">
            <v>RBE001.2</v>
          </cell>
          <cell r="F135">
            <v>22.6</v>
          </cell>
          <cell r="G135">
            <v>0.64500000000000002</v>
          </cell>
          <cell r="I135">
            <v>3.5038759689922481</v>
          </cell>
        </row>
        <row r="136">
          <cell r="B136" t="str">
            <v>5-8/4/17</v>
          </cell>
          <cell r="D136" t="str">
            <v>RBE001</v>
          </cell>
          <cell r="E136" t="str">
            <v>RBE001.3</v>
          </cell>
          <cell r="F136">
            <v>33.840000000000003</v>
          </cell>
          <cell r="G136">
            <v>0.98199999999999998</v>
          </cell>
          <cell r="I136">
            <v>3.4460285132382893</v>
          </cell>
        </row>
        <row r="137">
          <cell r="B137" t="str">
            <v>5-8/4/17</v>
          </cell>
          <cell r="D137" t="str">
            <v>RBE001</v>
          </cell>
          <cell r="E137" t="str">
            <v>RBE001.4</v>
          </cell>
          <cell r="F137">
            <v>21.55</v>
          </cell>
          <cell r="G137">
            <v>0.60099999999999998</v>
          </cell>
          <cell r="I137">
            <v>3.5856905158069887</v>
          </cell>
        </row>
        <row r="138">
          <cell r="B138" t="str">
            <v>5-8/4/17</v>
          </cell>
          <cell r="D138" t="str">
            <v>RBE002</v>
          </cell>
          <cell r="E138" t="str">
            <v>RBE002.1</v>
          </cell>
          <cell r="F138">
            <v>18.940000000000001</v>
          </cell>
          <cell r="G138">
            <v>0.42499999999999999</v>
          </cell>
          <cell r="I138">
            <v>4.4564705882352946</v>
          </cell>
        </row>
        <row r="139">
          <cell r="B139" t="str">
            <v>5-8/4/17</v>
          </cell>
          <cell r="D139" t="str">
            <v>RBE002</v>
          </cell>
          <cell r="E139" t="str">
            <v>RBE002.2</v>
          </cell>
          <cell r="F139">
            <v>14.31</v>
          </cell>
          <cell r="G139">
            <v>0.33500000000000002</v>
          </cell>
          <cell r="I139">
            <v>4.2716417910447761</v>
          </cell>
        </row>
        <row r="140">
          <cell r="B140" t="str">
            <v>5-8/4/17</v>
          </cell>
          <cell r="D140" t="str">
            <v>RBE002</v>
          </cell>
          <cell r="E140" t="str">
            <v>RBE002.3</v>
          </cell>
          <cell r="F140">
            <v>13.73</v>
          </cell>
          <cell r="G140">
            <v>0.33400000000000002</v>
          </cell>
          <cell r="I140">
            <v>4.1107784431137722</v>
          </cell>
        </row>
        <row r="141">
          <cell r="B141" t="str">
            <v>5-8/4/17</v>
          </cell>
          <cell r="D141" t="str">
            <v>RBE002</v>
          </cell>
          <cell r="E141" t="str">
            <v>RBE002.4</v>
          </cell>
          <cell r="F141">
            <v>17.39</v>
          </cell>
          <cell r="G141">
            <v>0.41299999999999998</v>
          </cell>
          <cell r="I141">
            <v>4.2106537530266346</v>
          </cell>
        </row>
        <row r="142">
          <cell r="B142" t="str">
            <v>5-8/4/17</v>
          </cell>
          <cell r="C142" t="str">
            <v>RBF</v>
          </cell>
          <cell r="D142" t="str">
            <v>RBF001</v>
          </cell>
          <cell r="E142" t="str">
            <v>RBF001.1</v>
          </cell>
          <cell r="F142">
            <v>37.58</v>
          </cell>
          <cell r="G142">
            <v>0.61099999999999999</v>
          </cell>
          <cell r="I142">
            <v>6.1505728314238954</v>
          </cell>
        </row>
        <row r="143">
          <cell r="B143" t="str">
            <v>5-8/4/17</v>
          </cell>
          <cell r="D143" t="str">
            <v>RBF001</v>
          </cell>
          <cell r="E143" t="str">
            <v>RBF001.2</v>
          </cell>
          <cell r="F143">
            <v>42.92</v>
          </cell>
          <cell r="G143">
            <v>0.68</v>
          </cell>
          <cell r="I143">
            <v>6.3117647058823527</v>
          </cell>
        </row>
        <row r="144">
          <cell r="B144" t="str">
            <v>5-8/4/17</v>
          </cell>
          <cell r="D144" t="str">
            <v>RBF001</v>
          </cell>
          <cell r="E144" t="str">
            <v>RBF001.3</v>
          </cell>
          <cell r="F144">
            <v>49.45</v>
          </cell>
          <cell r="G144">
            <v>0.73099999999999998</v>
          </cell>
          <cell r="I144">
            <v>6.764705882352942</v>
          </cell>
        </row>
        <row r="145">
          <cell r="B145" t="str">
            <v>5-8/4/17</v>
          </cell>
          <cell r="D145" t="str">
            <v>RBF001</v>
          </cell>
          <cell r="E145" t="str">
            <v>RBF001.4</v>
          </cell>
          <cell r="F145">
            <v>31.18</v>
          </cell>
          <cell r="G145">
            <v>0.48299999999999998</v>
          </cell>
          <cell r="I145">
            <v>6.4554865424430643</v>
          </cell>
        </row>
        <row r="146">
          <cell r="B146" t="str">
            <v>5-8/4/17</v>
          </cell>
          <cell r="C146" t="str">
            <v>RBG</v>
          </cell>
          <cell r="D146" t="str">
            <v>RBG001</v>
          </cell>
          <cell r="E146" t="str">
            <v>RBG001.1</v>
          </cell>
          <cell r="F146">
            <v>43.96</v>
          </cell>
          <cell r="G146">
            <v>1.3149999999999999</v>
          </cell>
          <cell r="I146">
            <v>3.3429657794676806</v>
          </cell>
        </row>
        <row r="147">
          <cell r="B147" t="str">
            <v>5-8/4/17</v>
          </cell>
          <cell r="D147" t="str">
            <v>RBG001</v>
          </cell>
          <cell r="E147" t="str">
            <v>RBG001.2</v>
          </cell>
          <cell r="F147">
            <v>34</v>
          </cell>
          <cell r="G147">
            <v>1.0129999999999999</v>
          </cell>
          <cell r="I147">
            <v>3.3563672260612045</v>
          </cell>
        </row>
        <row r="148">
          <cell r="B148" t="str">
            <v>5-8/4/17</v>
          </cell>
          <cell r="D148" t="str">
            <v>RBG001</v>
          </cell>
          <cell r="E148" t="str">
            <v>RBG001.3</v>
          </cell>
          <cell r="F148">
            <v>23.27</v>
          </cell>
          <cell r="G148">
            <v>0.58599999999999997</v>
          </cell>
          <cell r="I148">
            <v>3.9709897610921501</v>
          </cell>
        </row>
        <row r="149">
          <cell r="B149" t="str">
            <v>5-8/4/17</v>
          </cell>
          <cell r="D149" t="str">
            <v>RBG001</v>
          </cell>
          <cell r="E149" t="str">
            <v>RBG001.4</v>
          </cell>
          <cell r="F149">
            <v>51.58</v>
          </cell>
          <cell r="G149">
            <v>1.4770000000000001</v>
          </cell>
          <cell r="I149">
            <v>3.4922139471902502</v>
          </cell>
        </row>
        <row r="150">
          <cell r="B150" t="str">
            <v>5-8/4/17</v>
          </cell>
          <cell r="D150" t="str">
            <v>RBG002</v>
          </cell>
          <cell r="E150" t="str">
            <v>RBG002.1</v>
          </cell>
          <cell r="F150">
            <v>11.37</v>
          </cell>
          <cell r="G150">
            <v>0.24</v>
          </cell>
          <cell r="I150">
            <v>4.7374999999999998</v>
          </cell>
        </row>
        <row r="151">
          <cell r="B151" t="str">
            <v>5-8/4/17</v>
          </cell>
          <cell r="D151" t="str">
            <v>RBG002</v>
          </cell>
          <cell r="E151" t="str">
            <v>RBG002.2</v>
          </cell>
          <cell r="F151">
            <v>29.93</v>
          </cell>
          <cell r="G151">
            <v>0.748</v>
          </cell>
          <cell r="I151">
            <v>4.0013368983957225</v>
          </cell>
        </row>
        <row r="152">
          <cell r="B152" t="str">
            <v>5-8/4/17</v>
          </cell>
          <cell r="D152" t="str">
            <v>RBG002</v>
          </cell>
          <cell r="E152" t="str">
            <v>RBG002.3</v>
          </cell>
          <cell r="F152">
            <v>16.190000000000001</v>
          </cell>
          <cell r="G152">
            <v>0.35499999999999998</v>
          </cell>
          <cell r="I152">
            <v>4.5605633802816907</v>
          </cell>
        </row>
        <row r="153">
          <cell r="B153" t="str">
            <v>5-8/4/17</v>
          </cell>
          <cell r="D153" t="str">
            <v>RBG002</v>
          </cell>
          <cell r="E153" t="str">
            <v>RBG002.4</v>
          </cell>
          <cell r="F153">
            <v>17.579999999999998</v>
          </cell>
          <cell r="G153">
            <v>0.42799999999999999</v>
          </cell>
          <cell r="I153">
            <v>4.1074766355140184</v>
          </cell>
        </row>
        <row r="154">
          <cell r="B154" t="str">
            <v>5-8/4/17</v>
          </cell>
          <cell r="C154" t="str">
            <v>MCA</v>
          </cell>
          <cell r="D154" t="str">
            <v>MCA001</v>
          </cell>
          <cell r="E154" t="str">
            <v>MCA001.1</v>
          </cell>
          <cell r="F154">
            <v>40.5</v>
          </cell>
          <cell r="G154">
            <v>0.79100000000000004</v>
          </cell>
          <cell r="I154">
            <v>5.120101137800253</v>
          </cell>
        </row>
        <row r="155">
          <cell r="B155" t="str">
            <v>5-8/4/17</v>
          </cell>
          <cell r="D155" t="str">
            <v>MCA001</v>
          </cell>
          <cell r="E155" t="str">
            <v>MCA001.2</v>
          </cell>
          <cell r="F155">
            <v>42.23</v>
          </cell>
          <cell r="G155">
            <v>0.92400000000000004</v>
          </cell>
          <cell r="I155">
            <v>4.5703463203463199</v>
          </cell>
        </row>
        <row r="156">
          <cell r="B156" t="str">
            <v>5-8/4/17</v>
          </cell>
          <cell r="D156" t="str">
            <v>MCA001</v>
          </cell>
          <cell r="E156" t="str">
            <v>MCA001.3</v>
          </cell>
          <cell r="F156">
            <v>24.22</v>
          </cell>
          <cell r="G156">
            <v>0.624</v>
          </cell>
          <cell r="I156">
            <v>3.8814102564102564</v>
          </cell>
        </row>
        <row r="157">
          <cell r="B157" t="str">
            <v>5-8/4/17</v>
          </cell>
          <cell r="D157" t="str">
            <v>MCA001</v>
          </cell>
          <cell r="E157" t="str">
            <v>MCA001.4</v>
          </cell>
          <cell r="F157">
            <v>31.27</v>
          </cell>
          <cell r="G157">
            <v>0.53800000000000003</v>
          </cell>
          <cell r="I157">
            <v>5.8122676579925647</v>
          </cell>
        </row>
        <row r="158">
          <cell r="B158" t="str">
            <v>5-8/4/17</v>
          </cell>
          <cell r="D158" t="str">
            <v>MCA002</v>
          </cell>
          <cell r="E158" t="str">
            <v>MCA002.1</v>
          </cell>
          <cell r="F158">
            <v>55.07</v>
          </cell>
          <cell r="G158">
            <v>1.167</v>
          </cell>
          <cell r="I158">
            <v>4.7189374464438725</v>
          </cell>
        </row>
        <row r="159">
          <cell r="B159" t="str">
            <v>5-8/4/17</v>
          </cell>
          <cell r="D159" t="str">
            <v>MCA002</v>
          </cell>
          <cell r="E159" t="str">
            <v>MCA002.2</v>
          </cell>
          <cell r="F159">
            <v>34.78</v>
          </cell>
          <cell r="G159">
            <v>0.748</v>
          </cell>
          <cell r="I159">
            <v>4.6497326203208562</v>
          </cell>
        </row>
        <row r="160">
          <cell r="B160" t="str">
            <v>5-8/4/17</v>
          </cell>
          <cell r="D160" t="str">
            <v>MCA002</v>
          </cell>
          <cell r="E160" t="str">
            <v>MCA002.3</v>
          </cell>
          <cell r="F160">
            <v>48</v>
          </cell>
          <cell r="G160">
            <v>0.98299999999999998</v>
          </cell>
          <cell r="I160">
            <v>4.8830111902339777</v>
          </cell>
        </row>
        <row r="161">
          <cell r="B161" t="str">
            <v>5-8/4/17</v>
          </cell>
          <cell r="D161" t="str">
            <v>MCA002</v>
          </cell>
          <cell r="E161" t="str">
            <v>MCA002.4</v>
          </cell>
          <cell r="F161">
            <v>23.53</v>
          </cell>
          <cell r="G161">
            <v>0.50900000000000001</v>
          </cell>
          <cell r="I161">
            <v>4.6227897838899805</v>
          </cell>
        </row>
        <row r="162">
          <cell r="A162" t="str">
            <v>E. globoidea</v>
          </cell>
          <cell r="B162" t="str">
            <v>5-8/4/17</v>
          </cell>
          <cell r="C162" t="str">
            <v>MCB</v>
          </cell>
          <cell r="D162" t="str">
            <v>MCB001</v>
          </cell>
          <cell r="E162" t="str">
            <v>MCB001.1</v>
          </cell>
          <cell r="F162">
            <v>30.55</v>
          </cell>
          <cell r="G162">
            <v>0.69599999999999995</v>
          </cell>
          <cell r="I162">
            <v>4.389367816091954</v>
          </cell>
        </row>
        <row r="163">
          <cell r="A163" t="str">
            <v>E. globoidea</v>
          </cell>
          <cell r="B163" t="str">
            <v>5-8/4/17</v>
          </cell>
          <cell r="D163" t="str">
            <v>MCB001</v>
          </cell>
          <cell r="E163" t="str">
            <v>MCB001.2</v>
          </cell>
          <cell r="F163">
            <v>28.27</v>
          </cell>
          <cell r="G163">
            <v>0.68100000000000005</v>
          </cell>
          <cell r="I163">
            <v>4.1512481644640236</v>
          </cell>
        </row>
        <row r="164">
          <cell r="A164" t="str">
            <v>E. globoidea</v>
          </cell>
          <cell r="B164" t="str">
            <v>5-8/4/17</v>
          </cell>
          <cell r="D164" t="str">
            <v>MCB001</v>
          </cell>
          <cell r="E164" t="str">
            <v>MCB001.3</v>
          </cell>
          <cell r="F164">
            <v>29.9</v>
          </cell>
          <cell r="G164">
            <v>0.68200000000000005</v>
          </cell>
          <cell r="I164">
            <v>4.3841642228739</v>
          </cell>
        </row>
        <row r="165">
          <cell r="A165" t="str">
            <v>E. globoidea</v>
          </cell>
          <cell r="B165" t="str">
            <v>5-8/4/17</v>
          </cell>
          <cell r="D165" t="str">
            <v>MCB001</v>
          </cell>
          <cell r="E165" t="str">
            <v>MCB001.4</v>
          </cell>
          <cell r="F165">
            <v>27.89</v>
          </cell>
          <cell r="G165">
            <v>0.60399999999999998</v>
          </cell>
          <cell r="I165">
            <v>4.6175496688741724</v>
          </cell>
        </row>
        <row r="166">
          <cell r="A166" t="str">
            <v>E. polyanthemos ssp. vestida</v>
          </cell>
          <cell r="B166" t="str">
            <v>5-8/4/17</v>
          </cell>
          <cell r="C166" t="str">
            <v>SDA</v>
          </cell>
          <cell r="D166" t="str">
            <v>SDA001</v>
          </cell>
          <cell r="E166" t="str">
            <v>SDA001.1</v>
          </cell>
          <cell r="F166">
            <v>34.25</v>
          </cell>
          <cell r="G166">
            <v>0.36699999999999999</v>
          </cell>
          <cell r="I166">
            <v>9.3324250681198926</v>
          </cell>
        </row>
        <row r="167">
          <cell r="A167" t="str">
            <v>E. polyanthemos ssp. vestida</v>
          </cell>
          <cell r="B167" t="str">
            <v>5-8/4/17</v>
          </cell>
          <cell r="D167" t="str">
            <v>SDA001</v>
          </cell>
          <cell r="E167" t="str">
            <v>SDA001.2</v>
          </cell>
          <cell r="F167">
            <v>40.21</v>
          </cell>
          <cell r="G167">
            <v>0.49199999999999999</v>
          </cell>
          <cell r="I167">
            <v>8.1727642276422774</v>
          </cell>
        </row>
        <row r="168">
          <cell r="A168" t="str">
            <v>E. polyanthemos ssp. vestida</v>
          </cell>
          <cell r="B168" t="str">
            <v>5-8/4/17</v>
          </cell>
          <cell r="D168" t="str">
            <v>SDA001</v>
          </cell>
          <cell r="E168" t="str">
            <v>SDA001.3</v>
          </cell>
          <cell r="F168">
            <v>27.75</v>
          </cell>
          <cell r="G168">
            <v>0.33900000000000002</v>
          </cell>
          <cell r="I168">
            <v>8.1858407079646014</v>
          </cell>
        </row>
        <row r="169">
          <cell r="A169" t="str">
            <v>E. polyanthemos ssp. vestida</v>
          </cell>
          <cell r="B169" t="str">
            <v>5-8/4/17</v>
          </cell>
          <cell r="D169" t="str">
            <v>SDA001</v>
          </cell>
          <cell r="E169" t="str">
            <v>SDA001.4</v>
          </cell>
          <cell r="F169">
            <v>20.18</v>
          </cell>
          <cell r="G169">
            <v>0.26900000000000002</v>
          </cell>
          <cell r="I169">
            <v>7.5018587360594795</v>
          </cell>
        </row>
        <row r="170">
          <cell r="A170" t="str">
            <v>E. tricarpa</v>
          </cell>
          <cell r="B170" t="str">
            <v>5-8/4/17</v>
          </cell>
          <cell r="D170" t="str">
            <v>SDA002</v>
          </cell>
          <cell r="E170" t="str">
            <v>SDA002.1</v>
          </cell>
          <cell r="F170">
            <v>19.48</v>
          </cell>
          <cell r="G170">
            <v>0.34699999999999998</v>
          </cell>
          <cell r="I170">
            <v>5.6138328530259374</v>
          </cell>
        </row>
        <row r="171">
          <cell r="A171" t="str">
            <v>E. tricarpa</v>
          </cell>
          <cell r="B171" t="str">
            <v>5-8/4/17</v>
          </cell>
          <cell r="D171" t="str">
            <v>SDA002</v>
          </cell>
          <cell r="E171" t="str">
            <v>SDA002.2</v>
          </cell>
          <cell r="F171">
            <v>31.04</v>
          </cell>
          <cell r="G171">
            <v>0.68700000000000006</v>
          </cell>
          <cell r="I171">
            <v>4.5181950509461419</v>
          </cell>
        </row>
        <row r="172">
          <cell r="A172" t="str">
            <v>E. tricarpa</v>
          </cell>
          <cell r="B172" t="str">
            <v>5-8/4/17</v>
          </cell>
          <cell r="D172" t="str">
            <v>SDA002</v>
          </cell>
          <cell r="E172" t="str">
            <v>SDA002.3</v>
          </cell>
          <cell r="F172">
            <v>11.22</v>
          </cell>
          <cell r="G172">
            <v>0.23799999999999999</v>
          </cell>
          <cell r="I172">
            <v>4.7142857142857144</v>
          </cell>
        </row>
        <row r="173">
          <cell r="A173" t="str">
            <v>E. tricarpa</v>
          </cell>
          <cell r="B173" t="str">
            <v>5-8/4/17</v>
          </cell>
          <cell r="D173" t="str">
            <v>SDA002</v>
          </cell>
          <cell r="E173" t="str">
            <v>SDA002.4</v>
          </cell>
          <cell r="F173">
            <v>20.47</v>
          </cell>
          <cell r="G173">
            <v>0.38800000000000001</v>
          </cell>
          <cell r="I173">
            <v>5.2757731958762886</v>
          </cell>
        </row>
        <row r="174">
          <cell r="B174" t="str">
            <v>5-8/4/17</v>
          </cell>
          <cell r="C174" t="str">
            <v>SDB</v>
          </cell>
          <cell r="D174" t="str">
            <v>SDB001</v>
          </cell>
          <cell r="E174" t="str">
            <v>SDB001.1</v>
          </cell>
          <cell r="F174">
            <v>33.01</v>
          </cell>
          <cell r="G174">
            <v>0.6</v>
          </cell>
          <cell r="I174">
            <v>5.5016666666666669</v>
          </cell>
        </row>
        <row r="175">
          <cell r="B175" t="str">
            <v>5-8/4/17</v>
          </cell>
          <cell r="D175" t="str">
            <v>SDB001</v>
          </cell>
          <cell r="E175" t="str">
            <v>SDB001.2</v>
          </cell>
          <cell r="F175">
            <v>34.17</v>
          </cell>
          <cell r="G175">
            <v>0.625</v>
          </cell>
          <cell r="I175">
            <v>5.4672000000000001</v>
          </cell>
        </row>
        <row r="176">
          <cell r="B176" t="str">
            <v>5-8/4/17</v>
          </cell>
          <cell r="D176" t="str">
            <v>SDB001</v>
          </cell>
          <cell r="E176" t="str">
            <v>SDB001.3</v>
          </cell>
          <cell r="F176">
            <v>32.93</v>
          </cell>
          <cell r="G176">
            <v>0.629</v>
          </cell>
          <cell r="I176">
            <v>5.2352941176470589</v>
          </cell>
        </row>
        <row r="177">
          <cell r="B177" t="str">
            <v>5-8/4/17</v>
          </cell>
          <cell r="D177" t="str">
            <v>SDB001</v>
          </cell>
          <cell r="E177" t="str">
            <v>SDB001.4</v>
          </cell>
          <cell r="F177">
            <v>30.73</v>
          </cell>
          <cell r="G177">
            <v>0.54900000000000004</v>
          </cell>
          <cell r="I177">
            <v>5.5974499089253182</v>
          </cell>
        </row>
        <row r="178">
          <cell r="A178" t="str">
            <v>E. tricarpa</v>
          </cell>
          <cell r="B178" t="str">
            <v>5-8/4/17</v>
          </cell>
          <cell r="C178" t="str">
            <v>SDC</v>
          </cell>
          <cell r="D178" t="str">
            <v>SDC001</v>
          </cell>
          <cell r="E178" t="str">
            <v>SDC001.1</v>
          </cell>
          <cell r="F178">
            <v>17.5</v>
          </cell>
          <cell r="G178">
            <v>0.377</v>
          </cell>
          <cell r="I178">
            <v>4.6419098143236077</v>
          </cell>
        </row>
        <row r="179">
          <cell r="A179" t="str">
            <v>E. tricarpa</v>
          </cell>
          <cell r="B179" t="str">
            <v>5-8/4/17</v>
          </cell>
          <cell r="D179" t="str">
            <v>SDC001</v>
          </cell>
          <cell r="E179" t="str">
            <v>SDC001.2</v>
          </cell>
          <cell r="F179">
            <v>12.6</v>
          </cell>
          <cell r="G179">
            <v>0.34200000000000003</v>
          </cell>
          <cell r="I179">
            <v>3.6842105263157889</v>
          </cell>
        </row>
        <row r="180">
          <cell r="A180" t="str">
            <v>E. tricarpa</v>
          </cell>
          <cell r="B180" t="str">
            <v>5-8/4/17</v>
          </cell>
          <cell r="D180" t="str">
            <v>SDC001</v>
          </cell>
          <cell r="E180" t="str">
            <v>SDC001.3</v>
          </cell>
          <cell r="F180">
            <v>7.81</v>
          </cell>
          <cell r="G180">
            <v>0.20699999999999999</v>
          </cell>
          <cell r="I180">
            <v>3.7729468599033815</v>
          </cell>
        </row>
        <row r="181">
          <cell r="A181" t="str">
            <v>E. tricarpa</v>
          </cell>
          <cell r="B181" t="str">
            <v>5-8/4/17</v>
          </cell>
          <cell r="D181" t="str">
            <v>SDC001</v>
          </cell>
          <cell r="E181" t="str">
            <v>SDC001.4</v>
          </cell>
          <cell r="F181">
            <v>8.64</v>
          </cell>
          <cell r="G181">
            <v>0.22800000000000001</v>
          </cell>
          <cell r="I181">
            <v>3.7894736842105265</v>
          </cell>
        </row>
        <row r="182">
          <cell r="B182" t="str">
            <v>5-8/4/17</v>
          </cell>
          <cell r="C182" t="str">
            <v>SDD</v>
          </cell>
          <cell r="D182" t="str">
            <v>SDD001</v>
          </cell>
          <cell r="E182" t="str">
            <v>SDD001.1</v>
          </cell>
          <cell r="F182">
            <v>20.75</v>
          </cell>
          <cell r="G182">
            <v>0.53900000000000003</v>
          </cell>
          <cell r="I182">
            <v>3.8497217068645639</v>
          </cell>
        </row>
        <row r="183">
          <cell r="B183" t="str">
            <v>5-8/4/17</v>
          </cell>
          <cell r="D183" t="str">
            <v>SDD001</v>
          </cell>
          <cell r="E183" t="str">
            <v>SDD001.2</v>
          </cell>
          <cell r="F183">
            <v>26.31</v>
          </cell>
          <cell r="G183">
            <v>0.63100000000000001</v>
          </cell>
          <cell r="I183">
            <v>4.1695721077654513</v>
          </cell>
        </row>
        <row r="184">
          <cell r="B184" t="str">
            <v>5-8/4/17</v>
          </cell>
          <cell r="D184" t="str">
            <v>SDD001</v>
          </cell>
          <cell r="E184" t="str">
            <v>SDD001.3</v>
          </cell>
          <cell r="F184">
            <v>35.35</v>
          </cell>
          <cell r="G184">
            <v>0.873</v>
          </cell>
          <cell r="I184">
            <v>4.0492554410080182</v>
          </cell>
        </row>
        <row r="185">
          <cell r="B185" t="str">
            <v>5-8/4/17</v>
          </cell>
          <cell r="D185" t="str">
            <v>SDD001</v>
          </cell>
          <cell r="E185" t="str">
            <v>SDD001.4</v>
          </cell>
          <cell r="F185">
            <v>19.5</v>
          </cell>
          <cell r="G185">
            <v>0.40500000000000003</v>
          </cell>
          <cell r="I185">
            <v>4.8148148148148149</v>
          </cell>
        </row>
        <row r="186">
          <cell r="B186" t="str">
            <v>5-8/4/17</v>
          </cell>
          <cell r="C186" t="str">
            <v>SDE</v>
          </cell>
          <cell r="D186" t="str">
            <v>SDE001</v>
          </cell>
          <cell r="E186" t="str">
            <v>SDE001.1</v>
          </cell>
          <cell r="F186">
            <v>57.56</v>
          </cell>
          <cell r="G186">
            <v>1.4810000000000001</v>
          </cell>
          <cell r="I186">
            <v>3.8865631330182309</v>
          </cell>
        </row>
        <row r="187">
          <cell r="B187" t="str">
            <v>5-8/4/17</v>
          </cell>
          <cell r="D187" t="str">
            <v>SDE001</v>
          </cell>
          <cell r="E187" t="str">
            <v>SDE001.2</v>
          </cell>
          <cell r="F187">
            <v>47.43</v>
          </cell>
          <cell r="G187">
            <v>1.3009999999999999</v>
          </cell>
          <cell r="I187">
            <v>3.6456571867794003</v>
          </cell>
        </row>
        <row r="188">
          <cell r="B188" t="str">
            <v>5-8/4/17</v>
          </cell>
          <cell r="D188" t="str">
            <v>SDE001</v>
          </cell>
          <cell r="E188" t="str">
            <v>SDE001.3</v>
          </cell>
          <cell r="F188">
            <v>72.03</v>
          </cell>
          <cell r="G188">
            <v>2.0019999999999998</v>
          </cell>
          <cell r="I188">
            <v>3.5979020979020979</v>
          </cell>
        </row>
        <row r="189">
          <cell r="B189" t="str">
            <v>5-8/4/17</v>
          </cell>
          <cell r="D189" t="str">
            <v>SDE001</v>
          </cell>
          <cell r="E189" t="str">
            <v>SDE001.4</v>
          </cell>
          <cell r="F189">
            <v>30.94</v>
          </cell>
          <cell r="G189">
            <v>0.80800000000000005</v>
          </cell>
          <cell r="I189">
            <v>3.8292079207920793</v>
          </cell>
        </row>
        <row r="190">
          <cell r="B190" t="str">
            <v>5-8/4/17</v>
          </cell>
          <cell r="C190" t="str">
            <v>SDF</v>
          </cell>
          <cell r="D190" t="str">
            <v>SDF001</v>
          </cell>
          <cell r="E190" t="str">
            <v>SDF001.1</v>
          </cell>
          <cell r="F190">
            <v>26.98</v>
          </cell>
          <cell r="G190">
            <v>0.60299999999999998</v>
          </cell>
          <cell r="I190">
            <v>4.4742951907131019</v>
          </cell>
        </row>
        <row r="191">
          <cell r="B191" t="str">
            <v>5-8/4/17</v>
          </cell>
          <cell r="D191" t="str">
            <v>SDF001</v>
          </cell>
          <cell r="E191" t="str">
            <v>SDF001.2</v>
          </cell>
          <cell r="F191">
            <v>18.98</v>
          </cell>
          <cell r="G191">
            <v>0.39</v>
          </cell>
          <cell r="I191">
            <v>4.8666666666666663</v>
          </cell>
        </row>
        <row r="192">
          <cell r="B192" t="str">
            <v>5-8/4/17</v>
          </cell>
          <cell r="D192" t="str">
            <v>SDF001</v>
          </cell>
          <cell r="E192" t="str">
            <v>SDF001.3</v>
          </cell>
          <cell r="F192">
            <v>20.6</v>
          </cell>
          <cell r="G192">
            <v>0.45800000000000002</v>
          </cell>
          <cell r="I192">
            <v>4.4978165938864629</v>
          </cell>
        </row>
        <row r="193">
          <cell r="B193" t="str">
            <v>5-8/4/17</v>
          </cell>
          <cell r="D193" t="str">
            <v>SDF001</v>
          </cell>
          <cell r="E193" t="str">
            <v>SDF001.4</v>
          </cell>
          <cell r="F193">
            <v>18.16</v>
          </cell>
          <cell r="G193">
            <v>0.441</v>
          </cell>
          <cell r="I193">
            <v>4.1179138321995463</v>
          </cell>
        </row>
        <row r="194">
          <cell r="B194" t="str">
            <v>5-8/4/17</v>
          </cell>
          <cell r="C194" t="str">
            <v>SDG</v>
          </cell>
          <cell r="D194" t="str">
            <v>SDG001</v>
          </cell>
          <cell r="E194" t="str">
            <v>SDG001.1</v>
          </cell>
          <cell r="F194">
            <v>19.55</v>
          </cell>
          <cell r="G194">
            <v>0.375</v>
          </cell>
          <cell r="I194">
            <v>5.2133333333333329</v>
          </cell>
        </row>
        <row r="195">
          <cell r="B195" t="str">
            <v>5-8/4/17</v>
          </cell>
          <cell r="D195" t="str">
            <v>SDG001</v>
          </cell>
          <cell r="E195" t="str">
            <v>SDG001.2</v>
          </cell>
          <cell r="F195">
            <v>5.14</v>
          </cell>
          <cell r="G195">
            <v>7.2999999999999995E-2</v>
          </cell>
          <cell r="I195">
            <v>7.0410958904109595</v>
          </cell>
        </row>
        <row r="196">
          <cell r="B196" t="str">
            <v>5-8/4/17</v>
          </cell>
          <cell r="D196" t="str">
            <v>SDG001</v>
          </cell>
          <cell r="E196" t="str">
            <v>SDG001.3</v>
          </cell>
          <cell r="F196">
            <v>11.67</v>
          </cell>
          <cell r="G196">
            <v>0.184</v>
          </cell>
          <cell r="I196">
            <v>6.3423913043478262</v>
          </cell>
        </row>
        <row r="197">
          <cell r="B197" t="str">
            <v>5-8/4/17</v>
          </cell>
          <cell r="D197" t="str">
            <v>SDG001</v>
          </cell>
          <cell r="E197" t="str">
            <v>SDG001.4</v>
          </cell>
          <cell r="F197">
            <v>12.4</v>
          </cell>
          <cell r="G197">
            <v>0.19900000000000001</v>
          </cell>
          <cell r="I197">
            <v>6.2311557788944727</v>
          </cell>
        </row>
        <row r="198">
          <cell r="A198" t="str">
            <v>E. viminalis ssp. pryoriana</v>
          </cell>
          <cell r="B198" t="str">
            <v>5-8/4/17</v>
          </cell>
          <cell r="C198" t="str">
            <v>SDH</v>
          </cell>
          <cell r="D198" t="str">
            <v>SDH001</v>
          </cell>
          <cell r="E198" t="str">
            <v>SDH001.1</v>
          </cell>
          <cell r="F198">
            <v>16.59</v>
          </cell>
          <cell r="G198">
            <v>0.313</v>
          </cell>
          <cell r="I198">
            <v>5.3003194888178911</v>
          </cell>
        </row>
        <row r="199">
          <cell r="A199" t="str">
            <v>E. viminalis ssp. pryoriana</v>
          </cell>
          <cell r="B199" t="str">
            <v>5-8/4/17</v>
          </cell>
          <cell r="D199" t="str">
            <v>SDH001</v>
          </cell>
          <cell r="E199" t="str">
            <v>SDH001.2</v>
          </cell>
          <cell r="F199">
            <v>16.690000000000001</v>
          </cell>
          <cell r="G199">
            <v>0.34799999999999998</v>
          </cell>
          <cell r="I199">
            <v>4.7959770114942533</v>
          </cell>
        </row>
        <row r="200">
          <cell r="A200" t="str">
            <v>E. viminalis ssp. pryoriana</v>
          </cell>
          <cell r="B200" t="str">
            <v>5-8/4/17</v>
          </cell>
          <cell r="D200" t="str">
            <v>SDH001</v>
          </cell>
          <cell r="E200" t="str">
            <v>SDH001.3</v>
          </cell>
          <cell r="F200">
            <v>25.03</v>
          </cell>
          <cell r="G200">
            <v>0.39200000000000002</v>
          </cell>
          <cell r="I200">
            <v>6.3852040816326525</v>
          </cell>
        </row>
        <row r="201">
          <cell r="A201" t="str">
            <v>E. viminalis ssp. pryoriana</v>
          </cell>
          <cell r="B201" t="str">
            <v>5-8/4/17</v>
          </cell>
          <cell r="D201" t="str">
            <v>SDH001</v>
          </cell>
          <cell r="E201" t="str">
            <v>SDH001.4</v>
          </cell>
          <cell r="F201">
            <v>18.43</v>
          </cell>
          <cell r="G201">
            <v>0.36099999999999999</v>
          </cell>
          <cell r="I201">
            <v>5.1052631578947372</v>
          </cell>
        </row>
        <row r="202">
          <cell r="A202" t="str">
            <v>E. dalrympleana ssp. dalrympleana</v>
          </cell>
          <cell r="B202" t="str">
            <v>5-8/4/17</v>
          </cell>
          <cell r="C202" t="str">
            <v>SDI</v>
          </cell>
          <cell r="D202" t="str">
            <v>SDI001</v>
          </cell>
          <cell r="E202" t="str">
            <v>SDI001.1</v>
          </cell>
          <cell r="F202">
            <v>31.02</v>
          </cell>
          <cell r="G202">
            <v>0.53600000000000003</v>
          </cell>
          <cell r="I202">
            <v>5.7873134328358207</v>
          </cell>
        </row>
        <row r="203">
          <cell r="A203" t="str">
            <v>E. dalrympleana ssp. dalrympleana</v>
          </cell>
          <cell r="B203" t="str">
            <v>5-8/4/17</v>
          </cell>
          <cell r="D203" t="str">
            <v>SDI001</v>
          </cell>
          <cell r="E203" t="str">
            <v>SDI001.2</v>
          </cell>
          <cell r="F203">
            <v>17.850000000000001</v>
          </cell>
          <cell r="G203">
            <v>0.29699999999999999</v>
          </cell>
          <cell r="I203">
            <v>6.0101010101010113</v>
          </cell>
        </row>
        <row r="204">
          <cell r="A204" t="str">
            <v>E. dalrympleana ssp. dalrympleana</v>
          </cell>
          <cell r="B204" t="str">
            <v>5-8/4/17</v>
          </cell>
          <cell r="D204" t="str">
            <v>SDI001</v>
          </cell>
          <cell r="E204" t="str">
            <v>SDI001.3</v>
          </cell>
          <cell r="F204">
            <v>25.92</v>
          </cell>
          <cell r="G204">
            <v>0.41899999999999998</v>
          </cell>
          <cell r="I204">
            <v>6.1861575178997619</v>
          </cell>
        </row>
        <row r="205">
          <cell r="A205" t="str">
            <v>E. dalrympleana ssp. dalrympleana</v>
          </cell>
          <cell r="B205" t="str">
            <v>5-8/4/17</v>
          </cell>
          <cell r="D205" t="str">
            <v>SDI001</v>
          </cell>
          <cell r="E205" t="str">
            <v>SDI001.4</v>
          </cell>
          <cell r="F205">
            <v>18.690000000000001</v>
          </cell>
          <cell r="G205">
            <v>0.32600000000000001</v>
          </cell>
          <cell r="I205">
            <v>5.7331288343558287</v>
          </cell>
        </row>
        <row r="206">
          <cell r="A206" t="str">
            <v>E. conspicua</v>
          </cell>
          <cell r="B206" t="str">
            <v>5-8/4/17</v>
          </cell>
          <cell r="C206" t="str">
            <v>BBA</v>
          </cell>
          <cell r="D206" t="str">
            <v>BBA001</v>
          </cell>
          <cell r="E206" t="str">
            <v>BBA001.1</v>
          </cell>
          <cell r="F206">
            <v>41.24</v>
          </cell>
          <cell r="G206">
            <v>1.0880000000000001</v>
          </cell>
          <cell r="I206">
            <v>3.7904411764705883</v>
          </cell>
        </row>
        <row r="207">
          <cell r="A207" t="str">
            <v>E. conspicua</v>
          </cell>
          <cell r="B207" t="str">
            <v>5-8/4/17</v>
          </cell>
          <cell r="D207" t="str">
            <v>BBA001</v>
          </cell>
          <cell r="E207" t="str">
            <v>BBA001.2</v>
          </cell>
          <cell r="F207">
            <v>16.22</v>
          </cell>
          <cell r="G207">
            <v>0.24099999999999999</v>
          </cell>
          <cell r="I207">
            <v>6.7302904564315353</v>
          </cell>
        </row>
        <row r="208">
          <cell r="A208" t="str">
            <v>E. conspicua</v>
          </cell>
          <cell r="B208" t="str">
            <v>5-8/4/17</v>
          </cell>
          <cell r="D208" t="str">
            <v>BBA001</v>
          </cell>
          <cell r="E208" t="str">
            <v>BBA001.3</v>
          </cell>
          <cell r="F208">
            <v>31.73</v>
          </cell>
          <cell r="G208">
            <v>0.51800000000000002</v>
          </cell>
          <cell r="I208">
            <v>6.1254826254826256</v>
          </cell>
        </row>
        <row r="209">
          <cell r="A209" t="str">
            <v>E. conspicua</v>
          </cell>
          <cell r="B209" t="str">
            <v>5-8/4/17</v>
          </cell>
          <cell r="D209" t="str">
            <v>BBA001</v>
          </cell>
          <cell r="E209" t="str">
            <v>BBA001.4</v>
          </cell>
          <cell r="F209">
            <v>38.4</v>
          </cell>
          <cell r="G209">
            <v>0.96299999999999997</v>
          </cell>
          <cell r="I209">
            <v>3.9875389408099684</v>
          </cell>
        </row>
        <row r="210">
          <cell r="C210" t="str">
            <v>CPA</v>
          </cell>
          <cell r="D210" t="str">
            <v>CPA001</v>
          </cell>
          <cell r="E210" t="str">
            <v>CPA001.1</v>
          </cell>
          <cell r="I210"/>
        </row>
        <row r="211">
          <cell r="D211" t="str">
            <v>CPA001</v>
          </cell>
          <cell r="E211" t="str">
            <v>CPA001.2</v>
          </cell>
          <cell r="I211"/>
        </row>
        <row r="212">
          <cell r="D212" t="str">
            <v>CPA001</v>
          </cell>
          <cell r="E212" t="str">
            <v>CPA001.3</v>
          </cell>
          <cell r="I212"/>
        </row>
        <row r="213">
          <cell r="D213" t="str">
            <v>CPA001</v>
          </cell>
          <cell r="E213" t="str">
            <v>CPA001.4</v>
          </cell>
          <cell r="I213"/>
        </row>
        <row r="214">
          <cell r="D214" t="str">
            <v>CPA002</v>
          </cell>
          <cell r="E214" t="str">
            <v>CPA002.1</v>
          </cell>
          <cell r="F214">
            <v>18.57</v>
          </cell>
          <cell r="G214">
            <v>0.74399999999999999</v>
          </cell>
          <cell r="I214">
            <v>2.495967741935484</v>
          </cell>
        </row>
        <row r="215">
          <cell r="D215" t="str">
            <v>CPA002</v>
          </cell>
          <cell r="E215" t="str">
            <v>CPA002.2</v>
          </cell>
          <cell r="F215">
            <v>15.05</v>
          </cell>
          <cell r="G215">
            <v>0.57899999999999996</v>
          </cell>
          <cell r="I215">
            <v>2.5993091537132988</v>
          </cell>
        </row>
        <row r="216">
          <cell r="D216" t="str">
            <v>CPA002</v>
          </cell>
          <cell r="E216" t="str">
            <v>CPA002.3</v>
          </cell>
          <cell r="F216">
            <v>15.92</v>
          </cell>
          <cell r="G216">
            <v>0.60799999999999998</v>
          </cell>
          <cell r="I216">
            <v>2.6184210526315792</v>
          </cell>
        </row>
        <row r="217">
          <cell r="D217" t="str">
            <v>CPA002</v>
          </cell>
          <cell r="E217" t="str">
            <v>CPA002.4</v>
          </cell>
          <cell r="F217">
            <v>12.09</v>
          </cell>
          <cell r="G217">
            <v>0.45500000000000002</v>
          </cell>
          <cell r="I217">
            <v>2.657142857142857</v>
          </cell>
        </row>
        <row r="218">
          <cell r="D218" t="str">
            <v>CPA003</v>
          </cell>
          <cell r="E218" t="str">
            <v>CPA003.1</v>
          </cell>
          <cell r="F218">
            <v>11.08</v>
          </cell>
          <cell r="G218">
            <v>0.38300000000000001</v>
          </cell>
          <cell r="I218">
            <v>2.8929503916449084</v>
          </cell>
        </row>
        <row r="219">
          <cell r="D219" t="str">
            <v>CPA003</v>
          </cell>
          <cell r="E219" t="str">
            <v>CPA003.2</v>
          </cell>
          <cell r="F219">
            <v>14.9</v>
          </cell>
          <cell r="G219">
            <v>0.54200000000000004</v>
          </cell>
          <cell r="I219">
            <v>2.7490774907749076</v>
          </cell>
        </row>
        <row r="220">
          <cell r="D220" t="str">
            <v>CPA003</v>
          </cell>
          <cell r="E220" t="str">
            <v>CPA003.3</v>
          </cell>
          <cell r="F220">
            <v>8.5399999999999991</v>
          </cell>
          <cell r="G220">
            <v>0.316</v>
          </cell>
          <cell r="I220">
            <v>2.70253164556962</v>
          </cell>
        </row>
        <row r="221">
          <cell r="D221" t="str">
            <v>CPA003</v>
          </cell>
          <cell r="E221" t="str">
            <v>CPA003.4</v>
          </cell>
          <cell r="F221">
            <v>11.99</v>
          </cell>
          <cell r="G221">
            <v>0.309</v>
          </cell>
          <cell r="I221">
            <v>3.8802588996763752</v>
          </cell>
        </row>
        <row r="222">
          <cell r="D222" t="str">
            <v>CPA004</v>
          </cell>
          <cell r="E222" t="str">
            <v>CPA004.1</v>
          </cell>
          <cell r="F222">
            <v>9.42</v>
          </cell>
          <cell r="G222">
            <v>0.125</v>
          </cell>
          <cell r="I222">
            <v>7.5359999999999996</v>
          </cell>
        </row>
        <row r="223">
          <cell r="D223" t="str">
            <v>CPA004</v>
          </cell>
          <cell r="E223" t="str">
            <v>CPA004.2</v>
          </cell>
          <cell r="F223">
            <v>7.06</v>
          </cell>
          <cell r="G223">
            <v>0.10199999999999999</v>
          </cell>
          <cell r="I223">
            <v>6.9215686274509807</v>
          </cell>
        </row>
        <row r="224">
          <cell r="D224" t="str">
            <v>CPA004</v>
          </cell>
          <cell r="E224" t="str">
            <v>CPA004.3</v>
          </cell>
          <cell r="F224">
            <v>12.33</v>
          </cell>
          <cell r="G224">
            <v>0.16300000000000001</v>
          </cell>
          <cell r="I224">
            <v>7.5644171779141107</v>
          </cell>
        </row>
        <row r="225">
          <cell r="D225" t="str">
            <v>CPA004</v>
          </cell>
          <cell r="E225" t="str">
            <v>CPA004.4</v>
          </cell>
          <cell r="F225">
            <v>2.59</v>
          </cell>
          <cell r="G225">
            <v>3.9E-2</v>
          </cell>
          <cell r="I225">
            <v>6.6410256410256405</v>
          </cell>
        </row>
        <row r="226">
          <cell r="D226" t="str">
            <v>CPA005</v>
          </cell>
          <cell r="E226" t="str">
            <v>CPA005.1</v>
          </cell>
          <cell r="F226">
            <v>8.3699999999999992</v>
          </cell>
          <cell r="G226">
            <v>0.21</v>
          </cell>
          <cell r="I226">
            <v>3.9857142857142853</v>
          </cell>
        </row>
        <row r="227">
          <cell r="D227" t="str">
            <v>CPA005</v>
          </cell>
          <cell r="E227" t="str">
            <v>CPA005.2</v>
          </cell>
          <cell r="F227">
            <v>8.65</v>
          </cell>
          <cell r="G227">
            <v>0.223</v>
          </cell>
          <cell r="I227">
            <v>3.8789237668161434</v>
          </cell>
        </row>
        <row r="228">
          <cell r="D228" t="str">
            <v>CPA005</v>
          </cell>
          <cell r="E228" t="str">
            <v>CPA005.3</v>
          </cell>
          <cell r="F228">
            <v>2.87</v>
          </cell>
          <cell r="G228">
            <v>5.5E-2</v>
          </cell>
          <cell r="I228">
            <v>5.2181818181818187</v>
          </cell>
        </row>
        <row r="229">
          <cell r="D229" t="str">
            <v>CPA005</v>
          </cell>
          <cell r="E229" t="str">
            <v>CPA005.4</v>
          </cell>
          <cell r="F229">
            <v>5.29</v>
          </cell>
          <cell r="G229">
            <v>0.11</v>
          </cell>
          <cell r="I229">
            <v>4.8090909090909095</v>
          </cell>
        </row>
        <row r="230">
          <cell r="D230" t="str">
            <v>CPA006</v>
          </cell>
          <cell r="E230" t="str">
            <v>CPA006.1</v>
          </cell>
          <cell r="F230">
            <v>14.49</v>
          </cell>
          <cell r="G230">
            <v>0.42399999999999999</v>
          </cell>
          <cell r="I230">
            <v>3.4174528301886795</v>
          </cell>
        </row>
        <row r="231">
          <cell r="D231" t="str">
            <v>CPA006</v>
          </cell>
          <cell r="E231" t="str">
            <v>CPA006.2</v>
          </cell>
          <cell r="F231">
            <v>22.33</v>
          </cell>
          <cell r="G231">
            <v>0.66500000000000004</v>
          </cell>
          <cell r="I231">
            <v>3.3578947368421046</v>
          </cell>
        </row>
        <row r="232">
          <cell r="D232" t="str">
            <v>CPA006</v>
          </cell>
          <cell r="E232" t="str">
            <v>CPA006.3</v>
          </cell>
          <cell r="F232">
            <v>13.74</v>
          </cell>
          <cell r="G232">
            <v>0.45500000000000002</v>
          </cell>
          <cell r="I232">
            <v>3.0197802197802197</v>
          </cell>
        </row>
        <row r="233">
          <cell r="D233" t="str">
            <v>CPA006</v>
          </cell>
          <cell r="E233" t="str">
            <v>CPA006.4</v>
          </cell>
          <cell r="F233">
            <v>10.97</v>
          </cell>
          <cell r="G233">
            <v>0.32100000000000001</v>
          </cell>
          <cell r="I233">
            <v>3.4174454828660439</v>
          </cell>
        </row>
        <row r="234">
          <cell r="D234" t="str">
            <v>CPA007</v>
          </cell>
          <cell r="E234" t="str">
            <v>CPA007.1</v>
          </cell>
          <cell r="F234">
            <v>10.15</v>
          </cell>
          <cell r="G234">
            <v>0.255</v>
          </cell>
          <cell r="I234">
            <v>3.9803921568627452</v>
          </cell>
        </row>
        <row r="235">
          <cell r="D235" t="str">
            <v>CPA007</v>
          </cell>
          <cell r="E235" t="str">
            <v>CPA007.2</v>
          </cell>
          <cell r="F235">
            <v>9.2100000000000009</v>
          </cell>
          <cell r="G235">
            <v>0.217</v>
          </cell>
          <cell r="I235">
            <v>4.2442396313364057</v>
          </cell>
        </row>
        <row r="236">
          <cell r="D236" t="str">
            <v>CPA007</v>
          </cell>
          <cell r="E236" t="str">
            <v>CPA007.3</v>
          </cell>
          <cell r="F236">
            <v>13.12</v>
          </cell>
          <cell r="G236">
            <v>0.252</v>
          </cell>
          <cell r="I236">
            <v>5.2063492063492065</v>
          </cell>
        </row>
        <row r="237">
          <cell r="D237" t="str">
            <v>CPA007</v>
          </cell>
          <cell r="E237" t="str">
            <v>CPA007.4</v>
          </cell>
          <cell r="F237">
            <v>5.72</v>
          </cell>
          <cell r="G237">
            <v>0.14199999999999999</v>
          </cell>
          <cell r="I237">
            <v>4.028169014084507</v>
          </cell>
        </row>
        <row r="238">
          <cell r="D238" t="str">
            <v>CPA007.2</v>
          </cell>
          <cell r="E238" t="str">
            <v>CPA007.2.1</v>
          </cell>
          <cell r="F238">
            <v>14.86</v>
          </cell>
          <cell r="G238">
            <v>0.41499999999999998</v>
          </cell>
          <cell r="I238">
            <v>3.580722891566265</v>
          </cell>
        </row>
        <row r="239">
          <cell r="D239" t="str">
            <v>CPA007.2</v>
          </cell>
          <cell r="E239" t="str">
            <v>CPA007.2.2</v>
          </cell>
          <cell r="F239">
            <v>15.62</v>
          </cell>
          <cell r="G239">
            <v>0.45700000000000002</v>
          </cell>
          <cell r="I239">
            <v>3.4179431072210065</v>
          </cell>
        </row>
        <row r="240">
          <cell r="D240" t="str">
            <v>CPA007.2</v>
          </cell>
          <cell r="E240" t="str">
            <v>CPA007.2.3</v>
          </cell>
          <cell r="F240">
            <v>16.05</v>
          </cell>
          <cell r="G240">
            <v>0.436</v>
          </cell>
          <cell r="I240">
            <v>3.681192660550459</v>
          </cell>
        </row>
        <row r="241">
          <cell r="D241" t="str">
            <v>CPA007.2</v>
          </cell>
          <cell r="E241" t="str">
            <v>CPA007.2.4</v>
          </cell>
          <cell r="F241">
            <v>8.86</v>
          </cell>
          <cell r="G241">
            <v>0.27</v>
          </cell>
          <cell r="I241">
            <v>3.2814814814814808</v>
          </cell>
        </row>
        <row r="242">
          <cell r="D242" t="str">
            <v>CPA008</v>
          </cell>
          <cell r="E242" t="str">
            <v>CPA008.1</v>
          </cell>
          <cell r="F242">
            <v>12.9</v>
          </cell>
          <cell r="G242">
            <v>0.218</v>
          </cell>
          <cell r="I242">
            <v>5.9174311926605503</v>
          </cell>
        </row>
        <row r="243">
          <cell r="D243" t="str">
            <v>CPA008</v>
          </cell>
          <cell r="E243" t="str">
            <v>CPA008.2</v>
          </cell>
          <cell r="F243">
            <v>8.85</v>
          </cell>
          <cell r="G243">
            <v>0.26600000000000001</v>
          </cell>
          <cell r="I243">
            <v>3.3270676691729322</v>
          </cell>
        </row>
        <row r="244">
          <cell r="D244" t="str">
            <v>CPA008</v>
          </cell>
          <cell r="E244" t="str">
            <v>CPA008.3</v>
          </cell>
          <cell r="F244">
            <v>13.96</v>
          </cell>
          <cell r="G244">
            <v>0.26100000000000001</v>
          </cell>
          <cell r="I244">
            <v>5.3486590038314175</v>
          </cell>
        </row>
        <row r="245">
          <cell r="D245" t="str">
            <v>CPA008</v>
          </cell>
          <cell r="E245" t="str">
            <v>CPA008.4</v>
          </cell>
          <cell r="F245">
            <v>17.100000000000001</v>
          </cell>
          <cell r="G245">
            <v>0.32500000000000001</v>
          </cell>
          <cell r="I245">
            <v>5.2615384615384624</v>
          </cell>
        </row>
        <row r="246">
          <cell r="C246" t="str">
            <v>CPB</v>
          </cell>
          <cell r="D246" t="str">
            <v>CPB001</v>
          </cell>
          <cell r="E246" t="str">
            <v>CPB001.1</v>
          </cell>
          <cell r="F246">
            <v>24.22</v>
          </cell>
          <cell r="G246">
            <v>0.70599999999999996</v>
          </cell>
          <cell r="I246">
            <v>3.4305949008498589</v>
          </cell>
        </row>
        <row r="247">
          <cell r="D247" t="str">
            <v>CPB001</v>
          </cell>
          <cell r="E247" t="str">
            <v>CPB001.2</v>
          </cell>
          <cell r="F247">
            <v>15.89</v>
          </cell>
          <cell r="G247">
            <v>0.436</v>
          </cell>
          <cell r="I247">
            <v>3.6444954128440363</v>
          </cell>
        </row>
        <row r="248">
          <cell r="D248" t="str">
            <v>CPB001</v>
          </cell>
          <cell r="E248" t="str">
            <v>CPB001.3</v>
          </cell>
          <cell r="F248">
            <v>16.13</v>
          </cell>
          <cell r="G248">
            <v>0.438</v>
          </cell>
          <cell r="I248">
            <v>3.6826484018264836</v>
          </cell>
        </row>
        <row r="249">
          <cell r="D249" t="str">
            <v>CPB001</v>
          </cell>
          <cell r="E249" t="str">
            <v>CPB001.4</v>
          </cell>
          <cell r="F249">
            <v>12.58</v>
          </cell>
          <cell r="G249">
            <v>0.33400000000000002</v>
          </cell>
          <cell r="I249">
            <v>3.7664670658682633</v>
          </cell>
        </row>
        <row r="250">
          <cell r="C250" t="str">
            <v>CHA</v>
          </cell>
          <cell r="D250" t="str">
            <v>CHA001</v>
          </cell>
          <cell r="E250" t="str">
            <v>CHA001.1</v>
          </cell>
          <cell r="F250">
            <v>31.23</v>
          </cell>
          <cell r="G250">
            <v>0.46899999999999997</v>
          </cell>
          <cell r="I250">
            <v>6.658848614072495</v>
          </cell>
        </row>
        <row r="251">
          <cell r="D251" t="str">
            <v>CHA001</v>
          </cell>
          <cell r="E251" t="str">
            <v>CHA001.2</v>
          </cell>
          <cell r="F251">
            <v>21.45</v>
          </cell>
          <cell r="G251">
            <v>0.41099999999999998</v>
          </cell>
          <cell r="I251">
            <v>5.218978102189781</v>
          </cell>
        </row>
        <row r="252">
          <cell r="D252" t="str">
            <v>CHA001</v>
          </cell>
          <cell r="E252" t="str">
            <v>CHA001.3</v>
          </cell>
          <cell r="F252">
            <v>10.18</v>
          </cell>
          <cell r="G252">
            <v>0.157</v>
          </cell>
          <cell r="I252">
            <v>6.4840764331210199</v>
          </cell>
        </row>
        <row r="253">
          <cell r="D253" t="str">
            <v>CHA001</v>
          </cell>
          <cell r="E253" t="str">
            <v>CHA001.4</v>
          </cell>
          <cell r="F253">
            <v>21.57</v>
          </cell>
          <cell r="G253">
            <v>0.41099999999999998</v>
          </cell>
          <cell r="I253">
            <v>5.2481751824817522</v>
          </cell>
        </row>
        <row r="254">
          <cell r="D254" t="str">
            <v>CHA002</v>
          </cell>
          <cell r="E254" t="str">
            <v>CHA002.1</v>
          </cell>
          <cell r="F254">
            <v>35.1</v>
          </cell>
          <cell r="G254">
            <v>0.77300000000000002</v>
          </cell>
          <cell r="I254">
            <v>4.5407503234152653</v>
          </cell>
        </row>
        <row r="255">
          <cell r="D255" t="str">
            <v>CHA002</v>
          </cell>
          <cell r="E255" t="str">
            <v>CHA002.2</v>
          </cell>
          <cell r="F255">
            <v>25.43</v>
          </cell>
          <cell r="G255">
            <v>0.441</v>
          </cell>
          <cell r="I255">
            <v>5.766439909297052</v>
          </cell>
        </row>
        <row r="256">
          <cell r="D256" t="str">
            <v>CHA003</v>
          </cell>
          <cell r="E256" t="str">
            <v>CHA003.1</v>
          </cell>
          <cell r="F256">
            <v>20.8</v>
          </cell>
          <cell r="G256">
            <v>0.36799999999999999</v>
          </cell>
          <cell r="I256">
            <v>5.6521739130434785</v>
          </cell>
        </row>
        <row r="257">
          <cell r="D257" t="str">
            <v>CHA003</v>
          </cell>
          <cell r="E257" t="str">
            <v>CHA003.2</v>
          </cell>
          <cell r="F257">
            <v>25.69</v>
          </cell>
          <cell r="G257">
            <v>0.48699999999999999</v>
          </cell>
          <cell r="I257">
            <v>5.2751540041067759</v>
          </cell>
        </row>
        <row r="258">
          <cell r="D258" t="str">
            <v>CHA003</v>
          </cell>
          <cell r="E258" t="str">
            <v>CHA003.3</v>
          </cell>
          <cell r="F258">
            <v>33.630000000000003</v>
          </cell>
          <cell r="G258">
            <v>0.621</v>
          </cell>
          <cell r="I258">
            <v>5.4154589371980686</v>
          </cell>
        </row>
        <row r="259">
          <cell r="D259" t="str">
            <v>CHA003</v>
          </cell>
          <cell r="E259" t="str">
            <v>CHA003.4</v>
          </cell>
          <cell r="F259">
            <v>31.63</v>
          </cell>
          <cell r="G259">
            <v>0.6</v>
          </cell>
          <cell r="I259">
            <v>5.2716666666666665</v>
          </cell>
        </row>
        <row r="260">
          <cell r="D260" t="str">
            <v>CHA004A</v>
          </cell>
          <cell r="E260" t="str">
            <v>CHA004A.1</v>
          </cell>
          <cell r="F260">
            <v>43.7</v>
          </cell>
          <cell r="G260">
            <v>0.97199999999999998</v>
          </cell>
          <cell r="I260">
            <v>4.495884773662552</v>
          </cell>
        </row>
        <row r="261">
          <cell r="D261" t="str">
            <v>CHA004A</v>
          </cell>
          <cell r="E261" t="str">
            <v>CHA004A.2</v>
          </cell>
          <cell r="F261">
            <v>34.83</v>
          </cell>
          <cell r="G261">
            <v>0.67600000000000005</v>
          </cell>
          <cell r="I261">
            <v>5.1523668639053248</v>
          </cell>
        </row>
        <row r="262">
          <cell r="D262" t="str">
            <v>CHA004A</v>
          </cell>
          <cell r="E262" t="str">
            <v>CHA004A.3</v>
          </cell>
          <cell r="F262">
            <v>14.63</v>
          </cell>
          <cell r="G262">
            <v>0.311</v>
          </cell>
          <cell r="I262">
            <v>4.704180064308682</v>
          </cell>
        </row>
        <row r="263">
          <cell r="D263" t="str">
            <v>CHA004A</v>
          </cell>
          <cell r="E263" t="str">
            <v>CHA004A.4</v>
          </cell>
          <cell r="F263">
            <v>25.58</v>
          </cell>
          <cell r="G263">
            <v>0.48799999999999999</v>
          </cell>
          <cell r="I263">
            <v>5.2418032786885238</v>
          </cell>
        </row>
        <row r="264">
          <cell r="D264" t="str">
            <v>CHA004B</v>
          </cell>
          <cell r="E264" t="str">
            <v>CHA004B.1</v>
          </cell>
          <cell r="F264">
            <v>22.67</v>
          </cell>
          <cell r="G264">
            <v>0.45600000000000002</v>
          </cell>
          <cell r="I264">
            <v>4.9714912280701755</v>
          </cell>
        </row>
        <row r="265">
          <cell r="D265" t="str">
            <v>CHA004B</v>
          </cell>
          <cell r="E265" t="str">
            <v>CHA004B.2</v>
          </cell>
          <cell r="F265">
            <v>26.47</v>
          </cell>
          <cell r="G265">
            <v>0.623</v>
          </cell>
          <cell r="I265">
            <v>4.248796147672552</v>
          </cell>
        </row>
        <row r="266">
          <cell r="D266" t="str">
            <v>CHA004B</v>
          </cell>
          <cell r="E266" t="str">
            <v>CHA004B.3</v>
          </cell>
          <cell r="F266">
            <v>19.149999999999999</v>
          </cell>
          <cell r="G266">
            <v>0.42399999999999999</v>
          </cell>
          <cell r="I266">
            <v>4.5165094339622645</v>
          </cell>
        </row>
        <row r="267">
          <cell r="D267" t="str">
            <v>CHA004B</v>
          </cell>
          <cell r="E267" t="str">
            <v>CHA004B.4</v>
          </cell>
          <cell r="F267">
            <v>22.45</v>
          </cell>
          <cell r="G267">
            <v>0.42</v>
          </cell>
          <cell r="I267">
            <v>5.3452380952380958</v>
          </cell>
        </row>
        <row r="268">
          <cell r="D268" t="str">
            <v>CHA005</v>
          </cell>
          <cell r="E268" t="str">
            <v>CHA005.1</v>
          </cell>
          <cell r="F268">
            <v>8.01</v>
          </cell>
          <cell r="G268">
            <v>0.159</v>
          </cell>
          <cell r="I268">
            <v>5.0377358490566042</v>
          </cell>
        </row>
        <row r="269">
          <cell r="D269" t="str">
            <v>CHA005</v>
          </cell>
          <cell r="E269" t="str">
            <v>CHA005.2</v>
          </cell>
          <cell r="F269">
            <v>14.83</v>
          </cell>
          <cell r="G269">
            <v>0.29899999999999999</v>
          </cell>
          <cell r="I269">
            <v>4.959866220735786</v>
          </cell>
        </row>
        <row r="270">
          <cell r="D270" t="str">
            <v>CHA005</v>
          </cell>
          <cell r="E270" t="str">
            <v>CHA005.3</v>
          </cell>
          <cell r="F270">
            <v>17.260000000000002</v>
          </cell>
          <cell r="G270">
            <v>0.28100000000000003</v>
          </cell>
          <cell r="I270">
            <v>6.1423487544483981</v>
          </cell>
        </row>
        <row r="271">
          <cell r="D271" t="str">
            <v>CHA005</v>
          </cell>
          <cell r="E271" t="str">
            <v>CHA005.4</v>
          </cell>
          <cell r="F271">
            <v>21.13</v>
          </cell>
          <cell r="G271">
            <v>0.36</v>
          </cell>
          <cell r="I271">
            <v>5.8694444444444445</v>
          </cell>
        </row>
        <row r="272">
          <cell r="D272" t="str">
            <v>CHA006</v>
          </cell>
          <cell r="E272" t="str">
            <v>CHA006.1</v>
          </cell>
          <cell r="F272">
            <v>39.93</v>
          </cell>
          <cell r="G272">
            <v>1.194</v>
          </cell>
          <cell r="I272">
            <v>3.3442211055276383</v>
          </cell>
        </row>
        <row r="273">
          <cell r="D273" t="str">
            <v>CHA006</v>
          </cell>
          <cell r="E273" t="str">
            <v>CHA006.2</v>
          </cell>
          <cell r="F273">
            <v>35.590000000000003</v>
          </cell>
          <cell r="G273">
            <v>1.119</v>
          </cell>
          <cell r="I273">
            <v>3.1805183199285079</v>
          </cell>
        </row>
        <row r="274">
          <cell r="D274" t="str">
            <v>CHA006</v>
          </cell>
          <cell r="E274" t="str">
            <v>CHA006.3</v>
          </cell>
          <cell r="F274">
            <v>46.95</v>
          </cell>
          <cell r="G274">
            <v>1.2210000000000001</v>
          </cell>
          <cell r="I274">
            <v>3.8452088452088455</v>
          </cell>
        </row>
        <row r="275">
          <cell r="D275" t="str">
            <v>CHA006</v>
          </cell>
          <cell r="E275" t="str">
            <v>CHA006.4</v>
          </cell>
          <cell r="F275">
            <v>30.04</v>
          </cell>
          <cell r="G275">
            <v>0.73899999999999999</v>
          </cell>
          <cell r="I275">
            <v>4.0649526387009471</v>
          </cell>
        </row>
        <row r="276">
          <cell r="D276" t="str">
            <v>CHA007</v>
          </cell>
          <cell r="E276" t="str">
            <v>CHA007.1</v>
          </cell>
          <cell r="F276">
            <v>54.76</v>
          </cell>
          <cell r="G276">
            <v>1.1719999999999999</v>
          </cell>
          <cell r="I276">
            <v>4.6723549488054612</v>
          </cell>
        </row>
        <row r="277">
          <cell r="D277" t="str">
            <v>CHA007</v>
          </cell>
          <cell r="E277" t="str">
            <v>CHA007.2</v>
          </cell>
          <cell r="F277">
            <v>57.04</v>
          </cell>
          <cell r="G277">
            <v>1.3979999999999999</v>
          </cell>
          <cell r="I277">
            <v>4.0801144492131618</v>
          </cell>
        </row>
        <row r="278">
          <cell r="D278" t="str">
            <v>CHA007</v>
          </cell>
          <cell r="E278" t="str">
            <v>CHA007.3</v>
          </cell>
          <cell r="F278">
            <v>56.93</v>
          </cell>
          <cell r="G278">
            <v>1.3260000000000001</v>
          </cell>
          <cell r="I278">
            <v>4.293363499245852</v>
          </cell>
        </row>
        <row r="279">
          <cell r="D279" t="str">
            <v>CHA007</v>
          </cell>
          <cell r="E279" t="str">
            <v>CHA007.4</v>
          </cell>
          <cell r="F279">
            <v>54.37</v>
          </cell>
          <cell r="G279">
            <v>1.123</v>
          </cell>
          <cell r="I279">
            <v>4.841495992876224</v>
          </cell>
        </row>
        <row r="280">
          <cell r="D280" t="str">
            <v>CHA008</v>
          </cell>
          <cell r="E280" t="str">
            <v>CHA008.1</v>
          </cell>
          <cell r="F280">
            <v>39.94</v>
          </cell>
          <cell r="G280">
            <v>0.84099999999999997</v>
          </cell>
          <cell r="I280">
            <v>4.7491082045184303</v>
          </cell>
        </row>
        <row r="281">
          <cell r="D281" t="str">
            <v>CHA008</v>
          </cell>
          <cell r="E281" t="str">
            <v>CHA008.2</v>
          </cell>
          <cell r="F281">
            <v>30.79</v>
          </cell>
          <cell r="G281">
            <v>0.64300000000000002</v>
          </cell>
          <cell r="I281">
            <v>4.7884914463452564</v>
          </cell>
        </row>
        <row r="282">
          <cell r="D282" t="str">
            <v>CHA008</v>
          </cell>
          <cell r="E282" t="str">
            <v>CHA008.3</v>
          </cell>
          <cell r="F282">
            <v>30.04</v>
          </cell>
          <cell r="G282">
            <v>0.63100000000000001</v>
          </cell>
          <cell r="I282">
            <v>4.7606973058637081</v>
          </cell>
        </row>
        <row r="283">
          <cell r="D283" t="str">
            <v>CHA008</v>
          </cell>
          <cell r="E283" t="str">
            <v>CHA008.4</v>
          </cell>
          <cell r="F283">
            <v>24.81</v>
          </cell>
          <cell r="G283">
            <v>0.46500000000000002</v>
          </cell>
          <cell r="I283">
            <v>5.3354838709677415</v>
          </cell>
        </row>
        <row r="284">
          <cell r="D284" t="str">
            <v>CHA009</v>
          </cell>
          <cell r="E284" t="str">
            <v>CHA009.1</v>
          </cell>
          <cell r="F284">
            <v>42.83</v>
          </cell>
          <cell r="G284">
            <v>0.95099999999999996</v>
          </cell>
          <cell r="I284">
            <v>4.5036803364879079</v>
          </cell>
        </row>
        <row r="285">
          <cell r="D285" t="str">
            <v>CHA009</v>
          </cell>
          <cell r="E285" t="str">
            <v>CHA009.2</v>
          </cell>
          <cell r="F285">
            <v>27.47</v>
          </cell>
          <cell r="G285">
            <v>0.56100000000000005</v>
          </cell>
          <cell r="I285">
            <v>4.8966131907308377</v>
          </cell>
        </row>
        <row r="286">
          <cell r="D286" t="str">
            <v>CHA009</v>
          </cell>
          <cell r="E286" t="str">
            <v>CHA009.3</v>
          </cell>
          <cell r="F286">
            <v>29.9</v>
          </cell>
          <cell r="G286">
            <v>0.57799999999999996</v>
          </cell>
          <cell r="I286">
            <v>5.1730103806228378</v>
          </cell>
        </row>
        <row r="287">
          <cell r="D287" t="str">
            <v>CHA009</v>
          </cell>
          <cell r="E287" t="str">
            <v>CHA009.4</v>
          </cell>
          <cell r="F287">
            <v>21.17</v>
          </cell>
          <cell r="G287">
            <v>0.39700000000000002</v>
          </cell>
          <cell r="I287">
            <v>5.3324937027707815</v>
          </cell>
        </row>
        <row r="288">
          <cell r="D288" t="str">
            <v>CHA010</v>
          </cell>
          <cell r="E288" t="str">
            <v>CHA010.1</v>
          </cell>
          <cell r="F288">
            <v>35.39</v>
          </cell>
          <cell r="G288">
            <v>0.84599999999999997</v>
          </cell>
          <cell r="I288">
            <v>4.1832151300236413</v>
          </cell>
        </row>
        <row r="289">
          <cell r="D289" t="str">
            <v>CHA010</v>
          </cell>
          <cell r="E289" t="str">
            <v>CHA010.2</v>
          </cell>
          <cell r="F289">
            <v>24.33</v>
          </cell>
          <cell r="G289">
            <v>0.63600000000000001</v>
          </cell>
          <cell r="I289">
            <v>3.8254716981132071</v>
          </cell>
        </row>
        <row r="290">
          <cell r="D290" t="str">
            <v>CHA010</v>
          </cell>
          <cell r="E290" t="str">
            <v>CHA010.3</v>
          </cell>
          <cell r="F290">
            <v>47.29</v>
          </cell>
          <cell r="G290">
            <v>1.141</v>
          </cell>
          <cell r="I290">
            <v>4.1446099912357584</v>
          </cell>
        </row>
        <row r="291">
          <cell r="D291" t="str">
            <v>CHA010</v>
          </cell>
          <cell r="E291" t="str">
            <v>CHA010.4</v>
          </cell>
          <cell r="F291">
            <v>28</v>
          </cell>
          <cell r="G291">
            <v>0.66600000000000004</v>
          </cell>
          <cell r="I291">
            <v>4.2042042042042045</v>
          </cell>
        </row>
        <row r="292">
          <cell r="D292" t="str">
            <v>CHA008.2</v>
          </cell>
          <cell r="E292" t="str">
            <v>CHA008.2.1</v>
          </cell>
          <cell r="F292">
            <v>23.35</v>
          </cell>
          <cell r="G292">
            <v>0.38300000000000001</v>
          </cell>
          <cell r="I292">
            <v>6.096605744125327</v>
          </cell>
        </row>
        <row r="293">
          <cell r="D293" t="str">
            <v>CHA008.2</v>
          </cell>
          <cell r="E293" t="str">
            <v>CHA008.2.2</v>
          </cell>
          <cell r="F293">
            <v>42.02</v>
          </cell>
          <cell r="G293">
            <v>0.76800000000000002</v>
          </cell>
          <cell r="I293">
            <v>5.471354166666667</v>
          </cell>
        </row>
        <row r="294">
          <cell r="D294" t="str">
            <v>CHA008.2</v>
          </cell>
          <cell r="E294" t="str">
            <v>CHA008.2.3</v>
          </cell>
          <cell r="F294">
            <v>6.86</v>
          </cell>
          <cell r="G294">
            <v>0.10299999999999999</v>
          </cell>
          <cell r="I294">
            <v>6.6601941747572821</v>
          </cell>
        </row>
        <row r="295">
          <cell r="D295" t="str">
            <v>CHA008.2</v>
          </cell>
          <cell r="E295" t="str">
            <v>CHA008.2.4</v>
          </cell>
          <cell r="F295">
            <v>51.28</v>
          </cell>
          <cell r="G295">
            <v>0.88200000000000001</v>
          </cell>
          <cell r="I295">
            <v>5.8140589569161003</v>
          </cell>
        </row>
        <row r="296">
          <cell r="C296" t="str">
            <v>SMH</v>
          </cell>
          <cell r="D296" t="str">
            <v>SMH001</v>
          </cell>
          <cell r="E296" t="str">
            <v>SMH001.1</v>
          </cell>
          <cell r="F296">
            <v>21.43</v>
          </cell>
          <cell r="G296">
            <v>0.248</v>
          </cell>
          <cell r="I296">
            <v>8.6411290322580641</v>
          </cell>
        </row>
        <row r="297">
          <cell r="D297" t="str">
            <v>SMH001</v>
          </cell>
          <cell r="E297" t="str">
            <v>SMH001.2</v>
          </cell>
          <cell r="F297">
            <v>15.08</v>
          </cell>
          <cell r="G297">
            <v>0.185</v>
          </cell>
          <cell r="I297">
            <v>8.1513513513513516</v>
          </cell>
        </row>
        <row r="298">
          <cell r="D298" t="str">
            <v>SMH001</v>
          </cell>
          <cell r="E298" t="str">
            <v>SMH001.3</v>
          </cell>
          <cell r="F298">
            <v>13.93</v>
          </cell>
          <cell r="G298">
            <v>0.16200000000000001</v>
          </cell>
          <cell r="I298">
            <v>8.5987654320987641</v>
          </cell>
        </row>
        <row r="299">
          <cell r="D299" t="str">
            <v>SMH001</v>
          </cell>
          <cell r="E299" t="str">
            <v>SMH001.4</v>
          </cell>
          <cell r="F299">
            <v>25.19</v>
          </cell>
          <cell r="G299">
            <v>0.35099999999999998</v>
          </cell>
          <cell r="I299">
            <v>7.1766381766381766</v>
          </cell>
        </row>
        <row r="300">
          <cell r="D300" t="str">
            <v>SMH002</v>
          </cell>
          <cell r="E300" t="str">
            <v>SMH002.1</v>
          </cell>
          <cell r="F300">
            <v>20.86</v>
          </cell>
          <cell r="G300">
            <v>0.42399999999999999</v>
          </cell>
          <cell r="I300">
            <v>4.9198113207547163</v>
          </cell>
        </row>
        <row r="301">
          <cell r="D301" t="str">
            <v>SMH002</v>
          </cell>
          <cell r="E301" t="str">
            <v>SMH002.2</v>
          </cell>
          <cell r="F301">
            <v>49.19</v>
          </cell>
          <cell r="G301">
            <v>1.4279999999999999</v>
          </cell>
          <cell r="I301">
            <v>3.4446778711484591</v>
          </cell>
        </row>
        <row r="302">
          <cell r="D302" t="str">
            <v>SMH002</v>
          </cell>
          <cell r="E302" t="str">
            <v>SMH002.3</v>
          </cell>
          <cell r="F302">
            <v>26.1</v>
          </cell>
          <cell r="G302">
            <v>0.51100000000000001</v>
          </cell>
          <cell r="I302">
            <v>5.1076320939334643</v>
          </cell>
        </row>
        <row r="303">
          <cell r="D303" t="str">
            <v>SMH002</v>
          </cell>
          <cell r="E303" t="str">
            <v>SMH002.4</v>
          </cell>
          <cell r="F303">
            <v>25.16</v>
          </cell>
          <cell r="G303">
            <v>0.52400000000000002</v>
          </cell>
          <cell r="I303">
            <v>4.8015267175572518</v>
          </cell>
        </row>
        <row r="304">
          <cell r="D304" t="str">
            <v>SMH003</v>
          </cell>
          <cell r="E304" t="str">
            <v>SMH003.1</v>
          </cell>
          <cell r="F304">
            <v>60.26</v>
          </cell>
          <cell r="G304">
            <v>1.111</v>
          </cell>
          <cell r="I304">
            <v>5.4239423942394236</v>
          </cell>
        </row>
        <row r="305">
          <cell r="D305" t="str">
            <v>SMH003</v>
          </cell>
          <cell r="E305" t="str">
            <v>SMH003.2</v>
          </cell>
          <cell r="F305">
            <v>50.04</v>
          </cell>
          <cell r="G305">
            <v>0.998</v>
          </cell>
          <cell r="I305">
            <v>5.0140280561122248</v>
          </cell>
        </row>
        <row r="306">
          <cell r="D306" t="str">
            <v>SMH003</v>
          </cell>
          <cell r="E306" t="str">
            <v>SMH003.3</v>
          </cell>
          <cell r="F306">
            <v>38.799999999999997</v>
          </cell>
          <cell r="G306">
            <v>0.78500000000000003</v>
          </cell>
          <cell r="I306">
            <v>4.9426751592356677</v>
          </cell>
        </row>
        <row r="307">
          <cell r="D307" t="str">
            <v>SMH003</v>
          </cell>
          <cell r="E307" t="str">
            <v>SMH003.4</v>
          </cell>
          <cell r="F307">
            <v>23.37</v>
          </cell>
          <cell r="G307">
            <v>0.38100000000000001</v>
          </cell>
          <cell r="I307">
            <v>6.1338582677165352</v>
          </cell>
        </row>
        <row r="308">
          <cell r="D308" t="str">
            <v>SMH004</v>
          </cell>
          <cell r="E308" t="str">
            <v>SMH004.1</v>
          </cell>
          <cell r="F308">
            <v>13.77</v>
          </cell>
          <cell r="G308">
            <v>0.188</v>
          </cell>
          <cell r="I308">
            <v>7.3244680851063837</v>
          </cell>
        </row>
        <row r="309">
          <cell r="D309" t="str">
            <v>SMH004</v>
          </cell>
          <cell r="E309" t="str">
            <v>SMH004.2</v>
          </cell>
          <cell r="F309">
            <v>19.920000000000002</v>
          </cell>
          <cell r="G309">
            <v>0.317</v>
          </cell>
          <cell r="I309">
            <v>6.2839116719242911</v>
          </cell>
        </row>
        <row r="310">
          <cell r="D310" t="str">
            <v>SMH004</v>
          </cell>
          <cell r="E310" t="str">
            <v>SMH004.3</v>
          </cell>
          <cell r="F310">
            <v>12.1</v>
          </cell>
          <cell r="G310">
            <v>0.184</v>
          </cell>
          <cell r="I310">
            <v>6.5760869565217392</v>
          </cell>
        </row>
        <row r="311">
          <cell r="D311" t="str">
            <v>SMH004</v>
          </cell>
          <cell r="E311" t="str">
            <v>SMH004.4</v>
          </cell>
          <cell r="F311">
            <v>18.760000000000002</v>
          </cell>
          <cell r="G311">
            <v>0.34200000000000003</v>
          </cell>
          <cell r="I311">
            <v>5.4853801169590648</v>
          </cell>
        </row>
        <row r="312">
          <cell r="B312">
            <v>42895</v>
          </cell>
          <cell r="C312" t="str">
            <v>BRA</v>
          </cell>
          <cell r="D312" t="str">
            <v>BRA001</v>
          </cell>
          <cell r="E312" t="str">
            <v>BRA001.1</v>
          </cell>
          <cell r="F312">
            <v>91.07</v>
          </cell>
          <cell r="G312">
            <v>1.4410000000000001</v>
          </cell>
          <cell r="H312" t="str">
            <v xml:space="preserve">yellow = ~70 hours in oven (cf. 5-7 days for above) </v>
          </cell>
          <cell r="I312">
            <v>6.3199167244968759</v>
          </cell>
        </row>
        <row r="313">
          <cell r="B313">
            <v>42895</v>
          </cell>
          <cell r="D313" t="str">
            <v>BRA001</v>
          </cell>
          <cell r="E313" t="str">
            <v>BRA001.2</v>
          </cell>
          <cell r="F313">
            <v>59.12</v>
          </cell>
          <cell r="G313">
            <v>0.94599999999999995</v>
          </cell>
          <cell r="I313">
            <v>6.249471458773785</v>
          </cell>
        </row>
        <row r="314">
          <cell r="B314">
            <v>42895</v>
          </cell>
          <cell r="D314" t="str">
            <v>BRA001</v>
          </cell>
          <cell r="E314" t="str">
            <v>BRA001.3</v>
          </cell>
          <cell r="F314">
            <v>68.900000000000006</v>
          </cell>
          <cell r="G314">
            <v>1.036</v>
          </cell>
          <cell r="I314">
            <v>6.6505791505791505</v>
          </cell>
        </row>
        <row r="315">
          <cell r="B315">
            <v>42895</v>
          </cell>
          <cell r="D315" t="str">
            <v>BRA002</v>
          </cell>
          <cell r="E315" t="str">
            <v>BRA002.1</v>
          </cell>
          <cell r="F315">
            <v>39.630000000000003</v>
          </cell>
          <cell r="G315">
            <v>0.49399999999999999</v>
          </cell>
          <cell r="I315">
            <v>8.0222672064777321</v>
          </cell>
        </row>
        <row r="316">
          <cell r="B316">
            <v>42895</v>
          </cell>
          <cell r="D316" t="str">
            <v>BRA002</v>
          </cell>
          <cell r="E316" t="str">
            <v>BRA002.2</v>
          </cell>
          <cell r="F316">
            <v>23.37</v>
          </cell>
          <cell r="G316">
            <v>0.35599999999999998</v>
          </cell>
          <cell r="I316">
            <v>6.5646067415730345</v>
          </cell>
        </row>
        <row r="317">
          <cell r="B317">
            <v>42895</v>
          </cell>
          <cell r="D317" t="str">
            <v>BRA002</v>
          </cell>
          <cell r="E317" t="str">
            <v>BRA002.3</v>
          </cell>
          <cell r="F317">
            <v>19.73</v>
          </cell>
          <cell r="G317">
            <v>0.26</v>
          </cell>
          <cell r="I317">
            <v>7.588461538461539</v>
          </cell>
        </row>
        <row r="318">
          <cell r="B318">
            <v>42895</v>
          </cell>
          <cell r="D318" t="str">
            <v>BRA003</v>
          </cell>
          <cell r="E318" t="str">
            <v>BRA003.1</v>
          </cell>
          <cell r="F318">
            <v>74.44</v>
          </cell>
          <cell r="G318">
            <v>1.27</v>
          </cell>
          <cell r="I318">
            <v>5.8614173228346456</v>
          </cell>
        </row>
        <row r="319">
          <cell r="B319">
            <v>42895</v>
          </cell>
          <cell r="D319" t="str">
            <v>BRA003</v>
          </cell>
          <cell r="E319" t="str">
            <v>BRA003.2</v>
          </cell>
          <cell r="F319">
            <v>34.21</v>
          </cell>
          <cell r="G319">
            <v>0.629</v>
          </cell>
          <cell r="I319">
            <v>5.4387917329093804</v>
          </cell>
        </row>
        <row r="320">
          <cell r="B320">
            <v>42895</v>
          </cell>
          <cell r="D320" t="str">
            <v>BRA003</v>
          </cell>
          <cell r="E320" t="str">
            <v>BRA003.3</v>
          </cell>
          <cell r="F320">
            <v>59.46</v>
          </cell>
          <cell r="G320">
            <v>1.0660000000000001</v>
          </cell>
          <cell r="I320">
            <v>5.5778611632270163</v>
          </cell>
        </row>
        <row r="321">
          <cell r="B321">
            <v>42895</v>
          </cell>
          <cell r="C321" t="str">
            <v>BRB</v>
          </cell>
          <cell r="D321" t="str">
            <v>BRB001</v>
          </cell>
          <cell r="E321" t="str">
            <v>BRB001.1</v>
          </cell>
          <cell r="F321">
            <v>45.83</v>
          </cell>
          <cell r="G321">
            <v>0.98299999999999998</v>
          </cell>
          <cell r="I321">
            <v>4.6622583926754828</v>
          </cell>
        </row>
        <row r="322">
          <cell r="B322">
            <v>42895</v>
          </cell>
          <cell r="D322" t="str">
            <v>BRB001</v>
          </cell>
          <cell r="E322" t="str">
            <v>BRB001.2</v>
          </cell>
          <cell r="F322">
            <v>60.85</v>
          </cell>
          <cell r="G322">
            <v>1.4970000000000001</v>
          </cell>
          <cell r="I322">
            <v>4.0647962591850364</v>
          </cell>
        </row>
        <row r="323">
          <cell r="B323">
            <v>42895</v>
          </cell>
          <cell r="D323" t="str">
            <v>BRB001</v>
          </cell>
          <cell r="E323" t="str">
            <v>BRB001.3</v>
          </cell>
          <cell r="F323">
            <v>46.45</v>
          </cell>
          <cell r="G323">
            <v>1.085</v>
          </cell>
          <cell r="I323">
            <v>4.281105990783411</v>
          </cell>
        </row>
        <row r="324">
          <cell r="B324">
            <v>42895</v>
          </cell>
          <cell r="C324" t="str">
            <v>BRC</v>
          </cell>
          <cell r="D324" t="str">
            <v>BRC001</v>
          </cell>
          <cell r="E324" t="str">
            <v>BRC001.1</v>
          </cell>
          <cell r="F324">
            <v>13.56</v>
          </cell>
          <cell r="G324">
            <v>0.153</v>
          </cell>
          <cell r="I324">
            <v>8.8627450980392162</v>
          </cell>
        </row>
        <row r="325">
          <cell r="B325">
            <v>42895</v>
          </cell>
          <cell r="D325" t="str">
            <v>BRC001</v>
          </cell>
          <cell r="E325" t="str">
            <v>BRC001.2</v>
          </cell>
          <cell r="F325">
            <v>24.54</v>
          </cell>
          <cell r="G325">
            <v>0.28199999999999997</v>
          </cell>
          <cell r="I325">
            <v>8.7021276595744688</v>
          </cell>
        </row>
        <row r="326">
          <cell r="B326">
            <v>42895</v>
          </cell>
          <cell r="D326" t="str">
            <v>BRC001</v>
          </cell>
          <cell r="E326" t="str">
            <v>BRC001.3</v>
          </cell>
          <cell r="F326">
            <v>31.59</v>
          </cell>
          <cell r="G326">
            <v>0.32800000000000001</v>
          </cell>
          <cell r="I326">
            <v>9.6310975609756095</v>
          </cell>
        </row>
        <row r="327">
          <cell r="B327">
            <v>42895</v>
          </cell>
          <cell r="C327" t="str">
            <v>BRD</v>
          </cell>
          <cell r="D327" t="str">
            <v>BRD001</v>
          </cell>
          <cell r="E327" t="str">
            <v>BRD001.1</v>
          </cell>
          <cell r="F327">
            <v>33.35</v>
          </cell>
          <cell r="G327">
            <v>0.64600000000000002</v>
          </cell>
          <cell r="I327">
            <v>5.162538699690403</v>
          </cell>
        </row>
        <row r="328">
          <cell r="B328">
            <v>42895</v>
          </cell>
          <cell r="D328" t="str">
            <v>BRD001</v>
          </cell>
          <cell r="E328" t="str">
            <v>BRD001.2</v>
          </cell>
          <cell r="F328">
            <v>25.24</v>
          </cell>
          <cell r="G328">
            <v>0.41399999999999998</v>
          </cell>
          <cell r="I328">
            <v>6.0966183574879222</v>
          </cell>
        </row>
        <row r="329">
          <cell r="B329">
            <v>42895</v>
          </cell>
          <cell r="D329" t="str">
            <v>BRD001</v>
          </cell>
          <cell r="E329" t="str">
            <v>BRD001.3</v>
          </cell>
          <cell r="F329">
            <v>18.13</v>
          </cell>
          <cell r="G329">
            <v>0.33800000000000002</v>
          </cell>
          <cell r="I329">
            <v>5.3639053254437865</v>
          </cell>
        </row>
        <row r="330">
          <cell r="B330">
            <v>42895</v>
          </cell>
          <cell r="D330" t="str">
            <v>BRD002</v>
          </cell>
          <cell r="E330" t="str">
            <v>BRD002.1</v>
          </cell>
          <cell r="F330">
            <v>50.75</v>
          </cell>
          <cell r="G330">
            <v>0.81599999999999995</v>
          </cell>
          <cell r="I330">
            <v>6.2193627450980395</v>
          </cell>
        </row>
        <row r="331">
          <cell r="B331">
            <v>42895</v>
          </cell>
          <cell r="D331" t="str">
            <v>BRD002</v>
          </cell>
          <cell r="E331" t="str">
            <v>BRD002.2</v>
          </cell>
          <cell r="F331">
            <v>30.82</v>
          </cell>
          <cell r="G331">
            <v>0.496</v>
          </cell>
          <cell r="I331">
            <v>6.213709677419355</v>
          </cell>
        </row>
        <row r="332">
          <cell r="B332">
            <v>42895</v>
          </cell>
          <cell r="D332" t="str">
            <v>BRD002</v>
          </cell>
          <cell r="E332" t="str">
            <v>BRD002.3</v>
          </cell>
          <cell r="F332">
            <v>20.64</v>
          </cell>
          <cell r="G332">
            <v>0.34100000000000003</v>
          </cell>
          <cell r="I332">
            <v>6.0527859237536656</v>
          </cell>
        </row>
        <row r="333">
          <cell r="B333">
            <v>42895</v>
          </cell>
          <cell r="C333" t="str">
            <v>MSA</v>
          </cell>
          <cell r="D333" t="str">
            <v>MSA001</v>
          </cell>
          <cell r="E333" t="str">
            <v>MSA001.1</v>
          </cell>
          <cell r="F333">
            <v>30.15</v>
          </cell>
          <cell r="G333">
            <v>0.78900000000000003</v>
          </cell>
          <cell r="I333">
            <v>3.8212927756653992</v>
          </cell>
        </row>
        <row r="334">
          <cell r="B334">
            <v>42895</v>
          </cell>
          <cell r="D334" t="str">
            <v>MSA001</v>
          </cell>
          <cell r="E334" t="str">
            <v>MSA001.2</v>
          </cell>
          <cell r="F334">
            <v>34.19</v>
          </cell>
          <cell r="G334">
            <v>0.80600000000000005</v>
          </cell>
          <cell r="I334">
            <v>4.2419354838709671</v>
          </cell>
        </row>
        <row r="335">
          <cell r="B335">
            <v>42895</v>
          </cell>
          <cell r="D335" t="str">
            <v>MSA001</v>
          </cell>
          <cell r="E335" t="str">
            <v>MSA001.3</v>
          </cell>
          <cell r="F335">
            <v>23.01</v>
          </cell>
          <cell r="G335">
            <v>0.48599999999999999</v>
          </cell>
          <cell r="I335">
            <v>4.7345679012345681</v>
          </cell>
        </row>
        <row r="336">
          <cell r="B336">
            <v>42895</v>
          </cell>
          <cell r="C336" t="str">
            <v>MSB</v>
          </cell>
          <cell r="D336" t="str">
            <v>MSB001</v>
          </cell>
          <cell r="E336" t="str">
            <v>MSB001.1</v>
          </cell>
          <cell r="F336">
            <v>36.65</v>
          </cell>
          <cell r="G336">
            <v>0.70699999999999996</v>
          </cell>
          <cell r="I336">
            <v>5.1838755304101838</v>
          </cell>
        </row>
        <row r="337">
          <cell r="B337">
            <v>42895</v>
          </cell>
          <cell r="D337" t="str">
            <v>MSB001</v>
          </cell>
          <cell r="E337" t="str">
            <v>MSB001.2</v>
          </cell>
          <cell r="F337">
            <v>45.91</v>
          </cell>
          <cell r="G337">
            <v>0.89500000000000002</v>
          </cell>
          <cell r="I337">
            <v>5.1296089385474861</v>
          </cell>
        </row>
        <row r="338">
          <cell r="B338">
            <v>42895</v>
          </cell>
          <cell r="D338" t="str">
            <v>MSB001</v>
          </cell>
          <cell r="E338" t="str">
            <v>MSB001.3</v>
          </cell>
          <cell r="F338">
            <v>26.65</v>
          </cell>
          <cell r="G338">
            <v>0.50900000000000001</v>
          </cell>
          <cell r="I338">
            <v>5.2357563850687621</v>
          </cell>
        </row>
        <row r="339">
          <cell r="B339">
            <v>42895</v>
          </cell>
          <cell r="C339" t="str">
            <v>MSC</v>
          </cell>
          <cell r="D339" t="str">
            <v>MSC001</v>
          </cell>
          <cell r="E339" t="str">
            <v>MSC001.1</v>
          </cell>
          <cell r="F339">
            <v>18.04</v>
          </cell>
          <cell r="G339">
            <v>0.22600000000000001</v>
          </cell>
          <cell r="I339">
            <v>7.9823008849557509</v>
          </cell>
        </row>
        <row r="340">
          <cell r="B340">
            <v>42895</v>
          </cell>
          <cell r="D340" t="str">
            <v>MSC001</v>
          </cell>
          <cell r="E340" t="str">
            <v>MSC001.2</v>
          </cell>
          <cell r="F340">
            <v>12.82</v>
          </cell>
          <cell r="G340">
            <v>0.157</v>
          </cell>
          <cell r="I340">
            <v>8.1656050955414017</v>
          </cell>
        </row>
        <row r="341">
          <cell r="B341">
            <v>42895</v>
          </cell>
          <cell r="D341" t="str">
            <v>MSC001</v>
          </cell>
          <cell r="E341" t="str">
            <v>MSC001.3</v>
          </cell>
          <cell r="F341">
            <v>10.83</v>
          </cell>
          <cell r="G341">
            <v>0.13400000000000001</v>
          </cell>
          <cell r="I341">
            <v>8.0820895522388057</v>
          </cell>
        </row>
        <row r="342">
          <cell r="B342">
            <v>42895</v>
          </cell>
          <cell r="D342" t="str">
            <v>MSC002</v>
          </cell>
          <cell r="E342" t="str">
            <v>MSC002.1</v>
          </cell>
          <cell r="F342">
            <v>52.89</v>
          </cell>
          <cell r="G342">
            <v>0.92900000000000005</v>
          </cell>
          <cell r="I342">
            <v>5.6932185145317549</v>
          </cell>
        </row>
        <row r="343">
          <cell r="B343">
            <v>42895</v>
          </cell>
          <cell r="D343" t="str">
            <v>MSC002</v>
          </cell>
          <cell r="E343" t="str">
            <v>MSC002.2</v>
          </cell>
          <cell r="F343">
            <v>44.82</v>
          </cell>
          <cell r="G343">
            <v>0.72099999999999997</v>
          </cell>
          <cell r="I343">
            <v>6.2163661581137308</v>
          </cell>
        </row>
        <row r="344">
          <cell r="B344">
            <v>42895</v>
          </cell>
          <cell r="D344" t="str">
            <v>MSC002</v>
          </cell>
          <cell r="E344" t="str">
            <v>MSC002.3</v>
          </cell>
          <cell r="F344">
            <v>59.82</v>
          </cell>
          <cell r="G344">
            <v>1.0129999999999999</v>
          </cell>
          <cell r="I344">
            <v>5.9052319842053311</v>
          </cell>
        </row>
        <row r="345">
          <cell r="B345">
            <v>42895</v>
          </cell>
          <cell r="C345" t="str">
            <v>WCA</v>
          </cell>
          <cell r="D345" t="str">
            <v>WCA001</v>
          </cell>
          <cell r="E345" t="str">
            <v>WCA001.1</v>
          </cell>
          <cell r="F345">
            <v>27.61</v>
          </cell>
          <cell r="G345">
            <v>0.58299999999999996</v>
          </cell>
          <cell r="I345">
            <v>4.7358490566037741</v>
          </cell>
        </row>
        <row r="346">
          <cell r="B346">
            <v>42895</v>
          </cell>
          <cell r="D346" t="str">
            <v>WCA001</v>
          </cell>
          <cell r="E346" t="str">
            <v>WCA001.2</v>
          </cell>
          <cell r="F346">
            <v>20.27</v>
          </cell>
          <cell r="G346">
            <v>0.441</v>
          </cell>
          <cell r="I346">
            <v>4.5963718820861681</v>
          </cell>
        </row>
        <row r="347">
          <cell r="B347">
            <v>42895</v>
          </cell>
          <cell r="D347" t="str">
            <v>WCA001</v>
          </cell>
          <cell r="E347" t="str">
            <v>WCA001.3</v>
          </cell>
          <cell r="F347">
            <v>15.05</v>
          </cell>
          <cell r="G347">
            <v>0.252</v>
          </cell>
          <cell r="I347">
            <v>5.9722222222222223</v>
          </cell>
        </row>
        <row r="348">
          <cell r="B348">
            <v>42895</v>
          </cell>
          <cell r="D348" t="str">
            <v>WCA002</v>
          </cell>
          <cell r="E348" t="str">
            <v>WCA002.1</v>
          </cell>
          <cell r="F348">
            <v>30.02</v>
          </cell>
          <cell r="G348">
            <v>0.65100000000000002</v>
          </cell>
          <cell r="I348">
            <v>4.6113671274961598</v>
          </cell>
        </row>
        <row r="349">
          <cell r="B349">
            <v>42895</v>
          </cell>
          <cell r="D349" t="str">
            <v>WCA002</v>
          </cell>
          <cell r="E349" t="str">
            <v>WCA002.2</v>
          </cell>
          <cell r="F349">
            <v>17.02</v>
          </cell>
          <cell r="G349">
            <v>0.40200000000000002</v>
          </cell>
          <cell r="I349">
            <v>4.233830845771144</v>
          </cell>
        </row>
        <row r="350">
          <cell r="B350">
            <v>42895</v>
          </cell>
          <cell r="D350" t="str">
            <v>WCA002</v>
          </cell>
          <cell r="E350" t="str">
            <v>WCA002.3</v>
          </cell>
          <cell r="F350">
            <v>26.56</v>
          </cell>
          <cell r="G350">
            <v>0.58699999999999997</v>
          </cell>
          <cell r="I350">
            <v>4.524701873935264</v>
          </cell>
        </row>
        <row r="351">
          <cell r="B351">
            <v>42895</v>
          </cell>
          <cell r="D351" t="str">
            <v>WCA003</v>
          </cell>
          <cell r="E351" t="str">
            <v>WCA003.1</v>
          </cell>
          <cell r="F351">
            <v>25.73</v>
          </cell>
          <cell r="G351">
            <v>0.59199999999999997</v>
          </cell>
          <cell r="I351">
            <v>4.3462837837837842</v>
          </cell>
        </row>
        <row r="352">
          <cell r="B352">
            <v>42895</v>
          </cell>
          <cell r="D352" t="str">
            <v>WCA003</v>
          </cell>
          <cell r="E352" t="str">
            <v>WCA003.2</v>
          </cell>
          <cell r="F352">
            <v>65.58</v>
          </cell>
          <cell r="G352">
            <v>1.706</v>
          </cell>
          <cell r="I352">
            <v>3.8440797186400935</v>
          </cell>
        </row>
        <row r="353">
          <cell r="B353">
            <v>42895</v>
          </cell>
          <cell r="D353" t="str">
            <v>WCA003</v>
          </cell>
          <cell r="E353" t="str">
            <v>WCA003.3</v>
          </cell>
          <cell r="F353">
            <v>41.16</v>
          </cell>
          <cell r="G353">
            <v>1.1319999999999999</v>
          </cell>
          <cell r="I353">
            <v>3.6360424028268552</v>
          </cell>
        </row>
        <row r="354">
          <cell r="B354">
            <v>42895</v>
          </cell>
          <cell r="C354" t="str">
            <v>WCB</v>
          </cell>
          <cell r="D354" t="str">
            <v>WCB001</v>
          </cell>
          <cell r="E354" t="str">
            <v>WCB001.1</v>
          </cell>
          <cell r="F354">
            <v>29.9</v>
          </cell>
          <cell r="G354">
            <v>0.53</v>
          </cell>
          <cell r="I354">
            <v>5.6415094339622636</v>
          </cell>
        </row>
        <row r="355">
          <cell r="B355">
            <v>42895</v>
          </cell>
          <cell r="D355" t="str">
            <v>WCB001</v>
          </cell>
          <cell r="E355" t="str">
            <v>WCB001.2</v>
          </cell>
          <cell r="F355">
            <v>17.07</v>
          </cell>
          <cell r="G355">
            <v>0.28799999999999998</v>
          </cell>
          <cell r="I355">
            <v>5.9270833333333339</v>
          </cell>
        </row>
        <row r="356">
          <cell r="B356">
            <v>42895</v>
          </cell>
          <cell r="D356" t="str">
            <v>WCB001</v>
          </cell>
          <cell r="E356" t="str">
            <v>WCB001.3</v>
          </cell>
          <cell r="F356">
            <v>12.69</v>
          </cell>
          <cell r="G356">
            <v>0.20100000000000001</v>
          </cell>
          <cell r="I356">
            <v>6.3134328358208949</v>
          </cell>
        </row>
        <row r="357">
          <cell r="B357">
            <v>42895</v>
          </cell>
          <cell r="D357" t="str">
            <v>WCB002</v>
          </cell>
          <cell r="E357" t="str">
            <v>WCB002.1</v>
          </cell>
          <cell r="F357">
            <v>20.78</v>
          </cell>
          <cell r="G357">
            <v>0.39200000000000002</v>
          </cell>
          <cell r="I357">
            <v>5.3010204081632653</v>
          </cell>
        </row>
        <row r="358">
          <cell r="B358">
            <v>42895</v>
          </cell>
          <cell r="D358" t="str">
            <v>WCB002</v>
          </cell>
          <cell r="E358" t="str">
            <v>WCB002.2</v>
          </cell>
          <cell r="F358">
            <v>28.26</v>
          </cell>
          <cell r="G358">
            <v>0.51</v>
          </cell>
          <cell r="I358">
            <v>5.5411764705882351</v>
          </cell>
        </row>
        <row r="359">
          <cell r="B359">
            <v>42895</v>
          </cell>
          <cell r="D359" t="str">
            <v>WCB002</v>
          </cell>
          <cell r="E359" t="str">
            <v>WCB002.3</v>
          </cell>
          <cell r="F359">
            <v>30.04</v>
          </cell>
          <cell r="G359">
            <v>0.57799999999999996</v>
          </cell>
          <cell r="I359">
            <v>5.1972318339100347</v>
          </cell>
        </row>
        <row r="360">
          <cell r="B360">
            <v>42895</v>
          </cell>
          <cell r="C360" t="str">
            <v>YRA</v>
          </cell>
          <cell r="D360" t="str">
            <v>YRA001</v>
          </cell>
          <cell r="E360" t="str">
            <v>YRA001.1</v>
          </cell>
          <cell r="F360">
            <v>14.5</v>
          </cell>
          <cell r="G360">
            <v>0.186</v>
          </cell>
          <cell r="I360">
            <v>7.7956989247311821</v>
          </cell>
        </row>
        <row r="361">
          <cell r="B361">
            <v>42895</v>
          </cell>
          <cell r="D361" t="str">
            <v>YRA001</v>
          </cell>
          <cell r="E361" t="str">
            <v>YRA001.2</v>
          </cell>
          <cell r="F361">
            <v>19.809999999999999</v>
          </cell>
          <cell r="G361">
            <v>0.30399999999999999</v>
          </cell>
          <cell r="I361">
            <v>6.5164473684210522</v>
          </cell>
        </row>
        <row r="362">
          <cell r="B362">
            <v>42895</v>
          </cell>
          <cell r="D362" t="str">
            <v>YRA001</v>
          </cell>
          <cell r="E362" t="str">
            <v>YRA001.3</v>
          </cell>
          <cell r="F362">
            <v>28.52</v>
          </cell>
          <cell r="G362">
            <v>0.48099999999999998</v>
          </cell>
          <cell r="I362">
            <v>5.9293139293139294</v>
          </cell>
        </row>
        <row r="363">
          <cell r="B363">
            <v>42895</v>
          </cell>
          <cell r="C363" t="str">
            <v>MBA</v>
          </cell>
          <cell r="D363" t="str">
            <v>MBA001</v>
          </cell>
          <cell r="E363" t="str">
            <v>MBA001.1</v>
          </cell>
          <cell r="F363">
            <v>23.51</v>
          </cell>
          <cell r="G363">
            <v>0.60599999999999998</v>
          </cell>
          <cell r="I363">
            <v>3.87953795379538</v>
          </cell>
        </row>
        <row r="364">
          <cell r="B364">
            <v>42895</v>
          </cell>
          <cell r="D364" t="str">
            <v>MBA001</v>
          </cell>
          <cell r="E364" t="str">
            <v>MBA001.2</v>
          </cell>
          <cell r="F364">
            <v>20.63</v>
          </cell>
          <cell r="G364">
            <v>0.51300000000000001</v>
          </cell>
          <cell r="I364">
            <v>4.0214424951267054</v>
          </cell>
        </row>
        <row r="365">
          <cell r="B365">
            <v>42895</v>
          </cell>
          <cell r="D365" t="str">
            <v>MBA002</v>
          </cell>
          <cell r="E365" t="str">
            <v>MBA002.1</v>
          </cell>
          <cell r="F365">
            <v>30.74</v>
          </cell>
          <cell r="G365">
            <v>0.59799999999999998</v>
          </cell>
          <cell r="I365">
            <v>5.1404682274247495</v>
          </cell>
        </row>
        <row r="366">
          <cell r="B366">
            <v>42895</v>
          </cell>
          <cell r="D366" t="str">
            <v>MBA002</v>
          </cell>
          <cell r="E366" t="str">
            <v>MBA002.2</v>
          </cell>
          <cell r="F366">
            <v>14.43</v>
          </cell>
          <cell r="G366">
            <v>0.36599999999999999</v>
          </cell>
          <cell r="I366">
            <v>3.942622950819672</v>
          </cell>
        </row>
        <row r="367">
          <cell r="B367">
            <v>42895</v>
          </cell>
          <cell r="D367" t="str">
            <v>MBA002</v>
          </cell>
          <cell r="E367" t="str">
            <v>MBA002.3</v>
          </cell>
          <cell r="F367">
            <v>26.03</v>
          </cell>
          <cell r="G367">
            <v>0.51400000000000001</v>
          </cell>
          <cell r="I367">
            <v>5.06420233463035</v>
          </cell>
        </row>
        <row r="368">
          <cell r="B368">
            <v>42895</v>
          </cell>
          <cell r="C368" t="str">
            <v>MBC</v>
          </cell>
          <cell r="D368" t="str">
            <v>MBC001</v>
          </cell>
          <cell r="E368" t="str">
            <v>MBC001.1</v>
          </cell>
          <cell r="F368">
            <v>41.7</v>
          </cell>
          <cell r="G368">
            <v>0.76600000000000001</v>
          </cell>
          <cell r="I368">
            <v>5.4438642297650137</v>
          </cell>
        </row>
        <row r="369">
          <cell r="B369">
            <v>42895</v>
          </cell>
          <cell r="D369" t="str">
            <v>MBC001</v>
          </cell>
          <cell r="E369" t="str">
            <v>MBC001.2</v>
          </cell>
          <cell r="F369">
            <v>79.61</v>
          </cell>
          <cell r="G369">
            <v>1.881</v>
          </cell>
          <cell r="I369">
            <v>4.2323232323232327</v>
          </cell>
        </row>
        <row r="370">
          <cell r="B370">
            <v>42946</v>
          </cell>
          <cell r="C370" t="str">
            <v>BRI</v>
          </cell>
          <cell r="D370" t="str">
            <v>BRI001</v>
          </cell>
          <cell r="E370" t="str">
            <v>BRI001.1</v>
          </cell>
          <cell r="F370">
            <v>10.41</v>
          </cell>
          <cell r="G370">
            <v>0.23</v>
          </cell>
          <cell r="I370">
            <v>4.5260869565217394</v>
          </cell>
        </row>
        <row r="371">
          <cell r="B371">
            <v>42946</v>
          </cell>
          <cell r="D371" t="str">
            <v>BRI001</v>
          </cell>
          <cell r="E371" t="str">
            <v>BRI001.2</v>
          </cell>
          <cell r="F371">
            <v>15.23</v>
          </cell>
          <cell r="G371">
            <v>0.29299999999999998</v>
          </cell>
          <cell r="I371">
            <v>5.197952218430034</v>
          </cell>
        </row>
        <row r="372">
          <cell r="B372">
            <v>42946</v>
          </cell>
          <cell r="D372" t="str">
            <v>BRI001</v>
          </cell>
          <cell r="E372" t="str">
            <v>BRI001.3</v>
          </cell>
          <cell r="F372">
            <v>22.49</v>
          </cell>
          <cell r="G372">
            <v>0.51400000000000001</v>
          </cell>
          <cell r="I372">
            <v>4.3754863813229568</v>
          </cell>
        </row>
        <row r="373">
          <cell r="B373">
            <v>42946</v>
          </cell>
          <cell r="D373" t="str">
            <v>BRI002</v>
          </cell>
          <cell r="E373" t="str">
            <v>BRI002.1</v>
          </cell>
          <cell r="F373">
            <v>21.9</v>
          </cell>
          <cell r="G373">
            <v>0.51900000000000002</v>
          </cell>
          <cell r="I373">
            <v>4.2196531791907512</v>
          </cell>
        </row>
        <row r="374">
          <cell r="B374">
            <v>42946</v>
          </cell>
          <cell r="D374" t="str">
            <v>BRI002</v>
          </cell>
          <cell r="E374" t="str">
            <v>BRI002.2</v>
          </cell>
          <cell r="F374">
            <v>30.35</v>
          </cell>
          <cell r="G374">
            <v>0.71899999999999997</v>
          </cell>
          <cell r="I374">
            <v>4.2211404728789983</v>
          </cell>
        </row>
        <row r="375">
          <cell r="B375">
            <v>42946</v>
          </cell>
          <cell r="D375" t="str">
            <v>BRI002</v>
          </cell>
          <cell r="E375" t="str">
            <v>BRI002.3</v>
          </cell>
          <cell r="F375">
            <v>24.95</v>
          </cell>
          <cell r="G375">
            <v>0.61599999999999999</v>
          </cell>
          <cell r="I375">
            <v>4.0503246753246751</v>
          </cell>
        </row>
        <row r="376">
          <cell r="B376">
            <v>42946</v>
          </cell>
          <cell r="D376" t="str">
            <v>BRI003</v>
          </cell>
          <cell r="E376" t="str">
            <v>BRI003.1</v>
          </cell>
          <cell r="F376">
            <v>12.87</v>
          </cell>
          <cell r="G376">
            <v>0.24399999999999999</v>
          </cell>
          <cell r="I376">
            <v>5.2745901639344259</v>
          </cell>
        </row>
        <row r="377">
          <cell r="B377">
            <v>42946</v>
          </cell>
          <cell r="D377" t="str">
            <v>BRI003</v>
          </cell>
          <cell r="E377" t="str">
            <v>BRI003.2</v>
          </cell>
          <cell r="F377">
            <v>17.850000000000001</v>
          </cell>
          <cell r="G377">
            <v>0.36099999999999999</v>
          </cell>
          <cell r="I377">
            <v>4.944598337950139</v>
          </cell>
        </row>
        <row r="378">
          <cell r="B378">
            <v>42946</v>
          </cell>
          <cell r="D378" t="str">
            <v>BRI003</v>
          </cell>
          <cell r="E378" t="str">
            <v>BRI003.3</v>
          </cell>
          <cell r="F378">
            <v>22.31</v>
          </cell>
          <cell r="G378">
            <v>0.44</v>
          </cell>
          <cell r="I378">
            <v>5.0704545454545453</v>
          </cell>
        </row>
        <row r="379">
          <cell r="B379">
            <v>42946</v>
          </cell>
          <cell r="D379" t="str">
            <v>BRI004</v>
          </cell>
          <cell r="E379" t="str">
            <v>BRI004.1</v>
          </cell>
          <cell r="F379">
            <v>11.22</v>
          </cell>
          <cell r="G379">
            <v>0.215</v>
          </cell>
          <cell r="I379">
            <v>5.2186046511627904</v>
          </cell>
        </row>
        <row r="380">
          <cell r="B380">
            <v>42946</v>
          </cell>
          <cell r="D380" t="str">
            <v>BRI004</v>
          </cell>
          <cell r="E380" t="str">
            <v>BRI004.2</v>
          </cell>
          <cell r="F380">
            <v>19.68</v>
          </cell>
          <cell r="G380">
            <v>0.36399999999999999</v>
          </cell>
          <cell r="I380">
            <v>5.4065934065934069</v>
          </cell>
        </row>
        <row r="381">
          <cell r="B381">
            <v>42946</v>
          </cell>
          <cell r="D381" t="str">
            <v>BRI004</v>
          </cell>
          <cell r="E381" t="str">
            <v>BRI004.3</v>
          </cell>
          <cell r="F381">
            <v>22.86</v>
          </cell>
          <cell r="G381">
            <v>0.46899999999999997</v>
          </cell>
          <cell r="I381">
            <v>4.8742004264392325</v>
          </cell>
        </row>
        <row r="382">
          <cell r="B382">
            <v>42946</v>
          </cell>
          <cell r="D382" t="str">
            <v>BRI005</v>
          </cell>
          <cell r="E382" t="str">
            <v>BRI005.1</v>
          </cell>
          <cell r="F382">
            <v>23.64</v>
          </cell>
          <cell r="G382">
            <v>0.36499999999999999</v>
          </cell>
          <cell r="I382">
            <v>6.4767123287671238</v>
          </cell>
        </row>
        <row r="383">
          <cell r="B383">
            <v>42946</v>
          </cell>
          <cell r="D383" t="str">
            <v>BRI005</v>
          </cell>
          <cell r="E383" t="str">
            <v>BRI005.2</v>
          </cell>
          <cell r="F383">
            <v>38.619999999999997</v>
          </cell>
          <cell r="G383">
            <v>0.60699999999999998</v>
          </cell>
          <cell r="I383">
            <v>6.3624382207578254</v>
          </cell>
        </row>
        <row r="384">
          <cell r="B384">
            <v>42946</v>
          </cell>
          <cell r="D384" t="str">
            <v>BRI005</v>
          </cell>
          <cell r="E384" t="str">
            <v>BRI005.3</v>
          </cell>
          <cell r="F384">
            <v>57.99</v>
          </cell>
          <cell r="G384">
            <v>1.022</v>
          </cell>
          <cell r="I384">
            <v>5.6741682974559691</v>
          </cell>
        </row>
        <row r="385">
          <cell r="B385">
            <v>42946</v>
          </cell>
          <cell r="C385" t="str">
            <v>MCA</v>
          </cell>
          <cell r="D385" t="str">
            <v>MFA001</v>
          </cell>
          <cell r="E385" t="str">
            <v>MFA001.1</v>
          </cell>
          <cell r="F385">
            <v>27.55</v>
          </cell>
          <cell r="G385">
            <v>0.70199999999999996</v>
          </cell>
          <cell r="I385">
            <v>3.9245014245014245</v>
          </cell>
        </row>
        <row r="386">
          <cell r="B386">
            <v>42946</v>
          </cell>
          <cell r="D386" t="str">
            <v>MFA001</v>
          </cell>
          <cell r="E386" t="str">
            <v>MFA001.2</v>
          </cell>
          <cell r="F386">
            <v>35.270000000000003</v>
          </cell>
          <cell r="G386">
            <v>0.83199999999999996</v>
          </cell>
          <cell r="I386">
            <v>4.2391826923076925</v>
          </cell>
        </row>
        <row r="387">
          <cell r="B387">
            <v>42946</v>
          </cell>
          <cell r="D387" t="str">
            <v>MFA001</v>
          </cell>
          <cell r="E387" t="str">
            <v>MFA001.3</v>
          </cell>
          <cell r="F387">
            <v>43.51</v>
          </cell>
          <cell r="G387">
            <v>1.1299999999999999</v>
          </cell>
          <cell r="I387">
            <v>3.8504424778761064</v>
          </cell>
        </row>
        <row r="388">
          <cell r="B388">
            <v>42946</v>
          </cell>
          <cell r="D388" t="str">
            <v>MFA002</v>
          </cell>
          <cell r="E388" t="str">
            <v>MFA002.1</v>
          </cell>
          <cell r="F388">
            <v>28.47</v>
          </cell>
          <cell r="G388">
            <v>0.45700000000000002</v>
          </cell>
          <cell r="I388">
            <v>6.2297592997811808</v>
          </cell>
        </row>
        <row r="389">
          <cell r="B389">
            <v>42946</v>
          </cell>
          <cell r="D389" t="str">
            <v>MFA002</v>
          </cell>
          <cell r="E389" t="str">
            <v>MFA002.2</v>
          </cell>
          <cell r="F389">
            <v>31.71</v>
          </cell>
          <cell r="G389">
            <v>0.60099999999999998</v>
          </cell>
          <cell r="I389">
            <v>5.2762063227953409</v>
          </cell>
        </row>
        <row r="390">
          <cell r="B390">
            <v>42946</v>
          </cell>
          <cell r="D390" t="str">
            <v>MFA002</v>
          </cell>
          <cell r="E390" t="str">
            <v>MFA002.3</v>
          </cell>
          <cell r="F390">
            <v>43.83</v>
          </cell>
          <cell r="G390">
            <v>0.77100000000000002</v>
          </cell>
          <cell r="I390">
            <v>5.6848249027237348</v>
          </cell>
        </row>
        <row r="391">
          <cell r="B391">
            <v>42946</v>
          </cell>
          <cell r="D391" t="str">
            <v>MFA003</v>
          </cell>
          <cell r="E391" t="str">
            <v>MFA003.1</v>
          </cell>
          <cell r="F391">
            <v>26.42</v>
          </cell>
          <cell r="G391">
            <v>0.69299999999999995</v>
          </cell>
          <cell r="I391">
            <v>3.8124098124098134</v>
          </cell>
        </row>
        <row r="392">
          <cell r="B392">
            <v>42946</v>
          </cell>
          <cell r="D392" t="str">
            <v>MFA003</v>
          </cell>
          <cell r="E392" t="str">
            <v>MFA003.2</v>
          </cell>
          <cell r="F392">
            <v>56.92</v>
          </cell>
          <cell r="G392">
            <v>1.1200000000000001</v>
          </cell>
          <cell r="I392">
            <v>5.0821428571428573</v>
          </cell>
        </row>
        <row r="393">
          <cell r="B393">
            <v>42946</v>
          </cell>
          <cell r="D393" t="str">
            <v>MFA003</v>
          </cell>
          <cell r="E393" t="str">
            <v>MFA003.3</v>
          </cell>
          <cell r="F393">
            <v>52.29</v>
          </cell>
          <cell r="G393">
            <v>1.014</v>
          </cell>
          <cell r="I393">
            <v>5.1568047337278102</v>
          </cell>
        </row>
        <row r="394">
          <cell r="B394">
            <v>42946</v>
          </cell>
          <cell r="D394" t="str">
            <v>MFA004</v>
          </cell>
          <cell r="E394" t="str">
            <v>MFA004.1</v>
          </cell>
          <cell r="F394">
            <v>50.5</v>
          </cell>
          <cell r="G394">
            <v>1.1279999999999999</v>
          </cell>
          <cell r="I394">
            <v>4.4769503546099294</v>
          </cell>
        </row>
        <row r="395">
          <cell r="B395">
            <v>42946</v>
          </cell>
          <cell r="D395" t="str">
            <v>MFA004</v>
          </cell>
          <cell r="E395" t="str">
            <v>MFA004.2</v>
          </cell>
          <cell r="F395">
            <v>70.81</v>
          </cell>
          <cell r="G395">
            <v>1.5660000000000001</v>
          </cell>
          <cell r="I395">
            <v>4.5217113665389528</v>
          </cell>
        </row>
        <row r="396">
          <cell r="B396">
            <v>42946</v>
          </cell>
          <cell r="D396" t="str">
            <v>MFA004</v>
          </cell>
          <cell r="E396" t="str">
            <v>MFA004.3</v>
          </cell>
          <cell r="F396">
            <v>91.35</v>
          </cell>
          <cell r="G396">
            <v>2.1179999999999999</v>
          </cell>
          <cell r="I396">
            <v>4.3130311614730878</v>
          </cell>
        </row>
        <row r="397">
          <cell r="B397">
            <v>42946</v>
          </cell>
          <cell r="C397" t="str">
            <v>GOA</v>
          </cell>
          <cell r="D397" t="str">
            <v>GOA001</v>
          </cell>
          <cell r="E397" t="str">
            <v>GOA001.1</v>
          </cell>
          <cell r="F397">
            <v>26.1</v>
          </cell>
          <cell r="G397">
            <v>0.379</v>
          </cell>
          <cell r="I397">
            <v>6.8865435356200537</v>
          </cell>
        </row>
        <row r="398">
          <cell r="B398">
            <v>42946</v>
          </cell>
          <cell r="D398" t="str">
            <v>GOA001</v>
          </cell>
          <cell r="E398" t="str">
            <v>GOA001.2</v>
          </cell>
          <cell r="F398">
            <v>30.69</v>
          </cell>
          <cell r="G398">
            <v>0.47299999999999998</v>
          </cell>
          <cell r="I398">
            <v>6.4883720930232567</v>
          </cell>
        </row>
        <row r="399">
          <cell r="B399">
            <v>42946</v>
          </cell>
          <cell r="D399" t="str">
            <v>GOA001</v>
          </cell>
          <cell r="E399" t="str">
            <v>GOA001.3</v>
          </cell>
          <cell r="F399">
            <v>44.24</v>
          </cell>
          <cell r="G399">
            <v>0.80500000000000005</v>
          </cell>
          <cell r="I399">
            <v>5.4956521739130437</v>
          </cell>
        </row>
        <row r="400">
          <cell r="B400">
            <v>42965</v>
          </cell>
          <cell r="C400" t="str">
            <v>LYA</v>
          </cell>
          <cell r="D400" t="str">
            <v>LYA001</v>
          </cell>
          <cell r="E400" t="str">
            <v>LYA001.1</v>
          </cell>
          <cell r="F400">
            <v>22.05</v>
          </cell>
          <cell r="G400">
            <v>0.48599999999999999</v>
          </cell>
          <cell r="I400">
            <v>4.5370370370370372</v>
          </cell>
        </row>
        <row r="401">
          <cell r="B401">
            <v>42965</v>
          </cell>
          <cell r="D401" t="str">
            <v>LYA001</v>
          </cell>
          <cell r="E401" t="str">
            <v>LYA001.2</v>
          </cell>
          <cell r="F401">
            <v>36.049999999999997</v>
          </cell>
          <cell r="G401">
            <v>0.73299999999999998</v>
          </cell>
          <cell r="I401">
            <v>4.9181446111869027</v>
          </cell>
        </row>
        <row r="402">
          <cell r="B402">
            <v>42965</v>
          </cell>
          <cell r="D402" t="str">
            <v>LYA001</v>
          </cell>
          <cell r="E402" t="str">
            <v>LYA001.3</v>
          </cell>
          <cell r="F402">
            <v>49.39</v>
          </cell>
          <cell r="G402">
            <v>1.1279999999999999</v>
          </cell>
          <cell r="I402">
            <v>4.378546099290781</v>
          </cell>
        </row>
        <row r="403">
          <cell r="B403">
            <v>42965</v>
          </cell>
          <cell r="D403" t="str">
            <v>LYA002</v>
          </cell>
          <cell r="E403" t="str">
            <v>LYA002.1</v>
          </cell>
          <cell r="F403">
            <v>30.23</v>
          </cell>
          <cell r="G403">
            <v>0.51600000000000001</v>
          </cell>
          <cell r="I403">
            <v>5.8585271317829459</v>
          </cell>
        </row>
        <row r="404">
          <cell r="B404">
            <v>42965</v>
          </cell>
          <cell r="D404" t="str">
            <v>LYA002</v>
          </cell>
          <cell r="E404" t="str">
            <v>LYA002.2</v>
          </cell>
          <cell r="F404">
            <v>39.770000000000003</v>
          </cell>
          <cell r="G404">
            <v>0.61699999999999999</v>
          </cell>
          <cell r="I404">
            <v>6.4457050243111835</v>
          </cell>
        </row>
        <row r="405">
          <cell r="B405">
            <v>42965</v>
          </cell>
          <cell r="D405" t="str">
            <v>LYA002</v>
          </cell>
          <cell r="E405" t="str">
            <v>LYA002.3</v>
          </cell>
          <cell r="F405">
            <v>40.43</v>
          </cell>
          <cell r="G405">
            <v>0.67200000000000004</v>
          </cell>
          <cell r="I405">
            <v>6.0163690476190474</v>
          </cell>
        </row>
        <row r="406">
          <cell r="B406">
            <v>42965</v>
          </cell>
          <cell r="D406" t="str">
            <v>LYA003</v>
          </cell>
          <cell r="E406" t="str">
            <v>LYA003.1</v>
          </cell>
          <cell r="F406">
            <v>13.23</v>
          </cell>
          <cell r="G406">
            <v>0.17499999999999999</v>
          </cell>
          <cell r="I406">
            <v>7.5600000000000005</v>
          </cell>
        </row>
        <row r="407">
          <cell r="B407">
            <v>42965</v>
          </cell>
          <cell r="D407" t="str">
            <v>LYA003</v>
          </cell>
          <cell r="E407" t="str">
            <v>LYA003.2</v>
          </cell>
          <cell r="F407">
            <v>16.34</v>
          </cell>
          <cell r="G407">
            <v>0.19700000000000001</v>
          </cell>
          <cell r="I407">
            <v>8.2944162436548226</v>
          </cell>
        </row>
        <row r="408">
          <cell r="B408">
            <v>42965</v>
          </cell>
          <cell r="D408" t="str">
            <v>LYA003</v>
          </cell>
          <cell r="E408" t="str">
            <v>LYA003.3</v>
          </cell>
          <cell r="F408">
            <v>23.39</v>
          </cell>
          <cell r="G408">
            <v>0.32400000000000001</v>
          </cell>
          <cell r="I408">
            <v>7.2191358024691352</v>
          </cell>
        </row>
        <row r="409">
          <cell r="B409">
            <v>42965</v>
          </cell>
          <cell r="D409" t="str">
            <v>LYA004</v>
          </cell>
          <cell r="E409" t="str">
            <v>LYA004.1</v>
          </cell>
          <cell r="F409">
            <v>35.79</v>
          </cell>
          <cell r="G409">
            <v>0.71899999999999997</v>
          </cell>
          <cell r="I409">
            <v>4.9777468706536858</v>
          </cell>
        </row>
        <row r="410">
          <cell r="B410">
            <v>42965</v>
          </cell>
          <cell r="D410" t="str">
            <v>LYA004</v>
          </cell>
          <cell r="E410" t="str">
            <v>LYA004.2</v>
          </cell>
          <cell r="F410">
            <v>49.81</v>
          </cell>
          <cell r="G410">
            <v>1.07</v>
          </cell>
          <cell r="I410">
            <v>4.6551401869158884</v>
          </cell>
        </row>
        <row r="411">
          <cell r="B411">
            <v>42965</v>
          </cell>
          <cell r="D411" t="str">
            <v>LYA004</v>
          </cell>
          <cell r="E411" t="str">
            <v>LYA004.3</v>
          </cell>
          <cell r="F411">
            <v>76.55</v>
          </cell>
          <cell r="G411">
            <v>1.8380000000000001</v>
          </cell>
          <cell r="I411">
            <v>4.164853101196953</v>
          </cell>
        </row>
        <row r="412">
          <cell r="B412">
            <v>42965</v>
          </cell>
          <cell r="D412" t="str">
            <v>LYA005</v>
          </cell>
          <cell r="E412" t="str">
            <v>LYA005.1</v>
          </cell>
          <cell r="F412">
            <v>36.21</v>
          </cell>
          <cell r="G412">
            <v>0.69499999999999995</v>
          </cell>
          <cell r="I412">
            <v>5.210071942446044</v>
          </cell>
        </row>
        <row r="413">
          <cell r="B413">
            <v>42965</v>
          </cell>
          <cell r="D413" t="str">
            <v>LYA005</v>
          </cell>
          <cell r="E413" t="str">
            <v>LYA005.2</v>
          </cell>
          <cell r="F413">
            <v>44.65</v>
          </cell>
          <cell r="G413">
            <v>1.1220000000000001</v>
          </cell>
          <cell r="I413">
            <v>3.9795008912655967</v>
          </cell>
        </row>
        <row r="414">
          <cell r="B414">
            <v>42965</v>
          </cell>
          <cell r="D414" t="str">
            <v>LYA005</v>
          </cell>
          <cell r="E414" t="str">
            <v>LYA005.3</v>
          </cell>
          <cell r="F414">
            <v>36.89</v>
          </cell>
          <cell r="G414">
            <v>0.83799999999999997</v>
          </cell>
          <cell r="I414">
            <v>4.4021479713603826</v>
          </cell>
        </row>
        <row r="415">
          <cell r="B415">
            <v>42965</v>
          </cell>
          <cell r="C415" t="str">
            <v>CRA</v>
          </cell>
          <cell r="D415" t="str">
            <v>CRA001</v>
          </cell>
          <cell r="E415" t="str">
            <v>CRA001.1</v>
          </cell>
          <cell r="F415">
            <v>22.43</v>
          </cell>
          <cell r="G415">
            <v>0.42099999999999999</v>
          </cell>
          <cell r="I415">
            <v>5.3277909738717337</v>
          </cell>
        </row>
        <row r="416">
          <cell r="B416">
            <v>42965</v>
          </cell>
          <cell r="D416" t="str">
            <v>CRA001</v>
          </cell>
          <cell r="E416" t="str">
            <v>CRA001.2</v>
          </cell>
          <cell r="F416">
            <v>27.67</v>
          </cell>
          <cell r="G416">
            <v>0.64700000000000002</v>
          </cell>
          <cell r="I416">
            <v>4.2766615146831537</v>
          </cell>
        </row>
        <row r="417">
          <cell r="B417">
            <v>42965</v>
          </cell>
          <cell r="D417" t="str">
            <v>CRA001</v>
          </cell>
          <cell r="E417" t="str">
            <v>CRA001.3</v>
          </cell>
          <cell r="F417">
            <v>40.99</v>
          </cell>
          <cell r="G417">
            <v>0.81299999999999994</v>
          </cell>
          <cell r="I417">
            <v>5.0418204182041828</v>
          </cell>
        </row>
        <row r="418">
          <cell r="B418">
            <v>42965</v>
          </cell>
          <cell r="C418" t="str">
            <v>CRB</v>
          </cell>
          <cell r="D418" t="str">
            <v>CRB001</v>
          </cell>
          <cell r="E418" t="str">
            <v>CRB001.1</v>
          </cell>
          <cell r="F418">
            <v>29.84</v>
          </cell>
          <cell r="G418">
            <v>0.33700000000000002</v>
          </cell>
          <cell r="I418">
            <v>8.8545994065281892</v>
          </cell>
        </row>
        <row r="419">
          <cell r="B419">
            <v>42965</v>
          </cell>
          <cell r="D419" t="str">
            <v>CRB001</v>
          </cell>
          <cell r="E419" t="str">
            <v>CRB001.2</v>
          </cell>
          <cell r="F419">
            <v>37.25</v>
          </cell>
          <cell r="G419">
            <v>0.50600000000000001</v>
          </cell>
          <cell r="I419">
            <v>7.3616600790513829</v>
          </cell>
        </row>
        <row r="420">
          <cell r="B420">
            <v>42965</v>
          </cell>
          <cell r="D420" t="str">
            <v>CRB001</v>
          </cell>
          <cell r="E420" t="str">
            <v>CRB001.3</v>
          </cell>
          <cell r="F420">
            <v>58.03</v>
          </cell>
          <cell r="G420">
            <v>0.82699999999999996</v>
          </cell>
          <cell r="I420">
            <v>7.0169286577992747</v>
          </cell>
        </row>
        <row r="421">
          <cell r="B421">
            <v>42965</v>
          </cell>
          <cell r="C421" t="str">
            <v>CRC</v>
          </cell>
          <cell r="D421" t="str">
            <v>CRC001</v>
          </cell>
          <cell r="E421" t="str">
            <v>CRC001.1</v>
          </cell>
          <cell r="F421">
            <v>23.05</v>
          </cell>
          <cell r="G421">
            <v>0.36599999999999999</v>
          </cell>
          <cell r="I421">
            <v>6.2978142076502737</v>
          </cell>
        </row>
        <row r="422">
          <cell r="B422">
            <v>42965</v>
          </cell>
          <cell r="D422" t="str">
            <v>CRC001</v>
          </cell>
          <cell r="E422" t="str">
            <v>CRC001.2</v>
          </cell>
          <cell r="F422">
            <v>30.22</v>
          </cell>
          <cell r="G422">
            <v>0.51500000000000001</v>
          </cell>
          <cell r="I422">
            <v>5.867961165048543</v>
          </cell>
        </row>
        <row r="423">
          <cell r="B423">
            <v>42965</v>
          </cell>
          <cell r="D423" t="str">
            <v>CRC001</v>
          </cell>
          <cell r="E423" t="str">
            <v>CRC001.3</v>
          </cell>
          <cell r="F423">
            <v>28.39</v>
          </cell>
          <cell r="G423">
            <v>0.46</v>
          </cell>
          <cell r="I423">
            <v>6.1717391304347826</v>
          </cell>
        </row>
        <row r="424">
          <cell r="B424">
            <v>42965</v>
          </cell>
          <cell r="C424" t="str">
            <v>CPA</v>
          </cell>
          <cell r="D424" t="str">
            <v>CNA001</v>
          </cell>
          <cell r="E424" t="str">
            <v>CNA001.1</v>
          </cell>
          <cell r="F424">
            <v>12.57</v>
          </cell>
          <cell r="G424">
            <v>0.192</v>
          </cell>
          <cell r="I424">
            <v>6.546875</v>
          </cell>
        </row>
        <row r="425">
          <cell r="B425">
            <v>42965</v>
          </cell>
          <cell r="D425" t="str">
            <v>CNA001</v>
          </cell>
          <cell r="E425" t="str">
            <v>CNA001.2</v>
          </cell>
          <cell r="F425">
            <v>25.35</v>
          </cell>
          <cell r="G425">
            <v>0.23400000000000001</v>
          </cell>
          <cell r="I425">
            <v>10.833333333333332</v>
          </cell>
        </row>
        <row r="426">
          <cell r="B426">
            <v>42965</v>
          </cell>
          <cell r="D426" t="str">
            <v>CNA001</v>
          </cell>
          <cell r="E426" t="str">
            <v>CNA001.3</v>
          </cell>
          <cell r="F426">
            <v>26.5</v>
          </cell>
          <cell r="G426">
            <v>0.25600000000000001</v>
          </cell>
          <cell r="I426">
            <v>10.3515625</v>
          </cell>
        </row>
        <row r="427">
          <cell r="B427">
            <v>42993</v>
          </cell>
          <cell r="C427" t="str">
            <v>EYA</v>
          </cell>
          <cell r="D427" t="str">
            <v>EYA001</v>
          </cell>
          <cell r="E427" t="str">
            <v>EYA001.1</v>
          </cell>
          <cell r="F427">
            <v>15.43</v>
          </cell>
          <cell r="G427">
            <v>0.35420000000000001</v>
          </cell>
          <cell r="I427">
            <v>4.3562958780350076</v>
          </cell>
        </row>
        <row r="428">
          <cell r="B428">
            <v>42993</v>
          </cell>
          <cell r="D428" t="str">
            <v>EYA001</v>
          </cell>
          <cell r="E428" t="str">
            <v>EYA001.2</v>
          </cell>
          <cell r="F428">
            <v>16.239999999999998</v>
          </cell>
          <cell r="G428">
            <v>0.3921</v>
          </cell>
          <cell r="I428">
            <v>4.1418005610813564</v>
          </cell>
        </row>
        <row r="429">
          <cell r="B429">
            <v>42993</v>
          </cell>
          <cell r="D429" t="str">
            <v>EYA001</v>
          </cell>
          <cell r="E429" t="str">
            <v>EYA001.3</v>
          </cell>
          <cell r="F429">
            <v>23.17</v>
          </cell>
          <cell r="G429">
            <v>0.59260000000000002</v>
          </cell>
          <cell r="I429">
            <v>3.9098886263921706</v>
          </cell>
        </row>
        <row r="430">
          <cell r="B430">
            <v>42993</v>
          </cell>
          <cell r="D430" t="str">
            <v>EYA002</v>
          </cell>
          <cell r="E430" t="str">
            <v>EYA002.1</v>
          </cell>
          <cell r="F430">
            <v>27.47</v>
          </cell>
          <cell r="G430">
            <v>0.79269999999999996</v>
          </cell>
          <cell r="I430">
            <v>3.4653715150750601</v>
          </cell>
        </row>
        <row r="431">
          <cell r="B431">
            <v>42993</v>
          </cell>
          <cell r="D431" t="str">
            <v>EYA002</v>
          </cell>
          <cell r="E431" t="str">
            <v>EYA002.2</v>
          </cell>
          <cell r="F431">
            <v>29.62</v>
          </cell>
          <cell r="G431">
            <v>0.74519999999999997</v>
          </cell>
          <cell r="I431">
            <v>3.9747718733225978</v>
          </cell>
        </row>
        <row r="432">
          <cell r="B432">
            <v>42993</v>
          </cell>
          <cell r="D432" t="str">
            <v>EYA002</v>
          </cell>
          <cell r="E432" t="str">
            <v>EYA002.3</v>
          </cell>
          <cell r="F432">
            <v>28.23</v>
          </cell>
          <cell r="G432">
            <v>0.67820000000000003</v>
          </cell>
          <cell r="I432">
            <v>4.1624889413152459</v>
          </cell>
        </row>
        <row r="433">
          <cell r="B433">
            <v>42993</v>
          </cell>
          <cell r="D433" t="str">
            <v>EYA003</v>
          </cell>
          <cell r="E433" t="str">
            <v>EYA003.1</v>
          </cell>
          <cell r="F433">
            <v>12.99</v>
          </cell>
          <cell r="G433">
            <v>0.26800000000000002</v>
          </cell>
          <cell r="I433">
            <v>4.8470149253731343</v>
          </cell>
        </row>
        <row r="434">
          <cell r="B434">
            <v>42993</v>
          </cell>
          <cell r="D434" t="str">
            <v>EYA003</v>
          </cell>
          <cell r="E434" t="str">
            <v>EYA003.2</v>
          </cell>
          <cell r="F434">
            <v>17.77</v>
          </cell>
          <cell r="G434">
            <v>0.43759999999999999</v>
          </cell>
          <cell r="I434">
            <v>4.0607861060329062</v>
          </cell>
        </row>
        <row r="435">
          <cell r="B435">
            <v>42993</v>
          </cell>
          <cell r="D435" t="str">
            <v>EYA003</v>
          </cell>
          <cell r="E435" t="str">
            <v>EYA003.3</v>
          </cell>
          <cell r="F435">
            <v>25.13</v>
          </cell>
          <cell r="G435">
            <v>0.59789999999999999</v>
          </cell>
          <cell r="I435">
            <v>4.2030439872888445</v>
          </cell>
        </row>
        <row r="436">
          <cell r="B436">
            <v>42993</v>
          </cell>
          <cell r="C436" t="str">
            <v>LFA</v>
          </cell>
          <cell r="D436" t="str">
            <v>LFA001</v>
          </cell>
          <cell r="E436" t="str">
            <v>LFA001.1</v>
          </cell>
          <cell r="F436">
            <v>17.89</v>
          </cell>
          <cell r="G436">
            <v>0.4254</v>
          </cell>
          <cell r="I436">
            <v>4.2054536906441005</v>
          </cell>
        </row>
        <row r="437">
          <cell r="B437">
            <v>42993</v>
          </cell>
          <cell r="D437" t="str">
            <v>LFA001</v>
          </cell>
          <cell r="E437" t="str">
            <v>LFA001.2</v>
          </cell>
          <cell r="F437">
            <v>16.36</v>
          </cell>
          <cell r="G437">
            <v>0.3785</v>
          </cell>
          <cell r="I437">
            <v>4.3223249669749011</v>
          </cell>
        </row>
        <row r="438">
          <cell r="B438">
            <v>42993</v>
          </cell>
          <cell r="D438" t="str">
            <v>LFA001</v>
          </cell>
          <cell r="E438" t="str">
            <v>LFA001.3</v>
          </cell>
          <cell r="F438">
            <v>20.66</v>
          </cell>
          <cell r="G438">
            <v>0.49080000000000001</v>
          </cell>
          <cell r="I438">
            <v>4.2094539527302359</v>
          </cell>
        </row>
        <row r="439">
          <cell r="B439">
            <v>42993</v>
          </cell>
          <cell r="D439" t="str">
            <v>LFA002</v>
          </cell>
          <cell r="E439" t="str">
            <v>LFA002.1</v>
          </cell>
          <cell r="F439">
            <v>14.8</v>
          </cell>
          <cell r="G439">
            <v>0.32540000000000002</v>
          </cell>
          <cell r="I439">
            <v>4.5482483097725872</v>
          </cell>
        </row>
        <row r="440">
          <cell r="B440">
            <v>42993</v>
          </cell>
          <cell r="D440" t="str">
            <v>LFA002</v>
          </cell>
          <cell r="E440" t="str">
            <v>LFA002.2</v>
          </cell>
          <cell r="F440">
            <v>20.18</v>
          </cell>
          <cell r="G440">
            <v>0.39610000000000001</v>
          </cell>
          <cell r="I440">
            <v>5.0946730623579901</v>
          </cell>
        </row>
        <row r="441">
          <cell r="B441">
            <v>42993</v>
          </cell>
          <cell r="D441" t="str">
            <v>LFA002</v>
          </cell>
          <cell r="E441" t="str">
            <v>LFA002.3</v>
          </cell>
          <cell r="F441">
            <v>24.69</v>
          </cell>
          <cell r="G441">
            <v>0.53300000000000003</v>
          </cell>
          <cell r="I441">
            <v>4.632270168855535</v>
          </cell>
        </row>
        <row r="442">
          <cell r="B442">
            <v>42993</v>
          </cell>
          <cell r="D442" t="str">
            <v>LFA003</v>
          </cell>
          <cell r="E442" t="str">
            <v>LFA003.1</v>
          </cell>
          <cell r="F442">
            <v>11.15</v>
          </cell>
          <cell r="G442">
            <v>0.23169999999999999</v>
          </cell>
          <cell r="I442">
            <v>4.8122572291756587</v>
          </cell>
        </row>
        <row r="443">
          <cell r="B443">
            <v>42993</v>
          </cell>
          <cell r="D443" t="str">
            <v>LFA003</v>
          </cell>
          <cell r="E443" t="str">
            <v>LFA003.2</v>
          </cell>
          <cell r="F443">
            <v>14.36</v>
          </cell>
          <cell r="G443">
            <v>0.37709999999999999</v>
          </cell>
          <cell r="I443">
            <v>3.8080084858127821</v>
          </cell>
        </row>
        <row r="444">
          <cell r="B444">
            <v>42993</v>
          </cell>
          <cell r="D444" t="str">
            <v>LFA003</v>
          </cell>
          <cell r="E444" t="str">
            <v>LFA003.3</v>
          </cell>
          <cell r="F444">
            <v>19.510000000000002</v>
          </cell>
          <cell r="G444">
            <v>0.4577</v>
          </cell>
          <cell r="I444">
            <v>4.2626174350010926</v>
          </cell>
        </row>
        <row r="445">
          <cell r="B445">
            <v>42993</v>
          </cell>
          <cell r="C445" t="str">
            <v>LFB</v>
          </cell>
          <cell r="D445" t="str">
            <v>LFB001</v>
          </cell>
          <cell r="E445" t="str">
            <v>LFB001.1</v>
          </cell>
          <cell r="F445">
            <v>27.46</v>
          </cell>
          <cell r="G445">
            <v>0.30449999999999999</v>
          </cell>
          <cell r="I445">
            <v>9.0180623973727414</v>
          </cell>
        </row>
        <row r="446">
          <cell r="B446">
            <v>42993</v>
          </cell>
          <cell r="D446" t="str">
            <v>LFB001</v>
          </cell>
          <cell r="E446" t="str">
            <v>LFB001.2</v>
          </cell>
          <cell r="F446">
            <v>28.45</v>
          </cell>
          <cell r="G446">
            <v>0.3352</v>
          </cell>
          <cell r="I446">
            <v>8.4874701670644388</v>
          </cell>
        </row>
        <row r="447">
          <cell r="B447">
            <v>42993</v>
          </cell>
          <cell r="D447" t="str">
            <v>LFB001</v>
          </cell>
          <cell r="E447" t="str">
            <v>LFB001.3</v>
          </cell>
          <cell r="F447">
            <v>39.549999999999997</v>
          </cell>
          <cell r="G447">
            <v>0.45150000000000001</v>
          </cell>
          <cell r="I447">
            <v>8.7596899224806197</v>
          </cell>
        </row>
        <row r="448">
          <cell r="B448">
            <v>42993</v>
          </cell>
          <cell r="D448" t="str">
            <v>LFB002</v>
          </cell>
          <cell r="E448" t="str">
            <v>LFB002.1</v>
          </cell>
          <cell r="F448">
            <v>19.63</v>
          </cell>
          <cell r="G448">
            <v>0.3216</v>
          </cell>
          <cell r="I448">
            <v>6.1038557213930345</v>
          </cell>
        </row>
        <row r="449">
          <cell r="B449">
            <v>42993</v>
          </cell>
          <cell r="D449" t="str">
            <v>LFB002</v>
          </cell>
          <cell r="E449" t="str">
            <v>LFB002.2</v>
          </cell>
          <cell r="F449">
            <v>28.86</v>
          </cell>
          <cell r="G449">
            <v>0.4592</v>
          </cell>
          <cell r="I449">
            <v>6.284843205574913</v>
          </cell>
        </row>
        <row r="450">
          <cell r="B450">
            <v>42993</v>
          </cell>
          <cell r="D450" t="str">
            <v>LFB002</v>
          </cell>
          <cell r="E450" t="str">
            <v>LFB002.3</v>
          </cell>
          <cell r="F450">
            <v>52.17</v>
          </cell>
          <cell r="G450">
            <v>0.79820000000000002</v>
          </cell>
          <cell r="I450">
            <v>6.5359559007767469</v>
          </cell>
        </row>
        <row r="451">
          <cell r="B451">
            <v>42993</v>
          </cell>
          <cell r="D451" t="str">
            <v>LFB003</v>
          </cell>
          <cell r="E451" t="str">
            <v>LFB003.1</v>
          </cell>
          <cell r="F451">
            <v>8.65</v>
          </cell>
          <cell r="G451">
            <v>0.1827</v>
          </cell>
          <cell r="I451">
            <v>4.7345374931581832</v>
          </cell>
        </row>
        <row r="452">
          <cell r="B452">
            <v>42993</v>
          </cell>
          <cell r="D452" t="str">
            <v>LFB003</v>
          </cell>
          <cell r="E452" t="str">
            <v>LFB003.2</v>
          </cell>
          <cell r="F452">
            <v>17.600000000000001</v>
          </cell>
          <cell r="G452">
            <v>0.3775</v>
          </cell>
          <cell r="I452">
            <v>4.6622516556291398</v>
          </cell>
        </row>
        <row r="453">
          <cell r="B453">
            <v>42993</v>
          </cell>
          <cell r="D453" t="str">
            <v>LFB003</v>
          </cell>
          <cell r="E453" t="str">
            <v>LFB003.3</v>
          </cell>
          <cell r="F453">
            <v>28.16</v>
          </cell>
          <cell r="G453">
            <v>0.69120000000000004</v>
          </cell>
          <cell r="I453">
            <v>4.0740740740740744</v>
          </cell>
        </row>
        <row r="454">
          <cell r="B454">
            <v>42993</v>
          </cell>
          <cell r="D454" t="str">
            <v>LFB004</v>
          </cell>
          <cell r="E454" t="str">
            <v>LFB004.1</v>
          </cell>
          <cell r="F454">
            <v>10.88</v>
          </cell>
          <cell r="G454">
            <v>0.16</v>
          </cell>
          <cell r="I454">
            <v>6.8</v>
          </cell>
        </row>
        <row r="455">
          <cell r="B455">
            <v>42993</v>
          </cell>
          <cell r="D455" t="str">
            <v>LFB004</v>
          </cell>
          <cell r="E455" t="str">
            <v>LFB004.2</v>
          </cell>
          <cell r="F455">
            <v>12.52</v>
          </cell>
          <cell r="G455">
            <v>0.18379999999999999</v>
          </cell>
          <cell r="I455">
            <v>6.811751904243744</v>
          </cell>
        </row>
        <row r="456">
          <cell r="B456">
            <v>42993</v>
          </cell>
          <cell r="D456" t="str">
            <v>LFB004</v>
          </cell>
          <cell r="E456" t="str">
            <v>LFB004.3</v>
          </cell>
          <cell r="F456">
            <v>22.47</v>
          </cell>
          <cell r="G456">
            <v>0.39269999999999999</v>
          </cell>
          <cell r="I456">
            <v>5.7219251336898393</v>
          </cell>
        </row>
        <row r="457">
          <cell r="B457">
            <v>42993</v>
          </cell>
          <cell r="D457" t="str">
            <v>LFB005</v>
          </cell>
          <cell r="E457" t="str">
            <v>LFB005.1</v>
          </cell>
          <cell r="F457">
            <v>16.68</v>
          </cell>
          <cell r="G457">
            <v>0.2137</v>
          </cell>
          <cell r="I457">
            <v>7.8053345811885819</v>
          </cell>
        </row>
        <row r="458">
          <cell r="B458">
            <v>42993</v>
          </cell>
          <cell r="D458" t="str">
            <v>LFB005</v>
          </cell>
          <cell r="E458" t="str">
            <v>LFB005.2</v>
          </cell>
          <cell r="F458">
            <v>21.67</v>
          </cell>
          <cell r="G458">
            <v>0.29210000000000003</v>
          </cell>
          <cell r="I458">
            <v>7.4186922286888048</v>
          </cell>
        </row>
        <row r="459">
          <cell r="B459">
            <v>42993</v>
          </cell>
          <cell r="D459" t="str">
            <v>LFB005</v>
          </cell>
          <cell r="E459" t="str">
            <v>LFB005.3</v>
          </cell>
          <cell r="F459">
            <v>20.420000000000002</v>
          </cell>
          <cell r="G459">
            <v>0.31540000000000001</v>
          </cell>
          <cell r="I459">
            <v>6.4743183259353199</v>
          </cell>
        </row>
        <row r="460">
          <cell r="B460">
            <v>42993</v>
          </cell>
          <cell r="C460" t="str">
            <v>LFC</v>
          </cell>
          <cell r="D460" t="str">
            <v>LFC001</v>
          </cell>
          <cell r="E460" t="str">
            <v>LFC001.1</v>
          </cell>
          <cell r="F460">
            <v>14.32</v>
          </cell>
          <cell r="G460">
            <v>0.42759999999999998</v>
          </cell>
          <cell r="I460">
            <v>3.3489242282507021</v>
          </cell>
        </row>
        <row r="461">
          <cell r="B461">
            <v>42993</v>
          </cell>
          <cell r="D461" t="str">
            <v>LFC001</v>
          </cell>
          <cell r="E461" t="str">
            <v>LFC001.2</v>
          </cell>
          <cell r="F461">
            <v>15.02</v>
          </cell>
          <cell r="G461">
            <v>0.44919999999999999</v>
          </cell>
          <cell r="I461">
            <v>3.3437221727515585</v>
          </cell>
        </row>
        <row r="462">
          <cell r="B462">
            <v>42993</v>
          </cell>
          <cell r="D462" t="str">
            <v>LFC001</v>
          </cell>
          <cell r="E462" t="str">
            <v>LFC001.3</v>
          </cell>
          <cell r="F462">
            <v>18.73</v>
          </cell>
          <cell r="G462">
            <v>0.52500000000000002</v>
          </cell>
          <cell r="I462">
            <v>3.5676190476190479</v>
          </cell>
        </row>
        <row r="463">
          <cell r="B463">
            <v>42993</v>
          </cell>
          <cell r="C463" t="str">
            <v>LFD</v>
          </cell>
          <cell r="D463" t="str">
            <v>LFD001</v>
          </cell>
          <cell r="E463" t="str">
            <v>LFD001.1</v>
          </cell>
          <cell r="F463">
            <v>10.61</v>
          </cell>
          <cell r="G463">
            <v>0.22700000000000001</v>
          </cell>
          <cell r="I463">
            <v>4.6740088105726869</v>
          </cell>
        </row>
        <row r="464">
          <cell r="B464">
            <v>42993</v>
          </cell>
          <cell r="D464" t="str">
            <v>LFD001</v>
          </cell>
          <cell r="E464" t="str">
            <v>LFD001.2</v>
          </cell>
          <cell r="F464">
            <v>13</v>
          </cell>
          <cell r="G464">
            <v>0.30680000000000002</v>
          </cell>
          <cell r="I464">
            <v>4.2372881355932197</v>
          </cell>
        </row>
        <row r="465">
          <cell r="B465">
            <v>42993</v>
          </cell>
          <cell r="D465" t="str">
            <v>LFD001</v>
          </cell>
          <cell r="E465" t="str">
            <v>LFD001.3</v>
          </cell>
          <cell r="F465">
            <v>14.52</v>
          </cell>
          <cell r="G465">
            <v>0.33739999999999998</v>
          </cell>
          <cell r="I465">
            <v>4.3034973325429764</v>
          </cell>
        </row>
        <row r="466">
          <cell r="B466">
            <v>42993</v>
          </cell>
          <cell r="C466" t="str">
            <v>LFE</v>
          </cell>
          <cell r="D466" t="str">
            <v>LFE001</v>
          </cell>
          <cell r="E466" t="str">
            <v>LFE001.1</v>
          </cell>
          <cell r="F466">
            <v>21.82</v>
          </cell>
          <cell r="G466">
            <v>0.53539999999999999</v>
          </cell>
          <cell r="I466">
            <v>4.0754576017930519</v>
          </cell>
        </row>
        <row r="467">
          <cell r="B467">
            <v>42993</v>
          </cell>
          <cell r="D467" t="str">
            <v>LFE001</v>
          </cell>
          <cell r="E467" t="str">
            <v>LFE001.1</v>
          </cell>
          <cell r="F467">
            <v>22.74</v>
          </cell>
          <cell r="G467">
            <v>0.6341</v>
          </cell>
          <cell r="I467">
            <v>3.5861851442990065</v>
          </cell>
        </row>
        <row r="468">
          <cell r="B468">
            <v>42993</v>
          </cell>
          <cell r="D468" t="str">
            <v>LFE001</v>
          </cell>
          <cell r="E468" t="str">
            <v>LFE001.1</v>
          </cell>
          <cell r="F468">
            <v>32.68</v>
          </cell>
          <cell r="G468">
            <v>0.86070000000000002</v>
          </cell>
          <cell r="I468">
            <v>3.7969094922737305</v>
          </cell>
        </row>
        <row r="469">
          <cell r="B469">
            <v>43004</v>
          </cell>
          <cell r="C469" t="str">
            <v>THA</v>
          </cell>
          <cell r="D469" t="str">
            <v>THA001</v>
          </cell>
          <cell r="E469" t="str">
            <v>THA001.1</v>
          </cell>
          <cell r="F469">
            <v>12.47</v>
          </cell>
          <cell r="G469">
            <v>0.27510000000000001</v>
          </cell>
          <cell r="I469">
            <v>4.5328971283169759</v>
          </cell>
        </row>
        <row r="470">
          <cell r="B470">
            <v>43004</v>
          </cell>
          <cell r="D470" t="str">
            <v>THA001</v>
          </cell>
          <cell r="E470" t="str">
            <v>THA001.2</v>
          </cell>
          <cell r="F470">
            <v>16.98</v>
          </cell>
          <cell r="G470">
            <v>0.50800000000000001</v>
          </cell>
          <cell r="I470">
            <v>3.3425196850393704</v>
          </cell>
        </row>
        <row r="471">
          <cell r="B471">
            <v>43004</v>
          </cell>
          <cell r="D471" t="str">
            <v>THA001</v>
          </cell>
          <cell r="E471" t="str">
            <v>THA001.3</v>
          </cell>
          <cell r="F471">
            <v>16.440000000000001</v>
          </cell>
          <cell r="G471">
            <v>0.35770000000000002</v>
          </cell>
          <cell r="I471">
            <v>4.596030192899077</v>
          </cell>
        </row>
        <row r="472">
          <cell r="B472">
            <v>43004</v>
          </cell>
          <cell r="C472" t="str">
            <v>THB</v>
          </cell>
          <cell r="D472" t="str">
            <v>THB002</v>
          </cell>
          <cell r="E472" t="str">
            <v>THB002.1</v>
          </cell>
          <cell r="F472">
            <v>42.84</v>
          </cell>
          <cell r="G472">
            <v>0.75070000000000003</v>
          </cell>
          <cell r="I472">
            <v>5.7066737711469298</v>
          </cell>
        </row>
        <row r="473">
          <cell r="B473">
            <v>43004</v>
          </cell>
          <cell r="D473" t="str">
            <v>THA001</v>
          </cell>
          <cell r="E473" t="str">
            <v>THA001.2</v>
          </cell>
          <cell r="F473">
            <v>46.03</v>
          </cell>
          <cell r="G473">
            <v>0.77380000000000004</v>
          </cell>
          <cell r="I473">
            <v>5.9485655208064099</v>
          </cell>
        </row>
        <row r="474">
          <cell r="B474">
            <v>43004</v>
          </cell>
          <cell r="D474" t="str">
            <v>THA001</v>
          </cell>
          <cell r="E474" t="str">
            <v>THA001.3</v>
          </cell>
          <cell r="F474">
            <v>50.17</v>
          </cell>
          <cell r="G474">
            <v>0.82930000000000004</v>
          </cell>
          <cell r="I474">
            <v>6.0496804533944291</v>
          </cell>
        </row>
        <row r="475">
          <cell r="B475">
            <v>43004</v>
          </cell>
          <cell r="C475" t="str">
            <v>THC</v>
          </cell>
          <cell r="D475" t="str">
            <v>THC003</v>
          </cell>
          <cell r="E475" t="str">
            <v>THC003.1</v>
          </cell>
          <cell r="F475">
            <v>13.41</v>
          </cell>
          <cell r="G475">
            <v>0.16520000000000001</v>
          </cell>
          <cell r="I475">
            <v>8.1174334140435835</v>
          </cell>
        </row>
        <row r="476">
          <cell r="B476">
            <v>43004</v>
          </cell>
          <cell r="D476" t="str">
            <v>THC003</v>
          </cell>
          <cell r="E476" t="str">
            <v>THC003.2</v>
          </cell>
          <cell r="F476">
            <v>15.97</v>
          </cell>
          <cell r="G476">
            <v>0.22389999999999999</v>
          </cell>
          <cell r="I476">
            <v>7.1326485037963376</v>
          </cell>
        </row>
        <row r="477">
          <cell r="B477">
            <v>43004</v>
          </cell>
          <cell r="D477" t="str">
            <v>THC003</v>
          </cell>
          <cell r="E477" t="str">
            <v>THC003.3</v>
          </cell>
          <cell r="F477">
            <v>23.71</v>
          </cell>
          <cell r="G477">
            <v>0.29580000000000001</v>
          </cell>
          <cell r="I477">
            <v>8.0155510480054097</v>
          </cell>
        </row>
        <row r="478">
          <cell r="B478">
            <v>43004</v>
          </cell>
          <cell r="C478" t="str">
            <v>THC</v>
          </cell>
          <cell r="D478" t="str">
            <v>THC004</v>
          </cell>
          <cell r="E478" t="str">
            <v>THC004.1</v>
          </cell>
          <cell r="F478">
            <v>22.03</v>
          </cell>
          <cell r="G478">
            <v>0.40739999999999998</v>
          </cell>
          <cell r="I478">
            <v>5.4074619538537068</v>
          </cell>
        </row>
        <row r="479">
          <cell r="B479">
            <v>43004</v>
          </cell>
          <cell r="D479" t="str">
            <v>THC004</v>
          </cell>
          <cell r="E479" t="str">
            <v>THC004.2</v>
          </cell>
          <cell r="F479">
            <v>23.5</v>
          </cell>
          <cell r="G479">
            <v>0.43190000000000001</v>
          </cell>
          <cell r="I479">
            <v>5.4410743227598974</v>
          </cell>
        </row>
        <row r="480">
          <cell r="B480">
            <v>43004</v>
          </cell>
          <cell r="D480" t="str">
            <v>THC004</v>
          </cell>
          <cell r="E480" t="str">
            <v>THC004.3</v>
          </cell>
          <cell r="F480">
            <v>33.5</v>
          </cell>
          <cell r="G480">
            <v>0.62980000000000003</v>
          </cell>
          <cell r="I480">
            <v>5.3191489361702127</v>
          </cell>
        </row>
        <row r="481">
          <cell r="B481">
            <v>43004</v>
          </cell>
          <cell r="C481" t="str">
            <v>THC</v>
          </cell>
          <cell r="D481" t="str">
            <v>THC005</v>
          </cell>
          <cell r="E481" t="str">
            <v>THC005.1</v>
          </cell>
          <cell r="F481">
            <v>21.84</v>
          </cell>
          <cell r="G481">
            <v>0.35659999999999997</v>
          </cell>
          <cell r="I481">
            <v>6.1245092540661812</v>
          </cell>
        </row>
        <row r="482">
          <cell r="B482">
            <v>43004</v>
          </cell>
          <cell r="D482" t="str">
            <v>THC005</v>
          </cell>
          <cell r="E482" t="str">
            <v>THC005.2</v>
          </cell>
          <cell r="F482">
            <v>23.01</v>
          </cell>
          <cell r="G482">
            <v>0.3891</v>
          </cell>
          <cell r="I482">
            <v>5.9136468774094073</v>
          </cell>
        </row>
        <row r="483">
          <cell r="B483">
            <v>43004</v>
          </cell>
          <cell r="D483" t="str">
            <v>THC005</v>
          </cell>
          <cell r="E483" t="str">
            <v>THC005.3</v>
          </cell>
          <cell r="F483">
            <v>29.43</v>
          </cell>
          <cell r="G483">
            <v>0.48720000000000002</v>
          </cell>
          <cell r="I483">
            <v>6.0406403940886699</v>
          </cell>
        </row>
        <row r="484">
          <cell r="B484">
            <v>43004</v>
          </cell>
          <cell r="C484" t="str">
            <v>THD</v>
          </cell>
          <cell r="D484" t="str">
            <v>THD001</v>
          </cell>
          <cell r="E484" t="str">
            <v>THD001.1</v>
          </cell>
          <cell r="F484">
            <v>15.44</v>
          </cell>
          <cell r="G484">
            <v>0.3407</v>
          </cell>
          <cell r="I484">
            <v>4.5318461990020547</v>
          </cell>
        </row>
        <row r="485">
          <cell r="B485">
            <v>43004</v>
          </cell>
          <cell r="D485" t="str">
            <v>THD001</v>
          </cell>
          <cell r="E485" t="str">
            <v>THD001.2</v>
          </cell>
          <cell r="F485">
            <v>19.09</v>
          </cell>
          <cell r="G485">
            <v>0.4516</v>
          </cell>
          <cell r="I485">
            <v>4.2271922054915851</v>
          </cell>
        </row>
        <row r="486">
          <cell r="B486">
            <v>43004</v>
          </cell>
          <cell r="D486" t="str">
            <v>THD001</v>
          </cell>
          <cell r="E486" t="str">
            <v>THD001.3</v>
          </cell>
          <cell r="F486">
            <v>22.72</v>
          </cell>
          <cell r="G486">
            <v>0.49880000000000002</v>
          </cell>
          <cell r="I486">
            <v>4.554931836407377</v>
          </cell>
        </row>
        <row r="487">
          <cell r="B487">
            <v>43004</v>
          </cell>
          <cell r="C487" t="str">
            <v>THE</v>
          </cell>
          <cell r="D487" t="str">
            <v>THE001</v>
          </cell>
          <cell r="E487" t="str">
            <v>THE001.1</v>
          </cell>
          <cell r="F487">
            <v>51.29</v>
          </cell>
          <cell r="G487">
            <v>0.71350000000000002</v>
          </cell>
          <cell r="I487">
            <v>7.1885073580939034</v>
          </cell>
        </row>
        <row r="488">
          <cell r="B488">
            <v>43004</v>
          </cell>
          <cell r="D488" t="str">
            <v>THE001</v>
          </cell>
          <cell r="E488" t="str">
            <v>THE001.2</v>
          </cell>
          <cell r="F488">
            <v>55.25</v>
          </cell>
          <cell r="G488">
            <v>0.8831</v>
          </cell>
          <cell r="I488">
            <v>6.2563696070660173</v>
          </cell>
        </row>
        <row r="489">
          <cell r="B489">
            <v>43004</v>
          </cell>
          <cell r="D489" t="str">
            <v>THE001</v>
          </cell>
          <cell r="E489" t="str">
            <v>THE001.3</v>
          </cell>
          <cell r="F489">
            <v>56.69</v>
          </cell>
          <cell r="G489">
            <v>0.90180000000000005</v>
          </cell>
          <cell r="I489">
            <v>6.2863162563761366</v>
          </cell>
        </row>
        <row r="490">
          <cell r="B490">
            <v>43004</v>
          </cell>
          <cell r="C490" t="str">
            <v>THE</v>
          </cell>
          <cell r="D490" t="str">
            <v>THE002</v>
          </cell>
          <cell r="E490" t="str">
            <v>THE002.1</v>
          </cell>
          <cell r="F490">
            <v>21.59</v>
          </cell>
          <cell r="G490">
            <v>0.5786</v>
          </cell>
          <cell r="I490">
            <v>3.7314206705841686</v>
          </cell>
        </row>
        <row r="491">
          <cell r="B491">
            <v>43004</v>
          </cell>
          <cell r="D491" t="str">
            <v>THE002</v>
          </cell>
          <cell r="E491" t="str">
            <v>THE002.2</v>
          </cell>
          <cell r="F491">
            <v>27.55</v>
          </cell>
          <cell r="G491">
            <v>0.76019999999999999</v>
          </cell>
          <cell r="I491">
            <v>3.6240463036043145</v>
          </cell>
        </row>
        <row r="492">
          <cell r="B492">
            <v>43004</v>
          </cell>
          <cell r="D492" t="str">
            <v>THE002</v>
          </cell>
          <cell r="E492" t="str">
            <v>THE002.3</v>
          </cell>
          <cell r="F492">
            <v>45.23</v>
          </cell>
          <cell r="G492">
            <v>1.2622</v>
          </cell>
          <cell r="I492">
            <v>3.583425764538108</v>
          </cell>
        </row>
        <row r="493">
          <cell r="B493">
            <v>43004</v>
          </cell>
          <cell r="C493" t="str">
            <v>THE</v>
          </cell>
          <cell r="D493" t="str">
            <v>THE003</v>
          </cell>
          <cell r="E493" t="str">
            <v>THE003.1</v>
          </cell>
          <cell r="F493">
            <v>15.51</v>
          </cell>
          <cell r="G493">
            <v>0.33750000000000002</v>
          </cell>
          <cell r="I493">
            <v>4.5955555555555545</v>
          </cell>
        </row>
        <row r="494">
          <cell r="B494">
            <v>43004</v>
          </cell>
          <cell r="D494" t="str">
            <v>THE003</v>
          </cell>
          <cell r="E494" t="str">
            <v>THE003.2</v>
          </cell>
          <cell r="F494">
            <v>17.72</v>
          </cell>
          <cell r="G494">
            <v>0.34549999999999997</v>
          </cell>
          <cell r="I494">
            <v>5.1287988422575976</v>
          </cell>
        </row>
        <row r="495">
          <cell r="B495">
            <v>43004</v>
          </cell>
          <cell r="D495" t="str">
            <v>THE003</v>
          </cell>
          <cell r="E495" t="str">
            <v>THE003.3</v>
          </cell>
          <cell r="F495">
            <v>17.38</v>
          </cell>
          <cell r="G495">
            <v>0.3745</v>
          </cell>
          <cell r="I495">
            <v>4.6408544726301733</v>
          </cell>
        </row>
        <row r="496">
          <cell r="B496">
            <v>43004</v>
          </cell>
          <cell r="C496" t="str">
            <v>THE</v>
          </cell>
          <cell r="D496" t="str">
            <v>THE004</v>
          </cell>
          <cell r="E496" t="str">
            <v>THE004.1</v>
          </cell>
          <cell r="F496">
            <v>19.64</v>
          </cell>
          <cell r="G496">
            <v>0.52170000000000005</v>
          </cell>
          <cell r="I496">
            <v>3.7646156795092964</v>
          </cell>
        </row>
        <row r="497">
          <cell r="B497">
            <v>43004</v>
          </cell>
          <cell r="D497" t="str">
            <v>THE004</v>
          </cell>
          <cell r="E497" t="str">
            <v>THE004.2</v>
          </cell>
          <cell r="F497">
            <v>39.94</v>
          </cell>
          <cell r="G497">
            <v>1.0686</v>
          </cell>
          <cell r="I497">
            <v>3.7376005989144674</v>
          </cell>
        </row>
        <row r="498">
          <cell r="B498">
            <v>43004</v>
          </cell>
          <cell r="D498" t="str">
            <v>THE004</v>
          </cell>
          <cell r="E498" t="str">
            <v>THE004.3</v>
          </cell>
          <cell r="F498">
            <v>41.89</v>
          </cell>
          <cell r="G498">
            <v>1.2411000000000001</v>
          </cell>
          <cell r="I498">
            <v>3.3752316493433243</v>
          </cell>
        </row>
        <row r="499">
          <cell r="B499">
            <v>43004</v>
          </cell>
          <cell r="C499" t="str">
            <v>THE</v>
          </cell>
          <cell r="D499" t="str">
            <v>THE005</v>
          </cell>
          <cell r="E499" t="str">
            <v>THE005.1</v>
          </cell>
          <cell r="F499">
            <v>42.45</v>
          </cell>
          <cell r="G499">
            <v>0.80430000000000001</v>
          </cell>
          <cell r="I499">
            <v>5.2778813875419619</v>
          </cell>
        </row>
        <row r="500">
          <cell r="B500">
            <v>43004</v>
          </cell>
          <cell r="D500" t="str">
            <v>THE005</v>
          </cell>
          <cell r="E500" t="str">
            <v>THE005.2</v>
          </cell>
          <cell r="F500">
            <v>48.73</v>
          </cell>
          <cell r="G500">
            <v>0.89039999999999997</v>
          </cell>
          <cell r="I500">
            <v>5.4728212039532789</v>
          </cell>
        </row>
        <row r="501">
          <cell r="B501">
            <v>43004</v>
          </cell>
          <cell r="D501" t="str">
            <v>THE005</v>
          </cell>
          <cell r="E501" t="str">
            <v>THE005.3</v>
          </cell>
          <cell r="F501">
            <v>64.62</v>
          </cell>
          <cell r="G501">
            <v>1.2083999999999999</v>
          </cell>
          <cell r="I501">
            <v>5.3475670307845089</v>
          </cell>
        </row>
        <row r="502">
          <cell r="B502">
            <v>43004</v>
          </cell>
          <cell r="C502" t="str">
            <v>THE</v>
          </cell>
          <cell r="D502" t="str">
            <v>THE006</v>
          </cell>
          <cell r="E502" t="str">
            <v>THE006.1</v>
          </cell>
          <cell r="F502">
            <v>25.36</v>
          </cell>
          <cell r="G502">
            <v>0.48</v>
          </cell>
          <cell r="I502">
            <v>5.2833333333333332</v>
          </cell>
        </row>
        <row r="503">
          <cell r="B503">
            <v>43004</v>
          </cell>
          <cell r="D503" t="str">
            <v>THE006</v>
          </cell>
          <cell r="E503" t="str">
            <v>THE006.2</v>
          </cell>
          <cell r="F503">
            <v>28.7</v>
          </cell>
          <cell r="G503">
            <v>0.43020000000000003</v>
          </cell>
          <cell r="I503">
            <v>6.6713156671315659</v>
          </cell>
        </row>
        <row r="504">
          <cell r="B504">
            <v>43004</v>
          </cell>
          <cell r="D504" t="str">
            <v>THE006</v>
          </cell>
          <cell r="E504" t="str">
            <v>THE006.3</v>
          </cell>
          <cell r="F504">
            <v>28.56</v>
          </cell>
          <cell r="G504">
            <v>0.49349999999999999</v>
          </cell>
          <cell r="I504">
            <v>5.787234042553191</v>
          </cell>
        </row>
        <row r="505">
          <cell r="B505">
            <v>43004</v>
          </cell>
          <cell r="C505" t="str">
            <v>THE</v>
          </cell>
          <cell r="D505" t="str">
            <v>THE007</v>
          </cell>
          <cell r="E505" t="str">
            <v>THE007.1</v>
          </cell>
          <cell r="F505">
            <v>15.67</v>
          </cell>
          <cell r="G505">
            <v>0.2959</v>
          </cell>
          <cell r="I505">
            <v>5.2957080094626559</v>
          </cell>
        </row>
        <row r="506">
          <cell r="B506">
            <v>43004</v>
          </cell>
          <cell r="D506" t="str">
            <v>THE007</v>
          </cell>
          <cell r="E506" t="str">
            <v>THE007.2</v>
          </cell>
          <cell r="F506">
            <v>17.87</v>
          </cell>
          <cell r="G506">
            <v>0.33339999999999997</v>
          </cell>
          <cell r="I506">
            <v>5.3599280143971217</v>
          </cell>
        </row>
        <row r="507">
          <cell r="B507">
            <v>43004</v>
          </cell>
          <cell r="D507" t="str">
            <v>THE007</v>
          </cell>
          <cell r="E507" t="str">
            <v>THE007.3</v>
          </cell>
          <cell r="F507">
            <v>26.72</v>
          </cell>
          <cell r="G507">
            <v>0.68310000000000004</v>
          </cell>
          <cell r="I507">
            <v>3.9115795637534765</v>
          </cell>
        </row>
        <row r="508">
          <cell r="B508">
            <v>43004</v>
          </cell>
          <cell r="C508" t="str">
            <v>THE</v>
          </cell>
          <cell r="D508" t="str">
            <v>THE008</v>
          </cell>
          <cell r="E508" t="str">
            <v>THE008.1</v>
          </cell>
          <cell r="F508">
            <v>20.97</v>
          </cell>
          <cell r="G508">
            <v>0.54449999999999998</v>
          </cell>
          <cell r="I508">
            <v>3.8512396694214877</v>
          </cell>
        </row>
        <row r="509">
          <cell r="B509">
            <v>43004</v>
          </cell>
          <cell r="D509" t="str">
            <v>THE008</v>
          </cell>
          <cell r="E509" t="str">
            <v>THE008.2</v>
          </cell>
          <cell r="F509">
            <v>25.28</v>
          </cell>
          <cell r="G509">
            <v>0.46710000000000002</v>
          </cell>
          <cell r="I509">
            <v>5.4121173196317702</v>
          </cell>
        </row>
        <row r="510">
          <cell r="B510">
            <v>43004</v>
          </cell>
          <cell r="D510" t="str">
            <v>THE008</v>
          </cell>
          <cell r="E510" t="str">
            <v>THE008.3</v>
          </cell>
          <cell r="F510">
            <v>25.79</v>
          </cell>
          <cell r="G510">
            <v>0.4793</v>
          </cell>
          <cell r="I510">
            <v>5.3807636136031709</v>
          </cell>
        </row>
        <row r="511">
          <cell r="B511">
            <v>43004</v>
          </cell>
          <cell r="C511" t="str">
            <v>THF</v>
          </cell>
          <cell r="D511" t="str">
            <v>THF009</v>
          </cell>
          <cell r="E511" t="str">
            <v>THF009.1</v>
          </cell>
          <cell r="F511">
            <v>16.690000000000001</v>
          </cell>
          <cell r="G511">
            <v>0.50419999999999998</v>
          </cell>
          <cell r="I511">
            <v>3.3101943673145584</v>
          </cell>
        </row>
        <row r="512">
          <cell r="B512">
            <v>43004</v>
          </cell>
          <cell r="D512" t="str">
            <v>THF009</v>
          </cell>
          <cell r="E512" t="str">
            <v>THF009.2</v>
          </cell>
          <cell r="F512">
            <v>18.14</v>
          </cell>
          <cell r="G512">
            <v>0.54779999999999995</v>
          </cell>
          <cell r="I512">
            <v>3.3114275282949981</v>
          </cell>
        </row>
        <row r="513">
          <cell r="B513">
            <v>43004</v>
          </cell>
          <cell r="D513" t="str">
            <v>THF009</v>
          </cell>
          <cell r="E513" t="str">
            <v>THF009.3</v>
          </cell>
          <cell r="F513">
            <v>21.79</v>
          </cell>
          <cell r="G513">
            <v>0.84</v>
          </cell>
          <cell r="I513">
            <v>2.5940476190476192</v>
          </cell>
        </row>
        <row r="514">
          <cell r="B514">
            <v>43004</v>
          </cell>
          <cell r="C514" t="str">
            <v>THG</v>
          </cell>
          <cell r="D514" t="str">
            <v>THG010</v>
          </cell>
          <cell r="E514" t="str">
            <v>THG010.1</v>
          </cell>
          <cell r="F514">
            <v>19.760000000000002</v>
          </cell>
          <cell r="G514">
            <v>0.27850000000000003</v>
          </cell>
          <cell r="I514">
            <v>7.0951526032315986</v>
          </cell>
        </row>
        <row r="515">
          <cell r="B515">
            <v>43004</v>
          </cell>
          <cell r="D515" t="str">
            <v>THG010</v>
          </cell>
          <cell r="E515" t="str">
            <v>THG010.2</v>
          </cell>
          <cell r="F515">
            <v>27.16</v>
          </cell>
          <cell r="G515">
            <v>0.36470000000000002</v>
          </cell>
          <cell r="I515">
            <v>7.4472168905950085</v>
          </cell>
        </row>
        <row r="516">
          <cell r="B516">
            <v>43004</v>
          </cell>
          <cell r="D516" t="str">
            <v>THG010</v>
          </cell>
          <cell r="E516" t="str">
            <v>THG010.3</v>
          </cell>
          <cell r="F516">
            <v>34.76</v>
          </cell>
          <cell r="G516">
            <v>0.60289999999999999</v>
          </cell>
          <cell r="I516">
            <v>5.765466909935312</v>
          </cell>
        </row>
        <row r="517">
          <cell r="B517">
            <v>43004</v>
          </cell>
          <cell r="C517" t="str">
            <v>THG</v>
          </cell>
          <cell r="D517" t="str">
            <v>THG011</v>
          </cell>
          <cell r="E517" t="str">
            <v>THG011.1</v>
          </cell>
          <cell r="F517">
            <v>19.03</v>
          </cell>
          <cell r="G517">
            <v>0.4909</v>
          </cell>
          <cell r="I517">
            <v>3.8765532695049911</v>
          </cell>
        </row>
        <row r="518">
          <cell r="B518">
            <v>43004</v>
          </cell>
          <cell r="D518" t="str">
            <v>THG011</v>
          </cell>
          <cell r="E518" t="str">
            <v>THG011.2</v>
          </cell>
          <cell r="F518">
            <v>20.420000000000002</v>
          </cell>
          <cell r="G518">
            <v>0.55930000000000002</v>
          </cell>
          <cell r="I518">
            <v>3.6509923118183445</v>
          </cell>
        </row>
        <row r="519">
          <cell r="B519">
            <v>43004</v>
          </cell>
          <cell r="D519" t="str">
            <v>THG011</v>
          </cell>
          <cell r="E519" t="str">
            <v>THG011.3</v>
          </cell>
          <cell r="F519">
            <v>48.43</v>
          </cell>
          <cell r="G519">
            <v>1.1579999999999999</v>
          </cell>
          <cell r="I519">
            <v>4.1822107081174442</v>
          </cell>
        </row>
        <row r="520">
          <cell r="B520">
            <v>43004</v>
          </cell>
          <cell r="C520" t="str">
            <v>THG</v>
          </cell>
          <cell r="D520" t="str">
            <v>THG012</v>
          </cell>
          <cell r="E520" t="str">
            <v>THG012.1</v>
          </cell>
          <cell r="F520">
            <v>17.25</v>
          </cell>
          <cell r="G520">
            <v>0.28789999999999999</v>
          </cell>
          <cell r="I520">
            <v>5.991663772143105</v>
          </cell>
        </row>
        <row r="521">
          <cell r="B521">
            <v>43004</v>
          </cell>
          <cell r="D521" t="str">
            <v>THG012</v>
          </cell>
          <cell r="E521" t="str">
            <v>THG012.2</v>
          </cell>
          <cell r="F521">
            <v>22.92</v>
          </cell>
          <cell r="G521">
            <v>0.3821</v>
          </cell>
          <cell r="I521">
            <v>5.9984297304370582</v>
          </cell>
        </row>
        <row r="522">
          <cell r="B522">
            <v>43004</v>
          </cell>
          <cell r="D522" t="str">
            <v>THG012</v>
          </cell>
          <cell r="E522" t="str">
            <v>THG012.3</v>
          </cell>
          <cell r="F522">
            <v>35.08</v>
          </cell>
          <cell r="G522">
            <v>0.66539999999999999</v>
          </cell>
          <cell r="I522">
            <v>5.2720168319807632</v>
          </cell>
        </row>
        <row r="523">
          <cell r="B523">
            <v>43005</v>
          </cell>
          <cell r="C523" t="str">
            <v>THG</v>
          </cell>
          <cell r="D523" t="str">
            <v>THG013</v>
          </cell>
          <cell r="E523" t="str">
            <v>THG013.1</v>
          </cell>
          <cell r="F523">
            <v>32.32</v>
          </cell>
          <cell r="G523">
            <v>0.5857</v>
          </cell>
          <cell r="I523">
            <v>5.5181833703261054</v>
          </cell>
        </row>
        <row r="524">
          <cell r="B524">
            <v>43005</v>
          </cell>
          <cell r="D524" t="str">
            <v>THG013</v>
          </cell>
          <cell r="E524" t="str">
            <v>THG013.2</v>
          </cell>
          <cell r="F524">
            <v>41.12</v>
          </cell>
          <cell r="G524">
            <v>0.75739999999999996</v>
          </cell>
          <cell r="I524">
            <v>5.4290995510958542</v>
          </cell>
        </row>
        <row r="525">
          <cell r="B525">
            <v>43005</v>
          </cell>
          <cell r="D525" t="str">
            <v>THG013</v>
          </cell>
          <cell r="E525" t="str">
            <v>THG013.3</v>
          </cell>
          <cell r="F525">
            <v>53.62</v>
          </cell>
          <cell r="G525">
            <v>1.0317000000000001</v>
          </cell>
          <cell r="I525">
            <v>5.1972472618009107</v>
          </cell>
        </row>
        <row r="526">
          <cell r="B526">
            <v>43005</v>
          </cell>
          <cell r="C526" t="str">
            <v>THG</v>
          </cell>
          <cell r="D526" t="str">
            <v>THG014</v>
          </cell>
          <cell r="E526" t="str">
            <v>THG014.1</v>
          </cell>
          <cell r="F526">
            <v>17.920000000000002</v>
          </cell>
          <cell r="G526">
            <v>0.34760000000000002</v>
          </cell>
          <cell r="I526">
            <v>5.1553509781357878</v>
          </cell>
        </row>
        <row r="527">
          <cell r="B527">
            <v>43005</v>
          </cell>
          <cell r="D527" t="str">
            <v>THG014</v>
          </cell>
          <cell r="E527" t="str">
            <v>THG014.2</v>
          </cell>
          <cell r="F527">
            <v>18.71</v>
          </cell>
          <cell r="G527">
            <v>0.35770000000000002</v>
          </cell>
          <cell r="I527">
            <v>5.2306402012859943</v>
          </cell>
        </row>
        <row r="528">
          <cell r="B528">
            <v>43005</v>
          </cell>
          <cell r="D528" t="str">
            <v>THG014</v>
          </cell>
          <cell r="E528" t="str">
            <v>THG014.3</v>
          </cell>
          <cell r="F528">
            <v>19.21</v>
          </cell>
          <cell r="G528">
            <v>0.39660000000000001</v>
          </cell>
          <cell r="I528">
            <v>4.8436712052445792</v>
          </cell>
        </row>
        <row r="529">
          <cell r="B529">
            <v>43005</v>
          </cell>
          <cell r="C529" t="str">
            <v>THG</v>
          </cell>
          <cell r="D529" t="str">
            <v>THG015</v>
          </cell>
          <cell r="E529" t="str">
            <v>THG015.1</v>
          </cell>
          <cell r="F529">
            <v>21.66</v>
          </cell>
          <cell r="G529">
            <v>0.3538</v>
          </cell>
          <cell r="I529">
            <v>6.1221028829847368</v>
          </cell>
        </row>
        <row r="530">
          <cell r="B530">
            <v>43005</v>
          </cell>
          <cell r="D530" t="str">
            <v>THG015</v>
          </cell>
          <cell r="E530" t="str">
            <v>THG015.2</v>
          </cell>
          <cell r="F530">
            <v>24.06</v>
          </cell>
          <cell r="G530">
            <v>0.41749999999999998</v>
          </cell>
          <cell r="I530">
            <v>5.7628742514970055</v>
          </cell>
        </row>
        <row r="531">
          <cell r="B531">
            <v>43005</v>
          </cell>
          <cell r="D531" t="str">
            <v>THG015</v>
          </cell>
          <cell r="E531" t="str">
            <v>THG015.3</v>
          </cell>
          <cell r="F531">
            <v>26.59</v>
          </cell>
          <cell r="G531">
            <v>0.58950000000000002</v>
          </cell>
          <cell r="I531">
            <v>4.510602205258694</v>
          </cell>
        </row>
        <row r="532">
          <cell r="B532">
            <v>43005</v>
          </cell>
          <cell r="D532" t="str">
            <v>THG015</v>
          </cell>
          <cell r="E532" t="str">
            <v>THG015.2.1</v>
          </cell>
          <cell r="F532">
            <v>15.83</v>
          </cell>
          <cell r="G532">
            <v>0.29249999999999998</v>
          </cell>
          <cell r="I532">
            <v>5.4119658119658123</v>
          </cell>
        </row>
        <row r="533">
          <cell r="B533">
            <v>43005</v>
          </cell>
          <cell r="D533" t="str">
            <v>THG015</v>
          </cell>
          <cell r="E533" t="str">
            <v>THG015.2.2</v>
          </cell>
          <cell r="F533">
            <v>22.82</v>
          </cell>
          <cell r="G533">
            <v>0.46050000000000002</v>
          </cell>
          <cell r="I533">
            <v>4.9554831704668834</v>
          </cell>
        </row>
        <row r="534">
          <cell r="B534">
            <v>43005</v>
          </cell>
          <cell r="D534" t="str">
            <v>THG015</v>
          </cell>
          <cell r="E534" t="str">
            <v>THG015.2.3</v>
          </cell>
          <cell r="F534">
            <v>28.53</v>
          </cell>
          <cell r="G534">
            <v>0.61960000000000004</v>
          </cell>
          <cell r="I534">
            <v>4.6045836023240803</v>
          </cell>
        </row>
        <row r="535">
          <cell r="B535">
            <v>43005</v>
          </cell>
          <cell r="C535" t="str">
            <v>THH</v>
          </cell>
          <cell r="D535" t="str">
            <v>THH001</v>
          </cell>
          <cell r="E535" t="str">
            <v>THH001.1</v>
          </cell>
          <cell r="F535">
            <v>20.52</v>
          </cell>
          <cell r="G535">
            <v>0.22159999999999999</v>
          </cell>
          <cell r="I535">
            <v>9.2599277978339352</v>
          </cell>
        </row>
        <row r="536">
          <cell r="B536">
            <v>43005</v>
          </cell>
          <cell r="D536" t="str">
            <v>THH001</v>
          </cell>
          <cell r="E536" t="str">
            <v>THH001.2</v>
          </cell>
          <cell r="F536">
            <v>26.72</v>
          </cell>
          <cell r="G536">
            <v>0.35389999999999999</v>
          </cell>
          <cell r="I536">
            <v>7.5501554111330886</v>
          </cell>
        </row>
        <row r="537">
          <cell r="B537">
            <v>43005</v>
          </cell>
          <cell r="D537" t="str">
            <v>THH001</v>
          </cell>
          <cell r="E537" t="str">
            <v>THH001.3</v>
          </cell>
          <cell r="F537">
            <v>47.16</v>
          </cell>
          <cell r="G537">
            <v>0.66590000000000005</v>
          </cell>
          <cell r="I537">
            <v>7.0821444661360555</v>
          </cell>
        </row>
        <row r="538">
          <cell r="B538">
            <v>43005</v>
          </cell>
          <cell r="C538" t="str">
            <v>THH</v>
          </cell>
          <cell r="D538" t="str">
            <v>THH002</v>
          </cell>
          <cell r="E538" t="str">
            <v>THH002.1</v>
          </cell>
          <cell r="F538">
            <v>21.91</v>
          </cell>
          <cell r="G538">
            <v>0.3301</v>
          </cell>
          <cell r="I538">
            <v>6.6373826113299002</v>
          </cell>
        </row>
        <row r="539">
          <cell r="B539">
            <v>43005</v>
          </cell>
          <cell r="D539" t="str">
            <v>THH002</v>
          </cell>
          <cell r="E539" t="str">
            <v>THH002.2</v>
          </cell>
          <cell r="F539">
            <v>27.55</v>
          </cell>
          <cell r="G539">
            <v>0.43669999999999998</v>
          </cell>
          <cell r="I539">
            <v>6.3086787268147475</v>
          </cell>
        </row>
        <row r="540">
          <cell r="B540">
            <v>43005</v>
          </cell>
          <cell r="D540" t="str">
            <v>THH002</v>
          </cell>
          <cell r="E540" t="str">
            <v>THH002.3</v>
          </cell>
          <cell r="F540">
            <v>40.06</v>
          </cell>
          <cell r="G540">
            <v>0.64900000000000002</v>
          </cell>
          <cell r="I540">
            <v>6.1725731895223417</v>
          </cell>
        </row>
        <row r="541">
          <cell r="B541">
            <v>43005</v>
          </cell>
          <cell r="C541" t="str">
            <v>THG</v>
          </cell>
          <cell r="D541" t="str">
            <v>THG016</v>
          </cell>
          <cell r="E541" t="str">
            <v>THG016.1</v>
          </cell>
          <cell r="F541">
            <v>11.76</v>
          </cell>
          <cell r="G541">
            <v>0.21260000000000001</v>
          </cell>
          <cell r="I541">
            <v>5.5315145813734707</v>
          </cell>
        </row>
        <row r="542">
          <cell r="B542">
            <v>43005</v>
          </cell>
          <cell r="D542" t="str">
            <v>THG016</v>
          </cell>
          <cell r="E542" t="str">
            <v>THG016.2</v>
          </cell>
          <cell r="F542">
            <v>16.2</v>
          </cell>
          <cell r="G542">
            <v>0.37309999999999999</v>
          </cell>
          <cell r="I542">
            <v>4.3419994639506836</v>
          </cell>
        </row>
        <row r="543">
          <cell r="B543">
            <v>43005</v>
          </cell>
          <cell r="D543" t="str">
            <v>THG016</v>
          </cell>
          <cell r="E543" t="str">
            <v>THG016.3</v>
          </cell>
          <cell r="F543">
            <v>16.87</v>
          </cell>
          <cell r="G543">
            <v>0.3538</v>
          </cell>
          <cell r="I543">
            <v>4.7682306387789719</v>
          </cell>
        </row>
        <row r="544">
          <cell r="B544">
            <v>43005</v>
          </cell>
          <cell r="C544" t="str">
            <v>THG</v>
          </cell>
          <cell r="D544" t="str">
            <v>THG017</v>
          </cell>
          <cell r="E544" t="str">
            <v>THG017.1</v>
          </cell>
          <cell r="F544">
            <v>19.79</v>
          </cell>
          <cell r="G544">
            <v>0.4375</v>
          </cell>
          <cell r="I544">
            <v>4.5234285714285711</v>
          </cell>
        </row>
        <row r="545">
          <cell r="B545">
            <v>43005</v>
          </cell>
          <cell r="D545" t="str">
            <v>THG017</v>
          </cell>
          <cell r="E545" t="str">
            <v>THG017.2</v>
          </cell>
          <cell r="F545">
            <v>25.79</v>
          </cell>
          <cell r="G545">
            <v>0.57469999999999999</v>
          </cell>
          <cell r="I545">
            <v>4.4875587262919785</v>
          </cell>
        </row>
        <row r="546">
          <cell r="B546">
            <v>43005</v>
          </cell>
          <cell r="D546" t="str">
            <v>THG017</v>
          </cell>
          <cell r="E546" t="str">
            <v>THG017.3</v>
          </cell>
          <cell r="F546">
            <v>29.09</v>
          </cell>
          <cell r="G546">
            <v>0.67430000000000001</v>
          </cell>
          <cell r="I546">
            <v>4.3141035147560434</v>
          </cell>
        </row>
        <row r="547">
          <cell r="B547">
            <v>43005</v>
          </cell>
          <cell r="C547" t="str">
            <v>THI</v>
          </cell>
          <cell r="D547" t="str">
            <v>THI001</v>
          </cell>
          <cell r="E547" t="str">
            <v>THI001.1</v>
          </cell>
          <cell r="F547">
            <v>39.83</v>
          </cell>
          <cell r="G547">
            <v>0.63360000000000005</v>
          </cell>
          <cell r="I547">
            <v>6.2863005050505043</v>
          </cell>
        </row>
        <row r="548">
          <cell r="B548">
            <v>43005</v>
          </cell>
          <cell r="D548" t="str">
            <v>THI001</v>
          </cell>
          <cell r="E548" t="str">
            <v>THI001.2</v>
          </cell>
          <cell r="F548">
            <v>42</v>
          </cell>
          <cell r="G548">
            <v>0.67959999999999998</v>
          </cell>
          <cell r="I548">
            <v>6.180105944673338</v>
          </cell>
        </row>
        <row r="549">
          <cell r="B549">
            <v>43005</v>
          </cell>
          <cell r="D549" t="str">
            <v>THI001</v>
          </cell>
          <cell r="E549" t="str">
            <v>THI001.3</v>
          </cell>
          <cell r="F549">
            <v>41.98</v>
          </cell>
          <cell r="G549">
            <v>0.88149999999999995</v>
          </cell>
          <cell r="I549">
            <v>4.7623369256948376</v>
          </cell>
        </row>
        <row r="550">
          <cell r="B550">
            <v>43005</v>
          </cell>
          <cell r="C550" t="str">
            <v>THI</v>
          </cell>
          <cell r="D550" t="str">
            <v>THI002</v>
          </cell>
          <cell r="E550" t="str">
            <v>THI002.1</v>
          </cell>
          <cell r="F550">
            <v>39.28</v>
          </cell>
          <cell r="G550">
            <v>0.78510000000000002</v>
          </cell>
          <cell r="I550">
            <v>5.003184307731499</v>
          </cell>
        </row>
        <row r="551">
          <cell r="B551">
            <v>43005</v>
          </cell>
          <cell r="D551" t="str">
            <v>THI002</v>
          </cell>
          <cell r="E551" t="str">
            <v>THI002.2</v>
          </cell>
          <cell r="F551">
            <v>39.92</v>
          </cell>
          <cell r="G551">
            <v>0.70179999999999998</v>
          </cell>
          <cell r="I551">
            <v>5.6882302650327734</v>
          </cell>
        </row>
        <row r="552">
          <cell r="B552">
            <v>43005</v>
          </cell>
          <cell r="D552" t="str">
            <v>THI002</v>
          </cell>
          <cell r="E552" t="str">
            <v>THI002.3</v>
          </cell>
          <cell r="F552">
            <v>53.26</v>
          </cell>
          <cell r="G552">
            <v>0.91459999999999997</v>
          </cell>
          <cell r="I552">
            <v>5.8233107369341788</v>
          </cell>
        </row>
        <row r="553">
          <cell r="B553">
            <v>43005</v>
          </cell>
          <cell r="C553" t="str">
            <v>THH</v>
          </cell>
          <cell r="D553" t="str">
            <v>THH003</v>
          </cell>
          <cell r="E553" t="str">
            <v>THH003.1</v>
          </cell>
          <cell r="F553">
            <v>7.38</v>
          </cell>
          <cell r="G553">
            <v>9.98E-2</v>
          </cell>
          <cell r="I553">
            <v>7.3947895791583163</v>
          </cell>
        </row>
        <row r="554">
          <cell r="B554">
            <v>43005</v>
          </cell>
          <cell r="D554" t="str">
            <v>THH003</v>
          </cell>
          <cell r="E554" t="str">
            <v>THH003.2</v>
          </cell>
          <cell r="F554">
            <v>7.82</v>
          </cell>
          <cell r="G554">
            <v>0.1174</v>
          </cell>
          <cell r="I554">
            <v>6.6609880749574106</v>
          </cell>
        </row>
        <row r="555">
          <cell r="B555">
            <v>43005</v>
          </cell>
          <cell r="D555" t="str">
            <v>THH003</v>
          </cell>
          <cell r="E555" t="str">
            <v>THH003.3</v>
          </cell>
          <cell r="F555">
            <v>14.86</v>
          </cell>
          <cell r="G555">
            <v>0.23860000000000001</v>
          </cell>
          <cell r="I555">
            <v>6.2279966471081298</v>
          </cell>
        </row>
        <row r="556">
          <cell r="B556">
            <v>43005</v>
          </cell>
          <cell r="C556" t="str">
            <v>THJ</v>
          </cell>
          <cell r="D556" t="str">
            <v>THJ01</v>
          </cell>
          <cell r="E556" t="str">
            <v>THJ01.1</v>
          </cell>
          <cell r="F556">
            <v>18.61</v>
          </cell>
          <cell r="G556">
            <v>0.20710000000000001</v>
          </cell>
          <cell r="I556">
            <v>8.9859971028488648</v>
          </cell>
        </row>
        <row r="557">
          <cell r="B557">
            <v>43005</v>
          </cell>
          <cell r="D557" t="str">
            <v>THJ01</v>
          </cell>
          <cell r="E557" t="str">
            <v>THJ01.2</v>
          </cell>
          <cell r="F557">
            <v>23.73</v>
          </cell>
          <cell r="G557">
            <v>0.32629999999999998</v>
          </cell>
          <cell r="I557">
            <v>7.2724486668709787</v>
          </cell>
        </row>
        <row r="558">
          <cell r="B558">
            <v>43005</v>
          </cell>
          <cell r="D558" t="str">
            <v>THJ01</v>
          </cell>
          <cell r="E558" t="str">
            <v>THJ01.3</v>
          </cell>
          <cell r="F558">
            <v>22.52</v>
          </cell>
          <cell r="G558">
            <v>0.27450000000000002</v>
          </cell>
          <cell r="I558">
            <v>8.2040072859744981</v>
          </cell>
        </row>
        <row r="559">
          <cell r="B559">
            <v>43005</v>
          </cell>
          <cell r="C559" t="str">
            <v>THK</v>
          </cell>
          <cell r="D559" t="str">
            <v>THK01</v>
          </cell>
          <cell r="E559" t="str">
            <v>THK01.1</v>
          </cell>
          <cell r="F559">
            <v>18.510000000000002</v>
          </cell>
          <cell r="G559">
            <v>0.26219999999999999</v>
          </cell>
          <cell r="I559">
            <v>7.0594965675057209</v>
          </cell>
        </row>
        <row r="560">
          <cell r="B560">
            <v>43005</v>
          </cell>
          <cell r="D560" t="str">
            <v>THK01</v>
          </cell>
          <cell r="E560" t="str">
            <v>THK01.2</v>
          </cell>
          <cell r="F560">
            <v>22.51</v>
          </cell>
          <cell r="G560">
            <v>0.34060000000000001</v>
          </cell>
          <cell r="I560">
            <v>6.6089254257193186</v>
          </cell>
        </row>
        <row r="561">
          <cell r="B561">
            <v>43005</v>
          </cell>
          <cell r="D561" t="str">
            <v>THK01</v>
          </cell>
          <cell r="E561" t="str">
            <v>THK01.3</v>
          </cell>
          <cell r="F561">
            <v>24.71</v>
          </cell>
          <cell r="G561">
            <v>0.34949999999999998</v>
          </cell>
          <cell r="I561">
            <v>7.0701001430615165</v>
          </cell>
        </row>
        <row r="562">
          <cell r="B562">
            <v>43005</v>
          </cell>
          <cell r="C562" t="str">
            <v>THL</v>
          </cell>
          <cell r="D562" t="str">
            <v>THL01</v>
          </cell>
          <cell r="E562" t="str">
            <v>THL01.1</v>
          </cell>
          <cell r="F562">
            <v>16.22</v>
          </cell>
          <cell r="G562">
            <v>0.20069999999999999</v>
          </cell>
          <cell r="I562">
            <v>8.0817140009965112</v>
          </cell>
        </row>
        <row r="563">
          <cell r="B563">
            <v>43005</v>
          </cell>
          <cell r="D563" t="str">
            <v>THL01</v>
          </cell>
          <cell r="E563" t="str">
            <v>THL01.2</v>
          </cell>
          <cell r="F563">
            <v>27.1</v>
          </cell>
          <cell r="G563">
            <v>0.55659999999999998</v>
          </cell>
          <cell r="I563">
            <v>4.8688465684513123</v>
          </cell>
        </row>
        <row r="564">
          <cell r="B564">
            <v>43005</v>
          </cell>
          <cell r="D564" t="str">
            <v>THL01</v>
          </cell>
          <cell r="E564" t="str">
            <v>THL01.3</v>
          </cell>
          <cell r="F564">
            <v>27.61</v>
          </cell>
          <cell r="G564">
            <v>0.61050000000000004</v>
          </cell>
          <cell r="I564">
            <v>4.5225225225225225</v>
          </cell>
        </row>
        <row r="565">
          <cell r="B565">
            <v>43005</v>
          </cell>
          <cell r="C565" t="str">
            <v>THL</v>
          </cell>
          <cell r="D565" t="str">
            <v>THL02</v>
          </cell>
          <cell r="E565" t="str">
            <v>THL02.1</v>
          </cell>
          <cell r="F565">
            <v>6.87</v>
          </cell>
          <cell r="G565">
            <v>0.1036</v>
          </cell>
          <cell r="I565">
            <v>6.6312741312741306</v>
          </cell>
        </row>
        <row r="566">
          <cell r="B566">
            <v>43005</v>
          </cell>
          <cell r="D566" t="str">
            <v>THL02</v>
          </cell>
          <cell r="E566" t="str">
            <v>THL02.2</v>
          </cell>
          <cell r="F566">
            <v>9.39</v>
          </cell>
          <cell r="G566">
            <v>0.15210000000000001</v>
          </cell>
          <cell r="I566">
            <v>6.1735700197238659</v>
          </cell>
        </row>
        <row r="567">
          <cell r="B567">
            <v>43005</v>
          </cell>
          <cell r="D567" t="str">
            <v>THL02</v>
          </cell>
          <cell r="E567" t="str">
            <v>THL02.3</v>
          </cell>
          <cell r="F567">
            <v>11.1</v>
          </cell>
          <cell r="G567">
            <v>0.19120000000000001</v>
          </cell>
          <cell r="I567">
            <v>5.8054393305439325</v>
          </cell>
        </row>
        <row r="568">
          <cell r="B568">
            <v>43006</v>
          </cell>
          <cell r="C568" t="str">
            <v>THM</v>
          </cell>
          <cell r="D568" t="str">
            <v>THM01</v>
          </cell>
          <cell r="E568" t="str">
            <v>THM01.1</v>
          </cell>
          <cell r="F568">
            <v>27.75</v>
          </cell>
          <cell r="G568">
            <v>0.43840000000000001</v>
          </cell>
          <cell r="I568">
            <v>6.3298357664233578</v>
          </cell>
        </row>
        <row r="569">
          <cell r="B569">
            <v>43006</v>
          </cell>
          <cell r="D569" t="str">
            <v>THM01</v>
          </cell>
          <cell r="E569" t="str">
            <v>THM01.2</v>
          </cell>
          <cell r="F569">
            <v>42.74</v>
          </cell>
          <cell r="G569">
            <v>0.69399999999999995</v>
          </cell>
          <cell r="I569">
            <v>6.1585014409221914</v>
          </cell>
        </row>
        <row r="570">
          <cell r="B570">
            <v>43006</v>
          </cell>
          <cell r="D570" t="str">
            <v>THM01</v>
          </cell>
          <cell r="E570" t="str">
            <v>THM01.3</v>
          </cell>
          <cell r="F570">
            <v>44.19</v>
          </cell>
          <cell r="G570">
            <v>0.72140000000000004</v>
          </cell>
          <cell r="I570">
            <v>6.1255891322428599</v>
          </cell>
        </row>
        <row r="571">
          <cell r="B571">
            <v>43006</v>
          </cell>
          <cell r="C571" t="str">
            <v>THM</v>
          </cell>
          <cell r="D571" t="str">
            <v>THM02</v>
          </cell>
          <cell r="E571" t="str">
            <v>THM02.1</v>
          </cell>
          <cell r="F571">
            <v>14.32</v>
          </cell>
          <cell r="G571">
            <v>0.31919999999999998</v>
          </cell>
          <cell r="I571">
            <v>4.4862155388471177</v>
          </cell>
        </row>
        <row r="572">
          <cell r="B572">
            <v>43006</v>
          </cell>
          <cell r="D572" t="str">
            <v>THM02</v>
          </cell>
          <cell r="E572" t="str">
            <v>THM02.2</v>
          </cell>
          <cell r="F572">
            <v>21.47</v>
          </cell>
          <cell r="G572">
            <v>0.38369999999999999</v>
          </cell>
          <cell r="I572">
            <v>5.595517331248371</v>
          </cell>
        </row>
        <row r="573">
          <cell r="B573">
            <v>43006</v>
          </cell>
          <cell r="D573" t="str">
            <v>THM02</v>
          </cell>
          <cell r="E573" t="str">
            <v>THM02.3</v>
          </cell>
          <cell r="F573">
            <v>26.58</v>
          </cell>
          <cell r="G573">
            <v>0.46239999999999998</v>
          </cell>
          <cell r="I573">
            <v>5.7482698961937713</v>
          </cell>
        </row>
        <row r="574">
          <cell r="B574">
            <v>43006</v>
          </cell>
          <cell r="C574" t="str">
            <v>THM</v>
          </cell>
          <cell r="D574" t="str">
            <v>THM03</v>
          </cell>
          <cell r="E574" t="str">
            <v>THM03.1</v>
          </cell>
          <cell r="F574">
            <v>23.15</v>
          </cell>
          <cell r="G574">
            <v>0.33600000000000002</v>
          </cell>
          <cell r="I574">
            <v>6.8898809523809517</v>
          </cell>
        </row>
        <row r="575">
          <cell r="B575">
            <v>43006</v>
          </cell>
          <cell r="D575" t="str">
            <v>THM03</v>
          </cell>
          <cell r="E575" t="str">
            <v>THM03.2</v>
          </cell>
          <cell r="F575">
            <v>27.04</v>
          </cell>
          <cell r="G575">
            <v>0.42530000000000001</v>
          </cell>
          <cell r="I575">
            <v>6.3578650364448617</v>
          </cell>
        </row>
        <row r="576">
          <cell r="B576">
            <v>43006</v>
          </cell>
          <cell r="D576" t="str">
            <v>THM03</v>
          </cell>
          <cell r="E576" t="str">
            <v>THM03.3</v>
          </cell>
          <cell r="F576">
            <v>46.94</v>
          </cell>
          <cell r="G576">
            <v>1.0373000000000001</v>
          </cell>
          <cell r="I576">
            <v>4.5252096789742593</v>
          </cell>
        </row>
        <row r="577">
          <cell r="B577">
            <v>43006</v>
          </cell>
          <cell r="C577" t="str">
            <v>THN</v>
          </cell>
          <cell r="D577" t="str">
            <v>THN01</v>
          </cell>
          <cell r="E577" t="str">
            <v>THN01.1</v>
          </cell>
          <cell r="F577">
            <v>12.61</v>
          </cell>
          <cell r="G577">
            <v>0.28939999999999999</v>
          </cell>
          <cell r="I577">
            <v>4.3572909467864545</v>
          </cell>
        </row>
        <row r="578">
          <cell r="B578">
            <v>43006</v>
          </cell>
          <cell r="D578" t="str">
            <v>THN01</v>
          </cell>
          <cell r="E578" t="str">
            <v>THN01.2</v>
          </cell>
          <cell r="F578">
            <v>15.64</v>
          </cell>
          <cell r="G578">
            <v>0.27700000000000002</v>
          </cell>
          <cell r="I578">
            <v>5.6462093862815887</v>
          </cell>
        </row>
        <row r="579">
          <cell r="B579">
            <v>43006</v>
          </cell>
          <cell r="D579" t="str">
            <v>THN01</v>
          </cell>
          <cell r="E579" t="str">
            <v>THN01.3</v>
          </cell>
          <cell r="F579">
            <v>20.29</v>
          </cell>
          <cell r="G579">
            <v>0.44540000000000002</v>
          </cell>
          <cell r="I579">
            <v>4.555455770094297</v>
          </cell>
        </row>
        <row r="580">
          <cell r="B580">
            <v>43006</v>
          </cell>
          <cell r="C580" t="str">
            <v>THN</v>
          </cell>
          <cell r="D580" t="str">
            <v>THN02</v>
          </cell>
          <cell r="E580" t="str">
            <v>THN02.1</v>
          </cell>
          <cell r="F580">
            <v>14.14</v>
          </cell>
          <cell r="G580">
            <v>0.34200000000000003</v>
          </cell>
          <cell r="I580">
            <v>4.1345029239766076</v>
          </cell>
        </row>
        <row r="581">
          <cell r="B581">
            <v>43006</v>
          </cell>
          <cell r="D581" t="str">
            <v>THN02</v>
          </cell>
          <cell r="E581" t="str">
            <v>THN02.2</v>
          </cell>
          <cell r="F581">
            <v>21.86</v>
          </cell>
          <cell r="G581">
            <v>0.35809999999999997</v>
          </cell>
          <cell r="I581">
            <v>6.1044401005305788</v>
          </cell>
        </row>
        <row r="582">
          <cell r="B582">
            <v>43006</v>
          </cell>
          <cell r="D582" t="str">
            <v>THN02</v>
          </cell>
          <cell r="E582" t="str">
            <v>THN02.3</v>
          </cell>
          <cell r="F582">
            <v>24.61</v>
          </cell>
          <cell r="G582">
            <v>0.64249999999999996</v>
          </cell>
          <cell r="I582">
            <v>3.8303501945525289</v>
          </cell>
        </row>
        <row r="583">
          <cell r="B583">
            <v>43006</v>
          </cell>
          <cell r="C583" t="str">
            <v>THO</v>
          </cell>
          <cell r="D583" t="str">
            <v>THO01</v>
          </cell>
          <cell r="E583" t="str">
            <v>THO01.1</v>
          </cell>
          <cell r="F583">
            <v>15.44</v>
          </cell>
          <cell r="G583">
            <v>0.36980000000000002</v>
          </cell>
          <cell r="I583">
            <v>4.1752298539751216</v>
          </cell>
        </row>
        <row r="584">
          <cell r="B584">
            <v>43006</v>
          </cell>
          <cell r="D584" t="str">
            <v>THO01</v>
          </cell>
          <cell r="E584" t="str">
            <v>THO01.2</v>
          </cell>
          <cell r="F584">
            <v>18.59</v>
          </cell>
          <cell r="G584">
            <v>0.34360000000000002</v>
          </cell>
          <cell r="I584">
            <v>5.4103608847497089</v>
          </cell>
        </row>
        <row r="585">
          <cell r="B585">
            <v>43006</v>
          </cell>
          <cell r="D585" t="str">
            <v>THO01</v>
          </cell>
          <cell r="E585" t="str">
            <v>THO01.3</v>
          </cell>
          <cell r="F585">
            <v>24.87</v>
          </cell>
          <cell r="G585">
            <v>0.56510000000000005</v>
          </cell>
          <cell r="I585">
            <v>4.4009909750486633</v>
          </cell>
        </row>
        <row r="586">
          <cell r="B586">
            <v>43006</v>
          </cell>
          <cell r="C586" t="str">
            <v>THP</v>
          </cell>
          <cell r="D586" t="str">
            <v>THP01</v>
          </cell>
          <cell r="E586" t="str">
            <v>THP01.1</v>
          </cell>
          <cell r="F586">
            <v>18.23</v>
          </cell>
          <cell r="G586">
            <v>0.21560000000000001</v>
          </cell>
          <cell r="I586">
            <v>8.4554730983302413</v>
          </cell>
        </row>
        <row r="587">
          <cell r="B587">
            <v>43006</v>
          </cell>
          <cell r="D587" t="str">
            <v>THP01</v>
          </cell>
          <cell r="E587" t="str">
            <v>THP01.2</v>
          </cell>
          <cell r="F587">
            <v>19.600000000000001</v>
          </cell>
          <cell r="G587">
            <v>0.25380000000000003</v>
          </cell>
          <cell r="I587">
            <v>7.7226162332545316</v>
          </cell>
        </row>
        <row r="588">
          <cell r="B588">
            <v>43006</v>
          </cell>
          <cell r="D588" t="str">
            <v>THP01</v>
          </cell>
          <cell r="E588" t="str">
            <v>THP01.3</v>
          </cell>
          <cell r="F588">
            <v>21.89</v>
          </cell>
          <cell r="G588">
            <v>0.2944</v>
          </cell>
          <cell r="I588">
            <v>7.4354619565217392</v>
          </cell>
        </row>
        <row r="589">
          <cell r="B589">
            <v>43006</v>
          </cell>
          <cell r="C589" t="str">
            <v>THQ</v>
          </cell>
          <cell r="D589" t="str">
            <v>THQ01</v>
          </cell>
          <cell r="E589" t="str">
            <v>THQ01.1</v>
          </cell>
          <cell r="F589">
            <v>15.05</v>
          </cell>
          <cell r="G589">
            <v>0.19309999999999999</v>
          </cell>
          <cell r="I589">
            <v>7.7938891765924394</v>
          </cell>
        </row>
        <row r="590">
          <cell r="B590">
            <v>43006</v>
          </cell>
          <cell r="D590" t="str">
            <v>THQ01</v>
          </cell>
          <cell r="E590" t="str">
            <v>THQ01.2</v>
          </cell>
          <cell r="F590">
            <v>16.850000000000001</v>
          </cell>
          <cell r="G590">
            <v>0.30819999999999997</v>
          </cell>
          <cell r="I590">
            <v>5.4672290720311496</v>
          </cell>
        </row>
        <row r="591">
          <cell r="B591">
            <v>43006</v>
          </cell>
          <cell r="D591" t="str">
            <v>THQ01</v>
          </cell>
          <cell r="E591" t="str">
            <v>THQ01.3</v>
          </cell>
          <cell r="F591">
            <v>18.11</v>
          </cell>
          <cell r="G591">
            <v>0.2417</v>
          </cell>
          <cell r="I591">
            <v>7.4927596193628458</v>
          </cell>
        </row>
        <row r="592">
          <cell r="B592">
            <v>43006</v>
          </cell>
          <cell r="C592" t="str">
            <v>THQ</v>
          </cell>
          <cell r="D592" t="str">
            <v>THQ02</v>
          </cell>
          <cell r="E592" t="str">
            <v>THQ02.1</v>
          </cell>
          <cell r="F592">
            <v>16.43</v>
          </cell>
          <cell r="G592">
            <v>0.21010000000000001</v>
          </cell>
          <cell r="I592">
            <v>7.8200856734888147</v>
          </cell>
        </row>
        <row r="593">
          <cell r="B593">
            <v>43006</v>
          </cell>
          <cell r="D593" t="str">
            <v>THQ02</v>
          </cell>
          <cell r="E593" t="str">
            <v>THQ02.2</v>
          </cell>
          <cell r="F593">
            <v>24.56</v>
          </cell>
          <cell r="G593">
            <v>0.29099999999999998</v>
          </cell>
          <cell r="I593">
            <v>8.4398625429553267</v>
          </cell>
        </row>
        <row r="594">
          <cell r="B594">
            <v>43006</v>
          </cell>
          <cell r="D594" t="str">
            <v>THQ02</v>
          </cell>
          <cell r="E594" t="str">
            <v>THQ02.3</v>
          </cell>
          <cell r="F594">
            <v>25.53</v>
          </cell>
          <cell r="G594">
            <v>0.27589999999999998</v>
          </cell>
          <cell r="I594">
            <v>9.2533526640087</v>
          </cell>
        </row>
        <row r="595">
          <cell r="B595">
            <v>43006</v>
          </cell>
          <cell r="C595" t="str">
            <v>THR</v>
          </cell>
          <cell r="D595" t="str">
            <v>THR01</v>
          </cell>
          <cell r="E595" t="str">
            <v>THR01.1</v>
          </cell>
          <cell r="F595">
            <v>11.16</v>
          </cell>
          <cell r="G595">
            <v>0.1313</v>
          </cell>
          <cell r="I595">
            <v>8.4996191926885007</v>
          </cell>
        </row>
        <row r="596">
          <cell r="B596">
            <v>43006</v>
          </cell>
          <cell r="D596" t="str">
            <v>THR01</v>
          </cell>
          <cell r="E596" t="str">
            <v>THR01.2</v>
          </cell>
          <cell r="F596">
            <v>10.58</v>
          </cell>
          <cell r="G596">
            <v>0.11650000000000001</v>
          </cell>
          <cell r="I596">
            <v>9.0815450643776821</v>
          </cell>
        </row>
        <row r="597">
          <cell r="B597">
            <v>43006</v>
          </cell>
          <cell r="D597" t="str">
            <v>THR01</v>
          </cell>
          <cell r="E597" t="str">
            <v>THR01.3</v>
          </cell>
          <cell r="F597">
            <v>13.16</v>
          </cell>
          <cell r="G597">
            <v>0.15409999999999999</v>
          </cell>
          <cell r="I597">
            <v>8.5399091499026607</v>
          </cell>
        </row>
        <row r="598">
          <cell r="B598">
            <v>43006</v>
          </cell>
          <cell r="C598" t="str">
            <v>THS</v>
          </cell>
          <cell r="D598" t="str">
            <v>THS01</v>
          </cell>
          <cell r="E598" t="str">
            <v>THS01.1</v>
          </cell>
          <cell r="F598">
            <v>21.7</v>
          </cell>
          <cell r="G598">
            <v>0.37740000000000001</v>
          </cell>
          <cell r="I598">
            <v>5.7498675145733964</v>
          </cell>
        </row>
        <row r="599">
          <cell r="B599">
            <v>43006</v>
          </cell>
          <cell r="D599" t="str">
            <v>THS01</v>
          </cell>
          <cell r="E599" t="str">
            <v>THS01.2</v>
          </cell>
          <cell r="F599">
            <v>24.43</v>
          </cell>
          <cell r="G599">
            <v>0.38190000000000002</v>
          </cell>
          <cell r="I599">
            <v>6.3969625556428387</v>
          </cell>
        </row>
        <row r="600">
          <cell r="B600">
            <v>43006</v>
          </cell>
          <cell r="D600" t="str">
            <v>THS01</v>
          </cell>
          <cell r="E600" t="str">
            <v>THS01.3</v>
          </cell>
          <cell r="F600">
            <v>26.73</v>
          </cell>
          <cell r="G600">
            <v>0.41570000000000001</v>
          </cell>
          <cell r="I600">
            <v>6.4301178734664415</v>
          </cell>
        </row>
        <row r="601">
          <cell r="B601">
            <v>43006</v>
          </cell>
          <cell r="C601" t="str">
            <v>THT</v>
          </cell>
          <cell r="D601" t="str">
            <v>THT01</v>
          </cell>
          <cell r="E601" t="str">
            <v>THT01.1</v>
          </cell>
          <cell r="F601">
            <v>29.41</v>
          </cell>
          <cell r="G601">
            <v>0.63460000000000005</v>
          </cell>
          <cell r="I601">
            <v>4.6344153797667822</v>
          </cell>
        </row>
        <row r="602">
          <cell r="B602">
            <v>43006</v>
          </cell>
          <cell r="D602" t="str">
            <v>THT01</v>
          </cell>
          <cell r="E602" t="str">
            <v>THT01.2</v>
          </cell>
          <cell r="F602">
            <v>48.41</v>
          </cell>
          <cell r="G602">
            <v>0.94750000000000001</v>
          </cell>
          <cell r="I602">
            <v>5.1092348284960414</v>
          </cell>
        </row>
        <row r="603">
          <cell r="B603">
            <v>43006</v>
          </cell>
          <cell r="D603" t="str">
            <v>THT01</v>
          </cell>
          <cell r="E603" t="str">
            <v>THT01.3</v>
          </cell>
          <cell r="F603">
            <v>47.76</v>
          </cell>
          <cell r="G603">
            <v>1.1234999999999999</v>
          </cell>
          <cell r="I603">
            <v>4.2510013351134841</v>
          </cell>
        </row>
        <row r="604">
          <cell r="B604">
            <v>43006</v>
          </cell>
          <cell r="C604" t="str">
            <v>THT</v>
          </cell>
          <cell r="D604" t="str">
            <v>THT02</v>
          </cell>
          <cell r="E604" t="str">
            <v>THT02.1</v>
          </cell>
          <cell r="F604">
            <v>27.98</v>
          </cell>
          <cell r="G604">
            <v>0.57350000000000001</v>
          </cell>
          <cell r="I604">
            <v>4.8788142981691367</v>
          </cell>
        </row>
        <row r="605">
          <cell r="B605">
            <v>43006</v>
          </cell>
          <cell r="D605" t="str">
            <v>THT02</v>
          </cell>
          <cell r="E605" t="str">
            <v>THT02.2</v>
          </cell>
          <cell r="F605">
            <v>41.81</v>
          </cell>
          <cell r="G605">
            <v>0.90129999999999999</v>
          </cell>
          <cell r="I605">
            <v>4.638854987240653</v>
          </cell>
        </row>
        <row r="606">
          <cell r="B606">
            <v>43006</v>
          </cell>
          <cell r="D606" t="str">
            <v>THT02</v>
          </cell>
          <cell r="E606" t="str">
            <v>THT02.3</v>
          </cell>
          <cell r="F606">
            <v>53.9</v>
          </cell>
          <cell r="G606">
            <v>1.3150999999999999</v>
          </cell>
          <cell r="I606">
            <v>4.0985476389628168</v>
          </cell>
        </row>
        <row r="607">
          <cell r="B607">
            <v>43006</v>
          </cell>
          <cell r="C607" t="str">
            <v>THU</v>
          </cell>
          <cell r="D607" t="str">
            <v>THU01</v>
          </cell>
          <cell r="E607" t="str">
            <v>THU01.1</v>
          </cell>
          <cell r="F607">
            <v>11.15</v>
          </cell>
          <cell r="G607">
            <v>0.13900000000000001</v>
          </cell>
          <cell r="I607">
            <v>8.0215827338129486</v>
          </cell>
        </row>
        <row r="608">
          <cell r="B608">
            <v>43006</v>
          </cell>
          <cell r="D608" t="str">
            <v>THU01</v>
          </cell>
          <cell r="E608" t="str">
            <v>THU01.2</v>
          </cell>
          <cell r="F608">
            <v>15.26</v>
          </cell>
          <cell r="G608">
            <v>0.1865</v>
          </cell>
          <cell r="I608">
            <v>8.1823056300268089</v>
          </cell>
        </row>
        <row r="609">
          <cell r="B609">
            <v>43006</v>
          </cell>
          <cell r="D609" t="str">
            <v>THU01</v>
          </cell>
          <cell r="E609" t="str">
            <v>THU01.3</v>
          </cell>
          <cell r="F609">
            <v>16.75</v>
          </cell>
          <cell r="G609">
            <v>0.19220000000000001</v>
          </cell>
          <cell r="I609">
            <v>8.7148803329864712</v>
          </cell>
        </row>
        <row r="610">
          <cell r="B610">
            <v>43007</v>
          </cell>
          <cell r="C610" t="str">
            <v>THV</v>
          </cell>
          <cell r="D610" t="str">
            <v>THV01</v>
          </cell>
          <cell r="E610" t="str">
            <v>THV01.1</v>
          </cell>
          <cell r="F610">
            <v>24.01</v>
          </cell>
          <cell r="G610">
            <v>0.53410000000000002</v>
          </cell>
          <cell r="I610">
            <v>4.4954128440366974</v>
          </cell>
        </row>
        <row r="611">
          <cell r="B611">
            <v>43007</v>
          </cell>
          <cell r="D611" t="str">
            <v>THV01</v>
          </cell>
          <cell r="E611" t="str">
            <v>THV01.2</v>
          </cell>
          <cell r="F611">
            <v>25.72</v>
          </cell>
          <cell r="G611">
            <v>0.59240000000000004</v>
          </cell>
          <cell r="I611">
            <v>4.3416610398379465</v>
          </cell>
        </row>
        <row r="612">
          <cell r="B612">
            <v>43007</v>
          </cell>
          <cell r="D612" t="str">
            <v>THV01</v>
          </cell>
          <cell r="E612" t="str">
            <v>THV01.3</v>
          </cell>
          <cell r="F612">
            <v>30.23</v>
          </cell>
          <cell r="G612">
            <v>0.72060000000000002</v>
          </cell>
          <cell r="I612">
            <v>4.19511518179295</v>
          </cell>
        </row>
        <row r="613">
          <cell r="B613">
            <v>43007</v>
          </cell>
          <cell r="C613" t="str">
            <v>THW</v>
          </cell>
          <cell r="D613" t="str">
            <v>THW01</v>
          </cell>
          <cell r="E613" t="str">
            <v>THW01.1</v>
          </cell>
          <cell r="F613">
            <v>16.04</v>
          </cell>
          <cell r="G613">
            <v>0.34570000000000001</v>
          </cell>
          <cell r="I613">
            <v>4.639861151287243</v>
          </cell>
        </row>
        <row r="614">
          <cell r="B614">
            <v>43007</v>
          </cell>
          <cell r="D614" t="str">
            <v>THW01</v>
          </cell>
          <cell r="E614" t="str">
            <v>THW01.2</v>
          </cell>
          <cell r="F614">
            <v>16.760000000000002</v>
          </cell>
          <cell r="G614">
            <v>0.33550000000000002</v>
          </cell>
          <cell r="I614">
            <v>4.9955290611028316</v>
          </cell>
        </row>
        <row r="615">
          <cell r="B615">
            <v>43007</v>
          </cell>
          <cell r="D615" t="str">
            <v>THW01</v>
          </cell>
          <cell r="E615" t="str">
            <v>THW01.3</v>
          </cell>
          <cell r="F615">
            <v>28.6</v>
          </cell>
          <cell r="G615">
            <v>0.57950000000000002</v>
          </cell>
          <cell r="I615">
            <v>4.9352890422778257</v>
          </cell>
        </row>
        <row r="616">
          <cell r="B616">
            <v>43007</v>
          </cell>
          <cell r="C616" t="str">
            <v>THW</v>
          </cell>
          <cell r="D616" t="str">
            <v>THW02</v>
          </cell>
          <cell r="E616" t="str">
            <v>THW02.1</v>
          </cell>
          <cell r="F616">
            <v>31.65</v>
          </cell>
          <cell r="G616">
            <v>0.61719999999999997</v>
          </cell>
          <cell r="I616">
            <v>5.1279974076474399</v>
          </cell>
        </row>
        <row r="617">
          <cell r="B617">
            <v>43007</v>
          </cell>
          <cell r="D617" t="str">
            <v>THW02</v>
          </cell>
          <cell r="E617" t="str">
            <v>THW02.2</v>
          </cell>
          <cell r="F617">
            <v>40.5</v>
          </cell>
          <cell r="G617">
            <v>0.93</v>
          </cell>
          <cell r="I617">
            <v>4.354838709677419</v>
          </cell>
        </row>
        <row r="618">
          <cell r="B618">
            <v>43007</v>
          </cell>
          <cell r="D618" t="str">
            <v>THW02</v>
          </cell>
          <cell r="E618" t="str">
            <v>THW02.3</v>
          </cell>
          <cell r="F618">
            <v>50.16</v>
          </cell>
          <cell r="G618">
            <v>0.95499999999999996</v>
          </cell>
          <cell r="I618">
            <v>5.2523560209424085</v>
          </cell>
        </row>
        <row r="619">
          <cell r="B619">
            <v>43007</v>
          </cell>
          <cell r="C619" t="str">
            <v>THW</v>
          </cell>
          <cell r="D619" t="str">
            <v>THW03</v>
          </cell>
          <cell r="E619" t="str">
            <v>THW03.1</v>
          </cell>
          <cell r="F619">
            <v>36.36</v>
          </cell>
          <cell r="G619">
            <v>0.63180000000000003</v>
          </cell>
          <cell r="I619">
            <v>5.7549857549857553</v>
          </cell>
        </row>
        <row r="620">
          <cell r="B620">
            <v>43007</v>
          </cell>
          <cell r="D620" t="str">
            <v>THW03</v>
          </cell>
          <cell r="E620" t="str">
            <v>THW03.2</v>
          </cell>
          <cell r="F620">
            <v>56.43</v>
          </cell>
          <cell r="G620">
            <v>1.0945</v>
          </cell>
          <cell r="I620">
            <v>5.1557788944723617</v>
          </cell>
        </row>
        <row r="621">
          <cell r="B621">
            <v>43007</v>
          </cell>
          <cell r="D621" t="str">
            <v>THW03</v>
          </cell>
          <cell r="E621" t="str">
            <v>THW03.3</v>
          </cell>
          <cell r="F621">
            <v>85.6</v>
          </cell>
          <cell r="G621">
            <v>1.4936</v>
          </cell>
          <cell r="I621">
            <v>5.7311194429566141</v>
          </cell>
        </row>
        <row r="622">
          <cell r="B622">
            <v>43007</v>
          </cell>
          <cell r="C622" t="str">
            <v>THW</v>
          </cell>
          <cell r="D622" t="str">
            <v>THW04</v>
          </cell>
          <cell r="E622" t="str">
            <v>THW04.1</v>
          </cell>
          <cell r="F622">
            <v>40.99</v>
          </cell>
          <cell r="G622">
            <v>0.68169999999999997</v>
          </cell>
          <cell r="I622">
            <v>6.0129089042100636</v>
          </cell>
        </row>
        <row r="623">
          <cell r="B623">
            <v>43007</v>
          </cell>
          <cell r="D623" t="str">
            <v>THW04</v>
          </cell>
          <cell r="E623" t="str">
            <v>THW04.2</v>
          </cell>
          <cell r="F623">
            <v>56.11</v>
          </cell>
          <cell r="G623">
            <v>0.79010000000000002</v>
          </cell>
          <cell r="I623">
            <v>7.101632704720922</v>
          </cell>
        </row>
        <row r="624">
          <cell r="B624">
            <v>43007</v>
          </cell>
          <cell r="D624" t="str">
            <v>THW04</v>
          </cell>
          <cell r="E624" t="str">
            <v>THW04.3</v>
          </cell>
          <cell r="F624">
            <v>54.77</v>
          </cell>
          <cell r="G624">
            <v>0.71399999999999997</v>
          </cell>
          <cell r="I624">
            <v>7.6708683473389359</v>
          </cell>
        </row>
        <row r="625">
          <cell r="B625">
            <v>43007</v>
          </cell>
          <cell r="C625" t="str">
            <v>THX</v>
          </cell>
          <cell r="D625" t="str">
            <v>THX01</v>
          </cell>
          <cell r="E625" t="str">
            <v>THX01.1</v>
          </cell>
          <cell r="F625">
            <v>15.16</v>
          </cell>
          <cell r="G625">
            <v>0.2175</v>
          </cell>
          <cell r="I625">
            <v>6.9701149425287356</v>
          </cell>
        </row>
        <row r="626">
          <cell r="B626">
            <v>43007</v>
          </cell>
          <cell r="D626" t="str">
            <v>THX01</v>
          </cell>
          <cell r="E626" t="str">
            <v>THX01.2</v>
          </cell>
          <cell r="F626">
            <v>17.53</v>
          </cell>
          <cell r="G626">
            <v>0.2545</v>
          </cell>
          <cell r="I626">
            <v>6.8880157170923386</v>
          </cell>
        </row>
        <row r="627">
          <cell r="B627">
            <v>43007</v>
          </cell>
          <cell r="D627" t="str">
            <v>THX01</v>
          </cell>
          <cell r="E627" t="str">
            <v>THX01.3</v>
          </cell>
          <cell r="F627">
            <v>18.940000000000001</v>
          </cell>
          <cell r="G627">
            <v>0.25779999999999997</v>
          </cell>
          <cell r="I627">
            <v>7.3467804499612113</v>
          </cell>
        </row>
        <row r="628">
          <cell r="B628">
            <v>43007</v>
          </cell>
          <cell r="C628" t="str">
            <v>THX</v>
          </cell>
          <cell r="D628" t="str">
            <v>THX02</v>
          </cell>
          <cell r="E628" t="str">
            <v>THX02.1</v>
          </cell>
          <cell r="F628">
            <v>33.08</v>
          </cell>
          <cell r="G628">
            <v>0.36780000000000002</v>
          </cell>
          <cell r="I628">
            <v>8.9940184883088641</v>
          </cell>
        </row>
        <row r="629">
          <cell r="B629">
            <v>43007</v>
          </cell>
          <cell r="D629" t="str">
            <v>THX02</v>
          </cell>
          <cell r="E629" t="str">
            <v>THX02.2</v>
          </cell>
          <cell r="F629">
            <v>35.520000000000003</v>
          </cell>
          <cell r="G629">
            <v>0.40710000000000002</v>
          </cell>
          <cell r="I629">
            <v>8.7251289609432572</v>
          </cell>
        </row>
        <row r="630">
          <cell r="B630">
            <v>43007</v>
          </cell>
          <cell r="D630" t="str">
            <v>THX02</v>
          </cell>
          <cell r="E630" t="str">
            <v>THX02.3</v>
          </cell>
          <cell r="F630">
            <v>43.92</v>
          </cell>
          <cell r="G630">
            <v>0.50560000000000005</v>
          </cell>
          <cell r="I630">
            <v>8.6867088607594933</v>
          </cell>
        </row>
        <row r="631">
          <cell r="B631">
            <v>43007</v>
          </cell>
          <cell r="C631" t="str">
            <v>THY</v>
          </cell>
          <cell r="D631" t="str">
            <v>THY01</v>
          </cell>
          <cell r="E631" t="str">
            <v>THY01.1</v>
          </cell>
          <cell r="F631">
            <v>33.82</v>
          </cell>
          <cell r="G631">
            <v>0.45610000000000001</v>
          </cell>
          <cell r="I631">
            <v>7.4150405612804207</v>
          </cell>
        </row>
        <row r="632">
          <cell r="B632">
            <v>43007</v>
          </cell>
          <cell r="D632" t="str">
            <v>THY01</v>
          </cell>
          <cell r="E632" t="str">
            <v>THY01.2</v>
          </cell>
          <cell r="F632">
            <v>30.14</v>
          </cell>
          <cell r="G632">
            <v>0.48820000000000002</v>
          </cell>
          <cell r="I632">
            <v>6.1736993035641126</v>
          </cell>
        </row>
        <row r="633">
          <cell r="B633">
            <v>43007</v>
          </cell>
          <cell r="D633" t="str">
            <v>THY01</v>
          </cell>
          <cell r="E633" t="str">
            <v>THY01.3</v>
          </cell>
          <cell r="F633">
            <v>56.19</v>
          </cell>
          <cell r="G633">
            <v>0.97309999999999997</v>
          </cell>
          <cell r="I633">
            <v>5.77432946254239</v>
          </cell>
        </row>
        <row r="634">
          <cell r="B634">
            <v>43007</v>
          </cell>
          <cell r="C634" t="str">
            <v>THY</v>
          </cell>
          <cell r="D634" t="str">
            <v>THY02</v>
          </cell>
          <cell r="E634" t="str">
            <v>THY02.1</v>
          </cell>
          <cell r="F634">
            <v>24.79</v>
          </cell>
          <cell r="G634">
            <v>0.38390000000000002</v>
          </cell>
          <cell r="I634">
            <v>6.4574107840583483</v>
          </cell>
        </row>
        <row r="635">
          <cell r="B635">
            <v>43007</v>
          </cell>
          <cell r="D635" t="str">
            <v>THY02</v>
          </cell>
          <cell r="E635" t="str">
            <v>THY02.2</v>
          </cell>
          <cell r="F635">
            <v>26.96</v>
          </cell>
          <cell r="G635">
            <v>0.43769999999999998</v>
          </cell>
          <cell r="I635">
            <v>6.1594699565912734</v>
          </cell>
        </row>
        <row r="636">
          <cell r="B636">
            <v>43007</v>
          </cell>
          <cell r="D636" t="str">
            <v>THY02</v>
          </cell>
          <cell r="E636" t="str">
            <v>THY02.3</v>
          </cell>
          <cell r="F636">
            <v>28.85</v>
          </cell>
          <cell r="G636">
            <v>0.48799999999999999</v>
          </cell>
          <cell r="I636">
            <v>5.9118852459016393</v>
          </cell>
        </row>
        <row r="637">
          <cell r="B637">
            <v>43007</v>
          </cell>
          <cell r="C637" t="str">
            <v>THZ</v>
          </cell>
          <cell r="D637" t="str">
            <v>THZ01</v>
          </cell>
          <cell r="E637" t="str">
            <v>THZ01.1</v>
          </cell>
          <cell r="F637">
            <v>21.56</v>
          </cell>
          <cell r="G637">
            <v>0.30930000000000002</v>
          </cell>
          <cell r="I637">
            <v>6.9705787261558338</v>
          </cell>
        </row>
        <row r="638">
          <cell r="B638">
            <v>43007</v>
          </cell>
          <cell r="D638" t="str">
            <v>THZ01</v>
          </cell>
          <cell r="E638" t="str">
            <v>THZ01.2</v>
          </cell>
          <cell r="F638">
            <v>21.48</v>
          </cell>
          <cell r="G638">
            <v>0.30070000000000002</v>
          </cell>
          <cell r="I638">
            <v>7.1433322248087787</v>
          </cell>
        </row>
        <row r="639">
          <cell r="B639">
            <v>43007</v>
          </cell>
          <cell r="D639" t="str">
            <v>THZ01</v>
          </cell>
          <cell r="E639" t="str">
            <v>THZ01.3</v>
          </cell>
          <cell r="F639">
            <v>21.5</v>
          </cell>
          <cell r="G639">
            <v>0.3125</v>
          </cell>
          <cell r="I639">
            <v>6.88</v>
          </cell>
        </row>
        <row r="640">
          <cell r="B640">
            <v>43007</v>
          </cell>
          <cell r="C640" t="str">
            <v>THZ</v>
          </cell>
          <cell r="D640" t="str">
            <v>THZ02</v>
          </cell>
          <cell r="E640" t="str">
            <v>THZ02.1</v>
          </cell>
          <cell r="F640">
            <v>10.16</v>
          </cell>
          <cell r="G640">
            <v>0.24579999999999999</v>
          </cell>
          <cell r="I640">
            <v>4.133441822620016</v>
          </cell>
        </row>
        <row r="641">
          <cell r="B641">
            <v>43007</v>
          </cell>
          <cell r="D641" t="str">
            <v>THZ02</v>
          </cell>
          <cell r="E641" t="str">
            <v>THZ02.2</v>
          </cell>
          <cell r="F641">
            <v>13.48</v>
          </cell>
          <cell r="G641">
            <v>0.32600000000000001</v>
          </cell>
          <cell r="I641">
            <v>4.1349693251533743</v>
          </cell>
        </row>
        <row r="642">
          <cell r="B642">
            <v>43007</v>
          </cell>
          <cell r="D642" t="str">
            <v>THZ02</v>
          </cell>
          <cell r="E642" t="str">
            <v>THZ02.3</v>
          </cell>
          <cell r="F642">
            <v>18.5</v>
          </cell>
          <cell r="G642">
            <v>0.4597</v>
          </cell>
          <cell r="I642">
            <v>4.0243637154666088</v>
          </cell>
        </row>
        <row r="643">
          <cell r="B643">
            <v>43007</v>
          </cell>
          <cell r="C643" t="str">
            <v>THZ</v>
          </cell>
          <cell r="D643" t="str">
            <v>THZ03</v>
          </cell>
          <cell r="E643" t="str">
            <v>THZ03.1</v>
          </cell>
          <cell r="F643">
            <v>11</v>
          </cell>
          <cell r="G643">
            <v>0.16370000000000001</v>
          </cell>
          <cell r="I643">
            <v>6.7196090409285274</v>
          </cell>
        </row>
        <row r="644">
          <cell r="B644">
            <v>43007</v>
          </cell>
          <cell r="D644" t="str">
            <v>THZ03</v>
          </cell>
          <cell r="E644" t="str">
            <v>THZ03.2</v>
          </cell>
          <cell r="F644">
            <v>15.43</v>
          </cell>
          <cell r="G644">
            <v>0.23880000000000001</v>
          </cell>
          <cell r="I644">
            <v>6.4614740368509205</v>
          </cell>
        </row>
        <row r="645">
          <cell r="B645">
            <v>43007</v>
          </cell>
          <cell r="C645"/>
          <cell r="D645" t="str">
            <v>THZ03</v>
          </cell>
          <cell r="E645" t="str">
            <v>THZ03.3</v>
          </cell>
          <cell r="F645">
            <v>19.38</v>
          </cell>
          <cell r="G645">
            <v>0.28999999999999998</v>
          </cell>
          <cell r="I645">
            <v>6.6827586206896559</v>
          </cell>
        </row>
        <row r="646">
          <cell r="B646">
            <v>43007</v>
          </cell>
          <cell r="C646" t="str">
            <v>SCA</v>
          </cell>
          <cell r="D646" t="str">
            <v>SCA001</v>
          </cell>
          <cell r="E646" t="str">
            <v>SCA001.1</v>
          </cell>
          <cell r="F646">
            <v>30.66</v>
          </cell>
          <cell r="G646">
            <v>0.29120000000000001</v>
          </cell>
          <cell r="I646">
            <v>10.528846153846153</v>
          </cell>
        </row>
        <row r="647">
          <cell r="B647">
            <v>43007</v>
          </cell>
          <cell r="D647" t="str">
            <v>SCA001</v>
          </cell>
          <cell r="E647" t="str">
            <v>SCA001.2</v>
          </cell>
          <cell r="F647">
            <v>37.58</v>
          </cell>
          <cell r="G647">
            <v>0.35880000000000001</v>
          </cell>
          <cell r="I647">
            <v>10.473801560758082</v>
          </cell>
        </row>
        <row r="648">
          <cell r="B648">
            <v>43007</v>
          </cell>
          <cell r="D648" t="str">
            <v>SCA001</v>
          </cell>
          <cell r="E648" t="str">
            <v>SCA001.3</v>
          </cell>
          <cell r="F648">
            <v>47.79</v>
          </cell>
          <cell r="G648">
            <v>0.54569999999999996</v>
          </cell>
          <cell r="I648">
            <v>8.7575590984057179</v>
          </cell>
        </row>
        <row r="649">
          <cell r="B649">
            <v>43007</v>
          </cell>
          <cell r="C649" t="str">
            <v>SCB</v>
          </cell>
          <cell r="D649" t="str">
            <v>SCB01</v>
          </cell>
          <cell r="E649" t="str">
            <v>SCB01.1</v>
          </cell>
          <cell r="F649">
            <v>11.23</v>
          </cell>
          <cell r="G649">
            <v>0.13350000000000001</v>
          </cell>
          <cell r="I649">
            <v>8.4119850187265914</v>
          </cell>
        </row>
        <row r="650">
          <cell r="B650">
            <v>43007</v>
          </cell>
          <cell r="D650" t="str">
            <v>SCB01</v>
          </cell>
          <cell r="E650" t="str">
            <v>SCB01.2</v>
          </cell>
          <cell r="F650">
            <v>19.25</v>
          </cell>
          <cell r="G650">
            <v>0.25979999999999998</v>
          </cell>
          <cell r="I650">
            <v>7.4095458044649734</v>
          </cell>
        </row>
        <row r="651">
          <cell r="B651">
            <v>43007</v>
          </cell>
          <cell r="D651" t="str">
            <v>SCB01</v>
          </cell>
          <cell r="E651" t="str">
            <v>SCB01.3</v>
          </cell>
          <cell r="F651">
            <v>20.47</v>
          </cell>
          <cell r="G651">
            <v>0.22600000000000001</v>
          </cell>
          <cell r="I651">
            <v>9.0575221238938042</v>
          </cell>
        </row>
        <row r="652">
          <cell r="B652">
            <v>43007</v>
          </cell>
          <cell r="C652" t="str">
            <v>SCA</v>
          </cell>
          <cell r="D652" t="str">
            <v>SCA002</v>
          </cell>
          <cell r="E652" t="str">
            <v>SCA002.1</v>
          </cell>
          <cell r="F652">
            <v>28.42</v>
          </cell>
          <cell r="G652">
            <v>0.3241</v>
          </cell>
          <cell r="I652">
            <v>8.76889848812095</v>
          </cell>
        </row>
        <row r="653">
          <cell r="B653">
            <v>43007</v>
          </cell>
          <cell r="D653" t="str">
            <v>SCA002</v>
          </cell>
          <cell r="E653" t="str">
            <v>SCA002.2</v>
          </cell>
          <cell r="F653">
            <v>40.24</v>
          </cell>
          <cell r="G653">
            <v>0.47260000000000002</v>
          </cell>
          <cell r="I653">
            <v>8.5146000846381718</v>
          </cell>
        </row>
        <row r="654">
          <cell r="B654">
            <v>43007</v>
          </cell>
          <cell r="D654" t="str">
            <v>SCA002</v>
          </cell>
          <cell r="E654" t="str">
            <v>SCA002.3</v>
          </cell>
          <cell r="F654">
            <v>49.89</v>
          </cell>
          <cell r="G654">
            <v>0.55769999999999997</v>
          </cell>
          <cell r="I654">
            <v>8.945669714900486</v>
          </cell>
        </row>
        <row r="655">
          <cell r="B655">
            <v>43007</v>
          </cell>
          <cell r="C655" t="str">
            <v>SCC</v>
          </cell>
          <cell r="D655" t="str">
            <v>SCC01</v>
          </cell>
          <cell r="E655" t="str">
            <v>SCC01.1</v>
          </cell>
          <cell r="F655">
            <v>14.84</v>
          </cell>
          <cell r="G655">
            <v>0.26769999999999999</v>
          </cell>
          <cell r="I655">
            <v>5.5435188644004487</v>
          </cell>
        </row>
        <row r="656">
          <cell r="B656">
            <v>43007</v>
          </cell>
          <cell r="D656" t="str">
            <v>SCC01</v>
          </cell>
          <cell r="E656" t="str">
            <v>SCC01.2</v>
          </cell>
          <cell r="F656">
            <v>13.72</v>
          </cell>
          <cell r="G656">
            <v>0.25280000000000002</v>
          </cell>
          <cell r="I656">
            <v>5.4272151898734169</v>
          </cell>
        </row>
        <row r="657">
          <cell r="B657">
            <v>43007</v>
          </cell>
          <cell r="D657" t="str">
            <v>SCC01</v>
          </cell>
          <cell r="E657" t="str">
            <v>SCC01.3</v>
          </cell>
          <cell r="F657">
            <v>18.64</v>
          </cell>
          <cell r="G657">
            <v>0.40250000000000002</v>
          </cell>
          <cell r="I657">
            <v>4.631055900621118</v>
          </cell>
        </row>
        <row r="658">
          <cell r="B658">
            <v>43007</v>
          </cell>
          <cell r="C658" t="str">
            <v>THZ</v>
          </cell>
          <cell r="D658" t="str">
            <v>THZ04</v>
          </cell>
          <cell r="E658" t="str">
            <v>THZ04.1</v>
          </cell>
          <cell r="F658">
            <v>14.28</v>
          </cell>
          <cell r="G658">
            <v>0.3014</v>
          </cell>
          <cell r="I658">
            <v>4.7378898473788977</v>
          </cell>
        </row>
        <row r="659">
          <cell r="B659">
            <v>43007</v>
          </cell>
          <cell r="D659" t="str">
            <v>THZ04</v>
          </cell>
          <cell r="E659" t="str">
            <v>THZ04.2</v>
          </cell>
          <cell r="F659">
            <v>15.08</v>
          </cell>
          <cell r="G659">
            <v>0.3417</v>
          </cell>
          <cell r="I659">
            <v>4.4132279777582673</v>
          </cell>
        </row>
        <row r="660">
          <cell r="B660">
            <v>43007</v>
          </cell>
          <cell r="D660" t="str">
            <v>THZ04</v>
          </cell>
          <cell r="E660" t="str">
            <v>THZ04.3</v>
          </cell>
          <cell r="F660">
            <v>18.12</v>
          </cell>
          <cell r="G660">
            <v>0.44400000000000001</v>
          </cell>
          <cell r="I660">
            <v>4.0810810810810816</v>
          </cell>
        </row>
        <row r="661">
          <cell r="C661" t="str">
            <v>BUD</v>
          </cell>
          <cell r="D661" t="str">
            <v>BUD01</v>
          </cell>
          <cell r="E661" t="str">
            <v>BUD01.1</v>
          </cell>
          <cell r="F661">
            <v>18.39</v>
          </cell>
          <cell r="G661">
            <v>0.50429999999999997</v>
          </cell>
          <cell r="I661">
            <v>3.6466389054134445</v>
          </cell>
        </row>
        <row r="662">
          <cell r="D662" t="str">
            <v>BUD01</v>
          </cell>
          <cell r="E662" t="str">
            <v>BUD01.2</v>
          </cell>
          <cell r="F662">
            <v>28.1</v>
          </cell>
          <cell r="G662">
            <v>0.78890000000000005</v>
          </cell>
          <cell r="I662">
            <v>3.561921663075168</v>
          </cell>
        </row>
        <row r="663">
          <cell r="D663" t="str">
            <v>BUD01</v>
          </cell>
          <cell r="E663" t="str">
            <v>BUD01.3</v>
          </cell>
          <cell r="F663">
            <v>34.130000000000003</v>
          </cell>
          <cell r="G663">
            <v>0.94089999999999996</v>
          </cell>
          <cell r="I663">
            <v>3.627378042299926</v>
          </cell>
        </row>
        <row r="664">
          <cell r="D664" t="str">
            <v>BUD02</v>
          </cell>
          <cell r="E664" t="str">
            <v>BUD02.1</v>
          </cell>
          <cell r="F664">
            <v>17.559999999999999</v>
          </cell>
          <cell r="G664">
            <v>0.43340000000000001</v>
          </cell>
          <cell r="I664">
            <v>4.0516843562528839</v>
          </cell>
        </row>
        <row r="665">
          <cell r="D665" t="str">
            <v>BUD02</v>
          </cell>
          <cell r="E665" t="str">
            <v>BUD02.2</v>
          </cell>
          <cell r="F665">
            <v>32.33</v>
          </cell>
          <cell r="G665">
            <v>0.62560000000000004</v>
          </cell>
          <cell r="I665">
            <v>5.1678388746803066</v>
          </cell>
        </row>
        <row r="666">
          <cell r="D666" t="str">
            <v>BUD02</v>
          </cell>
          <cell r="E666" t="str">
            <v>BUD02.3</v>
          </cell>
          <cell r="F666">
            <v>49.42</v>
          </cell>
          <cell r="G666">
            <v>0.89980000000000004</v>
          </cell>
          <cell r="I666">
            <v>5.4923316292509448</v>
          </cell>
        </row>
        <row r="667">
          <cell r="D667" t="str">
            <v>BUD03</v>
          </cell>
          <cell r="E667" t="str">
            <v>BUD03.1</v>
          </cell>
          <cell r="F667">
            <v>18.920000000000002</v>
          </cell>
          <cell r="G667">
            <v>0.35199999999999998</v>
          </cell>
          <cell r="I667">
            <v>5.3750000000000009</v>
          </cell>
        </row>
        <row r="668">
          <cell r="D668" t="str">
            <v>BUD03</v>
          </cell>
          <cell r="E668" t="str">
            <v>BUD03.2</v>
          </cell>
          <cell r="F668">
            <v>28.56</v>
          </cell>
          <cell r="G668">
            <v>0.47420000000000001</v>
          </cell>
          <cell r="I668">
            <v>6.02277520033741</v>
          </cell>
        </row>
        <row r="669">
          <cell r="D669" t="str">
            <v>BUD03</v>
          </cell>
          <cell r="E669" t="str">
            <v>BUD03.3</v>
          </cell>
          <cell r="F669">
            <v>23.61</v>
          </cell>
          <cell r="G669">
            <v>0.41599999999999998</v>
          </cell>
          <cell r="I669">
            <v>5.6754807692307692</v>
          </cell>
        </row>
        <row r="670">
          <cell r="D670" t="str">
            <v>BUD04</v>
          </cell>
          <cell r="E670" t="str">
            <v>BUD04.1</v>
          </cell>
          <cell r="F670">
            <v>17.36</v>
          </cell>
          <cell r="G670">
            <v>0.29480000000000001</v>
          </cell>
          <cell r="I670">
            <v>5.8887381275440971</v>
          </cell>
        </row>
        <row r="671">
          <cell r="D671" t="str">
            <v>BUD04</v>
          </cell>
          <cell r="E671" t="str">
            <v>BUD04.2</v>
          </cell>
          <cell r="F671">
            <v>24.12</v>
          </cell>
          <cell r="G671">
            <v>0.39800000000000002</v>
          </cell>
          <cell r="I671">
            <v>6.0603015075376883</v>
          </cell>
        </row>
        <row r="672">
          <cell r="D672" t="str">
            <v>BUD04</v>
          </cell>
          <cell r="E672" t="str">
            <v>BUD04.3</v>
          </cell>
          <cell r="F672">
            <v>40.549999999999997</v>
          </cell>
          <cell r="G672">
            <v>0.74080000000000001</v>
          </cell>
          <cell r="I672">
            <v>5.4738120950323967</v>
          </cell>
        </row>
        <row r="673">
          <cell r="D673" t="str">
            <v>BUD05</v>
          </cell>
          <cell r="E673" t="str">
            <v>BUD05.1</v>
          </cell>
          <cell r="F673">
            <v>21.5</v>
          </cell>
          <cell r="G673">
            <v>0.40039999999999998</v>
          </cell>
          <cell r="I673">
            <v>5.3696303696303698</v>
          </cell>
        </row>
        <row r="674">
          <cell r="D674" t="str">
            <v>BUD05</v>
          </cell>
          <cell r="E674" t="str">
            <v>BUD05.2</v>
          </cell>
          <cell r="F674">
            <v>26.79</v>
          </cell>
          <cell r="G674">
            <v>0.52880000000000005</v>
          </cell>
          <cell r="I674">
            <v>5.066187594553706</v>
          </cell>
        </row>
        <row r="675">
          <cell r="D675" t="str">
            <v>BUD05</v>
          </cell>
          <cell r="E675" t="str">
            <v>BUD05.3</v>
          </cell>
          <cell r="F675">
            <v>29.12</v>
          </cell>
          <cell r="G675">
            <v>0.50180000000000002</v>
          </cell>
          <cell r="I675">
            <v>5.8031088082901556</v>
          </cell>
        </row>
        <row r="676">
          <cell r="D676" t="str">
            <v>BUD06</v>
          </cell>
          <cell r="E676" t="str">
            <v>BUD06.1</v>
          </cell>
          <cell r="F676">
            <v>17.04</v>
          </cell>
          <cell r="G676">
            <v>0.47349999999999998</v>
          </cell>
          <cell r="I676">
            <v>3.5987328405491028</v>
          </cell>
        </row>
        <row r="677">
          <cell r="D677" t="str">
            <v>BUD06</v>
          </cell>
          <cell r="E677" t="str">
            <v>BUD06.2</v>
          </cell>
          <cell r="F677">
            <v>22.37</v>
          </cell>
          <cell r="G677">
            <v>0.60440000000000005</v>
          </cell>
          <cell r="I677">
            <v>3.7011912640635338</v>
          </cell>
        </row>
        <row r="678">
          <cell r="D678" t="str">
            <v>BUD06</v>
          </cell>
          <cell r="E678" t="str">
            <v>BUD06.3</v>
          </cell>
          <cell r="F678">
            <v>22.11</v>
          </cell>
          <cell r="G678">
            <v>0.5585</v>
          </cell>
          <cell r="I678">
            <v>3.9588182632050133</v>
          </cell>
        </row>
        <row r="679">
          <cell r="D679" t="str">
            <v>BUD07</v>
          </cell>
          <cell r="E679" t="str">
            <v>BUD07.1</v>
          </cell>
          <cell r="F679">
            <v>19.12</v>
          </cell>
          <cell r="G679">
            <v>0.51039999999999996</v>
          </cell>
          <cell r="I679">
            <v>3.7460815047021945</v>
          </cell>
        </row>
        <row r="680">
          <cell r="D680" t="str">
            <v>BUD07</v>
          </cell>
          <cell r="E680" t="str">
            <v>BUD07.2</v>
          </cell>
          <cell r="F680">
            <v>19.21</v>
          </cell>
          <cell r="G680">
            <v>0.58460000000000001</v>
          </cell>
          <cell r="I680">
            <v>3.2860075265138553</v>
          </cell>
        </row>
        <row r="681">
          <cell r="D681" t="str">
            <v>BUD07</v>
          </cell>
          <cell r="E681" t="str">
            <v>BUD07.3</v>
          </cell>
          <cell r="F681">
            <v>21.27</v>
          </cell>
          <cell r="G681">
            <v>0.6341</v>
          </cell>
          <cell r="I681">
            <v>3.3543605109604164</v>
          </cell>
        </row>
        <row r="682">
          <cell r="D682" t="str">
            <v>BUD08</v>
          </cell>
          <cell r="E682" t="str">
            <v>BUD08.1</v>
          </cell>
          <cell r="F682">
            <v>21.92</v>
          </cell>
          <cell r="G682">
            <v>0.58450000000000002</v>
          </cell>
          <cell r="I682">
            <v>3.7502138579982889</v>
          </cell>
        </row>
        <row r="683">
          <cell r="D683" t="str">
            <v>BUD08</v>
          </cell>
          <cell r="E683" t="str">
            <v>BUD08.2</v>
          </cell>
          <cell r="F683">
            <v>23.4</v>
          </cell>
          <cell r="G683">
            <v>0.60599999999999998</v>
          </cell>
          <cell r="I683">
            <v>3.8613861386138608</v>
          </cell>
        </row>
        <row r="684">
          <cell r="D684" t="str">
            <v>BUD08</v>
          </cell>
          <cell r="E684" t="str">
            <v>BUD08.3</v>
          </cell>
          <cell r="F684">
            <v>22.92</v>
          </cell>
          <cell r="G684">
            <v>0.67930000000000001</v>
          </cell>
          <cell r="I684">
            <v>3.3740615339319886</v>
          </cell>
        </row>
        <row r="685">
          <cell r="C685" t="str">
            <v>BFA</v>
          </cell>
          <cell r="D685" t="str">
            <v>BFA01</v>
          </cell>
          <cell r="E685" t="str">
            <v>BFA01.1</v>
          </cell>
          <cell r="F685">
            <v>17.510000000000002</v>
          </cell>
          <cell r="G685">
            <v>0.41139999999999999</v>
          </cell>
          <cell r="I685">
            <v>4.2561983471074383</v>
          </cell>
        </row>
        <row r="686">
          <cell r="D686" t="str">
            <v>BFA01</v>
          </cell>
          <cell r="E686" t="str">
            <v>BFA01.2</v>
          </cell>
          <cell r="F686">
            <v>18.39</v>
          </cell>
          <cell r="G686">
            <v>0.4577</v>
          </cell>
          <cell r="I686">
            <v>4.0179156652829366</v>
          </cell>
        </row>
        <row r="687">
          <cell r="D687" t="str">
            <v>BFA01</v>
          </cell>
          <cell r="E687" t="str">
            <v>BFA01.3</v>
          </cell>
          <cell r="F687">
            <v>17.62</v>
          </cell>
          <cell r="G687">
            <v>0.40870000000000001</v>
          </cell>
          <cell r="I687">
            <v>4.3112307315879619</v>
          </cell>
        </row>
        <row r="688">
          <cell r="D688" t="str">
            <v>BFA02</v>
          </cell>
          <cell r="E688" t="str">
            <v>BFA02.1</v>
          </cell>
          <cell r="F688">
            <v>8.98</v>
          </cell>
          <cell r="G688">
            <v>0.20030000000000001</v>
          </cell>
          <cell r="I688">
            <v>4.4832750873689466</v>
          </cell>
        </row>
        <row r="689">
          <cell r="D689" t="str">
            <v>BFA02</v>
          </cell>
          <cell r="E689" t="str">
            <v>BFA02.2</v>
          </cell>
          <cell r="F689">
            <v>13.36</v>
          </cell>
          <cell r="G689">
            <v>0.33329999999999999</v>
          </cell>
          <cell r="I689">
            <v>4.0084008400840085</v>
          </cell>
        </row>
        <row r="690">
          <cell r="D690" t="str">
            <v>BFA02</v>
          </cell>
          <cell r="E690" t="str">
            <v>BFA02.3</v>
          </cell>
          <cell r="F690">
            <v>14.83</v>
          </cell>
          <cell r="G690">
            <v>0.32440000000000002</v>
          </cell>
          <cell r="I690">
            <v>4.5715166461159056</v>
          </cell>
        </row>
        <row r="691">
          <cell r="D691" t="str">
            <v>BFA03</v>
          </cell>
          <cell r="E691" t="str">
            <v>BFA03.1</v>
          </cell>
          <cell r="F691">
            <v>7.72</v>
          </cell>
          <cell r="G691">
            <v>0.1298</v>
          </cell>
          <cell r="I691">
            <v>5.9476117103235744</v>
          </cell>
        </row>
        <row r="692">
          <cell r="D692" t="str">
            <v>BFA03</v>
          </cell>
          <cell r="E692" t="str">
            <v>BFA03.2</v>
          </cell>
          <cell r="F692">
            <v>10.65</v>
          </cell>
          <cell r="G692">
            <v>0.2162</v>
          </cell>
          <cell r="I692">
            <v>4.9259944495837189</v>
          </cell>
        </row>
        <row r="693">
          <cell r="D693" t="str">
            <v>BFA03</v>
          </cell>
          <cell r="E693" t="str">
            <v>BFA03.3</v>
          </cell>
          <cell r="F693">
            <v>14.61</v>
          </cell>
          <cell r="G693">
            <v>0.3992</v>
          </cell>
          <cell r="I693">
            <v>3.6598196392785569</v>
          </cell>
        </row>
        <row r="694">
          <cell r="B694">
            <v>43042</v>
          </cell>
          <cell r="C694" t="str">
            <v>RHA</v>
          </cell>
          <cell r="D694" t="str">
            <v>RHA01</v>
          </cell>
          <cell r="E694" t="str">
            <v>RHA01.1</v>
          </cell>
          <cell r="F694">
            <v>14.61</v>
          </cell>
          <cell r="G694">
            <v>0.35920000000000002</v>
          </cell>
          <cell r="I694">
            <v>4.0673719376391979</v>
          </cell>
        </row>
        <row r="695">
          <cell r="B695">
            <v>43042</v>
          </cell>
          <cell r="D695" t="str">
            <v>RHA01</v>
          </cell>
          <cell r="E695" t="str">
            <v>RHA01.2</v>
          </cell>
          <cell r="F695">
            <v>21.32</v>
          </cell>
          <cell r="G695">
            <v>0.46350000000000002</v>
          </cell>
          <cell r="I695">
            <v>4.5997842502696873</v>
          </cell>
        </row>
        <row r="696">
          <cell r="B696">
            <v>43042</v>
          </cell>
          <cell r="D696" t="str">
            <v>RHA01</v>
          </cell>
          <cell r="E696" t="str">
            <v>RHA01.3</v>
          </cell>
          <cell r="F696">
            <v>49.1</v>
          </cell>
          <cell r="G696">
            <v>1.1538999999999999</v>
          </cell>
          <cell r="I696">
            <v>4.2551347603778495</v>
          </cell>
        </row>
        <row r="697">
          <cell r="B697">
            <v>43042</v>
          </cell>
          <cell r="D697" t="str">
            <v>RHA02</v>
          </cell>
          <cell r="E697" t="str">
            <v>RHA02.1</v>
          </cell>
          <cell r="F697">
            <v>14.26</v>
          </cell>
          <cell r="G697">
            <v>0.29730000000000001</v>
          </cell>
          <cell r="I697">
            <v>4.7965018499831817</v>
          </cell>
        </row>
        <row r="698">
          <cell r="B698">
            <v>43042</v>
          </cell>
          <cell r="D698" t="str">
            <v>RHA02</v>
          </cell>
          <cell r="E698" t="str">
            <v>RHA02.2</v>
          </cell>
          <cell r="F698">
            <v>18.57</v>
          </cell>
          <cell r="G698">
            <v>0.376</v>
          </cell>
          <cell r="I698">
            <v>4.9388297872340425</v>
          </cell>
        </row>
        <row r="699">
          <cell r="B699">
            <v>43042</v>
          </cell>
          <cell r="D699" t="str">
            <v>RHA02</v>
          </cell>
          <cell r="E699" t="str">
            <v>RHA02.3</v>
          </cell>
          <cell r="F699">
            <v>28.92</v>
          </cell>
          <cell r="G699">
            <v>0.67269999999999996</v>
          </cell>
          <cell r="I699">
            <v>4.2990932064813441</v>
          </cell>
        </row>
        <row r="700">
          <cell r="B700">
            <v>43042</v>
          </cell>
          <cell r="D700" t="str">
            <v>RHA03</v>
          </cell>
          <cell r="E700" t="str">
            <v>RHA03.1</v>
          </cell>
          <cell r="F700">
            <v>22.14</v>
          </cell>
          <cell r="G700">
            <v>0.54139999999999999</v>
          </cell>
          <cell r="I700">
            <v>4.0893978574067233</v>
          </cell>
        </row>
        <row r="701">
          <cell r="B701">
            <v>43042</v>
          </cell>
          <cell r="D701" t="str">
            <v>RHA03</v>
          </cell>
          <cell r="E701" t="str">
            <v>RHA03.2</v>
          </cell>
          <cell r="F701">
            <v>31.25</v>
          </cell>
          <cell r="G701">
            <v>0.74609999999999999</v>
          </cell>
          <cell r="I701">
            <v>4.1884465889290983</v>
          </cell>
        </row>
        <row r="702">
          <cell r="B702">
            <v>43042</v>
          </cell>
          <cell r="D702" t="str">
            <v>RHA03</v>
          </cell>
          <cell r="E702" t="str">
            <v>RHA03.3</v>
          </cell>
          <cell r="F702">
            <v>41.11</v>
          </cell>
          <cell r="G702">
            <v>1.1356999999999999</v>
          </cell>
          <cell r="I702">
            <v>3.6197939596724487</v>
          </cell>
        </row>
        <row r="703">
          <cell r="B703">
            <v>43043</v>
          </cell>
          <cell r="C703" t="str">
            <v>TIA</v>
          </cell>
          <cell r="D703" t="str">
            <v>TIA01</v>
          </cell>
          <cell r="E703" t="str">
            <v>TIA01.1</v>
          </cell>
          <cell r="F703">
            <v>18.989999999999998</v>
          </cell>
          <cell r="G703">
            <v>0.5413</v>
          </cell>
          <cell r="I703">
            <v>3.5082209495658594</v>
          </cell>
        </row>
        <row r="704">
          <cell r="B704">
            <v>43043</v>
          </cell>
          <cell r="D704" t="str">
            <v>TIA01</v>
          </cell>
          <cell r="E704" t="str">
            <v>TIA01.2</v>
          </cell>
          <cell r="F704">
            <v>34.869999999999997</v>
          </cell>
          <cell r="G704">
            <v>1.016</v>
          </cell>
          <cell r="I704">
            <v>3.4320866141732282</v>
          </cell>
        </row>
        <row r="705">
          <cell r="B705">
            <v>43043</v>
          </cell>
          <cell r="D705" t="str">
            <v>TIA01</v>
          </cell>
          <cell r="E705" t="str">
            <v>TIA01.3</v>
          </cell>
          <cell r="F705">
            <v>32.840000000000003</v>
          </cell>
          <cell r="G705">
            <v>0.99970000000000003</v>
          </cell>
          <cell r="I705">
            <v>3.2849854956486952</v>
          </cell>
        </row>
        <row r="706">
          <cell r="B706">
            <v>43043</v>
          </cell>
          <cell r="D706" t="str">
            <v>TIA02</v>
          </cell>
          <cell r="E706" t="str">
            <v>TIA02.1</v>
          </cell>
          <cell r="F706">
            <v>16.149999999999999</v>
          </cell>
          <cell r="G706">
            <v>0.36720000000000003</v>
          </cell>
          <cell r="I706">
            <v>4.398148148148147</v>
          </cell>
        </row>
        <row r="707">
          <cell r="B707">
            <v>43043</v>
          </cell>
          <cell r="D707" t="str">
            <v>TIA02</v>
          </cell>
          <cell r="E707" t="str">
            <v>TIA02.2</v>
          </cell>
          <cell r="F707">
            <v>23.23</v>
          </cell>
          <cell r="G707">
            <v>0.43319999999999997</v>
          </cell>
          <cell r="I707">
            <v>5.3624192059095108</v>
          </cell>
        </row>
        <row r="708">
          <cell r="B708">
            <v>43043</v>
          </cell>
          <cell r="D708" t="str">
            <v>TIA02</v>
          </cell>
          <cell r="E708" t="str">
            <v>TIA02.3</v>
          </cell>
          <cell r="F708">
            <v>31.09</v>
          </cell>
          <cell r="G708">
            <v>0.53959999999999997</v>
          </cell>
          <cell r="I708">
            <v>5.7616753150481843</v>
          </cell>
        </row>
        <row r="709">
          <cell r="B709">
            <v>43043</v>
          </cell>
          <cell r="D709" t="str">
            <v>TIA03</v>
          </cell>
          <cell r="E709" t="str">
            <v>TIA03.1</v>
          </cell>
          <cell r="F709">
            <v>43.45</v>
          </cell>
          <cell r="G709">
            <v>0.82889999999999997</v>
          </cell>
          <cell r="I709">
            <v>5.2418868379780434</v>
          </cell>
        </row>
        <row r="710">
          <cell r="B710">
            <v>43043</v>
          </cell>
          <cell r="D710" t="str">
            <v>TIA03</v>
          </cell>
          <cell r="E710" t="str">
            <v>TIA03.2</v>
          </cell>
          <cell r="F710">
            <v>44.41</v>
          </cell>
          <cell r="G710">
            <v>0.88060000000000005</v>
          </cell>
          <cell r="I710">
            <v>5.0431523960935722</v>
          </cell>
        </row>
        <row r="711">
          <cell r="B711">
            <v>43043</v>
          </cell>
          <cell r="D711" t="str">
            <v>TIA03</v>
          </cell>
          <cell r="E711" t="str">
            <v>TIA03.3</v>
          </cell>
          <cell r="F711">
            <v>52.31</v>
          </cell>
          <cell r="G711">
            <v>0.76639999999999997</v>
          </cell>
          <cell r="I711">
            <v>6.8254175365344478</v>
          </cell>
        </row>
        <row r="712">
          <cell r="B712">
            <v>43043</v>
          </cell>
          <cell r="D712" t="str">
            <v>TIA04</v>
          </cell>
          <cell r="E712" t="str">
            <v>TIA04.1</v>
          </cell>
          <cell r="F712">
            <v>10.38</v>
          </cell>
          <cell r="G712">
            <v>0.1351</v>
          </cell>
          <cell r="I712">
            <v>7.6831976313841608</v>
          </cell>
        </row>
        <row r="713">
          <cell r="B713">
            <v>43043</v>
          </cell>
          <cell r="D713" t="str">
            <v>TIA04</v>
          </cell>
          <cell r="E713" t="str">
            <v>TIA04.2</v>
          </cell>
          <cell r="F713">
            <v>10.61</v>
          </cell>
          <cell r="G713">
            <v>0.15390000000000001</v>
          </cell>
          <cell r="I713">
            <v>6.8940870695256651</v>
          </cell>
        </row>
        <row r="714">
          <cell r="B714">
            <v>43043</v>
          </cell>
          <cell r="D714" t="str">
            <v>TIA04</v>
          </cell>
          <cell r="E714" t="str">
            <v>TIA04.3</v>
          </cell>
          <cell r="F714">
            <v>12.82</v>
          </cell>
          <cell r="G714">
            <v>0.1875</v>
          </cell>
          <cell r="I714">
            <v>6.8373333333333335</v>
          </cell>
        </row>
        <row r="715">
          <cell r="B715">
            <v>43043</v>
          </cell>
          <cell r="D715" t="str">
            <v>TIA05</v>
          </cell>
          <cell r="E715" t="str">
            <v>TIA05.1</v>
          </cell>
          <cell r="F715">
            <v>10.49</v>
          </cell>
          <cell r="G715">
            <v>0.1983</v>
          </cell>
          <cell r="I715">
            <v>5.2899646999495715</v>
          </cell>
        </row>
        <row r="716">
          <cell r="B716">
            <v>43043</v>
          </cell>
          <cell r="D716" t="str">
            <v>TIA05</v>
          </cell>
          <cell r="E716" t="str">
            <v>TIA05.2</v>
          </cell>
          <cell r="F716">
            <v>15.27</v>
          </cell>
          <cell r="G716">
            <v>0.2984</v>
          </cell>
          <cell r="I716">
            <v>5.117292225201072</v>
          </cell>
        </row>
        <row r="717">
          <cell r="B717">
            <v>43043</v>
          </cell>
          <cell r="D717" t="str">
            <v>TIA05</v>
          </cell>
          <cell r="E717" t="str">
            <v>TIA05.3</v>
          </cell>
          <cell r="F717">
            <v>17.12</v>
          </cell>
          <cell r="G717">
            <v>0.3473</v>
          </cell>
          <cell r="I717">
            <v>4.9294558019003745</v>
          </cell>
        </row>
        <row r="718">
          <cell r="B718">
            <v>43043</v>
          </cell>
          <cell r="C718" t="str">
            <v>TIB</v>
          </cell>
          <cell r="D718" t="str">
            <v>TIB01</v>
          </cell>
          <cell r="E718" t="str">
            <v>TIB01.1</v>
          </cell>
          <cell r="F718">
            <v>9.48</v>
          </cell>
          <cell r="G718">
            <v>0.1124</v>
          </cell>
          <cell r="I718">
            <v>8.4341637010676163</v>
          </cell>
        </row>
        <row r="719">
          <cell r="B719">
            <v>43043</v>
          </cell>
          <cell r="D719" t="str">
            <v>TIB01</v>
          </cell>
          <cell r="E719" t="str">
            <v>TIB01.2</v>
          </cell>
          <cell r="F719">
            <v>12.36</v>
          </cell>
          <cell r="G719">
            <v>0.1295</v>
          </cell>
          <cell r="I719">
            <v>9.5444015444015431</v>
          </cell>
        </row>
        <row r="720">
          <cell r="B720">
            <v>43043</v>
          </cell>
          <cell r="D720" t="str">
            <v>TIB01</v>
          </cell>
          <cell r="E720" t="str">
            <v>TIB01.3</v>
          </cell>
          <cell r="F720">
            <v>14.41</v>
          </cell>
          <cell r="G720">
            <v>0.2084</v>
          </cell>
          <cell r="I720">
            <v>6.9145873320537437</v>
          </cell>
        </row>
        <row r="721">
          <cell r="B721">
            <v>43043</v>
          </cell>
          <cell r="D721" t="str">
            <v>TIB02</v>
          </cell>
          <cell r="E721" t="str">
            <v>TIB02.1</v>
          </cell>
          <cell r="F721">
            <v>16.73</v>
          </cell>
          <cell r="G721">
            <v>0.2949</v>
          </cell>
          <cell r="I721">
            <v>5.6731095286537805</v>
          </cell>
        </row>
        <row r="722">
          <cell r="B722">
            <v>43043</v>
          </cell>
          <cell r="D722" t="str">
            <v>TIB02</v>
          </cell>
          <cell r="E722" t="str">
            <v>TIB02.2</v>
          </cell>
          <cell r="F722">
            <v>19.68</v>
          </cell>
          <cell r="G722">
            <v>0.35439999999999999</v>
          </cell>
          <cell r="I722">
            <v>5.5530474040632054</v>
          </cell>
        </row>
        <row r="723">
          <cell r="B723">
            <v>43043</v>
          </cell>
          <cell r="D723" t="str">
            <v>TIB02</v>
          </cell>
          <cell r="E723" t="str">
            <v>TIB02.3</v>
          </cell>
          <cell r="F723">
            <v>28.66</v>
          </cell>
          <cell r="G723">
            <v>0.60209999999999997</v>
          </cell>
          <cell r="I723">
            <v>4.760006643414715</v>
          </cell>
        </row>
        <row r="724">
          <cell r="B724">
            <v>43043</v>
          </cell>
          <cell r="D724" t="str">
            <v>TIB03</v>
          </cell>
          <cell r="E724" t="str">
            <v>TIB03.1</v>
          </cell>
          <cell r="F724">
            <v>13.72</v>
          </cell>
          <cell r="G724">
            <v>0.34110000000000001</v>
          </cell>
          <cell r="I724">
            <v>4.0222808560539436</v>
          </cell>
        </row>
        <row r="725">
          <cell r="B725">
            <v>43043</v>
          </cell>
          <cell r="D725" t="str">
            <v>TIB03</v>
          </cell>
          <cell r="E725" t="str">
            <v>TIB03.2</v>
          </cell>
          <cell r="F725">
            <v>18.88</v>
          </cell>
          <cell r="G725">
            <v>0.4798</v>
          </cell>
          <cell r="I725">
            <v>3.93497290537724</v>
          </cell>
        </row>
        <row r="726">
          <cell r="B726">
            <v>43043</v>
          </cell>
          <cell r="D726" t="str">
            <v>TIB03</v>
          </cell>
          <cell r="E726" t="str">
            <v>TIB03.3</v>
          </cell>
          <cell r="F726">
            <v>28.6</v>
          </cell>
          <cell r="G726">
            <v>0.77129999999999999</v>
          </cell>
          <cell r="I726">
            <v>3.7080254116426814</v>
          </cell>
        </row>
        <row r="727">
          <cell r="B727">
            <v>43043</v>
          </cell>
          <cell r="C727" t="str">
            <v>TIC</v>
          </cell>
          <cell r="D727" t="str">
            <v>TIC01</v>
          </cell>
          <cell r="E727" t="str">
            <v>TIC01.1</v>
          </cell>
          <cell r="F727">
            <v>17.989999999999998</v>
          </cell>
          <cell r="G727">
            <v>0.43540000000000001</v>
          </cell>
          <cell r="I727">
            <v>4.1318327974276521</v>
          </cell>
        </row>
        <row r="728">
          <cell r="B728">
            <v>43043</v>
          </cell>
          <cell r="D728" t="str">
            <v>TIC01</v>
          </cell>
          <cell r="E728" t="str">
            <v>TIC01.2</v>
          </cell>
          <cell r="F728">
            <v>34.81</v>
          </cell>
          <cell r="G728">
            <v>0.86570000000000003</v>
          </cell>
          <cell r="I728">
            <v>4.0210234492318353</v>
          </cell>
        </row>
        <row r="729">
          <cell r="B729">
            <v>43043</v>
          </cell>
          <cell r="D729" t="str">
            <v>TIC01</v>
          </cell>
          <cell r="E729" t="str">
            <v>TIC01.3</v>
          </cell>
          <cell r="F729">
            <v>43.44</v>
          </cell>
          <cell r="G729">
            <v>1.0173000000000001</v>
          </cell>
          <cell r="I729">
            <v>4.2701268062518425</v>
          </cell>
        </row>
        <row r="730">
          <cell r="B730">
            <v>43043</v>
          </cell>
          <cell r="D730" t="str">
            <v>TIC02</v>
          </cell>
          <cell r="E730" t="str">
            <v>TIC02.1</v>
          </cell>
          <cell r="F730">
            <v>12.88</v>
          </cell>
          <cell r="G730">
            <v>0.32929999999999998</v>
          </cell>
          <cell r="I730">
            <v>3.9113270573944741</v>
          </cell>
        </row>
        <row r="731">
          <cell r="B731">
            <v>43043</v>
          </cell>
          <cell r="D731" t="str">
            <v>TIC02</v>
          </cell>
          <cell r="E731" t="str">
            <v>TIC02.2</v>
          </cell>
          <cell r="F731">
            <v>20.48</v>
          </cell>
          <cell r="G731">
            <v>0.48959999999999998</v>
          </cell>
          <cell r="I731">
            <v>4.1830065359477127</v>
          </cell>
        </row>
        <row r="732">
          <cell r="B732">
            <v>43043</v>
          </cell>
          <cell r="D732" t="str">
            <v>TIC02</v>
          </cell>
          <cell r="E732" t="str">
            <v>TIC02.3</v>
          </cell>
          <cell r="F732">
            <v>22.09</v>
          </cell>
          <cell r="G732">
            <v>0.54210000000000003</v>
          </cell>
          <cell r="I732">
            <v>4.0748939310090382</v>
          </cell>
        </row>
        <row r="733">
          <cell r="B733">
            <v>43043</v>
          </cell>
          <cell r="C733" t="str">
            <v>TID</v>
          </cell>
          <cell r="D733" t="str">
            <v>TID01</v>
          </cell>
          <cell r="E733" t="str">
            <v>TID01.1</v>
          </cell>
          <cell r="F733">
            <v>21.24</v>
          </cell>
          <cell r="G733">
            <v>0.63329999999999997</v>
          </cell>
          <cell r="I733">
            <v>3.3538607295120797</v>
          </cell>
        </row>
        <row r="734">
          <cell r="B734">
            <v>43043</v>
          </cell>
          <cell r="D734" t="str">
            <v>TID01</v>
          </cell>
          <cell r="E734" t="str">
            <v>TID01.2</v>
          </cell>
          <cell r="F734">
            <v>23.72</v>
          </cell>
          <cell r="G734">
            <v>0.63300000000000001</v>
          </cell>
          <cell r="I734">
            <v>3.7472353870458135</v>
          </cell>
        </row>
        <row r="735">
          <cell r="B735">
            <v>43043</v>
          </cell>
          <cell r="D735" t="str">
            <v>TID01</v>
          </cell>
          <cell r="E735" t="str">
            <v>TID01.3</v>
          </cell>
          <cell r="F735">
            <v>45.18</v>
          </cell>
          <cell r="G735">
            <v>1.4678</v>
          </cell>
          <cell r="I735">
            <v>3.0780760321569693</v>
          </cell>
        </row>
        <row r="736">
          <cell r="B736">
            <v>43043</v>
          </cell>
          <cell r="C736" t="str">
            <v>TIE</v>
          </cell>
          <cell r="D736" t="str">
            <v>TIE01</v>
          </cell>
          <cell r="E736" t="str">
            <v>TIE01.1</v>
          </cell>
          <cell r="F736">
            <v>41.17</v>
          </cell>
          <cell r="G736">
            <v>1.1944999999999999</v>
          </cell>
          <cell r="I736">
            <v>3.4466303892842198</v>
          </cell>
        </row>
        <row r="737">
          <cell r="B737">
            <v>43043</v>
          </cell>
          <cell r="D737" t="str">
            <v>TIE01</v>
          </cell>
          <cell r="E737" t="str">
            <v>TIE01.2</v>
          </cell>
          <cell r="F737">
            <v>66.59</v>
          </cell>
          <cell r="G737">
            <v>1.9621999999999999</v>
          </cell>
          <cell r="I737">
            <v>3.3936397920701253</v>
          </cell>
        </row>
        <row r="738">
          <cell r="B738">
            <v>43043</v>
          </cell>
          <cell r="D738" t="str">
            <v>TIE01</v>
          </cell>
          <cell r="E738" t="str">
            <v>TIE01.3</v>
          </cell>
          <cell r="F738">
            <v>70.8</v>
          </cell>
          <cell r="G738">
            <v>2.6202999999999999</v>
          </cell>
          <cell r="I738">
            <v>2.7019806892340572</v>
          </cell>
        </row>
        <row r="739">
          <cell r="B739">
            <v>43043</v>
          </cell>
          <cell r="C739" t="str">
            <v>TIF</v>
          </cell>
          <cell r="D739" t="str">
            <v>TIF01</v>
          </cell>
          <cell r="E739" t="str">
            <v>TIF01.1</v>
          </cell>
          <cell r="F739">
            <v>13.9</v>
          </cell>
          <cell r="G739">
            <v>0.30709999999999998</v>
          </cell>
          <cell r="I739">
            <v>4.5262129599479</v>
          </cell>
        </row>
        <row r="740">
          <cell r="B740">
            <v>43043</v>
          </cell>
          <cell r="D740" t="str">
            <v>TIF01</v>
          </cell>
          <cell r="E740" t="str">
            <v>TIF01.2</v>
          </cell>
          <cell r="F740">
            <v>26.91</v>
          </cell>
          <cell r="G740">
            <v>0.66720000000000002</v>
          </cell>
          <cell r="I740">
            <v>4.0332733812949639</v>
          </cell>
        </row>
        <row r="741">
          <cell r="B741">
            <v>43043</v>
          </cell>
          <cell r="D741" t="str">
            <v>TIF01</v>
          </cell>
          <cell r="E741" t="str">
            <v>TIF01.3</v>
          </cell>
          <cell r="F741">
            <v>40.18</v>
          </cell>
          <cell r="G741">
            <v>1.1336999999999999</v>
          </cell>
          <cell r="I741">
            <v>3.5441474816970979</v>
          </cell>
        </row>
        <row r="742">
          <cell r="B742">
            <v>43046</v>
          </cell>
          <cell r="C742" t="str">
            <v>DBA</v>
          </cell>
          <cell r="D742" t="str">
            <v>DBA01</v>
          </cell>
          <cell r="E742" t="str">
            <v>DBA01.1</v>
          </cell>
          <cell r="F742">
            <v>20.64</v>
          </cell>
          <cell r="G742">
            <v>0.375</v>
          </cell>
          <cell r="I742">
            <v>5.5039999999999996</v>
          </cell>
        </row>
        <row r="743">
          <cell r="B743">
            <v>43046</v>
          </cell>
          <cell r="D743" t="str">
            <v>DBA01</v>
          </cell>
          <cell r="E743" t="str">
            <v>DBA01.2</v>
          </cell>
          <cell r="F743">
            <v>40.14</v>
          </cell>
          <cell r="G743">
            <v>0.58279999999999998</v>
          </cell>
          <cell r="I743">
            <v>6.8874399450926562</v>
          </cell>
        </row>
        <row r="744">
          <cell r="B744">
            <v>43046</v>
          </cell>
          <cell r="D744" t="str">
            <v>DBA01</v>
          </cell>
          <cell r="E744" t="str">
            <v>DBA01.3</v>
          </cell>
          <cell r="F744">
            <v>64.790000000000006</v>
          </cell>
          <cell r="G744">
            <v>0.97750000000000004</v>
          </cell>
          <cell r="I744">
            <v>6.628132992327366</v>
          </cell>
        </row>
        <row r="745">
          <cell r="B745">
            <v>43046</v>
          </cell>
          <cell r="D745" t="str">
            <v>DBA02</v>
          </cell>
          <cell r="E745" t="str">
            <v>DBA02.1</v>
          </cell>
          <cell r="F745">
            <v>13.93</v>
          </cell>
          <cell r="G745">
            <v>0.42780000000000001</v>
          </cell>
          <cell r="I745">
            <v>3.2561944834034593</v>
          </cell>
        </row>
        <row r="746">
          <cell r="B746">
            <v>43046</v>
          </cell>
          <cell r="D746" t="str">
            <v>DBA02</v>
          </cell>
          <cell r="E746" t="str">
            <v>DBA02.2</v>
          </cell>
          <cell r="F746">
            <v>19.34</v>
          </cell>
          <cell r="G746">
            <v>0.5847</v>
          </cell>
          <cell r="I746">
            <v>3.3076791517017279</v>
          </cell>
        </row>
        <row r="747">
          <cell r="B747">
            <v>43046</v>
          </cell>
          <cell r="D747" t="str">
            <v>DBA02</v>
          </cell>
          <cell r="E747" t="str">
            <v>DBA02.3</v>
          </cell>
          <cell r="F747">
            <v>28.74</v>
          </cell>
          <cell r="G747">
            <v>0.8004</v>
          </cell>
          <cell r="I747">
            <v>3.5907046476761613</v>
          </cell>
        </row>
        <row r="748">
          <cell r="B748">
            <v>43046</v>
          </cell>
          <cell r="C748" t="str">
            <v>DBB</v>
          </cell>
          <cell r="D748" t="str">
            <v>DBB01</v>
          </cell>
          <cell r="E748" t="str">
            <v>DBB01.1</v>
          </cell>
          <cell r="F748">
            <v>17.399999999999999</v>
          </cell>
          <cell r="G748">
            <v>0.55010000000000003</v>
          </cell>
          <cell r="I748">
            <v>3.1630612615888016</v>
          </cell>
        </row>
        <row r="749">
          <cell r="B749">
            <v>43046</v>
          </cell>
          <cell r="D749" t="str">
            <v>DBB01</v>
          </cell>
          <cell r="E749" t="str">
            <v>DBB01.2</v>
          </cell>
          <cell r="F749">
            <v>20.81</v>
          </cell>
          <cell r="G749">
            <v>0.52629999999999999</v>
          </cell>
          <cell r="I749">
            <v>3.9540186205586165</v>
          </cell>
        </row>
        <row r="750">
          <cell r="B750">
            <v>43046</v>
          </cell>
          <cell r="D750" t="str">
            <v>DBB01</v>
          </cell>
          <cell r="E750" t="str">
            <v>DBB01.3</v>
          </cell>
          <cell r="F750">
            <v>27.28</v>
          </cell>
          <cell r="G750">
            <v>0.75729999999999997</v>
          </cell>
          <cell r="I750">
            <v>3.6022712267265282</v>
          </cell>
        </row>
        <row r="751">
          <cell r="B751">
            <v>43046</v>
          </cell>
          <cell r="D751" t="str">
            <v>DBB02</v>
          </cell>
          <cell r="E751" t="str">
            <v>DBB02.1</v>
          </cell>
          <cell r="F751">
            <v>8.98</v>
          </cell>
          <cell r="G751">
            <v>0.24809999999999999</v>
          </cell>
          <cell r="I751">
            <v>3.6195082627972597</v>
          </cell>
        </row>
        <row r="752">
          <cell r="B752">
            <v>43046</v>
          </cell>
          <cell r="D752" t="str">
            <v>DBB02</v>
          </cell>
          <cell r="E752" t="str">
            <v>DBB02.2</v>
          </cell>
          <cell r="F752">
            <v>11.52</v>
          </cell>
          <cell r="G752">
            <v>0.3332</v>
          </cell>
          <cell r="I752">
            <v>3.4573829531812725</v>
          </cell>
        </row>
        <row r="753">
          <cell r="B753">
            <v>43046</v>
          </cell>
          <cell r="D753" t="str">
            <v>DBB02</v>
          </cell>
          <cell r="E753" t="str">
            <v>DBB02.3</v>
          </cell>
          <cell r="F753">
            <v>14.66</v>
          </cell>
          <cell r="G753">
            <v>0.40179999999999999</v>
          </cell>
          <cell r="I753">
            <v>3.6485813837730214</v>
          </cell>
        </row>
        <row r="754">
          <cell r="B754">
            <v>43046</v>
          </cell>
          <cell r="D754" t="str">
            <v>DBB03</v>
          </cell>
          <cell r="E754" t="str">
            <v>DBB03.1</v>
          </cell>
          <cell r="F754">
            <v>11.27</v>
          </cell>
          <cell r="G754">
            <v>0.26429999999999998</v>
          </cell>
          <cell r="I754">
            <v>4.2640938327657967</v>
          </cell>
        </row>
        <row r="755">
          <cell r="B755">
            <v>43046</v>
          </cell>
          <cell r="D755" t="str">
            <v>DBB03</v>
          </cell>
          <cell r="E755" t="str">
            <v>DBB03.2</v>
          </cell>
          <cell r="F755">
            <v>20.38</v>
          </cell>
          <cell r="G755">
            <v>0.4839</v>
          </cell>
          <cell r="I755">
            <v>4.2116139698284769</v>
          </cell>
        </row>
        <row r="756">
          <cell r="B756">
            <v>43046</v>
          </cell>
          <cell r="D756" t="str">
            <v>DBB03</v>
          </cell>
          <cell r="E756" t="str">
            <v>DBB03.3</v>
          </cell>
          <cell r="F756">
            <v>25.43</v>
          </cell>
          <cell r="G756">
            <v>0.55289999999999995</v>
          </cell>
          <cell r="I756">
            <v>4.5993850605896185</v>
          </cell>
        </row>
        <row r="757">
          <cell r="B757">
            <v>43046</v>
          </cell>
          <cell r="D757" t="str">
            <v>DBB04</v>
          </cell>
          <cell r="E757" t="str">
            <v>DBB04.1</v>
          </cell>
          <cell r="F757">
            <v>12.15</v>
          </cell>
          <cell r="G757">
            <v>0.33660000000000001</v>
          </cell>
          <cell r="I757">
            <v>3.6096256684491976</v>
          </cell>
        </row>
        <row r="758">
          <cell r="B758">
            <v>43046</v>
          </cell>
          <cell r="D758" t="str">
            <v>DBB04</v>
          </cell>
          <cell r="E758" t="str">
            <v>DBB04.2</v>
          </cell>
          <cell r="F758">
            <v>13.9</v>
          </cell>
          <cell r="G758">
            <v>0.3286</v>
          </cell>
          <cell r="I758">
            <v>4.2300669506999391</v>
          </cell>
        </row>
        <row r="759">
          <cell r="B759">
            <v>43046</v>
          </cell>
          <cell r="D759" t="str">
            <v>DBB04</v>
          </cell>
          <cell r="E759" t="str">
            <v>DBB04.3</v>
          </cell>
          <cell r="F759">
            <v>24.97</v>
          </cell>
          <cell r="G759">
            <v>0.72640000000000005</v>
          </cell>
          <cell r="I759">
            <v>3.4374999999999991</v>
          </cell>
        </row>
        <row r="760">
          <cell r="B760">
            <v>43046</v>
          </cell>
          <cell r="C760" t="str">
            <v>DBC</v>
          </cell>
          <cell r="D760" t="str">
            <v>DBC01</v>
          </cell>
          <cell r="E760" t="str">
            <v>DBC01.1</v>
          </cell>
          <cell r="F760">
            <v>11.89</v>
          </cell>
          <cell r="G760">
            <v>0.2467</v>
          </cell>
          <cell r="I760">
            <v>4.8196189704094046</v>
          </cell>
        </row>
        <row r="761">
          <cell r="B761">
            <v>43046</v>
          </cell>
          <cell r="D761" t="str">
            <v>DBC01</v>
          </cell>
          <cell r="E761" t="str">
            <v>DBC01.2</v>
          </cell>
          <cell r="F761">
            <v>22.91</v>
          </cell>
          <cell r="G761">
            <v>0.40210000000000001</v>
          </cell>
          <cell r="I761">
            <v>5.6975876647600092</v>
          </cell>
        </row>
        <row r="762">
          <cell r="B762">
            <v>43046</v>
          </cell>
          <cell r="D762" t="str">
            <v>DBC01</v>
          </cell>
          <cell r="E762" t="str">
            <v>DBC01.3</v>
          </cell>
          <cell r="F762">
            <v>23.68</v>
          </cell>
          <cell r="G762">
            <v>0.48099999999999998</v>
          </cell>
          <cell r="I762">
            <v>4.9230769230769234</v>
          </cell>
        </row>
        <row r="763">
          <cell r="B763">
            <v>43046</v>
          </cell>
          <cell r="D763" t="str">
            <v>DBC02</v>
          </cell>
          <cell r="E763" t="str">
            <v>DBC02.1</v>
          </cell>
          <cell r="F763">
            <v>14.62</v>
          </cell>
          <cell r="G763">
            <v>0.28029999999999999</v>
          </cell>
          <cell r="I763">
            <v>5.2158401712450946</v>
          </cell>
        </row>
        <row r="764">
          <cell r="B764">
            <v>43046</v>
          </cell>
          <cell r="D764" t="str">
            <v>DBC02</v>
          </cell>
          <cell r="E764" t="str">
            <v>DBC02.2</v>
          </cell>
          <cell r="F764">
            <v>17.11</v>
          </cell>
          <cell r="G764">
            <v>0.38640000000000002</v>
          </cell>
          <cell r="I764">
            <v>4.4280538302277428</v>
          </cell>
        </row>
        <row r="765">
          <cell r="B765">
            <v>43046</v>
          </cell>
          <cell r="D765" t="str">
            <v>DBC02</v>
          </cell>
          <cell r="E765" t="str">
            <v>DBC02.3</v>
          </cell>
          <cell r="F765">
            <v>33.57</v>
          </cell>
          <cell r="G765">
            <v>0.72589999999999999</v>
          </cell>
          <cell r="I765">
            <v>4.6246039399366303</v>
          </cell>
        </row>
        <row r="766">
          <cell r="B766">
            <v>43046</v>
          </cell>
          <cell r="C766" t="str">
            <v>DBD</v>
          </cell>
          <cell r="D766" t="str">
            <v>DBD01</v>
          </cell>
          <cell r="E766" t="str">
            <v>DBD01.1</v>
          </cell>
          <cell r="F766">
            <v>14.44</v>
          </cell>
          <cell r="G766">
            <v>0.37369999999999998</v>
          </cell>
          <cell r="I766">
            <v>3.8640620818838642</v>
          </cell>
        </row>
        <row r="767">
          <cell r="B767">
            <v>43046</v>
          </cell>
          <cell r="D767" t="str">
            <v>DBD01</v>
          </cell>
          <cell r="E767" t="str">
            <v>DBD01.2</v>
          </cell>
          <cell r="F767">
            <v>28.48</v>
          </cell>
          <cell r="G767">
            <v>0.6542</v>
          </cell>
          <cell r="I767">
            <v>4.3534087435035165</v>
          </cell>
        </row>
        <row r="768">
          <cell r="B768">
            <v>43046</v>
          </cell>
          <cell r="D768" t="str">
            <v>DBD01</v>
          </cell>
          <cell r="E768" t="str">
            <v>DBD01.3</v>
          </cell>
          <cell r="F768">
            <v>50.77</v>
          </cell>
          <cell r="G768">
            <v>1.3364</v>
          </cell>
          <cell r="I768">
            <v>3.799012271774918</v>
          </cell>
        </row>
        <row r="769">
          <cell r="B769">
            <v>43046</v>
          </cell>
          <cell r="D769" t="str">
            <v>DBD02</v>
          </cell>
          <cell r="E769" t="str">
            <v>DBD02.1</v>
          </cell>
          <cell r="F769">
            <v>23.46</v>
          </cell>
          <cell r="G769">
            <v>0.60060000000000002</v>
          </cell>
          <cell r="I769">
            <v>3.9060939060939064</v>
          </cell>
        </row>
        <row r="770">
          <cell r="B770">
            <v>43046</v>
          </cell>
          <cell r="D770" t="str">
            <v>DBD02</v>
          </cell>
          <cell r="E770" t="str">
            <v>DBD02.2</v>
          </cell>
          <cell r="F770">
            <v>23.58</v>
          </cell>
          <cell r="G770">
            <v>0.55300000000000005</v>
          </cell>
          <cell r="I770">
            <v>4.2640144665461115</v>
          </cell>
        </row>
        <row r="771">
          <cell r="B771">
            <v>43046</v>
          </cell>
          <cell r="D771" t="str">
            <v>DBD02</v>
          </cell>
          <cell r="E771" t="str">
            <v>DBD02.3</v>
          </cell>
          <cell r="F771">
            <v>39.35</v>
          </cell>
          <cell r="G771">
            <v>0.97370000000000001</v>
          </cell>
          <cell r="I771">
            <v>4.0412858169867523</v>
          </cell>
        </row>
        <row r="772">
          <cell r="B772">
            <v>43046</v>
          </cell>
          <cell r="C772" t="str">
            <v>DBE</v>
          </cell>
          <cell r="D772" t="str">
            <v>DBE01</v>
          </cell>
          <cell r="E772" t="str">
            <v>DBE01.1</v>
          </cell>
          <cell r="F772">
            <v>9.07</v>
          </cell>
          <cell r="G772">
            <v>0.27539999999999998</v>
          </cell>
          <cell r="I772">
            <v>3.293391430646333</v>
          </cell>
        </row>
        <row r="773">
          <cell r="B773">
            <v>43046</v>
          </cell>
          <cell r="D773" t="str">
            <v>DBE01</v>
          </cell>
          <cell r="E773" t="str">
            <v>DBE01.2</v>
          </cell>
          <cell r="F773">
            <v>13.1</v>
          </cell>
          <cell r="G773">
            <v>0.38190000000000002</v>
          </cell>
          <cell r="I773">
            <v>3.4302173343807274</v>
          </cell>
        </row>
        <row r="774">
          <cell r="B774">
            <v>43046</v>
          </cell>
          <cell r="D774" t="str">
            <v>DBE01</v>
          </cell>
          <cell r="E774" t="str">
            <v>DBE01.3</v>
          </cell>
          <cell r="F774">
            <v>15.25</v>
          </cell>
          <cell r="G774">
            <v>0.4602</v>
          </cell>
          <cell r="I774">
            <v>3.3137766188613647</v>
          </cell>
        </row>
        <row r="775">
          <cell r="B775">
            <v>43046</v>
          </cell>
          <cell r="C775" t="str">
            <v>DBF</v>
          </cell>
          <cell r="D775" t="str">
            <v>DBF01</v>
          </cell>
          <cell r="E775" t="str">
            <v>DBF01.1</v>
          </cell>
          <cell r="F775">
            <v>19.600000000000001</v>
          </cell>
          <cell r="G775">
            <v>0.43369999999999997</v>
          </cell>
          <cell r="I775">
            <v>4.5192529398201531</v>
          </cell>
        </row>
        <row r="776">
          <cell r="B776">
            <v>43046</v>
          </cell>
          <cell r="D776" t="str">
            <v>DBF01</v>
          </cell>
          <cell r="E776" t="str">
            <v>DBF01.2</v>
          </cell>
          <cell r="F776">
            <v>48.08</v>
          </cell>
          <cell r="G776">
            <v>0.78220000000000001</v>
          </cell>
          <cell r="I776">
            <v>6.1467655331117355</v>
          </cell>
        </row>
        <row r="777">
          <cell r="B777">
            <v>43046</v>
          </cell>
          <cell r="D777" t="str">
            <v>DBF01</v>
          </cell>
          <cell r="E777" t="str">
            <v>DBF01.3</v>
          </cell>
          <cell r="F777">
            <v>50.57</v>
          </cell>
          <cell r="G777">
            <v>0.95199999999999996</v>
          </cell>
          <cell r="I777">
            <v>5.3119747899159666</v>
          </cell>
        </row>
        <row r="778">
          <cell r="B778">
            <v>43046</v>
          </cell>
          <cell r="C778" t="str">
            <v>DBG</v>
          </cell>
          <cell r="D778" t="str">
            <v>DBG01</v>
          </cell>
          <cell r="E778" t="str">
            <v>DBG01.1</v>
          </cell>
          <cell r="F778">
            <v>19.03</v>
          </cell>
          <cell r="G778">
            <v>0.38379999999999997</v>
          </cell>
          <cell r="I778">
            <v>4.9583116206357483</v>
          </cell>
        </row>
        <row r="779">
          <cell r="B779">
            <v>43046</v>
          </cell>
          <cell r="D779" t="str">
            <v>DBG01</v>
          </cell>
          <cell r="E779" t="str">
            <v>DBG01.2</v>
          </cell>
          <cell r="F779">
            <v>22.69</v>
          </cell>
          <cell r="G779">
            <v>0.39710000000000001</v>
          </cell>
          <cell r="I779">
            <v>5.7139259632334429</v>
          </cell>
        </row>
        <row r="780">
          <cell r="B780">
            <v>43046</v>
          </cell>
          <cell r="D780" t="str">
            <v>DBG01</v>
          </cell>
          <cell r="E780" t="str">
            <v>DBG01.3</v>
          </cell>
          <cell r="F780">
            <v>26.42</v>
          </cell>
          <cell r="G780">
            <v>0.50560000000000005</v>
          </cell>
          <cell r="I780">
            <v>5.225474683544304</v>
          </cell>
        </row>
        <row r="781">
          <cell r="C781" t="str">
            <v>BFA</v>
          </cell>
          <cell r="D781" t="str">
            <v>BFA04</v>
          </cell>
          <cell r="E781" t="str">
            <v>BFA04.1</v>
          </cell>
          <cell r="F781">
            <v>13.21</v>
          </cell>
          <cell r="G781">
            <v>0.36649999999999999</v>
          </cell>
          <cell r="I781">
            <v>3.6043656207366985</v>
          </cell>
        </row>
        <row r="782">
          <cell r="D782" t="str">
            <v>BFA04</v>
          </cell>
          <cell r="E782" t="str">
            <v>BFA04.2</v>
          </cell>
          <cell r="F782">
            <v>17.8</v>
          </cell>
          <cell r="G782">
            <v>0.5161</v>
          </cell>
          <cell r="I782">
            <v>3.4489440031001743</v>
          </cell>
        </row>
        <row r="783">
          <cell r="D783" t="str">
            <v>BFA04</v>
          </cell>
          <cell r="E783" t="str">
            <v>BFA04.3</v>
          </cell>
          <cell r="F783">
            <v>21.95</v>
          </cell>
          <cell r="G783">
            <v>0.59440000000000004</v>
          </cell>
          <cell r="I783">
            <v>3.6927994616419917</v>
          </cell>
        </row>
        <row r="784">
          <cell r="D784" t="str">
            <v>BFA05</v>
          </cell>
          <cell r="E784" t="str">
            <v>BFA05.1</v>
          </cell>
          <cell r="F784">
            <v>7.74</v>
          </cell>
          <cell r="G784">
            <v>0.2087</v>
          </cell>
          <cell r="I784">
            <v>3.708672735984667</v>
          </cell>
        </row>
        <row r="785">
          <cell r="D785" t="str">
            <v>BFA05</v>
          </cell>
          <cell r="E785" t="str">
            <v>BFA05.2</v>
          </cell>
          <cell r="F785">
            <v>15.88</v>
          </cell>
          <cell r="G785">
            <v>0.35389999999999999</v>
          </cell>
          <cell r="I785">
            <v>4.4871432608081383</v>
          </cell>
        </row>
        <row r="786">
          <cell r="D786" t="str">
            <v>BFA05</v>
          </cell>
          <cell r="E786" t="str">
            <v>BFA05.3</v>
          </cell>
          <cell r="F786">
            <v>20.79</v>
          </cell>
          <cell r="G786">
            <v>0.48730000000000001</v>
          </cell>
          <cell r="I786">
            <v>4.2663656884875838</v>
          </cell>
        </row>
        <row r="787">
          <cell r="C787" t="str">
            <v>GWA</v>
          </cell>
          <cell r="D787" t="str">
            <v>GWA01</v>
          </cell>
          <cell r="E787" t="str">
            <v>GWA01.1</v>
          </cell>
          <cell r="F787">
            <v>31.64</v>
          </cell>
          <cell r="G787">
            <v>1.0168999999999999</v>
          </cell>
          <cell r="I787">
            <v>3.1114170518241719</v>
          </cell>
        </row>
        <row r="788">
          <cell r="D788" t="str">
            <v>GWA01</v>
          </cell>
          <cell r="E788" t="str">
            <v>GWA01.2</v>
          </cell>
          <cell r="F788">
            <v>30.2</v>
          </cell>
          <cell r="G788">
            <v>0.96220000000000006</v>
          </cell>
          <cell r="I788">
            <v>3.138640615256703</v>
          </cell>
        </row>
        <row r="789">
          <cell r="D789" t="str">
            <v>GWA01</v>
          </cell>
          <cell r="E789" t="str">
            <v>GWA01.3</v>
          </cell>
          <cell r="F789">
            <v>35.56</v>
          </cell>
          <cell r="G789">
            <v>1.1611</v>
          </cell>
          <cell r="I789">
            <v>3.0626130393592286</v>
          </cell>
        </row>
        <row r="790">
          <cell r="D790" t="str">
            <v>GWA02</v>
          </cell>
          <cell r="E790" t="str">
            <v>GWA02.1</v>
          </cell>
          <cell r="F790">
            <v>19.57</v>
          </cell>
          <cell r="G790">
            <v>0.48139999999999999</v>
          </cell>
          <cell r="I790">
            <v>4.0652264229331116</v>
          </cell>
        </row>
        <row r="791">
          <cell r="D791" t="str">
            <v>GWA02</v>
          </cell>
          <cell r="E791" t="str">
            <v>GWA02.2</v>
          </cell>
          <cell r="F791">
            <v>20.61</v>
          </cell>
          <cell r="G791">
            <v>0.66249999999999998</v>
          </cell>
          <cell r="I791">
            <v>3.110943396226415</v>
          </cell>
        </row>
        <row r="792">
          <cell r="D792" t="str">
            <v>GWA02</v>
          </cell>
          <cell r="E792" t="str">
            <v>GWA02.3</v>
          </cell>
          <cell r="F792">
            <v>26.33</v>
          </cell>
          <cell r="G792">
            <v>0.80579999999999996</v>
          </cell>
          <cell r="I792">
            <v>3.267560188632415</v>
          </cell>
        </row>
        <row r="793">
          <cell r="D793" t="str">
            <v>GWA03</v>
          </cell>
          <cell r="E793" t="str">
            <v>GWA03.1</v>
          </cell>
          <cell r="F793">
            <v>23.37</v>
          </cell>
          <cell r="G793">
            <v>0.7792</v>
          </cell>
          <cell r="I793">
            <v>2.9992299794661195</v>
          </cell>
        </row>
        <row r="794">
          <cell r="D794" t="str">
            <v>GWA03</v>
          </cell>
          <cell r="E794" t="str">
            <v>GWA03.2</v>
          </cell>
          <cell r="F794">
            <v>26.4</v>
          </cell>
          <cell r="G794">
            <v>0.75890000000000002</v>
          </cell>
          <cell r="I794">
            <v>3.4787191988404267</v>
          </cell>
        </row>
        <row r="795">
          <cell r="D795" t="str">
            <v>GWA03</v>
          </cell>
          <cell r="E795" t="str">
            <v>GWA03.3</v>
          </cell>
          <cell r="F795">
            <v>40.57</v>
          </cell>
          <cell r="G795">
            <v>1.0432999999999999</v>
          </cell>
          <cell r="I795">
            <v>3.8886226397009493</v>
          </cell>
        </row>
        <row r="796">
          <cell r="C796" t="str">
            <v>SHA</v>
          </cell>
          <cell r="D796" t="str">
            <v>SHA01</v>
          </cell>
          <cell r="E796" t="str">
            <v>SHA01.1</v>
          </cell>
          <cell r="F796">
            <v>14.51</v>
          </cell>
          <cell r="G796">
            <v>0.30499999999999999</v>
          </cell>
          <cell r="I796">
            <v>4.7573770491803282</v>
          </cell>
        </row>
        <row r="797">
          <cell r="D797" t="str">
            <v>SHA01</v>
          </cell>
          <cell r="E797" t="str">
            <v>SHA01.2</v>
          </cell>
          <cell r="F797">
            <v>25.66</v>
          </cell>
          <cell r="G797">
            <v>0.63560000000000005</v>
          </cell>
          <cell r="I797">
            <v>4.0371302706104464</v>
          </cell>
        </row>
        <row r="798">
          <cell r="D798" t="str">
            <v>SHA01</v>
          </cell>
          <cell r="E798" t="str">
            <v>SHA01.3</v>
          </cell>
          <cell r="F798">
            <v>34.770000000000003</v>
          </cell>
          <cell r="G798">
            <v>0.79659999999999997</v>
          </cell>
          <cell r="I798">
            <v>4.3648004017072566</v>
          </cell>
        </row>
        <row r="799">
          <cell r="D799" t="str">
            <v>SHA02</v>
          </cell>
          <cell r="E799" t="str">
            <v>SHA02.1</v>
          </cell>
          <cell r="F799">
            <v>9.39</v>
          </cell>
          <cell r="G799">
            <v>0.18140000000000001</v>
          </cell>
          <cell r="I799">
            <v>5.1764057331863285</v>
          </cell>
        </row>
        <row r="800">
          <cell r="D800" t="str">
            <v>SHA02</v>
          </cell>
          <cell r="E800" t="str">
            <v>SHA02.2</v>
          </cell>
          <cell r="F800">
            <v>12.13</v>
          </cell>
          <cell r="G800">
            <v>0.247</v>
          </cell>
          <cell r="I800">
            <v>4.9109311740890691</v>
          </cell>
        </row>
        <row r="801">
          <cell r="D801" t="str">
            <v>SHA02</v>
          </cell>
          <cell r="E801" t="str">
            <v>SHA02.3</v>
          </cell>
          <cell r="F801">
            <v>24.97</v>
          </cell>
          <cell r="G801">
            <v>0.63070000000000004</v>
          </cell>
          <cell r="I801">
            <v>3.9590930711907397</v>
          </cell>
        </row>
        <row r="802">
          <cell r="B802">
            <v>43081</v>
          </cell>
          <cell r="C802" t="str">
            <v>LIA</v>
          </cell>
          <cell r="D802" t="str">
            <v>LIA01</v>
          </cell>
          <cell r="E802" t="str">
            <v>LIA01.1</v>
          </cell>
          <cell r="F802">
            <v>8.41</v>
          </cell>
          <cell r="G802">
            <v>0.17180000000000001</v>
          </cell>
          <cell r="I802">
            <v>4.8952270081490106</v>
          </cell>
        </row>
        <row r="803">
          <cell r="B803">
            <v>43081</v>
          </cell>
          <cell r="D803" t="str">
            <v>LIA01</v>
          </cell>
          <cell r="E803" t="str">
            <v>LIA01.2</v>
          </cell>
          <cell r="F803">
            <v>15.05</v>
          </cell>
          <cell r="G803">
            <v>0.31219999999999998</v>
          </cell>
          <cell r="I803">
            <v>4.8206278026905833</v>
          </cell>
        </row>
        <row r="804">
          <cell r="B804">
            <v>43081</v>
          </cell>
          <cell r="D804" t="str">
            <v>LIA01</v>
          </cell>
          <cell r="E804" t="str">
            <v>LIA01.3</v>
          </cell>
          <cell r="F804">
            <v>32.340000000000003</v>
          </cell>
          <cell r="G804">
            <v>0.71560000000000001</v>
          </cell>
          <cell r="I804">
            <v>4.5192845164896598</v>
          </cell>
        </row>
        <row r="805">
          <cell r="B805">
            <v>43081</v>
          </cell>
          <cell r="D805" t="str">
            <v>LIA02</v>
          </cell>
          <cell r="E805" t="str">
            <v>LIA02.1</v>
          </cell>
          <cell r="F805">
            <v>22.07</v>
          </cell>
          <cell r="G805">
            <v>0.31609999999999999</v>
          </cell>
          <cell r="I805">
            <v>6.9819677317304656</v>
          </cell>
        </row>
        <row r="806">
          <cell r="B806">
            <v>43081</v>
          </cell>
          <cell r="D806" t="str">
            <v>LIA02</v>
          </cell>
          <cell r="E806" t="str">
            <v>LIA02.2</v>
          </cell>
          <cell r="F806">
            <v>28.27</v>
          </cell>
          <cell r="G806">
            <v>0.3473</v>
          </cell>
          <cell r="I806">
            <v>8.1399366541894604</v>
          </cell>
        </row>
        <row r="807">
          <cell r="B807">
            <v>43081</v>
          </cell>
          <cell r="D807" t="str">
            <v>LIA02</v>
          </cell>
          <cell r="E807" t="str">
            <v>LIA02.3</v>
          </cell>
          <cell r="F807">
            <v>32.4</v>
          </cell>
          <cell r="G807">
            <v>0.43190000000000001</v>
          </cell>
          <cell r="I807">
            <v>7.5017365130817311</v>
          </cell>
        </row>
        <row r="808">
          <cell r="B808">
            <v>43081</v>
          </cell>
          <cell r="C808" t="str">
            <v>LIB</v>
          </cell>
          <cell r="D808" t="str">
            <v>LIB01</v>
          </cell>
          <cell r="E808" t="str">
            <v>LIB01.1</v>
          </cell>
          <cell r="F808">
            <v>16.91</v>
          </cell>
          <cell r="G808">
            <v>0.48549999999999999</v>
          </cell>
          <cell r="I808">
            <v>3.4830072090628219</v>
          </cell>
        </row>
        <row r="809">
          <cell r="B809">
            <v>43081</v>
          </cell>
          <cell r="D809" t="str">
            <v>LIB01</v>
          </cell>
          <cell r="E809" t="str">
            <v>LIB01.2</v>
          </cell>
          <cell r="F809">
            <v>34.909999999999997</v>
          </cell>
          <cell r="G809">
            <v>0.63500000000000001</v>
          </cell>
          <cell r="I809">
            <v>5.4976377952755895</v>
          </cell>
        </row>
        <row r="810">
          <cell r="B810">
            <v>43081</v>
          </cell>
          <cell r="D810" t="str">
            <v>LIB01</v>
          </cell>
          <cell r="E810" t="str">
            <v>LIB01.3</v>
          </cell>
          <cell r="F810">
            <v>34.85</v>
          </cell>
          <cell r="G810">
            <v>0.59740000000000004</v>
          </cell>
          <cell r="I810">
            <v>5.8336123200535654</v>
          </cell>
        </row>
        <row r="811">
          <cell r="B811">
            <v>43081</v>
          </cell>
          <cell r="D811" t="str">
            <v>LIB02</v>
          </cell>
          <cell r="E811" t="str">
            <v>LIB02.1</v>
          </cell>
          <cell r="F811">
            <v>17.57</v>
          </cell>
          <cell r="G811">
            <v>0.39410000000000001</v>
          </cell>
          <cell r="I811">
            <v>4.4582593250444047</v>
          </cell>
        </row>
        <row r="812">
          <cell r="B812">
            <v>43081</v>
          </cell>
          <cell r="D812" t="str">
            <v>LIB02</v>
          </cell>
          <cell r="E812" t="str">
            <v>LIB02.2</v>
          </cell>
          <cell r="F812">
            <v>21.12</v>
          </cell>
          <cell r="G812">
            <v>0.43559999999999999</v>
          </cell>
          <cell r="I812">
            <v>4.8484848484848495</v>
          </cell>
        </row>
        <row r="813">
          <cell r="B813">
            <v>43081</v>
          </cell>
          <cell r="D813" t="str">
            <v>LIB02</v>
          </cell>
          <cell r="E813" t="str">
            <v>LIB02.3</v>
          </cell>
          <cell r="F813">
            <v>32.57</v>
          </cell>
          <cell r="G813">
            <v>0.73550000000000004</v>
          </cell>
          <cell r="I813">
            <v>4.4282800815771584</v>
          </cell>
        </row>
        <row r="814">
          <cell r="B814">
            <v>43081</v>
          </cell>
          <cell r="D814" t="str">
            <v>LIB03</v>
          </cell>
          <cell r="E814" t="str">
            <v>LIB03.1</v>
          </cell>
          <cell r="F814">
            <v>13.5</v>
          </cell>
          <cell r="G814">
            <v>0.23569999999999999</v>
          </cell>
          <cell r="I814">
            <v>5.7276198557488334</v>
          </cell>
        </row>
        <row r="815">
          <cell r="B815">
            <v>43081</v>
          </cell>
          <cell r="D815" t="str">
            <v>LIB03</v>
          </cell>
          <cell r="E815" t="str">
            <v>LIB03.2</v>
          </cell>
          <cell r="F815">
            <v>20.21</v>
          </cell>
          <cell r="G815">
            <v>0.40510000000000002</v>
          </cell>
          <cell r="I815">
            <v>4.9888916316958776</v>
          </cell>
        </row>
        <row r="816">
          <cell r="B816">
            <v>43081</v>
          </cell>
          <cell r="D816" t="str">
            <v>LIB03</v>
          </cell>
          <cell r="E816" t="str">
            <v>LIB03.3</v>
          </cell>
          <cell r="F816">
            <v>32.24</v>
          </cell>
          <cell r="G816">
            <v>0.57140000000000002</v>
          </cell>
          <cell r="I816">
            <v>5.642282114105706</v>
          </cell>
        </row>
        <row r="817">
          <cell r="B817">
            <v>43081</v>
          </cell>
          <cell r="D817" t="str">
            <v>LIB04</v>
          </cell>
          <cell r="E817" t="str">
            <v>LIB04.1</v>
          </cell>
          <cell r="F817">
            <v>14.88</v>
          </cell>
          <cell r="G817">
            <v>0.25769999999999998</v>
          </cell>
          <cell r="I817">
            <v>5.7741559953434232</v>
          </cell>
        </row>
        <row r="818">
          <cell r="B818">
            <v>43081</v>
          </cell>
          <cell r="D818" t="str">
            <v>LIB04</v>
          </cell>
          <cell r="E818" t="str">
            <v>LIB04.2</v>
          </cell>
          <cell r="F818">
            <v>17.36</v>
          </cell>
          <cell r="G818">
            <v>0.29949999999999999</v>
          </cell>
          <cell r="I818">
            <v>5.7963272120200333</v>
          </cell>
        </row>
        <row r="819">
          <cell r="B819">
            <v>43081</v>
          </cell>
          <cell r="D819" t="str">
            <v>LIB04</v>
          </cell>
          <cell r="E819" t="str">
            <v>LIB04.3</v>
          </cell>
          <cell r="F819">
            <v>43.65</v>
          </cell>
          <cell r="G819">
            <v>0.83550000000000002</v>
          </cell>
          <cell r="I819">
            <v>5.2244165170556549</v>
          </cell>
        </row>
        <row r="820">
          <cell r="B820">
            <v>43081</v>
          </cell>
          <cell r="D820" t="str">
            <v>LIB05</v>
          </cell>
          <cell r="E820" t="str">
            <v>LIB05.1</v>
          </cell>
          <cell r="F820">
            <v>18.66</v>
          </cell>
          <cell r="G820">
            <v>0.32269999999999999</v>
          </cell>
          <cell r="I820">
            <v>5.782460489618841</v>
          </cell>
        </row>
        <row r="821">
          <cell r="B821">
            <v>43081</v>
          </cell>
          <cell r="D821" t="str">
            <v>LIB05</v>
          </cell>
          <cell r="E821" t="str">
            <v>LIB05.2</v>
          </cell>
          <cell r="F821">
            <v>25.92</v>
          </cell>
          <cell r="G821">
            <v>0.53949999999999998</v>
          </cell>
          <cell r="I821">
            <v>4.8044485634847085</v>
          </cell>
        </row>
        <row r="822">
          <cell r="B822">
            <v>43081</v>
          </cell>
          <cell r="D822" t="str">
            <v>LIB05</v>
          </cell>
          <cell r="E822" t="str">
            <v>LIB05.3</v>
          </cell>
          <cell r="F822">
            <v>33.47</v>
          </cell>
          <cell r="G822">
            <v>0.59279999999999999</v>
          </cell>
          <cell r="I822">
            <v>5.6460863697705808</v>
          </cell>
        </row>
        <row r="823">
          <cell r="B823">
            <v>43081</v>
          </cell>
          <cell r="C823" t="str">
            <v>LIC</v>
          </cell>
          <cell r="D823" t="str">
            <v>LIC01</v>
          </cell>
          <cell r="E823" t="str">
            <v>LIC01.1</v>
          </cell>
          <cell r="F823">
            <v>12.78</v>
          </cell>
          <cell r="G823">
            <v>0.24440000000000001</v>
          </cell>
          <cell r="I823">
            <v>5.229132569558101</v>
          </cell>
        </row>
        <row r="824">
          <cell r="B824">
            <v>43081</v>
          </cell>
          <cell r="D824" t="str">
            <v>LIC01</v>
          </cell>
          <cell r="E824" t="str">
            <v>LIC01.2</v>
          </cell>
          <cell r="F824">
            <v>14.41</v>
          </cell>
          <cell r="G824">
            <v>0.2576</v>
          </cell>
          <cell r="I824">
            <v>5.5939440993788825</v>
          </cell>
        </row>
        <row r="825">
          <cell r="B825">
            <v>43081</v>
          </cell>
          <cell r="D825" t="str">
            <v>LIC01</v>
          </cell>
          <cell r="E825" t="str">
            <v>LIC01.3</v>
          </cell>
          <cell r="F825">
            <v>17.84</v>
          </cell>
          <cell r="G825">
            <v>0.32200000000000001</v>
          </cell>
          <cell r="I825">
            <v>5.5403726708074528</v>
          </cell>
        </row>
        <row r="826">
          <cell r="B826">
            <v>43081</v>
          </cell>
          <cell r="D826" t="str">
            <v>LIC02</v>
          </cell>
          <cell r="E826" t="str">
            <v>LIC02.1</v>
          </cell>
          <cell r="F826">
            <v>17.27</v>
          </cell>
          <cell r="G826">
            <v>0.39329999999999998</v>
          </cell>
          <cell r="I826">
            <v>4.3910500889905926</v>
          </cell>
        </row>
        <row r="827">
          <cell r="B827">
            <v>43081</v>
          </cell>
          <cell r="D827" t="str">
            <v>LIC02</v>
          </cell>
          <cell r="E827" t="str">
            <v>LIC02.2</v>
          </cell>
          <cell r="F827">
            <v>22.14</v>
          </cell>
          <cell r="G827">
            <v>0.49919999999999998</v>
          </cell>
          <cell r="I827">
            <v>4.4350961538461542</v>
          </cell>
        </row>
        <row r="828">
          <cell r="B828">
            <v>43081</v>
          </cell>
          <cell r="D828" t="str">
            <v>LIC02</v>
          </cell>
          <cell r="E828" t="str">
            <v>LIC02.3</v>
          </cell>
          <cell r="F828">
            <v>32.03</v>
          </cell>
          <cell r="G828">
            <v>0.79310000000000003</v>
          </cell>
          <cell r="I828">
            <v>4.0385827764468543</v>
          </cell>
        </row>
        <row r="829">
          <cell r="B829">
            <v>43081</v>
          </cell>
          <cell r="D829" t="str">
            <v>LIC03</v>
          </cell>
          <cell r="E829" t="str">
            <v>LIC03.1</v>
          </cell>
          <cell r="F829">
            <v>13.12</v>
          </cell>
          <cell r="G829">
            <v>0.26429999999999998</v>
          </cell>
          <cell r="I829">
            <v>4.9640559969731362</v>
          </cell>
        </row>
        <row r="830">
          <cell r="B830">
            <v>43081</v>
          </cell>
          <cell r="D830" t="str">
            <v>LIC03</v>
          </cell>
          <cell r="E830" t="str">
            <v>LIC03.2</v>
          </cell>
          <cell r="F830">
            <v>14.9</v>
          </cell>
          <cell r="G830">
            <v>0.3584</v>
          </cell>
          <cell r="I830">
            <v>4.1573660714285712</v>
          </cell>
        </row>
        <row r="831">
          <cell r="B831">
            <v>43081</v>
          </cell>
          <cell r="D831" t="str">
            <v>LIC03</v>
          </cell>
          <cell r="E831" t="str">
            <v>LIC03.3</v>
          </cell>
          <cell r="F831">
            <v>24.3</v>
          </cell>
          <cell r="G831">
            <v>0.49569999999999997</v>
          </cell>
          <cell r="I831">
            <v>4.9021585636473679</v>
          </cell>
        </row>
        <row r="832">
          <cell r="B832">
            <v>43081</v>
          </cell>
          <cell r="C832" t="str">
            <v>LID</v>
          </cell>
          <cell r="D832" t="str">
            <v>LID01</v>
          </cell>
          <cell r="E832" t="str">
            <v>LID01.1</v>
          </cell>
          <cell r="F832">
            <v>16.670000000000002</v>
          </cell>
          <cell r="G832">
            <v>0.51749999999999996</v>
          </cell>
          <cell r="I832">
            <v>3.2212560386473434</v>
          </cell>
        </row>
        <row r="833">
          <cell r="B833">
            <v>43081</v>
          </cell>
          <cell r="D833" t="str">
            <v>LID01</v>
          </cell>
          <cell r="E833" t="str">
            <v>LID01.2</v>
          </cell>
          <cell r="F833">
            <v>18.420000000000002</v>
          </cell>
          <cell r="G833">
            <v>0.57630000000000003</v>
          </cell>
          <cell r="I833">
            <v>3.1962519521082773</v>
          </cell>
        </row>
        <row r="834">
          <cell r="B834">
            <v>43081</v>
          </cell>
          <cell r="D834" t="str">
            <v>LID01</v>
          </cell>
          <cell r="E834" t="str">
            <v>LID01.3</v>
          </cell>
          <cell r="F834">
            <v>23.13</v>
          </cell>
          <cell r="G834">
            <v>0.77080000000000004</v>
          </cell>
          <cell r="I834">
            <v>3.0007784120394394</v>
          </cell>
        </row>
        <row r="835">
          <cell r="B835">
            <v>43081</v>
          </cell>
          <cell r="D835" t="str">
            <v>LID02</v>
          </cell>
          <cell r="E835" t="str">
            <v>LID02.1</v>
          </cell>
          <cell r="F835">
            <v>17.32</v>
          </cell>
          <cell r="G835">
            <v>0.44119999999999998</v>
          </cell>
          <cell r="I835">
            <v>3.9256572982774252</v>
          </cell>
        </row>
        <row r="836">
          <cell r="B836">
            <v>43081</v>
          </cell>
          <cell r="D836" t="str">
            <v>LID02</v>
          </cell>
          <cell r="E836" t="str">
            <v>LID02.2</v>
          </cell>
          <cell r="F836">
            <v>25.5</v>
          </cell>
          <cell r="G836">
            <v>0.67530000000000001</v>
          </cell>
          <cell r="I836">
            <v>3.7760995113282987</v>
          </cell>
        </row>
        <row r="837">
          <cell r="B837">
            <v>43081</v>
          </cell>
          <cell r="D837" t="str">
            <v>LID02</v>
          </cell>
          <cell r="E837" t="str">
            <v>LID02.3</v>
          </cell>
          <cell r="F837">
            <v>28.24</v>
          </cell>
          <cell r="G837">
            <v>0.77810000000000001</v>
          </cell>
          <cell r="I837">
            <v>3.6293535535278236</v>
          </cell>
        </row>
        <row r="838">
          <cell r="B838">
            <v>43081</v>
          </cell>
          <cell r="D838" t="str">
            <v>LID03</v>
          </cell>
          <cell r="E838" t="str">
            <v>LID03.1</v>
          </cell>
          <cell r="F838">
            <v>8.15</v>
          </cell>
          <cell r="G838">
            <v>0.1961</v>
          </cell>
          <cell r="I838">
            <v>4.1560428352881189</v>
          </cell>
        </row>
        <row r="839">
          <cell r="B839">
            <v>43081</v>
          </cell>
          <cell r="D839" t="str">
            <v>LID03</v>
          </cell>
          <cell r="E839" t="str">
            <v>LID03.2</v>
          </cell>
          <cell r="F839">
            <v>9.5399999999999991</v>
          </cell>
          <cell r="G839">
            <v>0.21859999999999999</v>
          </cell>
          <cell r="I839">
            <v>4.3641354071363221</v>
          </cell>
        </row>
        <row r="840">
          <cell r="B840">
            <v>43081</v>
          </cell>
          <cell r="D840" t="str">
            <v>LID03</v>
          </cell>
          <cell r="E840" t="str">
            <v>LID03.3</v>
          </cell>
          <cell r="F840">
            <v>14.51</v>
          </cell>
          <cell r="G840">
            <v>0.224</v>
          </cell>
          <cell r="I840">
            <v>6.4776785714285712</v>
          </cell>
        </row>
        <row r="841">
          <cell r="B841">
            <v>43081</v>
          </cell>
          <cell r="D841" t="str">
            <v>LID06</v>
          </cell>
          <cell r="E841" t="str">
            <v>LID06.1</v>
          </cell>
          <cell r="I841"/>
        </row>
        <row r="842">
          <cell r="B842">
            <v>43081</v>
          </cell>
          <cell r="D842" t="str">
            <v>LID06</v>
          </cell>
          <cell r="E842" t="str">
            <v>LID06.2</v>
          </cell>
          <cell r="I842"/>
        </row>
        <row r="843">
          <cell r="B843">
            <v>43081</v>
          </cell>
          <cell r="D843" t="str">
            <v>LID06</v>
          </cell>
          <cell r="E843" t="str">
            <v>LID06.3</v>
          </cell>
          <cell r="I843"/>
        </row>
        <row r="844">
          <cell r="B844">
            <v>43081</v>
          </cell>
          <cell r="D844" t="str">
            <v>LID04</v>
          </cell>
          <cell r="E844" t="str">
            <v>LID04.1</v>
          </cell>
          <cell r="F844">
            <v>4.5</v>
          </cell>
          <cell r="G844">
            <v>0.1071</v>
          </cell>
          <cell r="I844">
            <v>4.2016806722689077</v>
          </cell>
        </row>
        <row r="845">
          <cell r="B845">
            <v>43081</v>
          </cell>
          <cell r="D845" t="str">
            <v>LID04</v>
          </cell>
          <cell r="E845" t="str">
            <v>LID04.2</v>
          </cell>
          <cell r="F845">
            <v>12.37</v>
          </cell>
          <cell r="G845">
            <v>0.2782</v>
          </cell>
          <cell r="I845">
            <v>4.4464414090582309</v>
          </cell>
        </row>
        <row r="846">
          <cell r="B846">
            <v>43081</v>
          </cell>
          <cell r="D846" t="str">
            <v>LID04</v>
          </cell>
          <cell r="E846" t="str">
            <v>LID04.3</v>
          </cell>
          <cell r="F846">
            <v>13.58</v>
          </cell>
          <cell r="G846">
            <v>0.36049999999999999</v>
          </cell>
          <cell r="I846">
            <v>3.766990291262136</v>
          </cell>
        </row>
        <row r="847">
          <cell r="B847">
            <v>43081</v>
          </cell>
          <cell r="D847" t="str">
            <v>LID05</v>
          </cell>
          <cell r="E847" t="str">
            <v>LID05.1</v>
          </cell>
          <cell r="F847">
            <v>13.36</v>
          </cell>
          <cell r="G847">
            <v>0.245</v>
          </cell>
          <cell r="I847">
            <v>5.4530612244897956</v>
          </cell>
        </row>
        <row r="848">
          <cell r="B848">
            <v>43081</v>
          </cell>
          <cell r="D848" t="str">
            <v>LID05</v>
          </cell>
          <cell r="E848" t="str">
            <v>LID05.2</v>
          </cell>
          <cell r="F848">
            <v>16.149999999999999</v>
          </cell>
          <cell r="G848">
            <v>0.39379999999999998</v>
          </cell>
          <cell r="I848">
            <v>4.101066531234129</v>
          </cell>
        </row>
        <row r="849">
          <cell r="B849">
            <v>43081</v>
          </cell>
          <cell r="D849" t="str">
            <v>LID05</v>
          </cell>
          <cell r="E849" t="str">
            <v>LID05.3</v>
          </cell>
          <cell r="F849">
            <v>17.260000000000002</v>
          </cell>
          <cell r="G849">
            <v>0.31019999999999998</v>
          </cell>
          <cell r="I849">
            <v>5.5641521598968415</v>
          </cell>
        </row>
        <row r="850">
          <cell r="B850">
            <v>43081</v>
          </cell>
          <cell r="C850" t="str">
            <v>LIE</v>
          </cell>
          <cell r="D850" t="str">
            <v>LIE01</v>
          </cell>
          <cell r="E850" t="str">
            <v>LIE01.1</v>
          </cell>
          <cell r="F850">
            <v>12.65</v>
          </cell>
          <cell r="G850">
            <v>0.37280000000000002</v>
          </cell>
          <cell r="I850">
            <v>3.3932403433476397</v>
          </cell>
        </row>
        <row r="851">
          <cell r="B851">
            <v>43081</v>
          </cell>
          <cell r="D851" t="str">
            <v>LIE01</v>
          </cell>
          <cell r="E851" t="str">
            <v>LIE01.2</v>
          </cell>
          <cell r="F851">
            <v>17.850000000000001</v>
          </cell>
          <cell r="G851">
            <v>0.65920000000000001</v>
          </cell>
          <cell r="I851">
            <v>2.7078276699029127</v>
          </cell>
        </row>
        <row r="852">
          <cell r="B852">
            <v>43081</v>
          </cell>
          <cell r="D852" t="str">
            <v>LIE01</v>
          </cell>
          <cell r="E852" t="str">
            <v>LIE01.3</v>
          </cell>
          <cell r="F852">
            <v>27.07</v>
          </cell>
          <cell r="G852">
            <v>0.93979999999999997</v>
          </cell>
          <cell r="I852">
            <v>2.8804000851244949</v>
          </cell>
        </row>
        <row r="853">
          <cell r="B853">
            <v>43081</v>
          </cell>
          <cell r="D853" t="str">
            <v>LIE02</v>
          </cell>
          <cell r="E853" t="str">
            <v>LIE02.1</v>
          </cell>
          <cell r="F853">
            <v>8.81</v>
          </cell>
          <cell r="G853">
            <v>0.1976</v>
          </cell>
          <cell r="I853">
            <v>4.4585020242914988</v>
          </cell>
        </row>
        <row r="854">
          <cell r="B854">
            <v>43081</v>
          </cell>
          <cell r="D854" t="str">
            <v>LIE02</v>
          </cell>
          <cell r="E854" t="str">
            <v>LIE02.2</v>
          </cell>
          <cell r="F854">
            <v>15.7</v>
          </cell>
          <cell r="G854">
            <v>0.3533</v>
          </cell>
          <cell r="I854">
            <v>4.4438154542881403</v>
          </cell>
        </row>
        <row r="855">
          <cell r="B855">
            <v>43081</v>
          </cell>
          <cell r="D855" t="str">
            <v>LIE02</v>
          </cell>
          <cell r="E855" t="str">
            <v>LIE02.3</v>
          </cell>
          <cell r="F855">
            <v>18.28</v>
          </cell>
          <cell r="G855">
            <v>0.39650000000000002</v>
          </cell>
          <cell r="I855">
            <v>4.6103404791929385</v>
          </cell>
        </row>
        <row r="856">
          <cell r="B856">
            <v>43081</v>
          </cell>
          <cell r="D856" t="str">
            <v>LIE03</v>
          </cell>
          <cell r="E856" t="str">
            <v>LIE03.1</v>
          </cell>
          <cell r="F856">
            <v>10.48</v>
          </cell>
          <cell r="G856">
            <v>0.25009999999999999</v>
          </cell>
          <cell r="I856">
            <v>4.1903238704518193</v>
          </cell>
        </row>
        <row r="857">
          <cell r="B857">
            <v>43081</v>
          </cell>
          <cell r="D857" t="str">
            <v>LIE03</v>
          </cell>
          <cell r="E857" t="str">
            <v>LIE03.2</v>
          </cell>
          <cell r="F857">
            <v>15.3</v>
          </cell>
          <cell r="G857">
            <v>0.3493</v>
          </cell>
          <cell r="I857">
            <v>4.3801889493272261</v>
          </cell>
        </row>
        <row r="858">
          <cell r="B858">
            <v>43081</v>
          </cell>
          <cell r="D858" t="str">
            <v>LIE03</v>
          </cell>
          <cell r="E858" t="str">
            <v>LIE03.3</v>
          </cell>
          <cell r="F858">
            <v>26.72</v>
          </cell>
          <cell r="G858">
            <v>0.73089999999999999</v>
          </cell>
          <cell r="I858">
            <v>3.6557668627719253</v>
          </cell>
        </row>
        <row r="859">
          <cell r="B859">
            <v>43081</v>
          </cell>
          <cell r="D859" t="str">
            <v>LIE04</v>
          </cell>
          <cell r="E859" t="str">
            <v>LIE04.1</v>
          </cell>
          <cell r="F859">
            <v>9.68</v>
          </cell>
          <cell r="G859">
            <v>0.21959999999999999</v>
          </cell>
          <cell r="I859">
            <v>4.408014571948998</v>
          </cell>
        </row>
        <row r="860">
          <cell r="B860">
            <v>43081</v>
          </cell>
          <cell r="D860" t="str">
            <v>LIE04</v>
          </cell>
          <cell r="E860" t="str">
            <v>LIE04.2</v>
          </cell>
          <cell r="F860">
            <v>11.26</v>
          </cell>
          <cell r="G860">
            <v>0.27429999999999999</v>
          </cell>
          <cell r="I860">
            <v>4.1049945315348157</v>
          </cell>
        </row>
        <row r="861">
          <cell r="B861">
            <v>43081</v>
          </cell>
          <cell r="D861" t="str">
            <v>LIE04</v>
          </cell>
          <cell r="E861" t="str">
            <v>LIE04.3</v>
          </cell>
          <cell r="F861">
            <v>11.74</v>
          </cell>
          <cell r="G861">
            <v>0.30580000000000002</v>
          </cell>
          <cell r="I861">
            <v>3.8391105297580119</v>
          </cell>
        </row>
        <row r="862">
          <cell r="B862">
            <v>43081</v>
          </cell>
          <cell r="D862" t="str">
            <v>LIE05</v>
          </cell>
          <cell r="E862" t="str">
            <v>LIE05.1</v>
          </cell>
          <cell r="F862">
            <v>14.23</v>
          </cell>
          <cell r="G862">
            <v>0.4345</v>
          </cell>
          <cell r="I862">
            <v>3.2750287686996549</v>
          </cell>
        </row>
        <row r="863">
          <cell r="B863">
            <v>43081</v>
          </cell>
          <cell r="D863" t="str">
            <v>LIE05</v>
          </cell>
          <cell r="E863" t="str">
            <v>LIE05.2</v>
          </cell>
          <cell r="F863">
            <v>15.55</v>
          </cell>
          <cell r="G863">
            <v>0.44719999999999999</v>
          </cell>
          <cell r="I863">
            <v>3.4771914132379251</v>
          </cell>
        </row>
        <row r="864">
          <cell r="B864">
            <v>43081</v>
          </cell>
          <cell r="D864" t="str">
            <v>LIE05</v>
          </cell>
          <cell r="E864" t="str">
            <v>LIE05.3</v>
          </cell>
          <cell r="F864">
            <v>27.02</v>
          </cell>
          <cell r="G864">
            <v>0.81979999999999997</v>
          </cell>
          <cell r="I864">
            <v>3.2959258355696512</v>
          </cell>
        </row>
        <row r="865">
          <cell r="B865">
            <v>43081</v>
          </cell>
          <cell r="D865" t="str">
            <v>LIE06</v>
          </cell>
          <cell r="E865" t="str">
            <v>LIE06.1</v>
          </cell>
          <cell r="F865">
            <v>9.74</v>
          </cell>
          <cell r="G865">
            <v>0.2298</v>
          </cell>
          <cell r="I865">
            <v>4.2384682332463006</v>
          </cell>
        </row>
        <row r="866">
          <cell r="B866">
            <v>43081</v>
          </cell>
          <cell r="D866" t="str">
            <v>LIE06</v>
          </cell>
          <cell r="E866" t="str">
            <v>LIE06.2</v>
          </cell>
          <cell r="F866">
            <v>12.57</v>
          </cell>
          <cell r="G866">
            <v>0.29289999999999999</v>
          </cell>
          <cell r="I866">
            <v>4.2915670877432577</v>
          </cell>
        </row>
        <row r="867">
          <cell r="B867">
            <v>43081</v>
          </cell>
          <cell r="D867" t="str">
            <v>LIE06</v>
          </cell>
          <cell r="E867" t="str">
            <v>LIE06.3</v>
          </cell>
          <cell r="F867">
            <v>16.760000000000002</v>
          </cell>
          <cell r="G867">
            <v>0.36480000000000001</v>
          </cell>
          <cell r="I867">
            <v>4.594298245614036</v>
          </cell>
        </row>
        <row r="868">
          <cell r="B868">
            <v>43081</v>
          </cell>
          <cell r="D868" t="str">
            <v>LIE07</v>
          </cell>
          <cell r="E868" t="str">
            <v>LIE07.1</v>
          </cell>
          <cell r="F868">
            <v>17.579999999999998</v>
          </cell>
          <cell r="G868">
            <v>0.48359999999999997</v>
          </cell>
          <cell r="I868">
            <v>3.6352357320099253</v>
          </cell>
        </row>
        <row r="869">
          <cell r="B869">
            <v>43081</v>
          </cell>
          <cell r="D869" t="str">
            <v>LIE07</v>
          </cell>
          <cell r="E869" t="str">
            <v>LIE07.2</v>
          </cell>
          <cell r="F869">
            <v>33.159999999999997</v>
          </cell>
          <cell r="G869">
            <v>0.90059999999999996</v>
          </cell>
          <cell r="I869">
            <v>3.681989784588052</v>
          </cell>
        </row>
        <row r="870">
          <cell r="B870">
            <v>43081</v>
          </cell>
          <cell r="D870" t="str">
            <v>LIE07</v>
          </cell>
          <cell r="E870" t="str">
            <v>LIE07.3</v>
          </cell>
          <cell r="F870">
            <v>34</v>
          </cell>
          <cell r="G870">
            <v>0.82440000000000002</v>
          </cell>
          <cell r="I870">
            <v>4.1242115477923331</v>
          </cell>
        </row>
        <row r="871">
          <cell r="B871">
            <v>43082</v>
          </cell>
          <cell r="C871" t="str">
            <v>LIF</v>
          </cell>
          <cell r="D871" t="str">
            <v>LIF01</v>
          </cell>
          <cell r="E871" t="str">
            <v>LIF01.1</v>
          </cell>
          <cell r="F871">
            <v>15.58</v>
          </cell>
          <cell r="G871">
            <v>0.35439999999999999</v>
          </cell>
          <cell r="I871">
            <v>4.3961625282167045</v>
          </cell>
        </row>
        <row r="872">
          <cell r="B872">
            <v>43082</v>
          </cell>
          <cell r="D872" t="str">
            <v>LIF01</v>
          </cell>
          <cell r="E872" t="str">
            <v>LIF01.2</v>
          </cell>
          <cell r="F872">
            <v>21.42</v>
          </cell>
          <cell r="G872">
            <v>0.44180000000000003</v>
          </cell>
          <cell r="I872">
            <v>4.8483476686283389</v>
          </cell>
        </row>
        <row r="873">
          <cell r="B873">
            <v>43082</v>
          </cell>
          <cell r="D873" t="str">
            <v>LIF01</v>
          </cell>
          <cell r="E873" t="str">
            <v>LIF01.3</v>
          </cell>
          <cell r="F873">
            <v>40.81</v>
          </cell>
          <cell r="G873">
            <v>0.86399999999999999</v>
          </cell>
          <cell r="I873">
            <v>4.7233796296296298</v>
          </cell>
        </row>
        <row r="874">
          <cell r="B874">
            <v>43082</v>
          </cell>
          <cell r="D874" t="str">
            <v>LIF02</v>
          </cell>
          <cell r="E874" t="str">
            <v>LIF02.1</v>
          </cell>
          <cell r="F874">
            <v>10.36</v>
          </cell>
          <cell r="G874">
            <v>0.12670000000000001</v>
          </cell>
          <cell r="I874">
            <v>8.1767955801104968</v>
          </cell>
        </row>
        <row r="875">
          <cell r="B875">
            <v>43082</v>
          </cell>
          <cell r="D875" t="str">
            <v>LIF02</v>
          </cell>
          <cell r="E875" t="str">
            <v>LIF02.2</v>
          </cell>
          <cell r="F875">
            <v>17.420000000000002</v>
          </cell>
          <cell r="G875">
            <v>0.2198</v>
          </cell>
          <cell r="I875">
            <v>7.925386715195633</v>
          </cell>
        </row>
        <row r="876">
          <cell r="B876">
            <v>43082</v>
          </cell>
          <cell r="D876" t="str">
            <v>LIF02</v>
          </cell>
          <cell r="E876" t="str">
            <v>LIF02.3</v>
          </cell>
          <cell r="F876">
            <v>29.72</v>
          </cell>
          <cell r="G876">
            <v>0.44479999999999997</v>
          </cell>
          <cell r="I876">
            <v>6.6816546762589919</v>
          </cell>
        </row>
        <row r="877">
          <cell r="B877">
            <v>43082</v>
          </cell>
          <cell r="D877" t="str">
            <v>LIF03</v>
          </cell>
          <cell r="E877" t="str">
            <v>LIF03.1</v>
          </cell>
          <cell r="F877">
            <v>7.47</v>
          </cell>
          <cell r="G877">
            <v>0.1042</v>
          </cell>
          <cell r="I877">
            <v>7.1689059500959686</v>
          </cell>
        </row>
        <row r="878">
          <cell r="B878">
            <v>43082</v>
          </cell>
          <cell r="D878" t="str">
            <v>LIF03</v>
          </cell>
          <cell r="E878" t="str">
            <v>LIF03.2</v>
          </cell>
          <cell r="F878">
            <v>25.64</v>
          </cell>
          <cell r="G878">
            <v>0.36109999999999998</v>
          </cell>
          <cell r="I878">
            <v>7.1005261700360025</v>
          </cell>
        </row>
        <row r="879">
          <cell r="B879">
            <v>43082</v>
          </cell>
          <cell r="D879" t="str">
            <v>LIF03</v>
          </cell>
          <cell r="E879" t="str">
            <v>LIF03.3</v>
          </cell>
          <cell r="F879">
            <v>31.14</v>
          </cell>
          <cell r="G879">
            <v>0.48970000000000002</v>
          </cell>
          <cell r="I879">
            <v>6.3589953032468856</v>
          </cell>
        </row>
        <row r="880">
          <cell r="B880">
            <v>43082</v>
          </cell>
          <cell r="C880" t="str">
            <v>LIG</v>
          </cell>
          <cell r="D880" t="str">
            <v>LIG01</v>
          </cell>
          <cell r="E880" t="str">
            <v>LIG01.1</v>
          </cell>
          <cell r="F880">
            <v>5.4</v>
          </cell>
          <cell r="G880">
            <v>0.15110000000000001</v>
          </cell>
          <cell r="I880">
            <v>3.5737921906022501</v>
          </cell>
        </row>
        <row r="881">
          <cell r="B881">
            <v>43082</v>
          </cell>
          <cell r="D881" t="str">
            <v>LIG01</v>
          </cell>
          <cell r="E881" t="str">
            <v>LIG01.2</v>
          </cell>
          <cell r="F881">
            <v>7.77</v>
          </cell>
          <cell r="G881">
            <v>0.2382</v>
          </cell>
          <cell r="I881">
            <v>3.261964735516373</v>
          </cell>
        </row>
        <row r="882">
          <cell r="B882">
            <v>43082</v>
          </cell>
          <cell r="D882" t="str">
            <v>LIG01</v>
          </cell>
          <cell r="E882" t="str">
            <v>LIG01.3</v>
          </cell>
          <cell r="F882">
            <v>12.65</v>
          </cell>
          <cell r="G882">
            <v>0.32719999999999999</v>
          </cell>
          <cell r="I882">
            <v>3.8661369193154038</v>
          </cell>
        </row>
        <row r="883">
          <cell r="B883">
            <v>43082</v>
          </cell>
          <cell r="D883" t="str">
            <v>LIG02</v>
          </cell>
          <cell r="E883" t="str">
            <v>LIG02.1</v>
          </cell>
          <cell r="F883">
            <v>3.99</v>
          </cell>
          <cell r="G883">
            <v>0.1205</v>
          </cell>
          <cell r="I883">
            <v>3.3112033195020749</v>
          </cell>
        </row>
        <row r="884">
          <cell r="B884">
            <v>43082</v>
          </cell>
          <cell r="D884" t="str">
            <v>LIG02</v>
          </cell>
          <cell r="E884" t="str">
            <v>LIG02.2</v>
          </cell>
          <cell r="F884">
            <v>6.76</v>
          </cell>
          <cell r="G884">
            <v>0.17269999999999999</v>
          </cell>
          <cell r="I884">
            <v>3.9143022582513027</v>
          </cell>
        </row>
        <row r="885">
          <cell r="B885">
            <v>43082</v>
          </cell>
          <cell r="D885" t="str">
            <v>LIG02</v>
          </cell>
          <cell r="E885" t="str">
            <v>LIG02.3</v>
          </cell>
          <cell r="F885">
            <v>10.62</v>
          </cell>
          <cell r="G885">
            <v>0.27800000000000002</v>
          </cell>
          <cell r="I885">
            <v>3.8201438848920857</v>
          </cell>
        </row>
        <row r="886">
          <cell r="B886">
            <v>43082</v>
          </cell>
          <cell r="D886" t="str">
            <v>LIG03</v>
          </cell>
          <cell r="E886" t="str">
            <v>LIG03.1</v>
          </cell>
          <cell r="F886">
            <v>6.81</v>
          </cell>
          <cell r="G886">
            <v>0.248</v>
          </cell>
          <cell r="I886">
            <v>2.7459677419354835</v>
          </cell>
        </row>
        <row r="887">
          <cell r="B887">
            <v>43082</v>
          </cell>
          <cell r="D887" t="str">
            <v>LIG03</v>
          </cell>
          <cell r="E887" t="str">
            <v>LIG03.2</v>
          </cell>
          <cell r="F887">
            <v>8.52</v>
          </cell>
          <cell r="G887">
            <v>0.26829999999999998</v>
          </cell>
          <cell r="I887">
            <v>3.1755497577338803</v>
          </cell>
        </row>
        <row r="888">
          <cell r="B888">
            <v>43082</v>
          </cell>
          <cell r="D888" t="str">
            <v>LIG03</v>
          </cell>
          <cell r="E888" t="str">
            <v>LIG03.3</v>
          </cell>
          <cell r="F888">
            <v>7.99</v>
          </cell>
          <cell r="G888">
            <v>0.24399999999999999</v>
          </cell>
          <cell r="I888">
            <v>3.2745901639344259</v>
          </cell>
        </row>
        <row r="889">
          <cell r="B889">
            <v>43082</v>
          </cell>
          <cell r="D889" t="str">
            <v>LIG04</v>
          </cell>
          <cell r="E889" t="str">
            <v>LIG04.1</v>
          </cell>
          <cell r="F889">
            <v>5.87</v>
          </cell>
          <cell r="G889">
            <v>0.216</v>
          </cell>
          <cell r="I889">
            <v>2.7175925925925926</v>
          </cell>
        </row>
        <row r="890">
          <cell r="B890">
            <v>43082</v>
          </cell>
          <cell r="D890" t="str">
            <v>LIG04</v>
          </cell>
          <cell r="E890" t="str">
            <v>LIG04.2</v>
          </cell>
          <cell r="F890">
            <v>8.9</v>
          </cell>
          <cell r="G890">
            <v>0.28849999999999998</v>
          </cell>
          <cell r="I890">
            <v>3.0849220103986137</v>
          </cell>
        </row>
        <row r="891">
          <cell r="B891">
            <v>43082</v>
          </cell>
          <cell r="D891" t="str">
            <v>LIG04</v>
          </cell>
          <cell r="E891" t="str">
            <v>LIG04.3</v>
          </cell>
          <cell r="F891">
            <v>10.58</v>
          </cell>
          <cell r="G891">
            <v>0.29909999999999998</v>
          </cell>
          <cell r="I891">
            <v>3.5372785021731863</v>
          </cell>
        </row>
        <row r="892">
          <cell r="B892">
            <v>43082</v>
          </cell>
          <cell r="D892" t="str">
            <v>LIG05</v>
          </cell>
          <cell r="E892" t="str">
            <v>LIG05.1</v>
          </cell>
          <cell r="F892">
            <v>10.17</v>
          </cell>
          <cell r="G892">
            <v>0.3075</v>
          </cell>
          <cell r="I892">
            <v>3.3073170731707315</v>
          </cell>
        </row>
        <row r="893">
          <cell r="B893">
            <v>43082</v>
          </cell>
          <cell r="D893" t="str">
            <v>LIG05</v>
          </cell>
          <cell r="E893" t="str">
            <v>LIG05.2</v>
          </cell>
          <cell r="F893">
            <v>10.47</v>
          </cell>
          <cell r="G893">
            <v>0.29699999999999999</v>
          </cell>
          <cell r="I893">
            <v>3.525252525252526</v>
          </cell>
        </row>
        <row r="894">
          <cell r="B894">
            <v>43082</v>
          </cell>
          <cell r="D894" t="str">
            <v>LIG05</v>
          </cell>
          <cell r="E894" t="str">
            <v>LIG05.3</v>
          </cell>
          <cell r="F894">
            <v>14.89</v>
          </cell>
          <cell r="G894">
            <v>0.43709999999999999</v>
          </cell>
          <cell r="I894">
            <v>3.4065431251429876</v>
          </cell>
        </row>
        <row r="895">
          <cell r="B895">
            <v>43082</v>
          </cell>
          <cell r="C895" t="str">
            <v>LIH</v>
          </cell>
          <cell r="D895" t="str">
            <v>LIH01</v>
          </cell>
          <cell r="E895" t="str">
            <v>LIH01.1</v>
          </cell>
          <cell r="F895">
            <v>15.05</v>
          </cell>
          <cell r="G895">
            <v>0.50890000000000002</v>
          </cell>
          <cell r="I895">
            <v>2.9573590096286106</v>
          </cell>
        </row>
        <row r="896">
          <cell r="B896">
            <v>43082</v>
          </cell>
          <cell r="D896" t="str">
            <v>LIH01</v>
          </cell>
          <cell r="E896" t="str">
            <v>LIH01.2</v>
          </cell>
          <cell r="F896">
            <v>27.13</v>
          </cell>
          <cell r="G896">
            <v>0.94689999999999996</v>
          </cell>
          <cell r="I896">
            <v>2.8651388742211426</v>
          </cell>
        </row>
        <row r="897">
          <cell r="B897">
            <v>43082</v>
          </cell>
          <cell r="D897" t="str">
            <v>LIH01</v>
          </cell>
          <cell r="E897" t="str">
            <v>LIH01.3</v>
          </cell>
          <cell r="F897">
            <v>24.24</v>
          </cell>
          <cell r="G897">
            <v>0.77039999999999997</v>
          </cell>
          <cell r="I897">
            <v>3.1464174454828657</v>
          </cell>
        </row>
        <row r="898">
          <cell r="B898">
            <v>43082</v>
          </cell>
          <cell r="D898" t="str">
            <v>LIH02</v>
          </cell>
          <cell r="E898" t="str">
            <v>LIH02.1</v>
          </cell>
          <cell r="F898">
            <v>16.309999999999999</v>
          </cell>
          <cell r="G898">
            <v>0.38550000000000001</v>
          </cell>
          <cell r="I898">
            <v>4.2308690012970169</v>
          </cell>
        </row>
        <row r="899">
          <cell r="B899">
            <v>43082</v>
          </cell>
          <cell r="D899" t="str">
            <v>LIH02</v>
          </cell>
          <cell r="E899" t="str">
            <v>LIH02.2</v>
          </cell>
          <cell r="F899">
            <v>38.93</v>
          </cell>
          <cell r="G899">
            <v>0.63339999999999996</v>
          </cell>
          <cell r="I899">
            <v>6.1461951373539634</v>
          </cell>
        </row>
        <row r="900">
          <cell r="B900">
            <v>43082</v>
          </cell>
          <cell r="D900" t="str">
            <v>LIH02</v>
          </cell>
          <cell r="E900" t="str">
            <v>LIH02.3</v>
          </cell>
          <cell r="F900">
            <v>65.040000000000006</v>
          </cell>
          <cell r="G900">
            <v>1.2202999999999999</v>
          </cell>
          <cell r="I900">
            <v>5.3298369253462266</v>
          </cell>
        </row>
        <row r="901">
          <cell r="B901">
            <v>43082</v>
          </cell>
          <cell r="C901" t="str">
            <v>LII</v>
          </cell>
          <cell r="D901" t="str">
            <v>LII01</v>
          </cell>
          <cell r="E901" t="str">
            <v>LII01.1</v>
          </cell>
          <cell r="F901">
            <v>30.76</v>
          </cell>
          <cell r="G901">
            <v>0.58240000000000003</v>
          </cell>
          <cell r="I901">
            <v>5.2815934065934069</v>
          </cell>
        </row>
        <row r="902">
          <cell r="B902">
            <v>43082</v>
          </cell>
          <cell r="D902" t="str">
            <v>LII01</v>
          </cell>
          <cell r="E902" t="str">
            <v>LII01.2</v>
          </cell>
          <cell r="F902">
            <v>32.28</v>
          </cell>
          <cell r="G902">
            <v>0.59719999999999995</v>
          </cell>
          <cell r="I902">
            <v>5.4052243804420632</v>
          </cell>
        </row>
        <row r="903">
          <cell r="B903">
            <v>43082</v>
          </cell>
          <cell r="D903" t="str">
            <v>LII01</v>
          </cell>
          <cell r="E903" t="str">
            <v>LII01.3</v>
          </cell>
          <cell r="F903">
            <v>34</v>
          </cell>
          <cell r="G903">
            <v>0.69730000000000003</v>
          </cell>
          <cell r="I903">
            <v>4.8759500932166926</v>
          </cell>
        </row>
        <row r="904">
          <cell r="B904">
            <v>43082</v>
          </cell>
          <cell r="D904" t="str">
            <v>LII02</v>
          </cell>
          <cell r="E904" t="str">
            <v>LII02.1</v>
          </cell>
          <cell r="F904">
            <v>31.9</v>
          </cell>
          <cell r="G904">
            <v>0.65329999999999999</v>
          </cell>
          <cell r="I904">
            <v>4.8829021888871882</v>
          </cell>
        </row>
        <row r="905">
          <cell r="B905">
            <v>43082</v>
          </cell>
          <cell r="D905" t="str">
            <v>LII02</v>
          </cell>
          <cell r="E905" t="str">
            <v>LII02.2</v>
          </cell>
          <cell r="F905">
            <v>41.19</v>
          </cell>
          <cell r="G905">
            <v>0.95220000000000005</v>
          </cell>
          <cell r="I905">
            <v>4.3257718966603651</v>
          </cell>
        </row>
        <row r="906">
          <cell r="B906">
            <v>43082</v>
          </cell>
          <cell r="D906" t="str">
            <v>LII02</v>
          </cell>
          <cell r="E906" t="str">
            <v>LII02.3</v>
          </cell>
          <cell r="F906">
            <v>51.03</v>
          </cell>
          <cell r="G906">
            <v>1.1005</v>
          </cell>
          <cell r="I906">
            <v>4.636983189459337</v>
          </cell>
        </row>
        <row r="907">
          <cell r="B907">
            <v>43082</v>
          </cell>
          <cell r="C907" t="str">
            <v>LIJ</v>
          </cell>
          <cell r="D907" t="str">
            <v>LIJ01</v>
          </cell>
          <cell r="E907" t="str">
            <v>LIJ01.1</v>
          </cell>
          <cell r="F907">
            <v>14.19</v>
          </cell>
          <cell r="G907">
            <v>0.17799999999999999</v>
          </cell>
          <cell r="I907">
            <v>7.9719101123595504</v>
          </cell>
        </row>
        <row r="908">
          <cell r="B908">
            <v>43082</v>
          </cell>
          <cell r="D908" t="str">
            <v>LIJ01</v>
          </cell>
          <cell r="E908" t="str">
            <v>LIJ01.2</v>
          </cell>
          <cell r="F908">
            <v>16.88</v>
          </cell>
          <cell r="G908">
            <v>0.22839999999999999</v>
          </cell>
          <cell r="I908">
            <v>7.390542907180385</v>
          </cell>
        </row>
        <row r="909">
          <cell r="B909">
            <v>43082</v>
          </cell>
          <cell r="D909" t="str">
            <v>LIJ01</v>
          </cell>
          <cell r="E909" t="str">
            <v>LIJ01.3</v>
          </cell>
          <cell r="F909">
            <v>24.51</v>
          </cell>
          <cell r="G909">
            <v>0.33090000000000003</v>
          </cell>
          <cell r="I909">
            <v>7.4070716228467814</v>
          </cell>
        </row>
        <row r="910">
          <cell r="B910">
            <v>43082</v>
          </cell>
          <cell r="C910" t="str">
            <v>LIK</v>
          </cell>
          <cell r="D910" t="str">
            <v>LIK01</v>
          </cell>
          <cell r="E910" t="str">
            <v>LIK01.1</v>
          </cell>
          <cell r="F910">
            <v>13.14</v>
          </cell>
          <cell r="G910">
            <v>0.28260000000000002</v>
          </cell>
          <cell r="I910">
            <v>4.6496815286624207</v>
          </cell>
        </row>
        <row r="911">
          <cell r="B911">
            <v>43082</v>
          </cell>
          <cell r="D911" t="str">
            <v>LIK01</v>
          </cell>
          <cell r="E911" t="str">
            <v>LIK01.2</v>
          </cell>
          <cell r="F911">
            <v>28.07</v>
          </cell>
          <cell r="G911">
            <v>0.61880000000000002</v>
          </cell>
          <cell r="I911">
            <v>4.5361990950226243</v>
          </cell>
        </row>
        <row r="912">
          <cell r="B912">
            <v>43082</v>
          </cell>
          <cell r="D912" t="str">
            <v>LIK01</v>
          </cell>
          <cell r="E912" t="str">
            <v>LIK01.3</v>
          </cell>
          <cell r="F912">
            <v>36.71</v>
          </cell>
          <cell r="G912">
            <v>0.69920000000000004</v>
          </cell>
          <cell r="I912">
            <v>5.2502860411899315</v>
          </cell>
        </row>
        <row r="913">
          <cell r="B913">
            <v>43082</v>
          </cell>
          <cell r="C913" t="str">
            <v>LIL</v>
          </cell>
          <cell r="D913" t="str">
            <v>LIL01</v>
          </cell>
          <cell r="E913" t="str">
            <v>LIL01.1</v>
          </cell>
          <cell r="F913">
            <v>22.44</v>
          </cell>
          <cell r="G913">
            <v>0.53969999999999996</v>
          </cell>
          <cell r="I913">
            <v>4.1578654808226805</v>
          </cell>
        </row>
        <row r="914">
          <cell r="B914">
            <v>43082</v>
          </cell>
          <cell r="D914" t="str">
            <v>LIL01</v>
          </cell>
          <cell r="E914" t="str">
            <v>LIL01.2</v>
          </cell>
          <cell r="F914">
            <v>35.32</v>
          </cell>
          <cell r="G914">
            <v>0.61539999999999995</v>
          </cell>
          <cell r="I914">
            <v>5.7393565160870983</v>
          </cell>
        </row>
        <row r="915">
          <cell r="B915">
            <v>43082</v>
          </cell>
          <cell r="D915" t="str">
            <v>LIL01</v>
          </cell>
          <cell r="E915" t="str">
            <v>LIL01.3</v>
          </cell>
          <cell r="F915">
            <v>39.090000000000003</v>
          </cell>
          <cell r="G915">
            <v>0.75729999999999997</v>
          </cell>
          <cell r="I915">
            <v>5.161758880232405</v>
          </cell>
        </row>
        <row r="916">
          <cell r="B916">
            <v>43082</v>
          </cell>
          <cell r="C916" t="str">
            <v>LIM</v>
          </cell>
          <cell r="D916" t="str">
            <v>LIM01</v>
          </cell>
          <cell r="E916" t="str">
            <v>LIM01.1</v>
          </cell>
          <cell r="F916">
            <v>17.899999999999999</v>
          </cell>
          <cell r="G916">
            <v>0.32750000000000001</v>
          </cell>
          <cell r="I916">
            <v>5.4656488549618318</v>
          </cell>
        </row>
        <row r="917">
          <cell r="B917">
            <v>43082</v>
          </cell>
          <cell r="D917" t="str">
            <v>LIM01</v>
          </cell>
          <cell r="E917" t="str">
            <v>LIM01.2</v>
          </cell>
          <cell r="F917">
            <v>37.520000000000003</v>
          </cell>
          <cell r="G917">
            <v>0.75229999999999997</v>
          </cell>
          <cell r="I917">
            <v>4.9873720590190089</v>
          </cell>
        </row>
        <row r="918">
          <cell r="B918">
            <v>43082</v>
          </cell>
          <cell r="D918" t="str">
            <v>LIM01</v>
          </cell>
          <cell r="E918" t="str">
            <v>LIM01.3</v>
          </cell>
          <cell r="F918">
            <v>55.4</v>
          </cell>
          <cell r="G918">
            <v>1.1639999999999999</v>
          </cell>
          <cell r="I918">
            <v>4.7594501718213058</v>
          </cell>
        </row>
        <row r="919">
          <cell r="B919">
            <v>43082</v>
          </cell>
          <cell r="D919" t="str">
            <v>LIM02</v>
          </cell>
          <cell r="E919" t="str">
            <v>LIM02.1</v>
          </cell>
          <cell r="F919">
            <v>18.97</v>
          </cell>
          <cell r="G919">
            <v>0.30780000000000002</v>
          </cell>
          <cell r="I919">
            <v>6.163092917478882</v>
          </cell>
        </row>
        <row r="920">
          <cell r="B920">
            <v>43082</v>
          </cell>
          <cell r="D920" t="str">
            <v>LIM02</v>
          </cell>
          <cell r="E920" t="str">
            <v>LIM02.2</v>
          </cell>
          <cell r="F920">
            <v>38.6</v>
          </cell>
          <cell r="G920">
            <v>0.70409999999999995</v>
          </cell>
          <cell r="I920">
            <v>5.4821758272972598</v>
          </cell>
        </row>
        <row r="921">
          <cell r="B921">
            <v>43082</v>
          </cell>
          <cell r="D921" t="str">
            <v>LIM02</v>
          </cell>
          <cell r="E921" t="str">
            <v>LIM02.3</v>
          </cell>
          <cell r="F921">
            <v>53.48</v>
          </cell>
          <cell r="G921">
            <v>1.0774999999999999</v>
          </cell>
          <cell r="I921">
            <v>4.9633410672853824</v>
          </cell>
        </row>
        <row r="922">
          <cell r="B922">
            <v>43082</v>
          </cell>
          <cell r="D922" t="str">
            <v>LIM03</v>
          </cell>
          <cell r="E922" t="str">
            <v>LIM03.1</v>
          </cell>
          <cell r="F922">
            <v>22.36</v>
          </cell>
          <cell r="G922">
            <v>0.44379999999999997</v>
          </cell>
          <cell r="I922">
            <v>5.0383055430374046</v>
          </cell>
        </row>
        <row r="923">
          <cell r="B923">
            <v>43082</v>
          </cell>
          <cell r="D923" t="str">
            <v>LIM03</v>
          </cell>
          <cell r="E923" t="str">
            <v>LIM03.2</v>
          </cell>
          <cell r="F923">
            <v>31.24</v>
          </cell>
          <cell r="G923">
            <v>0.68010000000000004</v>
          </cell>
          <cell r="I923">
            <v>4.5934421408616375</v>
          </cell>
        </row>
        <row r="924">
          <cell r="B924">
            <v>43082</v>
          </cell>
          <cell r="D924" t="str">
            <v>LIM03</v>
          </cell>
          <cell r="E924" t="str">
            <v>LIM03.3</v>
          </cell>
          <cell r="F924">
            <v>42.89</v>
          </cell>
          <cell r="G924">
            <v>0.90939999999999999</v>
          </cell>
          <cell r="I924">
            <v>4.7162964592038703</v>
          </cell>
        </row>
        <row r="925">
          <cell r="B925">
            <v>43082</v>
          </cell>
          <cell r="C925" t="str">
            <v>LIN</v>
          </cell>
          <cell r="D925" t="str">
            <v>LIN01</v>
          </cell>
          <cell r="E925" t="str">
            <v>LIN01.1</v>
          </cell>
          <cell r="F925">
            <v>27.71</v>
          </cell>
          <cell r="G925">
            <v>0.63429999999999997</v>
          </cell>
          <cell r="I925">
            <v>4.3685953019076154</v>
          </cell>
        </row>
        <row r="926">
          <cell r="B926">
            <v>43082</v>
          </cell>
          <cell r="D926" t="str">
            <v>LIN01</v>
          </cell>
          <cell r="E926" t="str">
            <v>LIN01.2</v>
          </cell>
          <cell r="F926">
            <v>41.28</v>
          </cell>
          <cell r="G926">
            <v>0.90790000000000004</v>
          </cell>
          <cell r="I926">
            <v>4.5467562506884018</v>
          </cell>
        </row>
        <row r="927">
          <cell r="B927">
            <v>43082</v>
          </cell>
          <cell r="D927" t="str">
            <v>LIN01</v>
          </cell>
          <cell r="E927" t="str">
            <v>LIN01.3</v>
          </cell>
          <cell r="F927">
            <v>54.53</v>
          </cell>
          <cell r="G927">
            <v>1.4386000000000001</v>
          </cell>
          <cell r="I927">
            <v>3.7904907549005977</v>
          </cell>
        </row>
        <row r="928">
          <cell r="B928">
            <v>43093</v>
          </cell>
          <cell r="D928" t="str">
            <v>BEA01</v>
          </cell>
          <cell r="E928" t="str">
            <v>BEA01.1</v>
          </cell>
          <cell r="F928">
            <v>14.68</v>
          </cell>
          <cell r="G928">
            <v>0.314</v>
          </cell>
          <cell r="I928">
            <v>4.6751592356687892</v>
          </cell>
        </row>
        <row r="929">
          <cell r="B929">
            <v>43093</v>
          </cell>
          <cell r="D929" t="str">
            <v>BEA01</v>
          </cell>
          <cell r="E929" t="str">
            <v>BEA01.2</v>
          </cell>
          <cell r="F929">
            <v>18.5</v>
          </cell>
          <cell r="G929">
            <v>0.42159999999999997</v>
          </cell>
          <cell r="I929">
            <v>4.3880455407969645</v>
          </cell>
        </row>
        <row r="930">
          <cell r="B930">
            <v>43093</v>
          </cell>
          <cell r="D930" t="str">
            <v>BEA01</v>
          </cell>
          <cell r="E930" t="str">
            <v>BEA01.3</v>
          </cell>
          <cell r="F930">
            <v>19.350000000000001</v>
          </cell>
          <cell r="G930">
            <v>0.4047</v>
          </cell>
          <cell r="I930">
            <v>4.7813194959229062</v>
          </cell>
        </row>
        <row r="931">
          <cell r="B931">
            <v>43093</v>
          </cell>
          <cell r="D931" t="str">
            <v>BEA02</v>
          </cell>
          <cell r="E931" t="str">
            <v>BEA02.1</v>
          </cell>
          <cell r="F931">
            <v>11.52</v>
          </cell>
          <cell r="G931">
            <v>0.21190000000000001</v>
          </cell>
          <cell r="I931">
            <v>5.436526663520528</v>
          </cell>
        </row>
        <row r="932">
          <cell r="B932">
            <v>43093</v>
          </cell>
          <cell r="D932" t="str">
            <v>BEA02</v>
          </cell>
          <cell r="E932" t="str">
            <v>BEA02.2</v>
          </cell>
          <cell r="F932">
            <v>11.74</v>
          </cell>
          <cell r="G932">
            <v>0.23499999999999999</v>
          </cell>
          <cell r="I932">
            <v>4.9957446808510637</v>
          </cell>
        </row>
        <row r="933">
          <cell r="B933">
            <v>43093</v>
          </cell>
          <cell r="D933" t="str">
            <v>BEA02</v>
          </cell>
          <cell r="E933" t="str">
            <v>BEA02.3</v>
          </cell>
          <cell r="F933">
            <v>15.23</v>
          </cell>
          <cell r="G933">
            <v>0.2782</v>
          </cell>
          <cell r="I933">
            <v>5.4744787922358018</v>
          </cell>
        </row>
        <row r="934">
          <cell r="B934">
            <v>43093</v>
          </cell>
          <cell r="D934" t="str">
            <v>BEB01</v>
          </cell>
          <cell r="E934" t="str">
            <v>BEB01.1</v>
          </cell>
          <cell r="F934">
            <v>21.8</v>
          </cell>
          <cell r="G934">
            <v>0.437</v>
          </cell>
          <cell r="I934">
            <v>4.9885583524027464</v>
          </cell>
        </row>
        <row r="935">
          <cell r="B935">
            <v>43093</v>
          </cell>
          <cell r="D935" t="str">
            <v>BEB01</v>
          </cell>
          <cell r="E935" t="str">
            <v>BEB01.2</v>
          </cell>
          <cell r="F935">
            <v>25.29</v>
          </cell>
          <cell r="G935">
            <v>0.72189999999999999</v>
          </cell>
          <cell r="I935">
            <v>3.5032552985178</v>
          </cell>
        </row>
        <row r="936">
          <cell r="B936">
            <v>43093</v>
          </cell>
          <cell r="D936" t="str">
            <v>BEB01</v>
          </cell>
          <cell r="E936" t="str">
            <v>BEB01.3</v>
          </cell>
          <cell r="F936">
            <v>22.09</v>
          </cell>
          <cell r="G936">
            <v>0.61070000000000002</v>
          </cell>
          <cell r="I936">
            <v>3.6171606353364991</v>
          </cell>
        </row>
        <row r="937">
          <cell r="B937">
            <v>43093</v>
          </cell>
          <cell r="D937" t="str">
            <v>BEB02</v>
          </cell>
          <cell r="E937" t="str">
            <v>BEB02.1</v>
          </cell>
          <cell r="F937">
            <v>13.58</v>
          </cell>
          <cell r="G937">
            <v>0.26119999999999999</v>
          </cell>
          <cell r="I937">
            <v>5.1990811638591117</v>
          </cell>
        </row>
        <row r="938">
          <cell r="B938">
            <v>43093</v>
          </cell>
          <cell r="D938" t="str">
            <v>BEB02</v>
          </cell>
          <cell r="E938" t="str">
            <v>BEB02.2</v>
          </cell>
          <cell r="F938">
            <v>12.42</v>
          </cell>
          <cell r="G938">
            <v>0.24829999999999999</v>
          </cell>
          <cell r="I938">
            <v>5.0020136931131693</v>
          </cell>
        </row>
        <row r="939">
          <cell r="B939">
            <v>43093</v>
          </cell>
          <cell r="D939" t="str">
            <v>BEB02</v>
          </cell>
          <cell r="E939" t="str">
            <v>BEB02.3</v>
          </cell>
          <cell r="F939">
            <v>14.88</v>
          </cell>
          <cell r="G939">
            <v>0.29239999999999999</v>
          </cell>
          <cell r="I939">
            <v>5.0889192886456911</v>
          </cell>
        </row>
        <row r="940">
          <cell r="B940">
            <v>43093</v>
          </cell>
          <cell r="D940" t="str">
            <v>BEB03</v>
          </cell>
          <cell r="E940" t="str">
            <v>BEB03.1</v>
          </cell>
          <cell r="F940">
            <v>19.55</v>
          </cell>
          <cell r="G940">
            <v>0.56120000000000003</v>
          </cell>
          <cell r="I940">
            <v>3.4836065573770489</v>
          </cell>
        </row>
        <row r="941">
          <cell r="B941">
            <v>43093</v>
          </cell>
          <cell r="D941" t="str">
            <v>BEB03</v>
          </cell>
          <cell r="E941" t="str">
            <v>BEB03.2</v>
          </cell>
          <cell r="F941">
            <v>16.88</v>
          </cell>
          <cell r="G941">
            <v>0.43330000000000002</v>
          </cell>
          <cell r="I941">
            <v>3.8956842834064154</v>
          </cell>
        </row>
        <row r="942">
          <cell r="B942">
            <v>43093</v>
          </cell>
          <cell r="D942" t="str">
            <v>BEB03</v>
          </cell>
          <cell r="E942" t="str">
            <v>BEB03.3</v>
          </cell>
          <cell r="F942">
            <v>25.48</v>
          </cell>
          <cell r="G942">
            <v>0.4718</v>
          </cell>
          <cell r="I942">
            <v>5.4005934718100885</v>
          </cell>
        </row>
        <row r="943">
          <cell r="B943">
            <v>43093</v>
          </cell>
          <cell r="D943" t="str">
            <v>BEB04</v>
          </cell>
          <cell r="E943" t="str">
            <v>BEB04.1</v>
          </cell>
          <cell r="F943">
            <v>18.88</v>
          </cell>
          <cell r="G943">
            <v>0.34739999999999999</v>
          </cell>
          <cell r="I943">
            <v>5.4346574553828439</v>
          </cell>
        </row>
        <row r="944">
          <cell r="B944">
            <v>43093</v>
          </cell>
          <cell r="D944" t="str">
            <v>BEB04</v>
          </cell>
          <cell r="E944" t="str">
            <v>BEB04.2</v>
          </cell>
          <cell r="F944">
            <v>17.78</v>
          </cell>
          <cell r="G944">
            <v>0.3281</v>
          </cell>
          <cell r="I944">
            <v>5.4190795489180132</v>
          </cell>
        </row>
        <row r="945">
          <cell r="B945">
            <v>43093</v>
          </cell>
          <cell r="D945" t="str">
            <v>BEB04</v>
          </cell>
          <cell r="E945" t="str">
            <v>BEB04.3</v>
          </cell>
          <cell r="F945">
            <v>19.2</v>
          </cell>
          <cell r="G945">
            <v>0.35110000000000002</v>
          </cell>
          <cell r="I945">
            <v>5.4685274850469945</v>
          </cell>
        </row>
        <row r="946">
          <cell r="B946">
            <v>43093</v>
          </cell>
          <cell r="D946" t="str">
            <v>BEB05</v>
          </cell>
          <cell r="E946" t="str">
            <v>BEB05.1</v>
          </cell>
          <cell r="F946">
            <v>17.760000000000002</v>
          </cell>
          <cell r="G946">
            <v>0.46079999999999999</v>
          </cell>
          <cell r="I946">
            <v>3.854166666666667</v>
          </cell>
        </row>
        <row r="947">
          <cell r="B947">
            <v>43093</v>
          </cell>
          <cell r="D947" t="str">
            <v>BEB05</v>
          </cell>
          <cell r="E947" t="str">
            <v>BEB05.2</v>
          </cell>
          <cell r="F947">
            <v>22.52</v>
          </cell>
          <cell r="G947">
            <v>0.6</v>
          </cell>
          <cell r="I947">
            <v>3.753333333333333</v>
          </cell>
        </row>
        <row r="948">
          <cell r="B948">
            <v>43093</v>
          </cell>
          <cell r="D948" t="str">
            <v>BEB05</v>
          </cell>
          <cell r="E948" t="str">
            <v>BEB05.3</v>
          </cell>
          <cell r="F948">
            <v>19.14</v>
          </cell>
          <cell r="G948">
            <v>0.47120000000000001</v>
          </cell>
          <cell r="I948">
            <v>4.0619694397283528</v>
          </cell>
        </row>
        <row r="949">
          <cell r="B949">
            <v>43093</v>
          </cell>
          <cell r="D949" t="str">
            <v>BEB06</v>
          </cell>
          <cell r="E949" t="str">
            <v>BEB06.1</v>
          </cell>
          <cell r="F949">
            <v>26.58</v>
          </cell>
          <cell r="G949">
            <v>0.7238</v>
          </cell>
          <cell r="I949">
            <v>3.6722851616468639</v>
          </cell>
        </row>
        <row r="950">
          <cell r="B950">
            <v>43093</v>
          </cell>
          <cell r="D950" t="str">
            <v>BEB06</v>
          </cell>
          <cell r="E950" t="str">
            <v>BEB06.2</v>
          </cell>
          <cell r="F950">
            <v>31.04</v>
          </cell>
          <cell r="G950">
            <v>0.77659999999999996</v>
          </cell>
          <cell r="I950">
            <v>3.996909605974762</v>
          </cell>
        </row>
        <row r="951">
          <cell r="B951">
            <v>43093</v>
          </cell>
          <cell r="D951" t="str">
            <v>BEB06</v>
          </cell>
          <cell r="E951" t="str">
            <v>BEB06.3</v>
          </cell>
          <cell r="F951">
            <v>21.33</v>
          </cell>
          <cell r="G951">
            <v>0.58540000000000003</v>
          </cell>
          <cell r="I951">
            <v>3.6436624530235733</v>
          </cell>
        </row>
        <row r="952">
          <cell r="B952">
            <v>43093</v>
          </cell>
          <cell r="D952" t="str">
            <v>BEC01</v>
          </cell>
          <cell r="E952" t="str">
            <v>BEC01.1</v>
          </cell>
          <cell r="F952">
            <v>9.26</v>
          </cell>
          <cell r="G952">
            <v>0.27760000000000001</v>
          </cell>
          <cell r="I952">
            <v>3.3357348703170024</v>
          </cell>
        </row>
        <row r="953">
          <cell r="B953">
            <v>43093</v>
          </cell>
          <cell r="D953" t="str">
            <v>BEC01</v>
          </cell>
          <cell r="E953" t="str">
            <v>BEC01.2</v>
          </cell>
          <cell r="F953">
            <v>8</v>
          </cell>
          <cell r="G953">
            <v>0.2414</v>
          </cell>
          <cell r="I953">
            <v>3.3140016570008286</v>
          </cell>
        </row>
        <row r="954">
          <cell r="B954">
            <v>43093</v>
          </cell>
          <cell r="D954" t="str">
            <v>BEC01</v>
          </cell>
          <cell r="E954" t="str">
            <v>BEC01.3</v>
          </cell>
          <cell r="F954">
            <v>10.71</v>
          </cell>
          <cell r="G954">
            <v>0.3014</v>
          </cell>
          <cell r="I954">
            <v>3.553417385534174</v>
          </cell>
        </row>
        <row r="955">
          <cell r="B955">
            <v>43093</v>
          </cell>
          <cell r="D955" t="str">
            <v>BEC02</v>
          </cell>
          <cell r="E955" t="str">
            <v>BEC02.1</v>
          </cell>
          <cell r="F955">
            <v>10.31</v>
          </cell>
          <cell r="G955">
            <v>0.28860000000000002</v>
          </cell>
          <cell r="I955">
            <v>3.5724185724185724</v>
          </cell>
        </row>
        <row r="956">
          <cell r="B956">
            <v>43093</v>
          </cell>
          <cell r="D956" t="str">
            <v>BEC02</v>
          </cell>
          <cell r="E956" t="str">
            <v>BEC02.2</v>
          </cell>
          <cell r="F956">
            <v>7.45</v>
          </cell>
          <cell r="G956">
            <v>0.2079</v>
          </cell>
          <cell r="I956">
            <v>3.5834535834535837</v>
          </cell>
        </row>
        <row r="957">
          <cell r="B957">
            <v>43093</v>
          </cell>
          <cell r="D957" t="str">
            <v>BEC02</v>
          </cell>
          <cell r="E957" t="str">
            <v>BEC02.3</v>
          </cell>
          <cell r="F957">
            <v>8.09</v>
          </cell>
          <cell r="G957">
            <v>0.2324</v>
          </cell>
          <cell r="I957">
            <v>3.4810671256454393</v>
          </cell>
        </row>
        <row r="958">
          <cell r="B958">
            <v>43093</v>
          </cell>
          <cell r="D958" t="str">
            <v>BED01</v>
          </cell>
          <cell r="E958" t="str">
            <v>BED01.1</v>
          </cell>
          <cell r="F958">
            <v>9.75</v>
          </cell>
          <cell r="G958">
            <v>0.28170000000000001</v>
          </cell>
          <cell r="I958">
            <v>3.4611288604898824</v>
          </cell>
        </row>
        <row r="959">
          <cell r="B959">
            <v>43093</v>
          </cell>
          <cell r="D959" t="str">
            <v>BED01</v>
          </cell>
          <cell r="E959" t="str">
            <v>BED01.2</v>
          </cell>
          <cell r="F959">
            <v>9.4700000000000006</v>
          </cell>
          <cell r="G959">
            <v>0.30690000000000001</v>
          </cell>
          <cell r="I959">
            <v>3.0856956663408277</v>
          </cell>
        </row>
        <row r="960">
          <cell r="B960">
            <v>43093</v>
          </cell>
          <cell r="D960" t="str">
            <v>BED01</v>
          </cell>
          <cell r="E960" t="str">
            <v>BED01.3</v>
          </cell>
          <cell r="F960">
            <v>9.14</v>
          </cell>
          <cell r="G960">
            <v>0.2747</v>
          </cell>
          <cell r="I960">
            <v>3.3272661084819801</v>
          </cell>
        </row>
        <row r="961">
          <cell r="B961">
            <v>43093</v>
          </cell>
          <cell r="D961" t="str">
            <v>BED02</v>
          </cell>
          <cell r="E961" t="str">
            <v>BED02.1</v>
          </cell>
          <cell r="F961">
            <v>34.21</v>
          </cell>
          <cell r="G961">
            <v>0.98980000000000001</v>
          </cell>
          <cell r="I961">
            <v>3.4562537886441702</v>
          </cell>
        </row>
        <row r="962">
          <cell r="B962">
            <v>43093</v>
          </cell>
          <cell r="D962" t="str">
            <v>BED02</v>
          </cell>
          <cell r="E962" t="str">
            <v>BED02.2</v>
          </cell>
          <cell r="F962">
            <v>23.01</v>
          </cell>
          <cell r="G962">
            <v>0.70789999999999997</v>
          </cell>
          <cell r="I962">
            <v>3.2504591043932765</v>
          </cell>
        </row>
        <row r="963">
          <cell r="B963">
            <v>43093</v>
          </cell>
          <cell r="D963" t="str">
            <v>BED02</v>
          </cell>
          <cell r="E963" t="str">
            <v>BED02.3</v>
          </cell>
          <cell r="F963">
            <v>25.31</v>
          </cell>
          <cell r="G963">
            <v>0.69289999999999996</v>
          </cell>
          <cell r="I963">
            <v>3.652763746572377</v>
          </cell>
        </row>
        <row r="964">
          <cell r="B964">
            <v>43093</v>
          </cell>
          <cell r="D964" t="str">
            <v>BEE01</v>
          </cell>
          <cell r="E964" t="str">
            <v>BEE01.1</v>
          </cell>
          <cell r="F964">
            <v>15.84</v>
          </cell>
          <cell r="G964">
            <v>0.2525</v>
          </cell>
          <cell r="I964">
            <v>6.2732673267326735</v>
          </cell>
        </row>
        <row r="965">
          <cell r="B965">
            <v>43093</v>
          </cell>
          <cell r="D965" t="str">
            <v>BEE01</v>
          </cell>
          <cell r="E965" t="str">
            <v>BEE01.2</v>
          </cell>
          <cell r="F965">
            <v>19.64</v>
          </cell>
          <cell r="G965">
            <v>0.30609999999999998</v>
          </cell>
          <cell r="I965">
            <v>6.4162038549493632</v>
          </cell>
        </row>
        <row r="966">
          <cell r="B966">
            <v>43093</v>
          </cell>
          <cell r="D966" t="str">
            <v>BEE01</v>
          </cell>
          <cell r="E966" t="str">
            <v>BEE01.3</v>
          </cell>
          <cell r="F966">
            <v>19.739999999999998</v>
          </cell>
          <cell r="G966">
            <v>0.29549999999999998</v>
          </cell>
          <cell r="I966">
            <v>6.6802030456852792</v>
          </cell>
        </row>
        <row r="967">
          <cell r="B967">
            <v>43093</v>
          </cell>
          <cell r="D967" t="str">
            <v>BEF01</v>
          </cell>
          <cell r="E967" t="str">
            <v>BEF01.1</v>
          </cell>
          <cell r="F967">
            <v>33.64</v>
          </cell>
          <cell r="G967">
            <v>0.74019999999999997</v>
          </cell>
          <cell r="I967">
            <v>4.5447176438800323</v>
          </cell>
        </row>
        <row r="968">
          <cell r="B968">
            <v>43093</v>
          </cell>
          <cell r="D968" t="str">
            <v>BEF01</v>
          </cell>
          <cell r="E968" t="str">
            <v>BEF01.2</v>
          </cell>
          <cell r="F968">
            <v>25.69</v>
          </cell>
          <cell r="G968">
            <v>0.5897</v>
          </cell>
          <cell r="I968">
            <v>4.3564524334407331</v>
          </cell>
        </row>
        <row r="969">
          <cell r="B969">
            <v>43093</v>
          </cell>
          <cell r="D969" t="str">
            <v>BEF01</v>
          </cell>
          <cell r="E969" t="str">
            <v>BEF01.3</v>
          </cell>
          <cell r="F969">
            <v>28.75</v>
          </cell>
          <cell r="G969">
            <v>0.65039999999999998</v>
          </cell>
          <cell r="I969">
            <v>4.4203567035670357</v>
          </cell>
        </row>
        <row r="970">
          <cell r="B970">
            <v>43093</v>
          </cell>
          <cell r="D970" t="str">
            <v>BEF02</v>
          </cell>
          <cell r="E970" t="str">
            <v>BEF02.1</v>
          </cell>
          <cell r="F970">
            <v>16.54</v>
          </cell>
          <cell r="G970">
            <v>0.29630000000000001</v>
          </cell>
          <cell r="I970">
            <v>5.5821802227472155</v>
          </cell>
        </row>
        <row r="971">
          <cell r="B971">
            <v>43093</v>
          </cell>
          <cell r="D971" t="str">
            <v>BEF02</v>
          </cell>
          <cell r="E971" t="str">
            <v>BEF02.2</v>
          </cell>
          <cell r="F971">
            <v>26.08</v>
          </cell>
          <cell r="G971">
            <v>0.49880000000000002</v>
          </cell>
          <cell r="I971">
            <v>5.2285485164394547</v>
          </cell>
        </row>
        <row r="972">
          <cell r="B972">
            <v>43093</v>
          </cell>
          <cell r="D972" t="str">
            <v>BEF02</v>
          </cell>
          <cell r="E972" t="str">
            <v>BEF02.3</v>
          </cell>
          <cell r="F972">
            <v>22.44</v>
          </cell>
          <cell r="G972">
            <v>0.43990000000000001</v>
          </cell>
          <cell r="I972">
            <v>5.1011593543987273</v>
          </cell>
        </row>
        <row r="973">
          <cell r="B973">
            <v>43093</v>
          </cell>
          <cell r="D973" t="str">
            <v>BEG01</v>
          </cell>
          <cell r="E973" t="str">
            <v>BEG01.1</v>
          </cell>
          <cell r="F973">
            <v>20.7</v>
          </cell>
          <cell r="G973">
            <v>0.47610000000000002</v>
          </cell>
          <cell r="I973">
            <v>4.3478260869565215</v>
          </cell>
        </row>
        <row r="974">
          <cell r="B974">
            <v>43093</v>
          </cell>
          <cell r="D974" t="str">
            <v>BEG01</v>
          </cell>
          <cell r="E974" t="str">
            <v>BEG01.2</v>
          </cell>
          <cell r="F974">
            <v>18.760000000000002</v>
          </cell>
          <cell r="G974">
            <v>0.48470000000000002</v>
          </cell>
          <cell r="I974">
            <v>3.8704353208170006</v>
          </cell>
        </row>
        <row r="975">
          <cell r="B975">
            <v>43093</v>
          </cell>
          <cell r="D975" t="str">
            <v>BEG01</v>
          </cell>
          <cell r="E975" t="str">
            <v>BEG01.3</v>
          </cell>
          <cell r="F975">
            <v>17.920000000000002</v>
          </cell>
          <cell r="G975">
            <v>0.439</v>
          </cell>
          <cell r="I975">
            <v>4.0820045558086564</v>
          </cell>
        </row>
        <row r="976">
          <cell r="B976">
            <v>43093</v>
          </cell>
          <cell r="D976" t="str">
            <v>BEH01</v>
          </cell>
          <cell r="E976" t="str">
            <v>BEH01.1</v>
          </cell>
          <cell r="F976">
            <v>26.32</v>
          </cell>
          <cell r="G976">
            <v>0.53149999999999997</v>
          </cell>
          <cell r="I976">
            <v>4.9520225776105367</v>
          </cell>
        </row>
        <row r="977">
          <cell r="B977">
            <v>43093</v>
          </cell>
          <cell r="D977" t="str">
            <v>BEH01</v>
          </cell>
          <cell r="E977" t="str">
            <v>BEH01.2</v>
          </cell>
          <cell r="F977">
            <v>23.62</v>
          </cell>
          <cell r="G977">
            <v>0.48039999999999999</v>
          </cell>
          <cell r="I977">
            <v>4.9167360532889264</v>
          </cell>
        </row>
        <row r="978">
          <cell r="B978">
            <v>43093</v>
          </cell>
          <cell r="D978" t="str">
            <v>BEH01</v>
          </cell>
          <cell r="E978" t="str">
            <v>BEH01.3</v>
          </cell>
          <cell r="F978">
            <v>16.39</v>
          </cell>
          <cell r="G978">
            <v>0.34039999999999998</v>
          </cell>
          <cell r="I978">
            <v>4.814923619271446</v>
          </cell>
        </row>
        <row r="979">
          <cell r="B979">
            <v>43093</v>
          </cell>
          <cell r="D979" t="str">
            <v>BEI01</v>
          </cell>
          <cell r="E979" t="str">
            <v>BEI01.1</v>
          </cell>
          <cell r="F979">
            <v>25.91</v>
          </cell>
          <cell r="G979">
            <v>0.51870000000000005</v>
          </cell>
          <cell r="I979">
            <v>4.995180258338153</v>
          </cell>
        </row>
        <row r="980">
          <cell r="B980">
            <v>43093</v>
          </cell>
          <cell r="D980" t="str">
            <v>BEI01</v>
          </cell>
          <cell r="E980" t="str">
            <v>BEI01.2</v>
          </cell>
          <cell r="F980">
            <v>20.81</v>
          </cell>
          <cell r="G980">
            <v>0.36409999999999998</v>
          </cell>
          <cell r="I980">
            <v>5.7154627849491897</v>
          </cell>
        </row>
        <row r="981">
          <cell r="B981">
            <v>43093</v>
          </cell>
          <cell r="D981" t="str">
            <v>BEI01</v>
          </cell>
          <cell r="E981" t="str">
            <v>BEI01.3</v>
          </cell>
          <cell r="F981">
            <v>22.23</v>
          </cell>
          <cell r="G981">
            <v>0.41520000000000001</v>
          </cell>
          <cell r="I981">
            <v>5.354046242774567</v>
          </cell>
        </row>
        <row r="982">
          <cell r="B982">
            <v>43093</v>
          </cell>
          <cell r="D982" t="str">
            <v>BEI02</v>
          </cell>
          <cell r="E982" t="str">
            <v>BEI02.1</v>
          </cell>
          <cell r="F982">
            <v>23.74</v>
          </cell>
          <cell r="G982">
            <v>0.40960000000000002</v>
          </cell>
          <cell r="I982">
            <v>5.7958984374999991</v>
          </cell>
        </row>
        <row r="983">
          <cell r="B983">
            <v>43093</v>
          </cell>
          <cell r="D983" t="str">
            <v>BEI02</v>
          </cell>
          <cell r="E983" t="str">
            <v>BEI02.2</v>
          </cell>
          <cell r="F983">
            <v>24.95</v>
          </cell>
          <cell r="G983">
            <v>0.3967</v>
          </cell>
          <cell r="I983">
            <v>6.2893874464330732</v>
          </cell>
        </row>
        <row r="984">
          <cell r="B984">
            <v>43093</v>
          </cell>
          <cell r="D984" t="str">
            <v>BEI02</v>
          </cell>
          <cell r="E984" t="str">
            <v>BEI02.3</v>
          </cell>
          <cell r="F984">
            <v>21.57</v>
          </cell>
          <cell r="G984">
            <v>0.33200000000000002</v>
          </cell>
          <cell r="I984">
            <v>6.4969879518072293</v>
          </cell>
        </row>
        <row r="985">
          <cell r="B985">
            <v>43093</v>
          </cell>
          <cell r="D985" t="str">
            <v>BEJ01</v>
          </cell>
          <cell r="E985" t="str">
            <v>BEJ01.1</v>
          </cell>
          <cell r="F985">
            <v>19.47</v>
          </cell>
          <cell r="G985">
            <v>0.36430000000000001</v>
          </cell>
          <cell r="I985">
            <v>5.344496294262969</v>
          </cell>
        </row>
        <row r="986">
          <cell r="B986">
            <v>43093</v>
          </cell>
          <cell r="D986" t="str">
            <v>BEJ01</v>
          </cell>
          <cell r="E986" t="str">
            <v>BEJ01.2</v>
          </cell>
          <cell r="F986">
            <v>19.27</v>
          </cell>
          <cell r="G986">
            <v>0.3453</v>
          </cell>
          <cell r="I986">
            <v>5.5806545033304378</v>
          </cell>
        </row>
        <row r="987">
          <cell r="B987">
            <v>43093</v>
          </cell>
          <cell r="D987" t="str">
            <v>BEJ01</v>
          </cell>
          <cell r="E987" t="str">
            <v>BEJ01.3</v>
          </cell>
          <cell r="F987">
            <v>16.079999999999998</v>
          </cell>
          <cell r="G987">
            <v>0.32440000000000002</v>
          </cell>
          <cell r="I987">
            <v>4.9568434032059177</v>
          </cell>
        </row>
        <row r="988">
          <cell r="B988">
            <v>43096</v>
          </cell>
          <cell r="D988" t="str">
            <v>BEK01</v>
          </cell>
          <cell r="E988" t="str">
            <v>BEK01.1</v>
          </cell>
          <cell r="F988">
            <v>30.91</v>
          </cell>
          <cell r="G988">
            <v>0.52139999999999997</v>
          </cell>
          <cell r="I988">
            <v>5.928270042194093</v>
          </cell>
        </row>
        <row r="989">
          <cell r="B989">
            <v>43096</v>
          </cell>
          <cell r="D989" t="str">
            <v>BEK01</v>
          </cell>
          <cell r="E989" t="str">
            <v>BEK01.2</v>
          </cell>
          <cell r="F989">
            <v>32.46</v>
          </cell>
          <cell r="G989">
            <v>0.51949999999999996</v>
          </cell>
          <cell r="I989">
            <v>6.2483156881616946</v>
          </cell>
        </row>
        <row r="990">
          <cell r="B990">
            <v>43096</v>
          </cell>
          <cell r="D990" t="str">
            <v>BEK01</v>
          </cell>
          <cell r="E990" t="str">
            <v>BEK01.3</v>
          </cell>
          <cell r="F990">
            <v>37.869999999999997</v>
          </cell>
          <cell r="G990">
            <v>0.70650000000000002</v>
          </cell>
          <cell r="I990">
            <v>5.3602264685067222</v>
          </cell>
        </row>
        <row r="991">
          <cell r="B991">
            <v>43096</v>
          </cell>
          <cell r="D991" t="str">
            <v>BEK02</v>
          </cell>
          <cell r="E991" t="str">
            <v>BEK02.1</v>
          </cell>
          <cell r="F991">
            <v>23.83</v>
          </cell>
          <cell r="G991">
            <v>0.34310000000000002</v>
          </cell>
          <cell r="I991">
            <v>6.9454969396677342</v>
          </cell>
        </row>
        <row r="992">
          <cell r="B992">
            <v>43096</v>
          </cell>
          <cell r="D992" t="str">
            <v>BEK02</v>
          </cell>
          <cell r="E992" t="str">
            <v>BEK02.2</v>
          </cell>
          <cell r="F992">
            <v>27.2</v>
          </cell>
          <cell r="G992">
            <v>0.43690000000000001</v>
          </cell>
          <cell r="I992">
            <v>6.2256809338521402</v>
          </cell>
        </row>
        <row r="993">
          <cell r="B993">
            <v>43096</v>
          </cell>
          <cell r="D993" t="str">
            <v>BEK02</v>
          </cell>
          <cell r="E993" t="str">
            <v>BEK02.3</v>
          </cell>
          <cell r="F993">
            <v>23.53</v>
          </cell>
          <cell r="G993">
            <v>0.374</v>
          </cell>
          <cell r="I993">
            <v>6.2914438502673793</v>
          </cell>
        </row>
        <row r="994">
          <cell r="B994">
            <v>43100</v>
          </cell>
          <cell r="D994" t="str">
            <v>BSA01</v>
          </cell>
          <cell r="E994" t="str">
            <v>BSA01.1</v>
          </cell>
          <cell r="F994">
            <v>19.59</v>
          </cell>
          <cell r="G994">
            <v>0.32669999999999999</v>
          </cell>
          <cell r="I994">
            <v>5.9963269054178152</v>
          </cell>
        </row>
        <row r="995">
          <cell r="B995">
            <v>43100</v>
          </cell>
          <cell r="D995" t="str">
            <v>BSA01</v>
          </cell>
          <cell r="E995" t="str">
            <v>BSA01.2</v>
          </cell>
          <cell r="F995">
            <v>20.97</v>
          </cell>
          <cell r="G995">
            <v>0.31919999999999998</v>
          </cell>
          <cell r="I995">
            <v>6.5695488721804507</v>
          </cell>
        </row>
        <row r="996">
          <cell r="B996">
            <v>43100</v>
          </cell>
          <cell r="D996" t="str">
            <v>BSA01</v>
          </cell>
          <cell r="E996" t="str">
            <v>BSA01.3</v>
          </cell>
          <cell r="F996">
            <v>21.16</v>
          </cell>
          <cell r="G996">
            <v>0.33900000000000002</v>
          </cell>
          <cell r="I996">
            <v>6.2418879056047194</v>
          </cell>
        </row>
        <row r="997">
          <cell r="B997">
            <v>43100</v>
          </cell>
          <cell r="D997" t="str">
            <v>BSA02</v>
          </cell>
          <cell r="E997" t="str">
            <v>BSA02.1</v>
          </cell>
          <cell r="F997">
            <v>20</v>
          </cell>
          <cell r="G997">
            <v>0.38</v>
          </cell>
          <cell r="I997">
            <v>5.2631578947368416</v>
          </cell>
        </row>
        <row r="998">
          <cell r="B998">
            <v>43100</v>
          </cell>
          <cell r="D998" t="str">
            <v>BSA02</v>
          </cell>
          <cell r="E998" t="str">
            <v>BSA02.2</v>
          </cell>
          <cell r="F998">
            <v>20.05</v>
          </cell>
          <cell r="G998">
            <v>0.3367</v>
          </cell>
          <cell r="I998">
            <v>5.9548559548559554</v>
          </cell>
        </row>
        <row r="999">
          <cell r="B999">
            <v>43100</v>
          </cell>
          <cell r="D999" t="str">
            <v>BSA02</v>
          </cell>
          <cell r="E999" t="str">
            <v>BSA02.3</v>
          </cell>
          <cell r="F999">
            <v>19.920000000000002</v>
          </cell>
          <cell r="G999">
            <v>0.37180000000000002</v>
          </cell>
          <cell r="I999">
            <v>5.3577192038730503</v>
          </cell>
        </row>
        <row r="1000">
          <cell r="B1000">
            <v>43100</v>
          </cell>
          <cell r="D1000" t="str">
            <v>BSA03</v>
          </cell>
          <cell r="E1000" t="str">
            <v>BSA03.1</v>
          </cell>
          <cell r="F1000">
            <v>17</v>
          </cell>
          <cell r="G1000">
            <v>0.29549999999999998</v>
          </cell>
          <cell r="I1000">
            <v>5.7529610829103222</v>
          </cell>
        </row>
        <row r="1001">
          <cell r="B1001">
            <v>43100</v>
          </cell>
          <cell r="D1001" t="str">
            <v>BSA03</v>
          </cell>
          <cell r="E1001" t="str">
            <v>BSA03.2</v>
          </cell>
          <cell r="F1001">
            <v>17.64</v>
          </cell>
          <cell r="G1001">
            <v>0.32550000000000001</v>
          </cell>
          <cell r="I1001">
            <v>5.4193548387096779</v>
          </cell>
        </row>
        <row r="1002">
          <cell r="B1002">
            <v>43100</v>
          </cell>
          <cell r="D1002" t="str">
            <v>BSA03</v>
          </cell>
          <cell r="E1002" t="str">
            <v>BSA03.3</v>
          </cell>
          <cell r="F1002">
            <v>21.21</v>
          </cell>
          <cell r="G1002">
            <v>0.38519999999999999</v>
          </cell>
          <cell r="I1002">
            <v>5.5062305295950162</v>
          </cell>
        </row>
        <row r="1003">
          <cell r="B1003">
            <v>43129</v>
          </cell>
          <cell r="D1003" t="str">
            <v>FBA01</v>
          </cell>
          <cell r="E1003" t="str">
            <v>FBA01.1</v>
          </cell>
          <cell r="F1003">
            <v>38.130000000000003</v>
          </cell>
          <cell r="G1003">
            <v>0.56979999999999997</v>
          </cell>
          <cell r="I1003">
            <v>6.6918216918216924</v>
          </cell>
        </row>
        <row r="1004">
          <cell r="B1004">
            <v>43129</v>
          </cell>
          <cell r="D1004" t="str">
            <v>FBA01</v>
          </cell>
          <cell r="E1004" t="str">
            <v>FBA01.2</v>
          </cell>
          <cell r="F1004">
            <v>54.85</v>
          </cell>
          <cell r="G1004">
            <v>0.9123</v>
          </cell>
          <cell r="I1004">
            <v>6.0122766633782749</v>
          </cell>
        </row>
        <row r="1005">
          <cell r="B1005">
            <v>43129</v>
          </cell>
          <cell r="D1005" t="str">
            <v>FBA01</v>
          </cell>
          <cell r="E1005" t="str">
            <v>FBA01.3</v>
          </cell>
          <cell r="F1005">
            <v>55.03</v>
          </cell>
          <cell r="G1005">
            <v>0.94679999999999997</v>
          </cell>
          <cell r="I1005">
            <v>5.8122095479509932</v>
          </cell>
        </row>
        <row r="1006">
          <cell r="B1006">
            <v>43129</v>
          </cell>
          <cell r="D1006" t="str">
            <v>FBA02</v>
          </cell>
          <cell r="E1006" t="str">
            <v>FBA02.1</v>
          </cell>
          <cell r="F1006">
            <v>70.81</v>
          </cell>
          <cell r="G1006">
            <v>1.4581999999999999</v>
          </cell>
          <cell r="I1006">
            <v>4.8559868330818823</v>
          </cell>
        </row>
        <row r="1007">
          <cell r="B1007">
            <v>43129</v>
          </cell>
          <cell r="D1007" t="str">
            <v>FBA02</v>
          </cell>
          <cell r="E1007" t="str">
            <v>FBA02.2</v>
          </cell>
          <cell r="F1007">
            <v>73.37</v>
          </cell>
          <cell r="G1007">
            <v>1.2441</v>
          </cell>
          <cell r="I1007">
            <v>5.8974358974358978</v>
          </cell>
        </row>
        <row r="1008">
          <cell r="B1008">
            <v>43129</v>
          </cell>
          <cell r="D1008" t="str">
            <v>FBA02</v>
          </cell>
          <cell r="E1008" t="str">
            <v>FBA02.3</v>
          </cell>
          <cell r="F1008">
            <v>78.959999999999994</v>
          </cell>
          <cell r="G1008">
            <v>1.2665999999999999</v>
          </cell>
          <cell r="I1008">
            <v>6.234012316437707</v>
          </cell>
        </row>
        <row r="1009">
          <cell r="B1009">
            <v>43129</v>
          </cell>
          <cell r="D1009" t="str">
            <v>FBB01</v>
          </cell>
          <cell r="E1009" t="str">
            <v>FBB01.1</v>
          </cell>
          <cell r="F1009">
            <v>19.73</v>
          </cell>
          <cell r="G1009">
            <v>0.68479999999999996</v>
          </cell>
          <cell r="I1009">
            <v>2.8811331775700935</v>
          </cell>
        </row>
        <row r="1010">
          <cell r="B1010">
            <v>43129</v>
          </cell>
          <cell r="D1010" t="str">
            <v>FBB01</v>
          </cell>
          <cell r="E1010" t="str">
            <v>FBB01.2</v>
          </cell>
          <cell r="F1010">
            <v>20.91</v>
          </cell>
          <cell r="G1010">
            <v>0.52229999999999999</v>
          </cell>
          <cell r="I1010">
            <v>4.0034462952326253</v>
          </cell>
        </row>
        <row r="1011">
          <cell r="B1011">
            <v>43129</v>
          </cell>
          <cell r="D1011" t="str">
            <v>FBB01</v>
          </cell>
          <cell r="E1011" t="str">
            <v>FBB01.3</v>
          </cell>
          <cell r="F1011">
            <v>23.63</v>
          </cell>
          <cell r="G1011">
            <v>0.76049999999999995</v>
          </cell>
          <cell r="I1011">
            <v>3.1071663379355687</v>
          </cell>
        </row>
        <row r="1012">
          <cell r="B1012">
            <v>43130</v>
          </cell>
          <cell r="D1012" t="str">
            <v>FBB02</v>
          </cell>
          <cell r="E1012" t="str">
            <v>FBB02.1</v>
          </cell>
          <cell r="F1012">
            <v>15.94</v>
          </cell>
          <cell r="G1012">
            <v>0.3705</v>
          </cell>
          <cell r="I1012">
            <v>4.3022941970310393</v>
          </cell>
        </row>
        <row r="1013">
          <cell r="B1013">
            <v>43130</v>
          </cell>
          <cell r="D1013" t="str">
            <v>FBB02</v>
          </cell>
          <cell r="E1013" t="str">
            <v>FBB02.2</v>
          </cell>
          <cell r="F1013">
            <v>18.149999999999999</v>
          </cell>
          <cell r="G1013">
            <v>0.44519999999999998</v>
          </cell>
          <cell r="I1013">
            <v>4.0768194070080863</v>
          </cell>
        </row>
        <row r="1014">
          <cell r="B1014">
            <v>43130</v>
          </cell>
          <cell r="D1014" t="str">
            <v>FBB02</v>
          </cell>
          <cell r="E1014" t="str">
            <v>FBB02.3</v>
          </cell>
          <cell r="F1014">
            <v>20.98</v>
          </cell>
          <cell r="G1014">
            <v>0.46610000000000001</v>
          </cell>
          <cell r="I1014">
            <v>4.5011800042909247</v>
          </cell>
        </row>
        <row r="1015">
          <cell r="B1015">
            <v>43130</v>
          </cell>
          <cell r="D1015" t="str">
            <v>FBB03</v>
          </cell>
          <cell r="E1015" t="str">
            <v>FBB03.1</v>
          </cell>
          <cell r="F1015">
            <v>21.19</v>
          </cell>
          <cell r="G1015">
            <v>0.63719999999999999</v>
          </cell>
          <cell r="I1015">
            <v>3.3254865034526055</v>
          </cell>
        </row>
        <row r="1016">
          <cell r="B1016">
            <v>43130</v>
          </cell>
          <cell r="D1016" t="str">
            <v>FBB03</v>
          </cell>
          <cell r="E1016" t="str">
            <v>FBB03.2</v>
          </cell>
          <cell r="F1016">
            <v>24.39</v>
          </cell>
          <cell r="G1016">
            <v>0.57379999999999998</v>
          </cell>
          <cell r="I1016">
            <v>4.2506099686301848</v>
          </cell>
        </row>
        <row r="1017">
          <cell r="B1017">
            <v>43130</v>
          </cell>
          <cell r="D1017" t="str">
            <v>FBB03</v>
          </cell>
          <cell r="E1017" t="str">
            <v>FBB03.3</v>
          </cell>
          <cell r="F1017">
            <v>27.56</v>
          </cell>
          <cell r="G1017">
            <v>0.91510000000000002</v>
          </cell>
          <cell r="I1017">
            <v>3.0116927111791059</v>
          </cell>
        </row>
        <row r="1018">
          <cell r="B1018">
            <v>43131</v>
          </cell>
          <cell r="D1018" t="str">
            <v>FBC01</v>
          </cell>
          <cell r="E1018" t="str">
            <v>FBC01.1</v>
          </cell>
          <cell r="F1018">
            <v>52.74</v>
          </cell>
          <cell r="G1018">
            <v>1.0912999999999999</v>
          </cell>
          <cell r="I1018">
            <v>4.8327682580408693</v>
          </cell>
        </row>
        <row r="1019">
          <cell r="B1019">
            <v>43131</v>
          </cell>
          <cell r="D1019" t="str">
            <v>FBC01</v>
          </cell>
          <cell r="E1019" t="str">
            <v>FBC01.2</v>
          </cell>
          <cell r="F1019">
            <v>72.52</v>
          </cell>
          <cell r="G1019">
            <v>1.6326000000000001</v>
          </cell>
          <cell r="I1019">
            <v>4.4419943648168561</v>
          </cell>
        </row>
        <row r="1020">
          <cell r="B1020">
            <v>43131</v>
          </cell>
          <cell r="D1020" t="str">
            <v>FBC01</v>
          </cell>
          <cell r="E1020" t="str">
            <v>FBC01.3</v>
          </cell>
          <cell r="F1020">
            <v>76.89</v>
          </cell>
          <cell r="G1020">
            <v>1.7854000000000001</v>
          </cell>
          <cell r="I1020">
            <v>4.3065979612411782</v>
          </cell>
        </row>
        <row r="1021">
          <cell r="B1021">
            <v>43131</v>
          </cell>
          <cell r="D1021" t="str">
            <v>FBC02</v>
          </cell>
          <cell r="E1021" t="str">
            <v>FBC02.1</v>
          </cell>
          <cell r="F1021">
            <v>36.61</v>
          </cell>
          <cell r="G1021">
            <v>0.60640000000000005</v>
          </cell>
          <cell r="I1021">
            <v>6.0372691292875986</v>
          </cell>
        </row>
        <row r="1022">
          <cell r="B1022">
            <v>43131</v>
          </cell>
          <cell r="D1022" t="str">
            <v>FBC02</v>
          </cell>
          <cell r="E1022" t="str">
            <v>FBC02.2</v>
          </cell>
          <cell r="F1022">
            <v>37.74</v>
          </cell>
          <cell r="G1022">
            <v>0.72940000000000005</v>
          </cell>
          <cell r="I1022">
            <v>5.1741157115437346</v>
          </cell>
        </row>
        <row r="1023">
          <cell r="B1023">
            <v>43131</v>
          </cell>
          <cell r="D1023" t="str">
            <v>FBC02</v>
          </cell>
          <cell r="E1023" t="str">
            <v>FBC02.3</v>
          </cell>
          <cell r="F1023">
            <v>48.14</v>
          </cell>
          <cell r="G1023">
            <v>0.96509999999999996</v>
          </cell>
          <cell r="I1023">
            <v>4.9880841363589266</v>
          </cell>
        </row>
        <row r="1024">
          <cell r="B1024">
            <v>43131</v>
          </cell>
          <cell r="D1024" t="str">
            <v>FBC03</v>
          </cell>
          <cell r="E1024" t="str">
            <v>FBC03.1</v>
          </cell>
          <cell r="F1024">
            <v>51.04</v>
          </cell>
          <cell r="G1024">
            <v>1.3120000000000001</v>
          </cell>
          <cell r="I1024">
            <v>3.8902439024390238</v>
          </cell>
        </row>
        <row r="1025">
          <cell r="B1025">
            <v>43131</v>
          </cell>
          <cell r="D1025" t="str">
            <v>FBC03</v>
          </cell>
          <cell r="E1025" t="str">
            <v>FBC03.2</v>
          </cell>
          <cell r="F1025">
            <v>60.34</v>
          </cell>
          <cell r="G1025">
            <v>1.5259</v>
          </cell>
          <cell r="I1025">
            <v>3.9543875745461698</v>
          </cell>
        </row>
        <row r="1026">
          <cell r="B1026">
            <v>43131</v>
          </cell>
          <cell r="D1026" t="str">
            <v>FBC03</v>
          </cell>
          <cell r="E1026" t="str">
            <v>FBC03.3</v>
          </cell>
          <cell r="F1026">
            <v>71.02</v>
          </cell>
          <cell r="G1026">
            <v>1.9261999999999999</v>
          </cell>
          <cell r="I1026">
            <v>3.6870522271830546</v>
          </cell>
        </row>
        <row r="1027">
          <cell r="B1027">
            <v>43131</v>
          </cell>
          <cell r="D1027" t="str">
            <v>FBD01</v>
          </cell>
          <cell r="E1027" t="str">
            <v>FBD01.1</v>
          </cell>
          <cell r="F1027">
            <v>16.55</v>
          </cell>
          <cell r="G1027">
            <v>0.3821</v>
          </cell>
          <cell r="I1027">
            <v>4.3313268777806861</v>
          </cell>
        </row>
        <row r="1028">
          <cell r="B1028">
            <v>43131</v>
          </cell>
          <cell r="D1028" t="str">
            <v>FBD01</v>
          </cell>
          <cell r="E1028" t="str">
            <v>FBD01.2</v>
          </cell>
          <cell r="F1028">
            <v>17.97</v>
          </cell>
          <cell r="G1028">
            <v>0.30830000000000002</v>
          </cell>
          <cell r="I1028">
            <v>5.8287382419721041</v>
          </cell>
        </row>
        <row r="1029">
          <cell r="B1029">
            <v>43131</v>
          </cell>
          <cell r="D1029" t="str">
            <v>FBD01</v>
          </cell>
          <cell r="E1029" t="str">
            <v>FBD01.3</v>
          </cell>
          <cell r="F1029">
            <v>21.12</v>
          </cell>
          <cell r="G1029">
            <v>0.55520000000000003</v>
          </cell>
          <cell r="I1029">
            <v>3.804034582132565</v>
          </cell>
        </row>
        <row r="1030">
          <cell r="B1030">
            <v>43131</v>
          </cell>
          <cell r="D1030" t="str">
            <v>FBD02</v>
          </cell>
          <cell r="E1030" t="str">
            <v>FBD02.1</v>
          </cell>
          <cell r="F1030">
            <v>9.92</v>
          </cell>
          <cell r="G1030">
            <v>0.19409999999999999</v>
          </cell>
          <cell r="I1030">
            <v>5.1107676455435342</v>
          </cell>
        </row>
        <row r="1031">
          <cell r="B1031">
            <v>43131</v>
          </cell>
          <cell r="D1031" t="str">
            <v>FBD02</v>
          </cell>
          <cell r="E1031" t="str">
            <v>FBD02.2</v>
          </cell>
          <cell r="F1031">
            <v>11.8</v>
          </cell>
          <cell r="G1031">
            <v>0.31909999999999999</v>
          </cell>
          <cell r="I1031">
            <v>3.6979003447195238</v>
          </cell>
        </row>
        <row r="1032">
          <cell r="B1032">
            <v>43131</v>
          </cell>
          <cell r="D1032" t="str">
            <v>FBD02</v>
          </cell>
          <cell r="E1032" t="str">
            <v>FBD02.3</v>
          </cell>
          <cell r="F1032">
            <v>13.94</v>
          </cell>
          <cell r="G1032">
            <v>0.29010000000000002</v>
          </cell>
          <cell r="I1032">
            <v>4.8052395725611854</v>
          </cell>
        </row>
        <row r="1033">
          <cell r="B1033">
            <v>43132</v>
          </cell>
          <cell r="D1033" t="str">
            <v>FBE01</v>
          </cell>
          <cell r="E1033" t="str">
            <v>FBE01.1</v>
          </cell>
          <cell r="F1033">
            <v>26.62</v>
          </cell>
          <cell r="G1033">
            <v>0.67930000000000001</v>
          </cell>
          <cell r="I1033">
            <v>3.9187398792875023</v>
          </cell>
        </row>
        <row r="1034">
          <cell r="B1034">
            <v>43132</v>
          </cell>
          <cell r="D1034" t="str">
            <v>FBE01</v>
          </cell>
          <cell r="E1034" t="str">
            <v>FBE01.2</v>
          </cell>
          <cell r="F1034">
            <v>30.56</v>
          </cell>
          <cell r="G1034">
            <v>0.80549999999999999</v>
          </cell>
          <cell r="I1034">
            <v>3.7939168218497827</v>
          </cell>
        </row>
        <row r="1035">
          <cell r="B1035">
            <v>43132</v>
          </cell>
          <cell r="D1035" t="str">
            <v>FBE01</v>
          </cell>
          <cell r="E1035" t="str">
            <v>FBE01.3</v>
          </cell>
          <cell r="F1035">
            <v>40.08</v>
          </cell>
          <cell r="G1035">
            <v>0.99990000000000001</v>
          </cell>
          <cell r="I1035">
            <v>4.0084008400840085</v>
          </cell>
        </row>
        <row r="1036">
          <cell r="B1036">
            <v>43132</v>
          </cell>
          <cell r="D1036" t="str">
            <v>FBE02</v>
          </cell>
          <cell r="E1036" t="str">
            <v>FBE02.1</v>
          </cell>
          <cell r="F1036">
            <v>47.55</v>
          </cell>
          <cell r="G1036">
            <v>0.99409999999999998</v>
          </cell>
          <cell r="I1036">
            <v>4.7832210039231464</v>
          </cell>
        </row>
        <row r="1037">
          <cell r="B1037">
            <v>43132</v>
          </cell>
          <cell r="D1037" t="str">
            <v>FBE02</v>
          </cell>
          <cell r="E1037" t="str">
            <v>FBE02.2</v>
          </cell>
          <cell r="F1037">
            <v>47.87</v>
          </cell>
          <cell r="G1037">
            <v>0.83579999999999999</v>
          </cell>
          <cell r="I1037">
            <v>5.7274467575975105</v>
          </cell>
        </row>
        <row r="1038">
          <cell r="B1038">
            <v>43132</v>
          </cell>
          <cell r="D1038" t="str">
            <v>FBE02</v>
          </cell>
          <cell r="E1038" t="str">
            <v>FBE02.3</v>
          </cell>
          <cell r="F1038">
            <v>57.23</v>
          </cell>
          <cell r="G1038">
            <v>1.4658</v>
          </cell>
          <cell r="I1038">
            <v>3.9043525719743486</v>
          </cell>
        </row>
        <row r="1039">
          <cell r="B1039">
            <v>43132</v>
          </cell>
          <cell r="D1039" t="str">
            <v>FBF01</v>
          </cell>
          <cell r="E1039" t="str">
            <v>FBF01.1</v>
          </cell>
          <cell r="F1039">
            <v>8.44</v>
          </cell>
          <cell r="G1039">
            <v>0.29699999999999999</v>
          </cell>
          <cell r="I1039">
            <v>2.8417508417508417</v>
          </cell>
        </row>
        <row r="1040">
          <cell r="B1040">
            <v>43132</v>
          </cell>
          <cell r="D1040" t="str">
            <v>FBF01</v>
          </cell>
          <cell r="E1040" t="str">
            <v>FBF01.2</v>
          </cell>
          <cell r="F1040">
            <v>10.91</v>
          </cell>
          <cell r="G1040">
            <v>0.33939999999999998</v>
          </cell>
          <cell r="I1040">
            <v>3.2144961697112557</v>
          </cell>
        </row>
        <row r="1041">
          <cell r="B1041">
            <v>43132</v>
          </cell>
          <cell r="D1041" t="str">
            <v>FBF01</v>
          </cell>
          <cell r="E1041" t="str">
            <v>FBF01.3</v>
          </cell>
          <cell r="F1041">
            <v>13.03</v>
          </cell>
          <cell r="G1041">
            <v>0.44109999999999999</v>
          </cell>
          <cell r="I1041">
            <v>2.9539786896395372</v>
          </cell>
        </row>
        <row r="1042">
          <cell r="B1042">
            <v>43132</v>
          </cell>
          <cell r="D1042" t="str">
            <v>FBF02</v>
          </cell>
          <cell r="E1042" t="str">
            <v>FBF02.1</v>
          </cell>
          <cell r="F1042">
            <v>10.48</v>
          </cell>
          <cell r="G1042">
            <v>0.28050000000000003</v>
          </cell>
          <cell r="I1042">
            <v>3.7361853832442065</v>
          </cell>
        </row>
        <row r="1043">
          <cell r="B1043">
            <v>43132</v>
          </cell>
          <cell r="D1043" t="str">
            <v>FBF02</v>
          </cell>
          <cell r="E1043" t="str">
            <v>FBF02.2</v>
          </cell>
          <cell r="F1043">
            <v>15.56</v>
          </cell>
          <cell r="G1043">
            <v>0.44879999999999998</v>
          </cell>
          <cell r="I1043">
            <v>3.4670231729055261</v>
          </cell>
        </row>
        <row r="1044">
          <cell r="B1044">
            <v>43132</v>
          </cell>
          <cell r="D1044" t="str">
            <v>FBF02</v>
          </cell>
          <cell r="E1044" t="str">
            <v>FBF02.3</v>
          </cell>
          <cell r="F1044">
            <v>17.38</v>
          </cell>
          <cell r="G1044">
            <v>0.49330000000000002</v>
          </cell>
          <cell r="I1044">
            <v>3.5232110277721467</v>
          </cell>
        </row>
        <row r="1045">
          <cell r="B1045">
            <v>43132</v>
          </cell>
          <cell r="D1045" t="str">
            <v>FBG01</v>
          </cell>
          <cell r="E1045" t="str">
            <v>FBG01.1</v>
          </cell>
          <cell r="F1045">
            <v>44.18</v>
          </cell>
          <cell r="G1045">
            <v>0.78459999999999996</v>
          </cell>
          <cell r="I1045">
            <v>5.6308947234259499</v>
          </cell>
        </row>
        <row r="1046">
          <cell r="B1046">
            <v>43132</v>
          </cell>
          <cell r="D1046" t="str">
            <v>FBG01</v>
          </cell>
          <cell r="E1046" t="str">
            <v>FBG01.2</v>
          </cell>
          <cell r="F1046">
            <v>52.75</v>
          </cell>
          <cell r="G1046">
            <v>0.99160000000000004</v>
          </cell>
          <cell r="I1046">
            <v>5.3196853569987894</v>
          </cell>
        </row>
        <row r="1047">
          <cell r="B1047">
            <v>43132</v>
          </cell>
          <cell r="D1047" t="str">
            <v>FBG01</v>
          </cell>
          <cell r="E1047" t="str">
            <v>FBG01.3</v>
          </cell>
          <cell r="F1047">
            <v>63.24</v>
          </cell>
          <cell r="G1047">
            <v>1.2847999999999999</v>
          </cell>
          <cell r="I1047">
            <v>4.9221668742216691</v>
          </cell>
        </row>
        <row r="1048">
          <cell r="B1048">
            <v>43132</v>
          </cell>
          <cell r="D1048" t="str">
            <v>FBH01</v>
          </cell>
          <cell r="E1048" t="str">
            <v>FBH01.1</v>
          </cell>
          <cell r="F1048">
            <v>46.34</v>
          </cell>
          <cell r="G1048">
            <v>0.88519999999999999</v>
          </cell>
          <cell r="I1048">
            <v>5.2349751468594672</v>
          </cell>
        </row>
        <row r="1049">
          <cell r="B1049">
            <v>43132</v>
          </cell>
          <cell r="D1049" t="str">
            <v>FBH01</v>
          </cell>
          <cell r="E1049" t="str">
            <v>FBH01.2</v>
          </cell>
          <cell r="F1049">
            <v>52.55</v>
          </cell>
          <cell r="G1049">
            <v>0.90769999999999995</v>
          </cell>
          <cell r="I1049">
            <v>5.7893577173074799</v>
          </cell>
        </row>
        <row r="1050">
          <cell r="B1050">
            <v>43132</v>
          </cell>
          <cell r="D1050" t="str">
            <v>FBH01</v>
          </cell>
          <cell r="E1050" t="str">
            <v>FBH01.3</v>
          </cell>
          <cell r="F1050">
            <v>70.08</v>
          </cell>
          <cell r="G1050">
            <v>1.3053999999999999</v>
          </cell>
          <cell r="I1050">
            <v>5.3684694346560438</v>
          </cell>
        </row>
        <row r="1051">
          <cell r="B1051">
            <v>43133</v>
          </cell>
          <cell r="D1051" t="str">
            <v>FBI01</v>
          </cell>
          <cell r="E1051" t="str">
            <v>FBI01.1</v>
          </cell>
          <cell r="F1051">
            <v>28.53</v>
          </cell>
          <cell r="G1051">
            <v>0.49830000000000002</v>
          </cell>
          <cell r="I1051">
            <v>5.7254665863937388</v>
          </cell>
        </row>
        <row r="1052">
          <cell r="B1052">
            <v>43133</v>
          </cell>
          <cell r="D1052" t="str">
            <v>FBI01</v>
          </cell>
          <cell r="E1052" t="str">
            <v>FBI01.2</v>
          </cell>
          <cell r="F1052">
            <v>41.23</v>
          </cell>
          <cell r="G1052">
            <v>0.60509999999999997</v>
          </cell>
          <cell r="I1052">
            <v>6.8137497934225753</v>
          </cell>
        </row>
        <row r="1053">
          <cell r="B1053">
            <v>43133</v>
          </cell>
          <cell r="D1053" t="str">
            <v>FBI01</v>
          </cell>
          <cell r="E1053" t="str">
            <v>FBI01.3</v>
          </cell>
          <cell r="F1053">
            <v>60.19</v>
          </cell>
          <cell r="G1053">
            <v>1.1245000000000001</v>
          </cell>
          <cell r="I1053">
            <v>5.3526011560693636</v>
          </cell>
        </row>
        <row r="1054">
          <cell r="B1054">
            <v>43133</v>
          </cell>
          <cell r="D1054" t="str">
            <v>FBI02</v>
          </cell>
          <cell r="E1054" t="str">
            <v>FBI02.1</v>
          </cell>
          <cell r="F1054">
            <v>23.6</v>
          </cell>
          <cell r="G1054">
            <v>0.36209999999999998</v>
          </cell>
          <cell r="I1054">
            <v>6.5175365921016306</v>
          </cell>
        </row>
        <row r="1055">
          <cell r="B1055">
            <v>43133</v>
          </cell>
          <cell r="D1055" t="str">
            <v>FBI02</v>
          </cell>
          <cell r="E1055" t="str">
            <v>FBI02.2</v>
          </cell>
          <cell r="F1055">
            <v>37.46</v>
          </cell>
          <cell r="G1055">
            <v>0.64670000000000005</v>
          </cell>
          <cell r="I1055">
            <v>5.7924849234575531</v>
          </cell>
        </row>
        <row r="1056">
          <cell r="B1056">
            <v>43133</v>
          </cell>
          <cell r="D1056" t="str">
            <v>FBI02</v>
          </cell>
          <cell r="E1056" t="str">
            <v>FBI02.3</v>
          </cell>
          <cell r="F1056">
            <v>42.7</v>
          </cell>
          <cell r="G1056">
            <v>0.67879999999999996</v>
          </cell>
          <cell r="I1056">
            <v>6.2905126694166187</v>
          </cell>
        </row>
        <row r="1057">
          <cell r="B1057">
            <v>43133</v>
          </cell>
          <cell r="D1057" t="str">
            <v>FBI03</v>
          </cell>
          <cell r="E1057" t="str">
            <v>FBI03.1</v>
          </cell>
          <cell r="F1057">
            <v>132.85</v>
          </cell>
          <cell r="G1057">
            <v>3.4815999999999998</v>
          </cell>
          <cell r="I1057">
            <v>3.8157743566176472</v>
          </cell>
        </row>
        <row r="1058">
          <cell r="B1058">
            <v>43133</v>
          </cell>
          <cell r="D1058" t="str">
            <v>FBI03</v>
          </cell>
          <cell r="E1058" t="str">
            <v>FBI03.2</v>
          </cell>
          <cell r="F1058">
            <v>126.15</v>
          </cell>
          <cell r="G1058">
            <v>3.6009000000000002</v>
          </cell>
          <cell r="I1058">
            <v>3.5032908439556776</v>
          </cell>
        </row>
        <row r="1059">
          <cell r="B1059">
            <v>43133</v>
          </cell>
          <cell r="D1059" t="str">
            <v>FBI03</v>
          </cell>
          <cell r="E1059" t="str">
            <v>FBI03.3</v>
          </cell>
          <cell r="F1059">
            <v>140.22</v>
          </cell>
          <cell r="G1059">
            <v>4.1151999999999997</v>
          </cell>
          <cell r="I1059">
            <v>3.4073678071539661</v>
          </cell>
        </row>
        <row r="1060">
          <cell r="B1060">
            <v>43135</v>
          </cell>
          <cell r="D1060" t="str">
            <v>FBJ01</v>
          </cell>
          <cell r="E1060" t="str">
            <v>FBJ01.1</v>
          </cell>
          <cell r="F1060">
            <v>124.17</v>
          </cell>
          <cell r="G1060">
            <v>3.9762</v>
          </cell>
          <cell r="I1060">
            <v>3.1228308435189378</v>
          </cell>
        </row>
        <row r="1061">
          <cell r="B1061">
            <v>43135</v>
          </cell>
          <cell r="D1061" t="str">
            <v>FBJ01</v>
          </cell>
          <cell r="E1061" t="str">
            <v>FBJ01.2</v>
          </cell>
          <cell r="F1061">
            <v>169.96</v>
          </cell>
          <cell r="G1061">
            <v>5.4855999999999998</v>
          </cell>
          <cell r="I1061">
            <v>3.0982937144523843</v>
          </cell>
        </row>
        <row r="1062">
          <cell r="B1062">
            <v>43135</v>
          </cell>
          <cell r="D1062" t="str">
            <v>FBJ01</v>
          </cell>
          <cell r="E1062" t="str">
            <v>FBJ01.3</v>
          </cell>
          <cell r="F1062">
            <v>206.96</v>
          </cell>
          <cell r="G1062">
            <v>7.1069000000000004</v>
          </cell>
          <cell r="I1062">
            <v>2.9120995089279433</v>
          </cell>
        </row>
        <row r="1063">
          <cell r="B1063">
            <v>43135</v>
          </cell>
          <cell r="D1063" t="str">
            <v>FBK01</v>
          </cell>
          <cell r="E1063" t="str">
            <v>FBK01.1</v>
          </cell>
          <cell r="F1063">
            <v>13.85</v>
          </cell>
          <cell r="G1063">
            <v>0.27289999999999998</v>
          </cell>
          <cell r="I1063">
            <v>5.0751190912422137</v>
          </cell>
        </row>
        <row r="1064">
          <cell r="B1064">
            <v>43135</v>
          </cell>
          <cell r="D1064" t="str">
            <v>FBK01</v>
          </cell>
          <cell r="E1064" t="str">
            <v>FBK01.2</v>
          </cell>
          <cell r="F1064">
            <v>14.66</v>
          </cell>
          <cell r="G1064">
            <v>0.29570000000000002</v>
          </cell>
          <cell r="I1064">
            <v>4.9577274264457216</v>
          </cell>
        </row>
        <row r="1065">
          <cell r="B1065">
            <v>43135</v>
          </cell>
          <cell r="D1065" t="str">
            <v>FBK01</v>
          </cell>
          <cell r="E1065" t="str">
            <v>FBK01.3</v>
          </cell>
          <cell r="F1065">
            <v>16.43</v>
          </cell>
          <cell r="G1065">
            <v>0.38469999999999999</v>
          </cell>
          <cell r="I1065">
            <v>4.270860410709644</v>
          </cell>
        </row>
        <row r="1066">
          <cell r="B1066">
            <v>43135</v>
          </cell>
          <cell r="D1066" t="str">
            <v>FBK02</v>
          </cell>
          <cell r="E1066" t="str">
            <v>FBK02.1</v>
          </cell>
          <cell r="F1066">
            <v>16.829999999999998</v>
          </cell>
          <cell r="G1066">
            <v>0.3765</v>
          </cell>
          <cell r="I1066">
            <v>4.4701195219123502</v>
          </cell>
        </row>
        <row r="1067">
          <cell r="B1067">
            <v>43135</v>
          </cell>
          <cell r="D1067" t="str">
            <v>FBK02</v>
          </cell>
          <cell r="E1067" t="str">
            <v>FBK02.2</v>
          </cell>
          <cell r="F1067">
            <v>18.02</v>
          </cell>
          <cell r="G1067">
            <v>0.41360000000000002</v>
          </cell>
          <cell r="I1067">
            <v>4.3568665377176012</v>
          </cell>
        </row>
        <row r="1068">
          <cell r="B1068">
            <v>43135</v>
          </cell>
          <cell r="D1068" t="str">
            <v>FBK02</v>
          </cell>
          <cell r="E1068" t="str">
            <v>FBK02.3</v>
          </cell>
          <cell r="F1068">
            <v>19.64</v>
          </cell>
          <cell r="G1068">
            <v>0.4829</v>
          </cell>
          <cell r="I1068">
            <v>4.0670946365707188</v>
          </cell>
        </row>
        <row r="1069">
          <cell r="B1069">
            <v>43135</v>
          </cell>
          <cell r="D1069" t="str">
            <v>FBK03</v>
          </cell>
          <cell r="E1069" t="str">
            <v>FBK03.1</v>
          </cell>
          <cell r="F1069">
            <v>11.18</v>
          </cell>
          <cell r="G1069">
            <v>0.26019999999999999</v>
          </cell>
          <cell r="I1069">
            <v>4.2966948501152959</v>
          </cell>
        </row>
        <row r="1070">
          <cell r="B1070">
            <v>43135</v>
          </cell>
          <cell r="D1070" t="str">
            <v>FBK03</v>
          </cell>
          <cell r="E1070" t="str">
            <v>FBK03.2</v>
          </cell>
          <cell r="F1070">
            <v>11.65</v>
          </cell>
          <cell r="G1070">
            <v>0.24179999999999999</v>
          </cell>
          <cell r="I1070">
            <v>4.8180314309346572</v>
          </cell>
        </row>
        <row r="1071">
          <cell r="B1071">
            <v>43135</v>
          </cell>
          <cell r="D1071" t="str">
            <v>FBK03</v>
          </cell>
          <cell r="E1071" t="str">
            <v>FBK03.3</v>
          </cell>
          <cell r="F1071">
            <v>13.02</v>
          </cell>
          <cell r="G1071">
            <v>0.26329999999999998</v>
          </cell>
          <cell r="I1071">
            <v>4.9449297379415125</v>
          </cell>
        </row>
        <row r="1072">
          <cell r="B1072">
            <v>43155</v>
          </cell>
          <cell r="D1072" t="str">
            <v>OCA01</v>
          </cell>
          <cell r="E1072" t="str">
            <v>OCA01.1</v>
          </cell>
          <cell r="F1072">
            <v>21.99</v>
          </cell>
          <cell r="G1072">
            <v>0.59350000000000003</v>
          </cell>
          <cell r="I1072">
            <v>3.7051390058972196</v>
          </cell>
        </row>
        <row r="1073">
          <cell r="B1073">
            <v>43155</v>
          </cell>
          <cell r="D1073" t="str">
            <v>OCA01</v>
          </cell>
          <cell r="E1073" t="str">
            <v>OCA01.2</v>
          </cell>
          <cell r="F1073">
            <v>26.56</v>
          </cell>
          <cell r="G1073">
            <v>0.70730000000000004</v>
          </cell>
          <cell r="I1073">
            <v>3.7551251237098824</v>
          </cell>
        </row>
        <row r="1074">
          <cell r="B1074">
            <v>43155</v>
          </cell>
          <cell r="D1074" t="str">
            <v>OCA01</v>
          </cell>
          <cell r="E1074" t="str">
            <v>OCA01.3</v>
          </cell>
          <cell r="F1074">
            <v>35.18</v>
          </cell>
          <cell r="G1074">
            <v>1.0755999999999999</v>
          </cell>
          <cell r="I1074">
            <v>3.2707326143547788</v>
          </cell>
        </row>
        <row r="1075">
          <cell r="B1075">
            <v>43155</v>
          </cell>
          <cell r="D1075" t="str">
            <v>OCA02</v>
          </cell>
          <cell r="E1075" t="str">
            <v>OCA02.1</v>
          </cell>
          <cell r="F1075">
            <v>24.74</v>
          </cell>
          <cell r="G1075">
            <v>0.84919999999999995</v>
          </cell>
          <cell r="I1075">
            <v>2.9133301931229392</v>
          </cell>
        </row>
        <row r="1076">
          <cell r="B1076">
            <v>43155</v>
          </cell>
          <cell r="D1076" t="str">
            <v>OCA02</v>
          </cell>
          <cell r="E1076" t="str">
            <v>OCA02.2</v>
          </cell>
          <cell r="F1076">
            <v>35.450000000000003</v>
          </cell>
          <cell r="G1076">
            <v>1.1464000000000001</v>
          </cell>
          <cell r="I1076">
            <v>3.0922889043963715</v>
          </cell>
        </row>
        <row r="1077">
          <cell r="B1077">
            <v>43155</v>
          </cell>
          <cell r="D1077" t="str">
            <v>OCA02</v>
          </cell>
          <cell r="E1077" t="str">
            <v>OCA02.3</v>
          </cell>
          <cell r="F1077">
            <v>44.68</v>
          </cell>
          <cell r="G1077">
            <v>1.2922</v>
          </cell>
          <cell r="I1077">
            <v>3.4576690914719079</v>
          </cell>
        </row>
        <row r="1078">
          <cell r="B1078">
            <v>43155</v>
          </cell>
          <cell r="D1078" t="str">
            <v>GRA01</v>
          </cell>
          <cell r="E1078" t="str">
            <v>GRA01.1</v>
          </cell>
          <cell r="F1078">
            <v>17.13</v>
          </cell>
          <cell r="G1078">
            <v>0.4264</v>
          </cell>
          <cell r="I1078">
            <v>4.017354596622889</v>
          </cell>
        </row>
        <row r="1079">
          <cell r="B1079">
            <v>43155</v>
          </cell>
          <cell r="D1079" t="str">
            <v>GRA01</v>
          </cell>
          <cell r="E1079" t="str">
            <v>GRA01.2</v>
          </cell>
          <cell r="F1079">
            <v>20.64</v>
          </cell>
          <cell r="G1079">
            <v>0.4919</v>
          </cell>
          <cell r="I1079">
            <v>4.1959747916243142</v>
          </cell>
        </row>
        <row r="1080">
          <cell r="B1080">
            <v>43155</v>
          </cell>
          <cell r="D1080" t="str">
            <v>GRA01</v>
          </cell>
          <cell r="E1080" t="str">
            <v>GRA01.3</v>
          </cell>
          <cell r="F1080">
            <v>24.2</v>
          </cell>
          <cell r="G1080">
            <v>0.57020000000000004</v>
          </cell>
          <cell r="I1080">
            <v>4.2441248684672042</v>
          </cell>
        </row>
        <row r="1081">
          <cell r="B1081">
            <v>43155</v>
          </cell>
          <cell r="D1081" t="str">
            <v>GRA02</v>
          </cell>
          <cell r="E1081" t="str">
            <v>GRA02.1</v>
          </cell>
          <cell r="F1081">
            <v>14.65</v>
          </cell>
          <cell r="G1081">
            <v>0.47249999999999998</v>
          </cell>
          <cell r="I1081">
            <v>3.1005291005291005</v>
          </cell>
        </row>
        <row r="1082">
          <cell r="B1082">
            <v>43155</v>
          </cell>
          <cell r="D1082" t="str">
            <v>GRA02</v>
          </cell>
          <cell r="E1082" t="str">
            <v>GRA02.2</v>
          </cell>
          <cell r="F1082">
            <v>15.38</v>
          </cell>
          <cell r="G1082">
            <v>0.34889999999999999</v>
          </cell>
          <cell r="I1082">
            <v>4.4081398681570656</v>
          </cell>
        </row>
        <row r="1083">
          <cell r="B1083">
            <v>43155</v>
          </cell>
          <cell r="D1083" t="str">
            <v>GRA02</v>
          </cell>
          <cell r="E1083" t="str">
            <v>GRA02.3</v>
          </cell>
          <cell r="F1083">
            <v>25.94</v>
          </cell>
          <cell r="G1083">
            <v>0.8034</v>
          </cell>
          <cell r="I1083">
            <v>3.2287776947971123</v>
          </cell>
        </row>
        <row r="1084">
          <cell r="B1084">
            <v>43155</v>
          </cell>
          <cell r="D1084" t="str">
            <v>GRB01</v>
          </cell>
          <cell r="E1084" t="str">
            <v>GRB01.1</v>
          </cell>
          <cell r="F1084">
            <v>18.55</v>
          </cell>
          <cell r="G1084">
            <v>0.42159999999999997</v>
          </cell>
          <cell r="I1084">
            <v>4.3999051233396589</v>
          </cell>
        </row>
        <row r="1085">
          <cell r="B1085">
            <v>43155</v>
          </cell>
          <cell r="D1085" t="str">
            <v>GRB01</v>
          </cell>
          <cell r="E1085" t="str">
            <v>GRB01.2</v>
          </cell>
          <cell r="F1085">
            <v>21.72</v>
          </cell>
          <cell r="G1085">
            <v>0.54079999999999995</v>
          </cell>
          <cell r="I1085">
            <v>4.0162721893491122</v>
          </cell>
        </row>
        <row r="1086">
          <cell r="B1086">
            <v>43155</v>
          </cell>
          <cell r="D1086" t="str">
            <v>GRB01</v>
          </cell>
          <cell r="E1086" t="str">
            <v>GRB01.3</v>
          </cell>
          <cell r="F1086">
            <v>23.93</v>
          </cell>
          <cell r="G1086">
            <v>0.55840000000000001</v>
          </cell>
          <cell r="I1086">
            <v>4.2854584527220627</v>
          </cell>
        </row>
        <row r="1087">
          <cell r="B1087">
            <v>43160</v>
          </cell>
          <cell r="D1087" t="str">
            <v>BBA01</v>
          </cell>
          <cell r="E1087" t="str">
            <v>BBA01.1</v>
          </cell>
          <cell r="F1087">
            <v>37.950000000000003</v>
          </cell>
          <cell r="G1087">
            <v>0.872</v>
          </cell>
          <cell r="I1087">
            <v>4.3520642201834869</v>
          </cell>
        </row>
        <row r="1088">
          <cell r="B1088">
            <v>43160</v>
          </cell>
          <cell r="D1088" t="str">
            <v>BBA01</v>
          </cell>
          <cell r="E1088" t="str">
            <v>BBA01.2</v>
          </cell>
          <cell r="F1088">
            <v>40.44</v>
          </cell>
          <cell r="G1088">
            <v>0.84850000000000003</v>
          </cell>
          <cell r="I1088">
            <v>4.7660577489687679</v>
          </cell>
        </row>
        <row r="1089">
          <cell r="B1089">
            <v>43160</v>
          </cell>
          <cell r="D1089" t="str">
            <v>BBA01</v>
          </cell>
          <cell r="E1089" t="str">
            <v>BBA01.3</v>
          </cell>
          <cell r="F1089">
            <v>49.69</v>
          </cell>
          <cell r="G1089">
            <v>1.2202999999999999</v>
          </cell>
          <cell r="I1089">
            <v>4.0719495206096861</v>
          </cell>
        </row>
        <row r="1090">
          <cell r="B1090">
            <v>43160</v>
          </cell>
          <cell r="D1090" t="str">
            <v>BBA02</v>
          </cell>
          <cell r="E1090" t="str">
            <v>BBA02.1</v>
          </cell>
          <cell r="F1090">
            <v>15.47</v>
          </cell>
          <cell r="G1090">
            <v>0.31580000000000003</v>
          </cell>
          <cell r="I1090">
            <v>4.8986700443318556</v>
          </cell>
        </row>
        <row r="1091">
          <cell r="B1091">
            <v>43160</v>
          </cell>
          <cell r="D1091" t="str">
            <v>BBA02</v>
          </cell>
          <cell r="E1091" t="str">
            <v>BBA02.2</v>
          </cell>
          <cell r="F1091">
            <v>19.32</v>
          </cell>
          <cell r="G1091">
            <v>0.37630000000000002</v>
          </cell>
          <cell r="I1091">
            <v>5.1342014350252452</v>
          </cell>
        </row>
        <row r="1092">
          <cell r="B1092">
            <v>43160</v>
          </cell>
          <cell r="D1092" t="str">
            <v>BBA02</v>
          </cell>
          <cell r="E1092" t="str">
            <v>BBA02.3</v>
          </cell>
          <cell r="F1092">
            <v>34.5</v>
          </cell>
          <cell r="G1092">
            <v>0.7036</v>
          </cell>
          <cell r="I1092">
            <v>4.9033541785105168</v>
          </cell>
        </row>
        <row r="1093">
          <cell r="B1093">
            <v>43160</v>
          </cell>
          <cell r="D1093" t="str">
            <v>BBA03</v>
          </cell>
          <cell r="E1093" t="str">
            <v>BBA03.1</v>
          </cell>
          <cell r="F1093">
            <v>21.02</v>
          </cell>
          <cell r="G1093">
            <v>0.3705</v>
          </cell>
          <cell r="I1093">
            <v>5.6734143049932522</v>
          </cell>
        </row>
        <row r="1094">
          <cell r="B1094">
            <v>43160</v>
          </cell>
          <cell r="D1094" t="str">
            <v>BBA03</v>
          </cell>
          <cell r="E1094" t="str">
            <v>BBA03.2</v>
          </cell>
          <cell r="F1094">
            <v>25.24</v>
          </cell>
          <cell r="G1094">
            <v>0.39889999999999998</v>
          </cell>
          <cell r="I1094">
            <v>6.3274003509651546</v>
          </cell>
        </row>
        <row r="1095">
          <cell r="B1095">
            <v>43160</v>
          </cell>
          <cell r="D1095" t="str">
            <v>BBA03</v>
          </cell>
          <cell r="E1095" t="str">
            <v>BBA03.3</v>
          </cell>
          <cell r="F1095">
            <v>25.72</v>
          </cell>
          <cell r="G1095">
            <v>0.42899999999999999</v>
          </cell>
          <cell r="I1095">
            <v>5.9953379953379953</v>
          </cell>
        </row>
        <row r="1096">
          <cell r="B1096">
            <v>43160</v>
          </cell>
          <cell r="D1096" t="str">
            <v>BBA04</v>
          </cell>
          <cell r="E1096" t="str">
            <v>BBA04.1</v>
          </cell>
          <cell r="F1096">
            <v>12.73</v>
          </cell>
          <cell r="G1096">
            <v>0.27050000000000002</v>
          </cell>
          <cell r="I1096">
            <v>4.7060998151571161</v>
          </cell>
        </row>
        <row r="1097">
          <cell r="B1097">
            <v>43160</v>
          </cell>
          <cell r="D1097" t="str">
            <v>BBA04</v>
          </cell>
          <cell r="E1097" t="str">
            <v>BBA04.2</v>
          </cell>
          <cell r="F1097">
            <v>22.64</v>
          </cell>
          <cell r="G1097">
            <v>0.41880000000000001</v>
          </cell>
          <cell r="I1097">
            <v>5.4059216809933144</v>
          </cell>
        </row>
        <row r="1098">
          <cell r="B1098">
            <v>43160</v>
          </cell>
          <cell r="D1098" t="str">
            <v>BBA04</v>
          </cell>
          <cell r="E1098" t="str">
            <v>BBA04.3</v>
          </cell>
          <cell r="F1098">
            <v>33.06</v>
          </cell>
          <cell r="G1098">
            <v>0.60089999999999999</v>
          </cell>
          <cell r="I1098">
            <v>5.5017473789316025</v>
          </cell>
        </row>
        <row r="1099">
          <cell r="B1099">
            <v>43160</v>
          </cell>
          <cell r="D1099" t="str">
            <v>BBA05</v>
          </cell>
          <cell r="E1099" t="str">
            <v>BBA05.1</v>
          </cell>
          <cell r="F1099">
            <v>22.79</v>
          </cell>
          <cell r="G1099">
            <v>0.39300000000000002</v>
          </cell>
          <cell r="I1099">
            <v>5.7989821882951649</v>
          </cell>
        </row>
        <row r="1100">
          <cell r="B1100">
            <v>43160</v>
          </cell>
          <cell r="D1100" t="str">
            <v>BBA05</v>
          </cell>
          <cell r="E1100" t="str">
            <v>BBA05.2</v>
          </cell>
          <cell r="F1100">
            <v>23.93</v>
          </cell>
          <cell r="G1100">
            <v>0.43959999999999999</v>
          </cell>
          <cell r="I1100">
            <v>5.4435850773430392</v>
          </cell>
        </row>
        <row r="1101">
          <cell r="B1101">
            <v>43160</v>
          </cell>
          <cell r="D1101" t="str">
            <v>BBA05</v>
          </cell>
          <cell r="E1101" t="str">
            <v>BBA05.3</v>
          </cell>
          <cell r="F1101">
            <v>27.37</v>
          </cell>
          <cell r="G1101">
            <v>0.55430000000000001</v>
          </cell>
          <cell r="I1101">
            <v>4.9377593360995853</v>
          </cell>
        </row>
        <row r="1102">
          <cell r="B1102">
            <v>43160</v>
          </cell>
          <cell r="D1102" t="str">
            <v>BBA06</v>
          </cell>
          <cell r="E1102" t="str">
            <v>BBA06.1</v>
          </cell>
          <cell r="I1102"/>
        </row>
        <row r="1103">
          <cell r="B1103">
            <v>43160</v>
          </cell>
          <cell r="D1103" t="str">
            <v>BBA06</v>
          </cell>
          <cell r="E1103" t="str">
            <v>BBA06.2</v>
          </cell>
          <cell r="I1103"/>
        </row>
        <row r="1104">
          <cell r="B1104">
            <v>43160</v>
          </cell>
          <cell r="D1104" t="str">
            <v>BBA06</v>
          </cell>
          <cell r="E1104" t="str">
            <v>BBA06.3</v>
          </cell>
          <cell r="I1104"/>
        </row>
        <row r="1105">
          <cell r="B1105">
            <v>43160</v>
          </cell>
          <cell r="D1105" t="str">
            <v>BBB01</v>
          </cell>
          <cell r="E1105" t="str">
            <v>BBB01.1</v>
          </cell>
          <cell r="F1105">
            <v>27.54</v>
          </cell>
          <cell r="G1105">
            <v>0.55200000000000005</v>
          </cell>
          <cell r="I1105">
            <v>4.9891304347826075</v>
          </cell>
        </row>
        <row r="1106">
          <cell r="B1106">
            <v>43160</v>
          </cell>
          <cell r="D1106" t="str">
            <v>BBB01</v>
          </cell>
          <cell r="E1106" t="str">
            <v>BBB01.2</v>
          </cell>
          <cell r="F1106">
            <v>32.96</v>
          </cell>
          <cell r="G1106">
            <v>0.70520000000000005</v>
          </cell>
          <cell r="I1106">
            <v>4.6738513896766873</v>
          </cell>
        </row>
        <row r="1107">
          <cell r="B1107">
            <v>43160</v>
          </cell>
          <cell r="D1107" t="str">
            <v>BBB01</v>
          </cell>
          <cell r="E1107" t="str">
            <v>BBB01.3</v>
          </cell>
          <cell r="F1107">
            <v>32.36</v>
          </cell>
          <cell r="G1107">
            <v>0.70389999999999997</v>
          </cell>
          <cell r="I1107">
            <v>4.5972439266941327</v>
          </cell>
        </row>
        <row r="1108">
          <cell r="B1108">
            <v>43160</v>
          </cell>
          <cell r="D1108" t="str">
            <v>BBB02</v>
          </cell>
          <cell r="E1108" t="str">
            <v>BBB02.1</v>
          </cell>
          <cell r="F1108">
            <v>28.02</v>
          </cell>
          <cell r="G1108">
            <v>0.499</v>
          </cell>
          <cell r="I1108">
            <v>5.6152304609218433</v>
          </cell>
        </row>
        <row r="1109">
          <cell r="B1109">
            <v>43160</v>
          </cell>
          <cell r="D1109" t="str">
            <v>BBB02</v>
          </cell>
          <cell r="E1109" t="str">
            <v>BBB02.2</v>
          </cell>
          <cell r="F1109">
            <v>29.45</v>
          </cell>
          <cell r="G1109">
            <v>0.58520000000000005</v>
          </cell>
          <cell r="I1109">
            <v>5.0324675324675319</v>
          </cell>
        </row>
        <row r="1110">
          <cell r="B1110">
            <v>43160</v>
          </cell>
          <cell r="D1110" t="str">
            <v>BBB02</v>
          </cell>
          <cell r="E1110" t="str">
            <v>BBB02.3</v>
          </cell>
          <cell r="F1110">
            <v>31.35</v>
          </cell>
          <cell r="G1110">
            <v>0.59160000000000001</v>
          </cell>
          <cell r="I1110">
            <v>5.2991886409736306</v>
          </cell>
        </row>
        <row r="1111">
          <cell r="B1111">
            <v>43160</v>
          </cell>
          <cell r="D1111" t="str">
            <v>BBB03</v>
          </cell>
          <cell r="E1111" t="str">
            <v>BBB03.1</v>
          </cell>
          <cell r="F1111">
            <v>22.1</v>
          </cell>
          <cell r="G1111">
            <v>0.41120000000000001</v>
          </cell>
          <cell r="I1111">
            <v>5.3745136186770432</v>
          </cell>
        </row>
        <row r="1112">
          <cell r="B1112">
            <v>43160</v>
          </cell>
          <cell r="D1112" t="str">
            <v>BBB03</v>
          </cell>
          <cell r="E1112" t="str">
            <v>BBB03.2</v>
          </cell>
          <cell r="F1112">
            <v>27.98</v>
          </cell>
          <cell r="G1112">
            <v>0.58379999999999999</v>
          </cell>
          <cell r="I1112">
            <v>4.7927372387804041</v>
          </cell>
        </row>
        <row r="1113">
          <cell r="B1113">
            <v>43160</v>
          </cell>
          <cell r="D1113" t="str">
            <v>BBB03</v>
          </cell>
          <cell r="E1113" t="str">
            <v>BBB03.3</v>
          </cell>
          <cell r="F1113">
            <v>29.73</v>
          </cell>
          <cell r="G1113">
            <v>0.60980000000000001</v>
          </cell>
          <cell r="I1113">
            <v>4.875368973433913</v>
          </cell>
        </row>
        <row r="1114">
          <cell r="B1114">
            <v>43160</v>
          </cell>
          <cell r="D1114" t="str">
            <v>BBB04</v>
          </cell>
          <cell r="E1114" t="str">
            <v>BBB04.1</v>
          </cell>
          <cell r="F1114">
            <v>41.81</v>
          </cell>
          <cell r="G1114">
            <v>0.72009999999999996</v>
          </cell>
          <cell r="I1114">
            <v>5.8061380363838362</v>
          </cell>
        </row>
        <row r="1115">
          <cell r="B1115">
            <v>43160</v>
          </cell>
          <cell r="D1115" t="str">
            <v>BBB04</v>
          </cell>
          <cell r="E1115" t="str">
            <v>BBB04.2</v>
          </cell>
          <cell r="F1115">
            <v>46.26</v>
          </cell>
          <cell r="G1115">
            <v>1.0445</v>
          </cell>
          <cell r="I1115">
            <v>4.4289133556725702</v>
          </cell>
        </row>
        <row r="1116">
          <cell r="B1116">
            <v>43160</v>
          </cell>
          <cell r="D1116" t="str">
            <v>BBB04</v>
          </cell>
          <cell r="E1116" t="str">
            <v>BBB04.3</v>
          </cell>
          <cell r="F1116">
            <v>51.68</v>
          </cell>
          <cell r="G1116">
            <v>1.0004999999999999</v>
          </cell>
          <cell r="I1116">
            <v>5.1654172913543226</v>
          </cell>
        </row>
        <row r="1117">
          <cell r="B1117">
            <v>43160</v>
          </cell>
          <cell r="D1117" t="str">
            <v>BBB05</v>
          </cell>
          <cell r="E1117" t="str">
            <v>BBB05.1</v>
          </cell>
          <cell r="F1117">
            <v>27.34</v>
          </cell>
          <cell r="G1117">
            <v>0.70909999999999995</v>
          </cell>
          <cell r="I1117">
            <v>3.8555915949795518</v>
          </cell>
        </row>
        <row r="1118">
          <cell r="B1118">
            <v>43160</v>
          </cell>
          <cell r="D1118" t="str">
            <v>BBB05</v>
          </cell>
          <cell r="E1118" t="str">
            <v>BBB05.2</v>
          </cell>
          <cell r="F1118">
            <v>27.09</v>
          </cell>
          <cell r="G1118">
            <v>0.5978</v>
          </cell>
          <cell r="I1118">
            <v>4.5316159250585475</v>
          </cell>
        </row>
        <row r="1119">
          <cell r="B1119">
            <v>43160</v>
          </cell>
          <cell r="D1119" t="str">
            <v>BBB05</v>
          </cell>
          <cell r="E1119" t="str">
            <v>BBB05.3</v>
          </cell>
          <cell r="F1119">
            <v>28.53</v>
          </cell>
          <cell r="G1119">
            <v>0.61739999999999995</v>
          </cell>
          <cell r="I1119">
            <v>4.6209912536443154</v>
          </cell>
        </row>
        <row r="1120">
          <cell r="B1120">
            <v>43160</v>
          </cell>
          <cell r="D1120" t="str">
            <v>BBC01</v>
          </cell>
          <cell r="E1120" t="str">
            <v>BBC01.1</v>
          </cell>
          <cell r="F1120">
            <v>15.67</v>
          </cell>
          <cell r="G1120">
            <v>0.56940000000000002</v>
          </cell>
          <cell r="I1120">
            <v>2.7520196698278889</v>
          </cell>
        </row>
        <row r="1121">
          <cell r="B1121">
            <v>43160</v>
          </cell>
          <cell r="D1121" t="str">
            <v>BBC01</v>
          </cell>
          <cell r="E1121" t="str">
            <v>BBC01.2</v>
          </cell>
          <cell r="F1121">
            <v>21.98</v>
          </cell>
          <cell r="G1121">
            <v>0.5655</v>
          </cell>
          <cell r="I1121">
            <v>3.8868258178603008</v>
          </cell>
        </row>
        <row r="1122">
          <cell r="B1122">
            <v>43160</v>
          </cell>
          <cell r="D1122" t="str">
            <v>BBC01</v>
          </cell>
          <cell r="E1122" t="str">
            <v>BBC01.3</v>
          </cell>
          <cell r="F1122">
            <v>22.5</v>
          </cell>
          <cell r="G1122">
            <v>0.63590000000000002</v>
          </cell>
          <cell r="I1122">
            <v>3.5382921843057082</v>
          </cell>
        </row>
        <row r="1123">
          <cell r="B1123">
            <v>43160</v>
          </cell>
          <cell r="D1123" t="str">
            <v>BBC02</v>
          </cell>
          <cell r="E1123" t="str">
            <v>BBC02.1</v>
          </cell>
          <cell r="F1123">
            <v>13.59</v>
          </cell>
          <cell r="G1123">
            <v>0.4143</v>
          </cell>
          <cell r="I1123">
            <v>3.280231716147719</v>
          </cell>
        </row>
        <row r="1124">
          <cell r="B1124">
            <v>43160</v>
          </cell>
          <cell r="D1124" t="str">
            <v>BBC02</v>
          </cell>
          <cell r="E1124" t="str">
            <v>BBC02.2</v>
          </cell>
          <cell r="F1124">
            <v>17.760000000000002</v>
          </cell>
          <cell r="G1124">
            <v>0.6391</v>
          </cell>
          <cell r="I1124">
            <v>2.7789078391488031</v>
          </cell>
        </row>
        <row r="1125">
          <cell r="B1125">
            <v>43160</v>
          </cell>
          <cell r="D1125" t="str">
            <v>BBC02</v>
          </cell>
          <cell r="E1125" t="str">
            <v>BBC02.3</v>
          </cell>
          <cell r="F1125">
            <v>24.23</v>
          </cell>
          <cell r="G1125">
            <v>0.67049999999999998</v>
          </cell>
          <cell r="I1125">
            <v>3.6137211036539894</v>
          </cell>
        </row>
        <row r="1126">
          <cell r="B1126">
            <v>43160</v>
          </cell>
          <cell r="D1126" t="str">
            <v>BBC03</v>
          </cell>
          <cell r="E1126" t="str">
            <v>BBC03.1</v>
          </cell>
          <cell r="F1126">
            <v>15.01</v>
          </cell>
          <cell r="G1126">
            <v>0.50270000000000004</v>
          </cell>
          <cell r="I1126">
            <v>2.985876268151979</v>
          </cell>
        </row>
        <row r="1127">
          <cell r="B1127">
            <v>43160</v>
          </cell>
          <cell r="D1127" t="str">
            <v>BBC03</v>
          </cell>
          <cell r="E1127" t="str">
            <v>BBC03.2</v>
          </cell>
          <cell r="F1127">
            <v>15.89</v>
          </cell>
          <cell r="G1127">
            <v>0.47310000000000002</v>
          </cell>
          <cell r="I1127">
            <v>3.3586979496935108</v>
          </cell>
        </row>
        <row r="1128">
          <cell r="B1128">
            <v>43160</v>
          </cell>
          <cell r="D1128" t="str">
            <v>BBC03</v>
          </cell>
          <cell r="E1128" t="str">
            <v>BBC03.3</v>
          </cell>
          <cell r="F1128">
            <v>18.489999999999998</v>
          </cell>
          <cell r="G1128">
            <v>0.59530000000000005</v>
          </cell>
          <cell r="I1128">
            <v>3.1059969763144628</v>
          </cell>
        </row>
        <row r="1129">
          <cell r="B1129">
            <v>43160</v>
          </cell>
          <cell r="D1129" t="str">
            <v>BBC04</v>
          </cell>
          <cell r="E1129" t="str">
            <v>BBC04.1</v>
          </cell>
          <cell r="F1129">
            <v>14.11</v>
          </cell>
          <cell r="G1129">
            <v>0.42959999999999998</v>
          </cell>
          <cell r="I1129">
            <v>3.2844506517690872</v>
          </cell>
        </row>
        <row r="1130">
          <cell r="B1130">
            <v>43160</v>
          </cell>
          <cell r="D1130" t="str">
            <v>BBC04</v>
          </cell>
          <cell r="E1130" t="str">
            <v>BBC04.2</v>
          </cell>
          <cell r="F1130">
            <v>18.09</v>
          </cell>
          <cell r="G1130">
            <v>0.57399999999999995</v>
          </cell>
          <cell r="I1130">
            <v>3.1515679442508713</v>
          </cell>
        </row>
        <row r="1131">
          <cell r="B1131">
            <v>43160</v>
          </cell>
          <cell r="D1131" t="str">
            <v>BBC04</v>
          </cell>
          <cell r="E1131" t="str">
            <v>BBC04.3</v>
          </cell>
          <cell r="F1131">
            <v>23.17</v>
          </cell>
          <cell r="G1131">
            <v>0.67659999999999998</v>
          </cell>
          <cell r="I1131">
            <v>3.4244753177652973</v>
          </cell>
        </row>
        <row r="1132">
          <cell r="B1132">
            <v>43161</v>
          </cell>
          <cell r="D1132" t="str">
            <v>BBD01</v>
          </cell>
          <cell r="E1132" t="str">
            <v>BBD01.1</v>
          </cell>
          <cell r="F1132">
            <v>32.15</v>
          </cell>
          <cell r="G1132">
            <v>0.76910000000000001</v>
          </cell>
          <cell r="I1132">
            <v>4.1802106358080868</v>
          </cell>
        </row>
        <row r="1133">
          <cell r="B1133">
            <v>43161</v>
          </cell>
          <cell r="D1133" t="str">
            <v>BBD01</v>
          </cell>
          <cell r="E1133" t="str">
            <v>BBD01.2</v>
          </cell>
          <cell r="F1133">
            <v>57.97</v>
          </cell>
          <cell r="G1133">
            <v>1.3167</v>
          </cell>
          <cell r="I1133">
            <v>4.4026733500417716</v>
          </cell>
        </row>
        <row r="1134">
          <cell r="B1134">
            <v>43161</v>
          </cell>
          <cell r="D1134" t="str">
            <v>BBD01</v>
          </cell>
          <cell r="E1134" t="str">
            <v>BBD01.3</v>
          </cell>
          <cell r="F1134">
            <v>79.27</v>
          </cell>
          <cell r="G1134">
            <v>1.9743999999999999</v>
          </cell>
          <cell r="I1134">
            <v>4.0148905996758506</v>
          </cell>
        </row>
        <row r="1135">
          <cell r="B1135">
            <v>43161</v>
          </cell>
          <cell r="D1135" t="str">
            <v>BBD02</v>
          </cell>
          <cell r="E1135" t="str">
            <v>BBD02.1</v>
          </cell>
          <cell r="F1135">
            <v>10.53</v>
          </cell>
          <cell r="G1135">
            <v>0.20749999999999999</v>
          </cell>
          <cell r="I1135">
            <v>5.0746987951807228</v>
          </cell>
        </row>
        <row r="1136">
          <cell r="B1136">
            <v>43161</v>
          </cell>
          <cell r="D1136" t="str">
            <v>BBD02</v>
          </cell>
          <cell r="E1136" t="str">
            <v>BBD02.2</v>
          </cell>
          <cell r="F1136">
            <v>13.97</v>
          </cell>
          <cell r="G1136">
            <v>0.2487</v>
          </cell>
          <cell r="I1136">
            <v>5.6172094893445923</v>
          </cell>
        </row>
        <row r="1137">
          <cell r="B1137">
            <v>43161</v>
          </cell>
          <cell r="D1137" t="str">
            <v>BBD02</v>
          </cell>
          <cell r="E1137" t="str">
            <v>BBD02.3</v>
          </cell>
          <cell r="F1137">
            <v>17.02</v>
          </cell>
          <cell r="G1137">
            <v>0.29399999999999998</v>
          </cell>
          <cell r="I1137">
            <v>5.7891156462585034</v>
          </cell>
        </row>
        <row r="1138">
          <cell r="B1138">
            <v>43161</v>
          </cell>
          <cell r="D1138" t="str">
            <v>BBE01</v>
          </cell>
          <cell r="E1138" t="str">
            <v>BBE01.1</v>
          </cell>
          <cell r="F1138">
            <v>14.96</v>
          </cell>
          <cell r="G1138">
            <v>0.18429999999999999</v>
          </cell>
          <cell r="I1138">
            <v>8.1172002170374391</v>
          </cell>
        </row>
        <row r="1139">
          <cell r="B1139">
            <v>43161</v>
          </cell>
          <cell r="D1139" t="str">
            <v>BBE01</v>
          </cell>
          <cell r="E1139" t="str">
            <v>BBE01.2</v>
          </cell>
          <cell r="F1139">
            <v>19.05</v>
          </cell>
          <cell r="G1139">
            <v>0.2601</v>
          </cell>
          <cell r="I1139">
            <v>7.3241061130334488</v>
          </cell>
        </row>
        <row r="1140">
          <cell r="B1140">
            <v>43161</v>
          </cell>
          <cell r="D1140" t="str">
            <v>BBE01</v>
          </cell>
          <cell r="E1140" t="str">
            <v>BBE01.3</v>
          </cell>
          <cell r="F1140">
            <v>23.27</v>
          </cell>
          <cell r="G1140">
            <v>0.31490000000000001</v>
          </cell>
          <cell r="I1140">
            <v>7.3896475071451251</v>
          </cell>
        </row>
        <row r="1141">
          <cell r="B1141">
            <v>43161</v>
          </cell>
          <cell r="D1141" t="str">
            <v>BBE02</v>
          </cell>
          <cell r="E1141" t="str">
            <v>BBE02.1</v>
          </cell>
          <cell r="F1141">
            <v>10.18</v>
          </cell>
          <cell r="G1141">
            <v>0.12280000000000001</v>
          </cell>
          <cell r="I1141">
            <v>8.289902280130292</v>
          </cell>
        </row>
        <row r="1142">
          <cell r="B1142">
            <v>43161</v>
          </cell>
          <cell r="D1142" t="str">
            <v>BBE02</v>
          </cell>
          <cell r="E1142" t="str">
            <v>BBE02.2</v>
          </cell>
          <cell r="F1142">
            <v>15.55</v>
          </cell>
          <cell r="G1142">
            <v>0.2</v>
          </cell>
          <cell r="I1142">
            <v>7.7750000000000004</v>
          </cell>
        </row>
        <row r="1143">
          <cell r="B1143">
            <v>43161</v>
          </cell>
          <cell r="D1143" t="str">
            <v>BBE02</v>
          </cell>
          <cell r="E1143" t="str">
            <v>BBE02.3</v>
          </cell>
          <cell r="F1143">
            <v>18.7</v>
          </cell>
          <cell r="G1143">
            <v>0.25040000000000001</v>
          </cell>
          <cell r="I1143">
            <v>7.4680511182108615</v>
          </cell>
        </row>
        <row r="1144">
          <cell r="B1144">
            <v>43161</v>
          </cell>
          <cell r="D1144" t="str">
            <v>BBE03</v>
          </cell>
          <cell r="E1144" t="str">
            <v>BBE03.1</v>
          </cell>
          <cell r="F1144">
            <v>18.739999999999998</v>
          </cell>
          <cell r="G1144">
            <v>0.2306</v>
          </cell>
          <cell r="I1144">
            <v>8.1266261925411971</v>
          </cell>
        </row>
        <row r="1145">
          <cell r="B1145">
            <v>43161</v>
          </cell>
          <cell r="D1145" t="str">
            <v>BBE03</v>
          </cell>
          <cell r="E1145" t="str">
            <v>BBE03.2</v>
          </cell>
          <cell r="F1145">
            <v>19.21</v>
          </cell>
          <cell r="G1145">
            <v>0.3125</v>
          </cell>
          <cell r="I1145">
            <v>6.1471999999999998</v>
          </cell>
        </row>
        <row r="1146">
          <cell r="B1146">
            <v>43161</v>
          </cell>
          <cell r="D1146" t="str">
            <v>BBE03</v>
          </cell>
          <cell r="E1146" t="str">
            <v>BBE03.3</v>
          </cell>
          <cell r="F1146">
            <v>19.97</v>
          </cell>
          <cell r="G1146">
            <v>0.29189999999999999</v>
          </cell>
          <cell r="I1146">
            <v>6.8413840356286402</v>
          </cell>
        </row>
        <row r="1147">
          <cell r="B1147">
            <v>43161</v>
          </cell>
          <cell r="D1147" t="str">
            <v>BBE04</v>
          </cell>
          <cell r="E1147" t="str">
            <v>BBE04.1</v>
          </cell>
          <cell r="F1147">
            <v>17.579999999999998</v>
          </cell>
          <cell r="G1147">
            <v>0.24890000000000001</v>
          </cell>
          <cell r="I1147">
            <v>7.0630775411811966</v>
          </cell>
        </row>
        <row r="1148">
          <cell r="B1148">
            <v>43161</v>
          </cell>
          <cell r="D1148" t="str">
            <v>BBE04</v>
          </cell>
          <cell r="E1148" t="str">
            <v>BBE04.2</v>
          </cell>
          <cell r="F1148">
            <v>23.37</v>
          </cell>
          <cell r="G1148">
            <v>0.36570000000000003</v>
          </cell>
          <cell r="I1148">
            <v>6.3904840032813777</v>
          </cell>
        </row>
        <row r="1149">
          <cell r="B1149">
            <v>43161</v>
          </cell>
          <cell r="D1149" t="str">
            <v>BBE04</v>
          </cell>
          <cell r="E1149" t="str">
            <v>BBE04.3</v>
          </cell>
          <cell r="F1149">
            <v>27.55</v>
          </cell>
          <cell r="G1149">
            <v>0.42080000000000001</v>
          </cell>
          <cell r="I1149">
            <v>6.5470532319391639</v>
          </cell>
        </row>
        <row r="1150">
          <cell r="B1150">
            <v>43161</v>
          </cell>
          <cell r="D1150" t="str">
            <v>BBE05</v>
          </cell>
          <cell r="E1150" t="str">
            <v>BBE05.1</v>
          </cell>
          <cell r="F1150">
            <v>14.27</v>
          </cell>
          <cell r="G1150">
            <v>0.32940000000000003</v>
          </cell>
          <cell r="I1150">
            <v>4.332119004250151</v>
          </cell>
        </row>
        <row r="1151">
          <cell r="B1151">
            <v>43161</v>
          </cell>
          <cell r="D1151" t="str">
            <v>BBE05</v>
          </cell>
          <cell r="E1151" t="str">
            <v>BBE05.2</v>
          </cell>
          <cell r="F1151">
            <v>25.72</v>
          </cell>
          <cell r="G1151">
            <v>0.57599999999999996</v>
          </cell>
          <cell r="I1151">
            <v>4.4652777777777777</v>
          </cell>
        </row>
        <row r="1152">
          <cell r="B1152">
            <v>43161</v>
          </cell>
          <cell r="D1152" t="str">
            <v>BBE05</v>
          </cell>
          <cell r="E1152" t="str">
            <v>BBE05.3</v>
          </cell>
          <cell r="F1152">
            <v>30.06</v>
          </cell>
          <cell r="G1152">
            <v>0.68469999999999998</v>
          </cell>
          <cell r="I1152">
            <v>4.3902439024390238</v>
          </cell>
        </row>
        <row r="1153">
          <cell r="B1153">
            <v>43161</v>
          </cell>
          <cell r="D1153" t="str">
            <v>BBF01</v>
          </cell>
          <cell r="E1153" t="str">
            <v>BBF01.1</v>
          </cell>
          <cell r="F1153">
            <v>19.97</v>
          </cell>
          <cell r="G1153">
            <v>0.49209999999999998</v>
          </cell>
          <cell r="I1153">
            <v>4.0581182686445842</v>
          </cell>
        </row>
        <row r="1154">
          <cell r="B1154">
            <v>43161</v>
          </cell>
          <cell r="D1154" t="str">
            <v>BBF01</v>
          </cell>
          <cell r="E1154" t="str">
            <v>BBF01.2</v>
          </cell>
          <cell r="F1154">
            <v>24.1</v>
          </cell>
          <cell r="G1154">
            <v>0.51449999999999996</v>
          </cell>
          <cell r="I1154">
            <v>4.6841593780369291</v>
          </cell>
        </row>
        <row r="1155">
          <cell r="B1155">
            <v>43161</v>
          </cell>
          <cell r="D1155" t="str">
            <v>BBF01</v>
          </cell>
          <cell r="E1155" t="str">
            <v>BBF01.3</v>
          </cell>
          <cell r="F1155">
            <v>31.55</v>
          </cell>
          <cell r="G1155">
            <v>0.75529999999999997</v>
          </cell>
          <cell r="I1155">
            <v>4.1771481530517676</v>
          </cell>
        </row>
        <row r="1156">
          <cell r="B1156">
            <v>43161</v>
          </cell>
          <cell r="D1156" t="str">
            <v>BBG01</v>
          </cell>
          <cell r="E1156" t="str">
            <v>BBG01.1</v>
          </cell>
          <cell r="F1156">
            <v>21.11</v>
          </cell>
          <cell r="G1156">
            <v>0.3805</v>
          </cell>
          <cell r="I1156">
            <v>5.5479632063074904</v>
          </cell>
        </row>
        <row r="1157">
          <cell r="B1157">
            <v>43161</v>
          </cell>
          <cell r="D1157" t="str">
            <v>BBG01</v>
          </cell>
          <cell r="E1157" t="str">
            <v>BBG01.2</v>
          </cell>
          <cell r="F1157">
            <v>24.95</v>
          </cell>
          <cell r="G1157">
            <v>0.61250000000000004</v>
          </cell>
          <cell r="I1157">
            <v>4.073469387755102</v>
          </cell>
        </row>
        <row r="1158">
          <cell r="B1158">
            <v>43161</v>
          </cell>
          <cell r="D1158" t="str">
            <v>BBG01</v>
          </cell>
          <cell r="E1158" t="str">
            <v>BBG01.3</v>
          </cell>
          <cell r="F1158">
            <v>31.04</v>
          </cell>
          <cell r="G1158">
            <v>0.70120000000000005</v>
          </cell>
          <cell r="I1158">
            <v>4.4266970907016541</v>
          </cell>
        </row>
        <row r="1159">
          <cell r="B1159">
            <v>43161</v>
          </cell>
          <cell r="D1159" t="str">
            <v>BBG02</v>
          </cell>
          <cell r="E1159" t="str">
            <v>BBG02.1</v>
          </cell>
          <cell r="F1159">
            <v>21.56</v>
          </cell>
          <cell r="G1159">
            <v>0.3911</v>
          </cell>
          <cell r="I1159">
            <v>5.5126566095627716</v>
          </cell>
        </row>
        <row r="1160">
          <cell r="B1160">
            <v>43161</v>
          </cell>
          <cell r="D1160" t="str">
            <v>BBG02</v>
          </cell>
          <cell r="E1160" t="str">
            <v>BBG02.2</v>
          </cell>
          <cell r="F1160">
            <v>22.17</v>
          </cell>
          <cell r="G1160">
            <v>0.39589999999999997</v>
          </cell>
          <cell r="I1160">
            <v>5.5998989643849466</v>
          </cell>
        </row>
        <row r="1161">
          <cell r="B1161">
            <v>43161</v>
          </cell>
          <cell r="D1161" t="str">
            <v>BBG02</v>
          </cell>
          <cell r="E1161" t="str">
            <v>BBG02.3</v>
          </cell>
          <cell r="F1161">
            <v>29.55</v>
          </cell>
          <cell r="G1161">
            <v>0.61250000000000004</v>
          </cell>
          <cell r="I1161">
            <v>4.8244897959183675</v>
          </cell>
        </row>
        <row r="1162">
          <cell r="B1162">
            <v>43161</v>
          </cell>
          <cell r="D1162" t="str">
            <v>BBG03</v>
          </cell>
          <cell r="E1162" t="str">
            <v>BBG03.1</v>
          </cell>
          <cell r="F1162">
            <v>29.09</v>
          </cell>
          <cell r="G1162">
            <v>0.49349999999999999</v>
          </cell>
          <cell r="I1162">
            <v>5.8946301925025333</v>
          </cell>
        </row>
        <row r="1163">
          <cell r="B1163">
            <v>43161</v>
          </cell>
          <cell r="D1163" t="str">
            <v>BBG03</v>
          </cell>
          <cell r="E1163" t="str">
            <v>BBG03.2</v>
          </cell>
          <cell r="F1163">
            <v>38.130000000000003</v>
          </cell>
          <cell r="G1163">
            <v>0.66239999999999999</v>
          </cell>
          <cell r="I1163">
            <v>5.7563405797101455</v>
          </cell>
        </row>
        <row r="1164">
          <cell r="B1164">
            <v>43161</v>
          </cell>
          <cell r="D1164" t="str">
            <v>BBG03</v>
          </cell>
          <cell r="E1164" t="str">
            <v>BBG03.3</v>
          </cell>
          <cell r="F1164">
            <v>41.29</v>
          </cell>
          <cell r="G1164">
            <v>0.73160000000000003</v>
          </cell>
          <cell r="I1164">
            <v>5.6437944231820669</v>
          </cell>
        </row>
        <row r="1165">
          <cell r="B1165">
            <v>43161</v>
          </cell>
          <cell r="D1165" t="str">
            <v>BBG04</v>
          </cell>
          <cell r="E1165" t="str">
            <v>BBG04.1</v>
          </cell>
          <cell r="F1165">
            <v>12.94</v>
          </cell>
          <cell r="G1165">
            <v>0.19450000000000001</v>
          </cell>
          <cell r="I1165">
            <v>6.6529562982005128</v>
          </cell>
        </row>
        <row r="1166">
          <cell r="B1166">
            <v>43161</v>
          </cell>
          <cell r="D1166" t="str">
            <v>BBG04</v>
          </cell>
          <cell r="E1166" t="str">
            <v>BBG04.2</v>
          </cell>
          <cell r="F1166">
            <v>23.08</v>
          </cell>
          <cell r="G1166">
            <v>0.42380000000000001</v>
          </cell>
          <cell r="I1166">
            <v>5.4459650778669175</v>
          </cell>
        </row>
        <row r="1167">
          <cell r="B1167">
            <v>43161</v>
          </cell>
          <cell r="D1167" t="str">
            <v>BBG04</v>
          </cell>
          <cell r="E1167" t="str">
            <v>BBG04.3</v>
          </cell>
          <cell r="F1167">
            <v>28.77</v>
          </cell>
          <cell r="G1167">
            <v>0.46579999999999999</v>
          </cell>
          <cell r="I1167">
            <v>6.1764705882352944</v>
          </cell>
        </row>
        <row r="1168">
          <cell r="B1168">
            <v>43161</v>
          </cell>
          <cell r="D1168" t="str">
            <v>BBH01</v>
          </cell>
          <cell r="E1168" t="str">
            <v>BBH01.1</v>
          </cell>
          <cell r="F1168">
            <v>23.41</v>
          </cell>
          <cell r="G1168">
            <v>0.3004</v>
          </cell>
          <cell r="I1168">
            <v>7.7929427430093217</v>
          </cell>
        </row>
        <row r="1169">
          <cell r="B1169">
            <v>43161</v>
          </cell>
          <cell r="D1169" t="str">
            <v>BBH01</v>
          </cell>
          <cell r="E1169" t="str">
            <v>BBH01.2</v>
          </cell>
          <cell r="F1169">
            <v>32.4</v>
          </cell>
          <cell r="G1169">
            <v>0.41210000000000002</v>
          </cell>
          <cell r="I1169">
            <v>7.8621693763649585</v>
          </cell>
        </row>
        <row r="1170">
          <cell r="B1170">
            <v>43161</v>
          </cell>
          <cell r="D1170" t="str">
            <v>BBH01</v>
          </cell>
          <cell r="E1170" t="str">
            <v>BBH01.3</v>
          </cell>
          <cell r="F1170">
            <v>34.119999999999997</v>
          </cell>
          <cell r="G1170">
            <v>0.51380000000000003</v>
          </cell>
          <cell r="I1170">
            <v>6.6407162319968851</v>
          </cell>
        </row>
        <row r="1171">
          <cell r="B1171">
            <v>43161</v>
          </cell>
          <cell r="D1171" t="str">
            <v>BBJ01</v>
          </cell>
          <cell r="E1171" t="str">
            <v>BBJ01.1</v>
          </cell>
          <cell r="F1171">
            <v>11.63</v>
          </cell>
          <cell r="G1171">
            <v>0.22389999999999999</v>
          </cell>
          <cell r="I1171">
            <v>5.1942831621259495</v>
          </cell>
        </row>
        <row r="1172">
          <cell r="B1172">
            <v>43161</v>
          </cell>
          <cell r="D1172" t="str">
            <v>BBJ01</v>
          </cell>
          <cell r="E1172" t="str">
            <v>BBJ01.2</v>
          </cell>
          <cell r="F1172">
            <v>15.29</v>
          </cell>
          <cell r="G1172">
            <v>0.27229999999999999</v>
          </cell>
          <cell r="I1172">
            <v>5.6151303709144322</v>
          </cell>
        </row>
        <row r="1173">
          <cell r="B1173">
            <v>43161</v>
          </cell>
          <cell r="D1173" t="str">
            <v>BBJ01</v>
          </cell>
          <cell r="E1173" t="str">
            <v>BBJ01.3</v>
          </cell>
          <cell r="F1173">
            <v>28.13</v>
          </cell>
          <cell r="G1173">
            <v>0.44840000000000002</v>
          </cell>
          <cell r="I1173">
            <v>6.2734165923282781</v>
          </cell>
        </row>
        <row r="1174">
          <cell r="B1174">
            <v>43161</v>
          </cell>
          <cell r="D1174" t="str">
            <v>BBJ02</v>
          </cell>
          <cell r="E1174" t="str">
            <v>BBJ02.1</v>
          </cell>
          <cell r="F1174">
            <v>12.02</v>
          </cell>
          <cell r="G1174">
            <v>0.1968</v>
          </cell>
          <cell r="I1174">
            <v>6.1077235772357721</v>
          </cell>
        </row>
        <row r="1175">
          <cell r="B1175">
            <v>43161</v>
          </cell>
          <cell r="D1175" t="str">
            <v>BBJ02</v>
          </cell>
          <cell r="E1175" t="str">
            <v>BBJ02.2</v>
          </cell>
          <cell r="F1175">
            <v>16.34</v>
          </cell>
          <cell r="G1175">
            <v>0.2117</v>
          </cell>
          <cell r="I1175">
            <v>7.7184695323571093</v>
          </cell>
        </row>
        <row r="1176">
          <cell r="B1176">
            <v>43161</v>
          </cell>
          <cell r="D1176" t="str">
            <v>BBJ02</v>
          </cell>
          <cell r="E1176" t="str">
            <v>BBJ02.3</v>
          </cell>
          <cell r="F1176">
            <v>18.170000000000002</v>
          </cell>
          <cell r="G1176">
            <v>0.3145</v>
          </cell>
          <cell r="I1176">
            <v>5.7774244833068362</v>
          </cell>
        </row>
        <row r="1177">
          <cell r="B1177">
            <v>43161</v>
          </cell>
          <cell r="D1177" t="str">
            <v>BBK01</v>
          </cell>
          <cell r="E1177" t="str">
            <v>BBK01.1</v>
          </cell>
          <cell r="F1177">
            <v>19.61</v>
          </cell>
          <cell r="G1177">
            <v>0.34620000000000001</v>
          </cell>
          <cell r="I1177">
            <v>5.6643558636626228</v>
          </cell>
        </row>
        <row r="1178">
          <cell r="B1178">
            <v>43161</v>
          </cell>
          <cell r="D1178" t="str">
            <v>BBK01</v>
          </cell>
          <cell r="E1178" t="str">
            <v>BBK01.2</v>
          </cell>
          <cell r="F1178">
            <v>27.5</v>
          </cell>
          <cell r="G1178">
            <v>0.49080000000000001</v>
          </cell>
          <cell r="I1178">
            <v>5.6030969845150773</v>
          </cell>
        </row>
        <row r="1179">
          <cell r="B1179">
            <v>43161</v>
          </cell>
          <cell r="D1179" t="str">
            <v>BBK01</v>
          </cell>
          <cell r="E1179" t="str">
            <v>BBK01.3</v>
          </cell>
          <cell r="F1179">
            <v>35.61</v>
          </cell>
          <cell r="G1179">
            <v>0.68369999999999997</v>
          </cell>
          <cell r="I1179">
            <v>5.2084247476963581</v>
          </cell>
        </row>
        <row r="1180">
          <cell r="B1180">
            <v>43161</v>
          </cell>
          <cell r="D1180" t="str">
            <v>BBK02</v>
          </cell>
          <cell r="E1180" t="str">
            <v>BBK02.1</v>
          </cell>
          <cell r="F1180">
            <v>31.62</v>
          </cell>
          <cell r="G1180">
            <v>0.62470000000000003</v>
          </cell>
          <cell r="I1180">
            <v>5.0616295821994557</v>
          </cell>
        </row>
        <row r="1181">
          <cell r="B1181">
            <v>43161</v>
          </cell>
          <cell r="D1181" t="str">
            <v>BBK02</v>
          </cell>
          <cell r="E1181" t="str">
            <v>BBK02.2</v>
          </cell>
          <cell r="F1181">
            <v>38.97</v>
          </cell>
          <cell r="G1181">
            <v>0.73729999999999996</v>
          </cell>
          <cell r="I1181">
            <v>5.2855011528550113</v>
          </cell>
        </row>
        <row r="1182">
          <cell r="B1182">
            <v>43161</v>
          </cell>
          <cell r="D1182" t="str">
            <v>BBK02</v>
          </cell>
          <cell r="E1182" t="str">
            <v>BBK02.3</v>
          </cell>
          <cell r="F1182">
            <v>39.75</v>
          </cell>
          <cell r="G1182">
            <v>0.71099999999999997</v>
          </cell>
          <cell r="I1182">
            <v>5.590717299578059</v>
          </cell>
        </row>
        <row r="1183">
          <cell r="B1183">
            <v>43161</v>
          </cell>
          <cell r="D1183" t="str">
            <v>BBK03</v>
          </cell>
          <cell r="E1183" t="str">
            <v>BBK03.1</v>
          </cell>
          <cell r="F1183">
            <v>26.68</v>
          </cell>
          <cell r="G1183">
            <v>0.48570000000000002</v>
          </cell>
          <cell r="I1183">
            <v>5.493102738315832</v>
          </cell>
        </row>
        <row r="1184">
          <cell r="B1184">
            <v>43161</v>
          </cell>
          <cell r="D1184" t="str">
            <v>BBK03</v>
          </cell>
          <cell r="E1184" t="str">
            <v>BBK03.2</v>
          </cell>
          <cell r="F1184">
            <v>28.28</v>
          </cell>
          <cell r="G1184">
            <v>0.51519999999999999</v>
          </cell>
          <cell r="I1184">
            <v>5.4891304347826093</v>
          </cell>
        </row>
        <row r="1185">
          <cell r="B1185">
            <v>43161</v>
          </cell>
          <cell r="D1185" t="str">
            <v>BBK03</v>
          </cell>
          <cell r="E1185" t="str">
            <v>BBK03.3</v>
          </cell>
          <cell r="F1185">
            <v>34</v>
          </cell>
          <cell r="G1185">
            <v>0.77980000000000005</v>
          </cell>
          <cell r="I1185">
            <v>4.3600923313670172</v>
          </cell>
        </row>
        <row r="1186">
          <cell r="B1186">
            <v>43161</v>
          </cell>
          <cell r="D1186" t="str">
            <v>BBL01</v>
          </cell>
          <cell r="E1186" t="str">
            <v>BBL01.1</v>
          </cell>
          <cell r="F1186">
            <v>28.07</v>
          </cell>
          <cell r="G1186">
            <v>0.55900000000000005</v>
          </cell>
          <cell r="I1186">
            <v>5.0214669051878351</v>
          </cell>
        </row>
        <row r="1187">
          <cell r="B1187">
            <v>43161</v>
          </cell>
          <cell r="D1187" t="str">
            <v>BBL01</v>
          </cell>
          <cell r="E1187" t="str">
            <v>BBL01.2</v>
          </cell>
          <cell r="F1187">
            <v>28.8</v>
          </cell>
          <cell r="G1187">
            <v>0.56530000000000002</v>
          </cell>
          <cell r="I1187">
            <v>5.0946400141517776</v>
          </cell>
        </row>
        <row r="1188">
          <cell r="B1188">
            <v>43161</v>
          </cell>
          <cell r="D1188" t="str">
            <v>BBL01</v>
          </cell>
          <cell r="E1188" t="str">
            <v>BBL01.3</v>
          </cell>
          <cell r="F1188">
            <v>30.32</v>
          </cell>
          <cell r="G1188">
            <v>0.44400000000000001</v>
          </cell>
          <cell r="I1188">
            <v>6.8288288288288284</v>
          </cell>
        </row>
        <row r="1189">
          <cell r="B1189">
            <v>43190</v>
          </cell>
          <cell r="D1189" t="str">
            <v>ANA01</v>
          </cell>
          <cell r="E1189" t="str">
            <v>ANA01.1</v>
          </cell>
          <cell r="F1189">
            <v>11.65</v>
          </cell>
          <cell r="G1189">
            <v>0.28749999999999998</v>
          </cell>
          <cell r="I1189">
            <v>4.0521739130434788</v>
          </cell>
        </row>
        <row r="1190">
          <cell r="B1190">
            <v>43190</v>
          </cell>
          <cell r="D1190" t="str">
            <v>ANA01</v>
          </cell>
          <cell r="E1190" t="str">
            <v>ANA01.2</v>
          </cell>
          <cell r="F1190">
            <v>15.08</v>
          </cell>
          <cell r="G1190">
            <v>0.3241</v>
          </cell>
          <cell r="I1190">
            <v>4.6528849120641782</v>
          </cell>
        </row>
        <row r="1191">
          <cell r="B1191">
            <v>43190</v>
          </cell>
          <cell r="D1191" t="str">
            <v>ANA01</v>
          </cell>
          <cell r="E1191" t="str">
            <v>ANA01.3</v>
          </cell>
          <cell r="F1191">
            <v>18.96</v>
          </cell>
          <cell r="G1191">
            <v>0.47010000000000002</v>
          </cell>
          <cell r="I1191">
            <v>4.033184428844927</v>
          </cell>
        </row>
        <row r="1192">
          <cell r="B1192">
            <v>43190</v>
          </cell>
          <cell r="D1192" t="str">
            <v>ANA02</v>
          </cell>
          <cell r="E1192" t="str">
            <v>ANA02.1</v>
          </cell>
          <cell r="F1192">
            <v>7.46</v>
          </cell>
          <cell r="G1192">
            <v>0.1678</v>
          </cell>
          <cell r="I1192">
            <v>4.4457687723480337</v>
          </cell>
        </row>
        <row r="1193">
          <cell r="B1193">
            <v>43190</v>
          </cell>
          <cell r="D1193" t="str">
            <v>ANA02</v>
          </cell>
          <cell r="E1193" t="str">
            <v>ANA02.2</v>
          </cell>
          <cell r="F1193">
            <v>14.15</v>
          </cell>
          <cell r="G1193">
            <v>0.32840000000000003</v>
          </cell>
          <cell r="I1193">
            <v>4.3087697929354443</v>
          </cell>
        </row>
        <row r="1194">
          <cell r="B1194">
            <v>43190</v>
          </cell>
          <cell r="D1194" t="str">
            <v>ANA02</v>
          </cell>
          <cell r="E1194" t="str">
            <v>ANA02.3</v>
          </cell>
          <cell r="F1194">
            <v>18.190000000000001</v>
          </cell>
          <cell r="G1194">
            <v>0.40889999999999999</v>
          </cell>
          <cell r="I1194">
            <v>4.4485204206407438</v>
          </cell>
        </row>
        <row r="1195">
          <cell r="B1195">
            <v>43190</v>
          </cell>
          <cell r="D1195" t="str">
            <v>ANA03</v>
          </cell>
          <cell r="E1195" t="str">
            <v>ANA03.1</v>
          </cell>
          <cell r="F1195">
            <v>22</v>
          </cell>
          <cell r="G1195">
            <v>0.65139999999999998</v>
          </cell>
          <cell r="I1195">
            <v>3.3773411114522567</v>
          </cell>
        </row>
        <row r="1196">
          <cell r="B1196">
            <v>43190</v>
          </cell>
          <cell r="D1196" t="str">
            <v>ANA03</v>
          </cell>
          <cell r="E1196" t="str">
            <v>ANA03.2</v>
          </cell>
          <cell r="F1196">
            <v>25.47</v>
          </cell>
          <cell r="G1196">
            <v>0.73160000000000003</v>
          </cell>
          <cell r="I1196">
            <v>3.4814106068890096</v>
          </cell>
        </row>
        <row r="1197">
          <cell r="B1197">
            <v>43190</v>
          </cell>
          <cell r="D1197" t="str">
            <v>ANA03</v>
          </cell>
          <cell r="E1197" t="str">
            <v>ANA03.3</v>
          </cell>
          <cell r="F1197">
            <v>42.09</v>
          </cell>
          <cell r="G1197">
            <v>1.3131999999999999</v>
          </cell>
          <cell r="I1197">
            <v>3.2051477307340854</v>
          </cell>
        </row>
        <row r="1198">
          <cell r="B1198">
            <v>43190</v>
          </cell>
          <cell r="D1198" t="str">
            <v>ANB01</v>
          </cell>
          <cell r="E1198" t="str">
            <v>ANB01.1</v>
          </cell>
          <cell r="F1198">
            <v>11.09</v>
          </cell>
          <cell r="G1198">
            <v>0.36</v>
          </cell>
          <cell r="I1198">
            <v>3.0805555555555557</v>
          </cell>
        </row>
        <row r="1199">
          <cell r="B1199">
            <v>43190</v>
          </cell>
          <cell r="D1199" t="str">
            <v>ANB01</v>
          </cell>
          <cell r="E1199" t="str">
            <v>ANB01.2</v>
          </cell>
          <cell r="F1199">
            <v>29.14</v>
          </cell>
          <cell r="G1199">
            <v>0.96640000000000004</v>
          </cell>
          <cell r="I1199">
            <v>3.0153145695364238</v>
          </cell>
        </row>
        <row r="1200">
          <cell r="B1200">
            <v>43190</v>
          </cell>
          <cell r="D1200" t="str">
            <v>ANB01</v>
          </cell>
          <cell r="E1200" t="str">
            <v>ANB01.3</v>
          </cell>
          <cell r="F1200">
            <v>37.08</v>
          </cell>
          <cell r="G1200">
            <v>1.0113000000000001</v>
          </cell>
          <cell r="I1200">
            <v>3.6665677840403434</v>
          </cell>
        </row>
        <row r="1201">
          <cell r="B1201">
            <v>43189</v>
          </cell>
          <cell r="D1201" t="str">
            <v>OUT1</v>
          </cell>
          <cell r="E1201" t="str">
            <v>OUT1.1</v>
          </cell>
          <cell r="F1201">
            <v>27.91</v>
          </cell>
          <cell r="G1201">
            <v>0.89349999999999996</v>
          </cell>
          <cell r="I1201">
            <v>3.1236709569110244</v>
          </cell>
        </row>
        <row r="1202">
          <cell r="B1202">
            <v>43189</v>
          </cell>
          <cell r="D1202" t="str">
            <v>OUT1</v>
          </cell>
          <cell r="E1202" t="str">
            <v>OUT1.2</v>
          </cell>
          <cell r="F1202">
            <v>61.41</v>
          </cell>
          <cell r="G1202">
            <v>2.1745999999999999</v>
          </cell>
          <cell r="I1202">
            <v>2.8239676262301114</v>
          </cell>
        </row>
        <row r="1203">
          <cell r="B1203">
            <v>43189</v>
          </cell>
          <cell r="D1203" t="str">
            <v>OUT1</v>
          </cell>
          <cell r="E1203" t="str">
            <v>OUT1.3</v>
          </cell>
          <cell r="F1203">
            <v>62.24</v>
          </cell>
          <cell r="G1203">
            <v>1.8976</v>
          </cell>
          <cell r="I1203">
            <v>3.2799325463743676</v>
          </cell>
        </row>
        <row r="1204">
          <cell r="B1204">
            <v>43189</v>
          </cell>
          <cell r="D1204" t="str">
            <v>OUT2</v>
          </cell>
          <cell r="E1204" t="str">
            <v>OUT2.1</v>
          </cell>
          <cell r="F1204">
            <v>22.78</v>
          </cell>
          <cell r="G1204">
            <v>0.76119999999999999</v>
          </cell>
          <cell r="I1204">
            <v>2.9926431949553338</v>
          </cell>
        </row>
        <row r="1205">
          <cell r="B1205">
            <v>43189</v>
          </cell>
          <cell r="D1205" t="str">
            <v>OUT2</v>
          </cell>
          <cell r="E1205" t="str">
            <v>OUT2.2</v>
          </cell>
          <cell r="F1205">
            <v>25.47</v>
          </cell>
          <cell r="G1205">
            <v>0.70330000000000004</v>
          </cell>
          <cell r="I1205">
            <v>3.6214986492250816</v>
          </cell>
        </row>
        <row r="1206">
          <cell r="B1206">
            <v>43189</v>
          </cell>
          <cell r="D1206" t="str">
            <v>OUT2</v>
          </cell>
          <cell r="E1206" t="str">
            <v>OUT2.3</v>
          </cell>
          <cell r="F1206">
            <v>27.68</v>
          </cell>
          <cell r="G1206">
            <v>0.78659999999999997</v>
          </cell>
          <cell r="I1206">
            <v>3.5189422832443427</v>
          </cell>
        </row>
        <row r="1207">
          <cell r="B1207">
            <v>43189</v>
          </cell>
          <cell r="D1207" t="str">
            <v>OUT3</v>
          </cell>
          <cell r="E1207" t="str">
            <v>OUT3.1</v>
          </cell>
          <cell r="F1207">
            <v>18.97</v>
          </cell>
          <cell r="G1207">
            <v>0.50470000000000004</v>
          </cell>
          <cell r="I1207">
            <v>3.758668515950069</v>
          </cell>
        </row>
        <row r="1208">
          <cell r="B1208">
            <v>43189</v>
          </cell>
          <cell r="D1208" t="str">
            <v>OUT3</v>
          </cell>
          <cell r="E1208" t="str">
            <v>OUT3.2</v>
          </cell>
          <cell r="F1208">
            <v>28.63</v>
          </cell>
          <cell r="G1208">
            <v>0.86439999999999995</v>
          </cell>
          <cell r="I1208">
            <v>3.3121240166589545</v>
          </cell>
        </row>
        <row r="1209">
          <cell r="B1209">
            <v>43189</v>
          </cell>
          <cell r="D1209" t="str">
            <v>OUT3</v>
          </cell>
          <cell r="E1209" t="str">
            <v>OUT3.3</v>
          </cell>
          <cell r="F1209">
            <v>41.11</v>
          </cell>
          <cell r="G1209">
            <v>1.0532999999999999</v>
          </cell>
          <cell r="I1209">
            <v>3.9029716130257293</v>
          </cell>
        </row>
        <row r="1210">
          <cell r="B1210">
            <v>43189</v>
          </cell>
          <cell r="D1210" t="str">
            <v>OUT4</v>
          </cell>
          <cell r="E1210" t="str">
            <v>OUT4.1</v>
          </cell>
          <cell r="F1210">
            <v>21.65</v>
          </cell>
          <cell r="G1210">
            <v>0.60699999999999998</v>
          </cell>
          <cell r="I1210">
            <v>3.5667215815485998</v>
          </cell>
        </row>
        <row r="1211">
          <cell r="B1211">
            <v>43189</v>
          </cell>
          <cell r="D1211" t="str">
            <v>OUT4</v>
          </cell>
          <cell r="E1211" t="str">
            <v>OUT4.2</v>
          </cell>
          <cell r="F1211">
            <v>25.65</v>
          </cell>
          <cell r="G1211">
            <v>0.63600000000000001</v>
          </cell>
          <cell r="I1211">
            <v>4.033018867924528</v>
          </cell>
        </row>
        <row r="1212">
          <cell r="B1212">
            <v>43189</v>
          </cell>
          <cell r="D1212" t="str">
            <v>OUT4</v>
          </cell>
          <cell r="E1212" t="str">
            <v>OUT4.3</v>
          </cell>
          <cell r="F1212">
            <v>27</v>
          </cell>
          <cell r="G1212">
            <v>0.77690000000000003</v>
          </cell>
          <cell r="I1212">
            <v>3.4753507529926631</v>
          </cell>
        </row>
        <row r="1213">
          <cell r="B1213">
            <v>43189</v>
          </cell>
          <cell r="D1213" t="str">
            <v>OUT5</v>
          </cell>
          <cell r="E1213" t="str">
            <v>OUT5.1</v>
          </cell>
          <cell r="F1213">
            <v>30.18</v>
          </cell>
          <cell r="G1213">
            <v>0.58860000000000001</v>
          </cell>
          <cell r="I1213">
            <v>5.1274209989806314</v>
          </cell>
        </row>
        <row r="1214">
          <cell r="B1214">
            <v>43189</v>
          </cell>
          <cell r="D1214" t="str">
            <v>OUT5</v>
          </cell>
          <cell r="E1214" t="str">
            <v>OUT5.2</v>
          </cell>
          <cell r="F1214">
            <v>33.25</v>
          </cell>
          <cell r="G1214">
            <v>0.79339999999999999</v>
          </cell>
          <cell r="I1214">
            <v>4.1908243004789512</v>
          </cell>
        </row>
        <row r="1215">
          <cell r="B1215">
            <v>43189</v>
          </cell>
          <cell r="D1215" t="str">
            <v>OUT5</v>
          </cell>
          <cell r="E1215" t="str">
            <v>OUT5.3</v>
          </cell>
          <cell r="F1215">
            <v>37.700000000000003</v>
          </cell>
          <cell r="G1215">
            <v>0.9526</v>
          </cell>
          <cell r="I1215">
            <v>3.9575897543564986</v>
          </cell>
        </row>
        <row r="1216">
          <cell r="B1216">
            <v>43191</v>
          </cell>
          <cell r="D1216" t="str">
            <v>CLA01</v>
          </cell>
          <cell r="E1216" t="str">
            <v>CLA01.1</v>
          </cell>
          <cell r="F1216">
            <v>33.909999999999997</v>
          </cell>
          <cell r="G1216">
            <v>0.57509999999999994</v>
          </cell>
          <cell r="I1216">
            <v>5.8963658494174931</v>
          </cell>
        </row>
        <row r="1217">
          <cell r="B1217">
            <v>43191</v>
          </cell>
          <cell r="D1217" t="str">
            <v>CLA01</v>
          </cell>
          <cell r="E1217" t="str">
            <v>CLA01.2</v>
          </cell>
          <cell r="F1217">
            <v>35.049999999999997</v>
          </cell>
          <cell r="G1217">
            <v>0.88400000000000001</v>
          </cell>
          <cell r="I1217">
            <v>3.9649321266968323</v>
          </cell>
        </row>
        <row r="1218">
          <cell r="B1218">
            <v>43191</v>
          </cell>
          <cell r="D1218" t="str">
            <v>CLA01</v>
          </cell>
          <cell r="E1218" t="str">
            <v>CLA01.3</v>
          </cell>
          <cell r="F1218">
            <v>44.69</v>
          </cell>
          <cell r="G1218">
            <v>0.90180000000000005</v>
          </cell>
          <cell r="I1218">
            <v>4.955644267021512</v>
          </cell>
        </row>
        <row r="1219">
          <cell r="B1219">
            <v>43192</v>
          </cell>
          <cell r="D1219" t="str">
            <v>GVA01</v>
          </cell>
          <cell r="E1219" t="str">
            <v>GVA01.1</v>
          </cell>
          <cell r="F1219">
            <v>9.93</v>
          </cell>
          <cell r="G1219">
            <v>0.15790000000000001</v>
          </cell>
          <cell r="I1219">
            <v>6.2887903736542103</v>
          </cell>
        </row>
        <row r="1220">
          <cell r="B1220">
            <v>43192</v>
          </cell>
          <cell r="D1220" t="str">
            <v>GVA01</v>
          </cell>
          <cell r="E1220" t="str">
            <v>GVA01.2</v>
          </cell>
          <cell r="F1220">
            <v>14.24</v>
          </cell>
          <cell r="G1220">
            <v>0.2356</v>
          </cell>
          <cell r="I1220">
            <v>6.0441426146010189</v>
          </cell>
        </row>
        <row r="1221">
          <cell r="B1221">
            <v>43192</v>
          </cell>
          <cell r="D1221" t="str">
            <v>GVA01</v>
          </cell>
          <cell r="E1221" t="str">
            <v>GVA01.3</v>
          </cell>
          <cell r="F1221">
            <v>17.27</v>
          </cell>
          <cell r="G1221">
            <v>0.33169999999999999</v>
          </cell>
          <cell r="I1221">
            <v>5.2065119083509197</v>
          </cell>
        </row>
        <row r="1222">
          <cell r="B1222">
            <v>43191</v>
          </cell>
          <cell r="D1222" t="str">
            <v>WBA01</v>
          </cell>
          <cell r="E1222" t="str">
            <v>WBA01.1</v>
          </cell>
          <cell r="F1222">
            <v>38.950000000000003</v>
          </cell>
          <cell r="G1222">
            <v>0.92390000000000005</v>
          </cell>
          <cell r="I1222">
            <v>4.2158242234008005</v>
          </cell>
        </row>
        <row r="1223">
          <cell r="B1223">
            <v>43191</v>
          </cell>
          <cell r="D1223" t="str">
            <v>WBA01</v>
          </cell>
          <cell r="E1223" t="str">
            <v>WBA01.2</v>
          </cell>
          <cell r="F1223">
            <v>67.14</v>
          </cell>
          <cell r="G1223">
            <v>1.3101</v>
          </cell>
          <cell r="I1223">
            <v>5.124799633615754</v>
          </cell>
        </row>
        <row r="1224">
          <cell r="B1224">
            <v>43191</v>
          </cell>
          <cell r="D1224" t="str">
            <v>WBA01</v>
          </cell>
          <cell r="E1224" t="str">
            <v>WBA01.3</v>
          </cell>
          <cell r="F1224">
            <v>90.52</v>
          </cell>
          <cell r="G1224">
            <v>1.9276</v>
          </cell>
          <cell r="I1224">
            <v>4.6959950197136333</v>
          </cell>
        </row>
        <row r="1225">
          <cell r="B1225">
            <v>43191</v>
          </cell>
          <cell r="D1225" t="str">
            <v>WBA02</v>
          </cell>
          <cell r="E1225" t="str">
            <v>WBA02.1</v>
          </cell>
          <cell r="F1225">
            <v>25.86</v>
          </cell>
          <cell r="G1225">
            <v>0.69579999999999997</v>
          </cell>
          <cell r="I1225">
            <v>3.7165852256395517</v>
          </cell>
        </row>
        <row r="1226">
          <cell r="B1226">
            <v>43191</v>
          </cell>
          <cell r="D1226" t="str">
            <v>WBA02</v>
          </cell>
          <cell r="E1226" t="str">
            <v>WBA02.2</v>
          </cell>
          <cell r="F1226">
            <v>35.56</v>
          </cell>
          <cell r="G1226">
            <v>0.84660000000000002</v>
          </cell>
          <cell r="I1226">
            <v>4.2003307347035204</v>
          </cell>
        </row>
        <row r="1227">
          <cell r="B1227">
            <v>43191</v>
          </cell>
          <cell r="D1227" t="str">
            <v>WBA02</v>
          </cell>
          <cell r="E1227" t="str">
            <v>WBA02.3</v>
          </cell>
          <cell r="F1227">
            <v>44.61</v>
          </cell>
          <cell r="G1227">
            <v>0.83040000000000003</v>
          </cell>
          <cell r="I1227">
            <v>5.372109826589595</v>
          </cell>
        </row>
        <row r="1228">
          <cell r="B1228">
            <v>43191</v>
          </cell>
          <cell r="D1228" t="str">
            <v>WBA03</v>
          </cell>
          <cell r="E1228" t="str">
            <v>WBA03.1</v>
          </cell>
          <cell r="F1228">
            <v>19.11</v>
          </cell>
          <cell r="G1228">
            <v>0.46439999999999998</v>
          </cell>
          <cell r="I1228">
            <v>4.1149870801033597</v>
          </cell>
        </row>
        <row r="1229">
          <cell r="B1229">
            <v>43191</v>
          </cell>
          <cell r="D1229" t="str">
            <v>WBA03</v>
          </cell>
          <cell r="E1229" t="str">
            <v>WBA03.2</v>
          </cell>
          <cell r="F1229">
            <v>23.38</v>
          </cell>
          <cell r="G1229">
            <v>0.4642</v>
          </cell>
          <cell r="I1229">
            <v>5.0366221456268843</v>
          </cell>
        </row>
        <row r="1230">
          <cell r="B1230">
            <v>43191</v>
          </cell>
          <cell r="D1230" t="str">
            <v>WBA03</v>
          </cell>
          <cell r="E1230" t="str">
            <v>WBA03.3</v>
          </cell>
          <cell r="F1230">
            <v>21.86</v>
          </cell>
          <cell r="G1230">
            <v>0.44159999999999999</v>
          </cell>
          <cell r="I1230">
            <v>4.95018115942029</v>
          </cell>
        </row>
        <row r="1231">
          <cell r="B1231">
            <v>43191</v>
          </cell>
          <cell r="D1231" t="str">
            <v>WBA04</v>
          </cell>
          <cell r="E1231" t="str">
            <v>WBA04.1</v>
          </cell>
          <cell r="F1231">
            <v>30.66</v>
          </cell>
          <cell r="G1231">
            <v>0.55120000000000002</v>
          </cell>
          <cell r="I1231">
            <v>5.5624092888243828</v>
          </cell>
        </row>
        <row r="1232">
          <cell r="B1232">
            <v>43191</v>
          </cell>
          <cell r="D1232" t="str">
            <v>WBA04</v>
          </cell>
          <cell r="E1232" t="str">
            <v>WBA04.2</v>
          </cell>
          <cell r="F1232">
            <v>32</v>
          </cell>
          <cell r="G1232">
            <v>0.55000000000000004</v>
          </cell>
          <cell r="I1232">
            <v>5.8181818181818183</v>
          </cell>
        </row>
        <row r="1233">
          <cell r="B1233">
            <v>43191</v>
          </cell>
          <cell r="D1233" t="str">
            <v>WBA04</v>
          </cell>
          <cell r="E1233" t="str">
            <v>WBA04.3</v>
          </cell>
          <cell r="F1233">
            <v>51.69</v>
          </cell>
          <cell r="G1233">
            <v>1.2464</v>
          </cell>
          <cell r="I1233">
            <v>4.1471437740693196</v>
          </cell>
        </row>
        <row r="1234">
          <cell r="B1234">
            <v>43191</v>
          </cell>
          <cell r="D1234" t="str">
            <v>WBA05</v>
          </cell>
          <cell r="E1234" t="str">
            <v>WBA05.1</v>
          </cell>
          <cell r="F1234">
            <v>12.13</v>
          </cell>
          <cell r="G1234">
            <v>0.1396</v>
          </cell>
          <cell r="I1234">
            <v>8.6891117478510047</v>
          </cell>
        </row>
        <row r="1235">
          <cell r="B1235">
            <v>43191</v>
          </cell>
          <cell r="D1235" t="str">
            <v>WBA05</v>
          </cell>
          <cell r="E1235" t="str">
            <v>WBA05.2</v>
          </cell>
          <cell r="F1235">
            <v>13.78</v>
          </cell>
          <cell r="G1235">
            <v>0.1711</v>
          </cell>
          <cell r="I1235">
            <v>8.0537697253068377</v>
          </cell>
        </row>
        <row r="1236">
          <cell r="B1236">
            <v>43191</v>
          </cell>
          <cell r="D1236" t="str">
            <v>WBA05</v>
          </cell>
          <cell r="E1236" t="str">
            <v>WBA05.3</v>
          </cell>
          <cell r="F1236">
            <v>13.31</v>
          </cell>
          <cell r="G1236">
            <v>0.14860000000000001</v>
          </cell>
          <cell r="I1236">
            <v>8.9569313593539697</v>
          </cell>
        </row>
        <row r="1237">
          <cell r="B1237">
            <v>43191</v>
          </cell>
          <cell r="D1237" t="str">
            <v>WBA06</v>
          </cell>
          <cell r="E1237" t="str">
            <v>WBA06.1</v>
          </cell>
          <cell r="I1237"/>
        </row>
        <row r="1238">
          <cell r="B1238">
            <v>43191</v>
          </cell>
          <cell r="D1238" t="str">
            <v>WBA06</v>
          </cell>
          <cell r="E1238" t="str">
            <v>WBA06.2</v>
          </cell>
          <cell r="I1238"/>
        </row>
        <row r="1239">
          <cell r="B1239">
            <v>43191</v>
          </cell>
          <cell r="D1239" t="str">
            <v>WBA06</v>
          </cell>
          <cell r="E1239" t="str">
            <v>WBA06.3</v>
          </cell>
          <cell r="I1239"/>
        </row>
        <row r="1240">
          <cell r="B1240">
            <v>43193</v>
          </cell>
          <cell r="D1240" t="str">
            <v>JDA01</v>
          </cell>
          <cell r="E1240" t="str">
            <v>JDA01.1</v>
          </cell>
          <cell r="F1240">
            <v>18.77</v>
          </cell>
          <cell r="G1240">
            <v>0.34339999999999998</v>
          </cell>
          <cell r="I1240">
            <v>5.4659289458357607</v>
          </cell>
        </row>
        <row r="1241">
          <cell r="B1241">
            <v>43193</v>
          </cell>
          <cell r="D1241" t="str">
            <v>JDA01</v>
          </cell>
          <cell r="E1241" t="str">
            <v>JDA01.2</v>
          </cell>
          <cell r="F1241">
            <v>23.54</v>
          </cell>
          <cell r="G1241">
            <v>0.35859999999999997</v>
          </cell>
          <cell r="I1241">
            <v>6.5644171779141107</v>
          </cell>
        </row>
        <row r="1242">
          <cell r="B1242">
            <v>43193</v>
          </cell>
          <cell r="D1242" t="str">
            <v>JDA01</v>
          </cell>
          <cell r="E1242" t="str">
            <v>JDA01.3</v>
          </cell>
          <cell r="F1242">
            <v>25.56</v>
          </cell>
          <cell r="G1242">
            <v>0.52529999999999999</v>
          </cell>
          <cell r="I1242">
            <v>4.8657909765848082</v>
          </cell>
        </row>
        <row r="1243">
          <cell r="B1243">
            <v>43193</v>
          </cell>
          <cell r="D1243" t="str">
            <v>JDA02</v>
          </cell>
          <cell r="E1243" t="str">
            <v>JDA02.1</v>
          </cell>
          <cell r="F1243">
            <v>20.57</v>
          </cell>
          <cell r="G1243">
            <v>0.26929999999999998</v>
          </cell>
          <cell r="I1243">
            <v>7.6383215744522843</v>
          </cell>
        </row>
        <row r="1244">
          <cell r="B1244">
            <v>43193</v>
          </cell>
          <cell r="D1244" t="str">
            <v>JDA02</v>
          </cell>
          <cell r="E1244" t="str">
            <v>JDA02.2</v>
          </cell>
          <cell r="F1244">
            <v>21.41</v>
          </cell>
          <cell r="G1244">
            <v>0.27010000000000001</v>
          </cell>
          <cell r="I1244">
            <v>7.9266938171047752</v>
          </cell>
        </row>
        <row r="1245">
          <cell r="B1245">
            <v>43193</v>
          </cell>
          <cell r="D1245" t="str">
            <v>JDA02</v>
          </cell>
          <cell r="E1245" t="str">
            <v>JDA02.3</v>
          </cell>
          <cell r="F1245">
            <v>28.63</v>
          </cell>
          <cell r="G1245">
            <v>0.36320000000000002</v>
          </cell>
          <cell r="I1245">
            <v>7.8827092511013204</v>
          </cell>
        </row>
        <row r="1246">
          <cell r="B1246">
            <v>43193</v>
          </cell>
          <cell r="D1246" t="str">
            <v>JDA03</v>
          </cell>
          <cell r="E1246" t="str">
            <v>JDA03.1</v>
          </cell>
          <cell r="F1246">
            <v>7.44</v>
          </cell>
          <cell r="G1246">
            <v>0.1623</v>
          </cell>
          <cell r="I1246">
            <v>4.5841035120147877</v>
          </cell>
        </row>
        <row r="1247">
          <cell r="B1247">
            <v>43193</v>
          </cell>
          <cell r="D1247" t="str">
            <v>JDA03</v>
          </cell>
          <cell r="E1247" t="str">
            <v>JDA03.2</v>
          </cell>
          <cell r="F1247">
            <v>13.6</v>
          </cell>
          <cell r="G1247">
            <v>0.28249999999999997</v>
          </cell>
          <cell r="I1247">
            <v>4.8141592920353986</v>
          </cell>
        </row>
        <row r="1248">
          <cell r="B1248">
            <v>43193</v>
          </cell>
          <cell r="D1248" t="str">
            <v>JDA03</v>
          </cell>
          <cell r="E1248" t="str">
            <v>JDA03.3</v>
          </cell>
          <cell r="F1248">
            <v>20.28</v>
          </cell>
          <cell r="G1248">
            <v>0.43880000000000002</v>
          </cell>
          <cell r="I1248">
            <v>4.621695533272562</v>
          </cell>
        </row>
        <row r="1249">
          <cell r="B1249">
            <v>43193</v>
          </cell>
          <cell r="D1249" t="str">
            <v>JDA04</v>
          </cell>
          <cell r="E1249" t="str">
            <v>JDA04.1</v>
          </cell>
          <cell r="F1249">
            <v>18.97</v>
          </cell>
          <cell r="G1249">
            <v>0.51370000000000005</v>
          </cell>
          <cell r="I1249">
            <v>3.6928168191551487</v>
          </cell>
        </row>
        <row r="1250">
          <cell r="B1250">
            <v>43193</v>
          </cell>
          <cell r="D1250" t="str">
            <v>JDA04</v>
          </cell>
          <cell r="E1250" t="str">
            <v>JDA04.2</v>
          </cell>
          <cell r="F1250">
            <v>21.15</v>
          </cell>
          <cell r="G1250">
            <v>0.42870000000000003</v>
          </cell>
          <cell r="I1250">
            <v>4.9335199440167941</v>
          </cell>
        </row>
        <row r="1251">
          <cell r="B1251">
            <v>43193</v>
          </cell>
          <cell r="D1251" t="str">
            <v>JDA04</v>
          </cell>
          <cell r="E1251" t="str">
            <v>JDA04.3</v>
          </cell>
          <cell r="F1251">
            <v>31.16</v>
          </cell>
          <cell r="G1251">
            <v>0.69830000000000003</v>
          </cell>
          <cell r="I1251">
            <v>4.462265501933266</v>
          </cell>
        </row>
        <row r="1252">
          <cell r="B1252">
            <v>43193</v>
          </cell>
          <cell r="D1252" t="str">
            <v>JDA05</v>
          </cell>
          <cell r="E1252" t="str">
            <v>JDA05.1</v>
          </cell>
          <cell r="F1252">
            <v>26.09</v>
          </cell>
          <cell r="G1252">
            <v>0.42399999999999999</v>
          </cell>
          <cell r="I1252">
            <v>6.1533018867924536</v>
          </cell>
        </row>
        <row r="1253">
          <cell r="B1253">
            <v>43193</v>
          </cell>
          <cell r="D1253" t="str">
            <v>JDA05</v>
          </cell>
          <cell r="E1253" t="str">
            <v>JDA05.2</v>
          </cell>
          <cell r="F1253">
            <v>36.4</v>
          </cell>
          <cell r="G1253">
            <v>0.6603</v>
          </cell>
          <cell r="I1253">
            <v>5.5126457670755711</v>
          </cell>
        </row>
        <row r="1254">
          <cell r="B1254">
            <v>43193</v>
          </cell>
          <cell r="D1254" t="str">
            <v>JDA05</v>
          </cell>
          <cell r="E1254" t="str">
            <v>JDA05.3</v>
          </cell>
          <cell r="F1254">
            <v>32.340000000000003</v>
          </cell>
          <cell r="G1254">
            <v>0.79179999999999995</v>
          </cell>
          <cell r="I1254">
            <v>4.084364738570347</v>
          </cell>
        </row>
        <row r="1255">
          <cell r="B1255">
            <v>43193</v>
          </cell>
          <cell r="D1255" t="str">
            <v>JDA06</v>
          </cell>
          <cell r="E1255" t="str">
            <v>JDA06.1</v>
          </cell>
          <cell r="F1255">
            <v>24.67</v>
          </cell>
          <cell r="G1255">
            <v>0.74650000000000005</v>
          </cell>
          <cell r="I1255">
            <v>3.304755525787006</v>
          </cell>
        </row>
        <row r="1256">
          <cell r="B1256">
            <v>43193</v>
          </cell>
          <cell r="D1256" t="str">
            <v>JDA06</v>
          </cell>
          <cell r="E1256" t="str">
            <v>JDA06.2</v>
          </cell>
          <cell r="F1256">
            <v>34.340000000000003</v>
          </cell>
          <cell r="G1256">
            <v>1.0688</v>
          </cell>
          <cell r="I1256">
            <v>3.2129491017964078</v>
          </cell>
        </row>
        <row r="1257">
          <cell r="B1257">
            <v>43193</v>
          </cell>
          <cell r="D1257" t="str">
            <v>JDA06</v>
          </cell>
          <cell r="E1257" t="str">
            <v>JDA06.3</v>
          </cell>
          <cell r="F1257">
            <v>43.19</v>
          </cell>
          <cell r="G1257">
            <v>1.2673000000000001</v>
          </cell>
          <cell r="I1257">
            <v>3.4080328256924162</v>
          </cell>
        </row>
        <row r="1258">
          <cell r="B1258">
            <v>43193</v>
          </cell>
          <cell r="D1258" t="str">
            <v>JDA07</v>
          </cell>
          <cell r="E1258" t="str">
            <v>JDA07.1</v>
          </cell>
          <cell r="F1258">
            <v>18.95</v>
          </cell>
          <cell r="G1258">
            <v>0.53029999999999999</v>
          </cell>
          <cell r="I1258">
            <v>3.5734489911370924</v>
          </cell>
        </row>
        <row r="1259">
          <cell r="B1259">
            <v>43193</v>
          </cell>
          <cell r="D1259" t="str">
            <v>JDA07</v>
          </cell>
          <cell r="E1259" t="str">
            <v>JDA07.2</v>
          </cell>
          <cell r="F1259">
            <v>24.02</v>
          </cell>
          <cell r="G1259">
            <v>0.67210000000000003</v>
          </cell>
          <cell r="I1259">
            <v>3.5738729355750629</v>
          </cell>
        </row>
        <row r="1260">
          <cell r="B1260">
            <v>43193</v>
          </cell>
          <cell r="D1260" t="str">
            <v>JDA07</v>
          </cell>
          <cell r="E1260" t="str">
            <v>JDA07.3</v>
          </cell>
          <cell r="F1260">
            <v>37.32</v>
          </cell>
          <cell r="G1260">
            <v>1.006</v>
          </cell>
          <cell r="I1260">
            <v>3.7097415506958251</v>
          </cell>
        </row>
        <row r="1261">
          <cell r="B1261">
            <v>43193</v>
          </cell>
          <cell r="D1261" t="str">
            <v>JDA08</v>
          </cell>
          <cell r="E1261" t="str">
            <v>JDA08.1</v>
          </cell>
          <cell r="F1261">
            <v>19.760000000000002</v>
          </cell>
          <cell r="G1261">
            <v>0.39660000000000001</v>
          </cell>
          <cell r="I1261">
            <v>4.982349974785679</v>
          </cell>
        </row>
        <row r="1262">
          <cell r="B1262">
            <v>43193</v>
          </cell>
          <cell r="D1262" t="str">
            <v>JDA08</v>
          </cell>
          <cell r="E1262" t="str">
            <v>JDA08.2</v>
          </cell>
          <cell r="F1262">
            <v>24.7</v>
          </cell>
          <cell r="G1262">
            <v>0.60150000000000003</v>
          </cell>
          <cell r="I1262">
            <v>4.1064006650041556</v>
          </cell>
        </row>
        <row r="1263">
          <cell r="B1263">
            <v>43193</v>
          </cell>
          <cell r="D1263" t="str">
            <v>JDA08</v>
          </cell>
          <cell r="E1263" t="str">
            <v>JDA08.3</v>
          </cell>
          <cell r="F1263">
            <v>25.52</v>
          </cell>
          <cell r="G1263">
            <v>0.73960000000000004</v>
          </cell>
          <cell r="I1263">
            <v>3.4505137912385075</v>
          </cell>
        </row>
        <row r="1264">
          <cell r="B1264">
            <v>43193</v>
          </cell>
          <cell r="D1264" t="str">
            <v>JDA09</v>
          </cell>
          <cell r="E1264" t="str">
            <v>JDA09.1</v>
          </cell>
          <cell r="F1264">
            <v>21.04</v>
          </cell>
          <cell r="G1264">
            <v>0.3478</v>
          </cell>
          <cell r="I1264">
            <v>6.0494537090281764</v>
          </cell>
        </row>
        <row r="1265">
          <cell r="B1265">
            <v>43193</v>
          </cell>
          <cell r="D1265" t="str">
            <v>JDA09</v>
          </cell>
          <cell r="E1265" t="str">
            <v>JDA09.2</v>
          </cell>
          <cell r="F1265">
            <v>27.52</v>
          </cell>
          <cell r="G1265">
            <v>0.47460000000000002</v>
          </cell>
          <cell r="I1265">
            <v>5.7985672144964173</v>
          </cell>
        </row>
        <row r="1266">
          <cell r="B1266">
            <v>43193</v>
          </cell>
          <cell r="D1266" t="str">
            <v>JDA09</v>
          </cell>
          <cell r="E1266" t="str">
            <v>JDA09.3</v>
          </cell>
          <cell r="F1266">
            <v>28.68</v>
          </cell>
          <cell r="G1266">
            <v>0.47739999999999999</v>
          </cell>
          <cell r="I1266">
            <v>6.0075408462505235</v>
          </cell>
        </row>
        <row r="1267">
          <cell r="B1267">
            <v>43193</v>
          </cell>
          <cell r="D1267" t="str">
            <v>JDA10</v>
          </cell>
          <cell r="E1267" t="str">
            <v>JDA10.1</v>
          </cell>
          <cell r="F1267">
            <v>14.44</v>
          </cell>
          <cell r="G1267">
            <v>0.2944</v>
          </cell>
          <cell r="I1267">
            <v>4.9048913043478262</v>
          </cell>
        </row>
        <row r="1268">
          <cell r="B1268">
            <v>43193</v>
          </cell>
          <cell r="D1268" t="str">
            <v>JDA10</v>
          </cell>
          <cell r="E1268" t="str">
            <v>JDA10.2</v>
          </cell>
          <cell r="F1268">
            <v>17.71</v>
          </cell>
          <cell r="G1268">
            <v>0.42320000000000002</v>
          </cell>
          <cell r="I1268">
            <v>4.1847826086956523</v>
          </cell>
        </row>
        <row r="1269">
          <cell r="B1269">
            <v>43193</v>
          </cell>
          <cell r="D1269" t="str">
            <v>JDA10</v>
          </cell>
          <cell r="E1269" t="str">
            <v>JDA10.3</v>
          </cell>
          <cell r="F1269">
            <v>23.43</v>
          </cell>
          <cell r="G1269">
            <v>0.52480000000000004</v>
          </cell>
          <cell r="I1269">
            <v>4.4645579268292677</v>
          </cell>
        </row>
        <row r="1270">
          <cell r="B1270">
            <v>43193</v>
          </cell>
          <cell r="D1270" t="str">
            <v>JDA11</v>
          </cell>
          <cell r="E1270" t="str">
            <v>JDA11.1</v>
          </cell>
          <cell r="F1270">
            <v>30.77</v>
          </cell>
          <cell r="G1270">
            <v>0.97150000000000003</v>
          </cell>
          <cell r="I1270">
            <v>3.1672671127123002</v>
          </cell>
        </row>
        <row r="1271">
          <cell r="B1271">
            <v>43193</v>
          </cell>
          <cell r="D1271" t="str">
            <v>JDA11</v>
          </cell>
          <cell r="E1271" t="str">
            <v>JDA11.2</v>
          </cell>
          <cell r="F1271">
            <v>31.48</v>
          </cell>
          <cell r="G1271">
            <v>0.69850000000000001</v>
          </cell>
          <cell r="I1271">
            <v>4.5068002863278451</v>
          </cell>
        </row>
        <row r="1272">
          <cell r="B1272">
            <v>43193</v>
          </cell>
          <cell r="D1272" t="str">
            <v>JDA11</v>
          </cell>
          <cell r="E1272" t="str">
            <v>JDA11.3</v>
          </cell>
          <cell r="F1272">
            <v>42.95</v>
          </cell>
          <cell r="G1272">
            <v>1.0374000000000001</v>
          </cell>
          <cell r="I1272">
            <v>4.1401580875265083</v>
          </cell>
        </row>
        <row r="1273">
          <cell r="D1273" t="str">
            <v>PMA01</v>
          </cell>
          <cell r="E1273" t="str">
            <v>PMA01.1</v>
          </cell>
          <cell r="F1273">
            <v>5.6</v>
          </cell>
          <cell r="G1273">
            <v>5.5199999999999999E-2</v>
          </cell>
          <cell r="I1273">
            <v>10.144927536231883</v>
          </cell>
        </row>
        <row r="1274">
          <cell r="D1274" t="str">
            <v>PMA01</v>
          </cell>
          <cell r="E1274" t="str">
            <v>PMA01.2</v>
          </cell>
          <cell r="F1274">
            <v>6.48</v>
          </cell>
          <cell r="G1274">
            <v>8.5800000000000001E-2</v>
          </cell>
          <cell r="I1274">
            <v>7.5524475524475534</v>
          </cell>
        </row>
        <row r="1275">
          <cell r="D1275" t="str">
            <v>PMA01</v>
          </cell>
          <cell r="E1275" t="str">
            <v>PMA01.3</v>
          </cell>
          <cell r="F1275">
            <v>10.61</v>
          </cell>
          <cell r="G1275">
            <v>0.12089999999999999</v>
          </cell>
          <cell r="I1275">
            <v>8.7758478081058726</v>
          </cell>
        </row>
        <row r="1276">
          <cell r="D1276" t="str">
            <v>PMA02</v>
          </cell>
          <cell r="E1276" t="str">
            <v>PMA02.1</v>
          </cell>
          <cell r="F1276">
            <v>25.33</v>
          </cell>
          <cell r="G1276">
            <v>0.36899999999999999</v>
          </cell>
          <cell r="I1276">
            <v>6.8644986449864493</v>
          </cell>
        </row>
        <row r="1277">
          <cell r="D1277" t="str">
            <v>PMA02</v>
          </cell>
          <cell r="E1277" t="str">
            <v>PMA02.2</v>
          </cell>
          <cell r="F1277">
            <v>29.36</v>
          </cell>
          <cell r="G1277">
            <v>0.39510000000000001</v>
          </cell>
          <cell r="I1277">
            <v>7.4310301189572261</v>
          </cell>
        </row>
        <row r="1278">
          <cell r="D1278" t="str">
            <v>PMA02</v>
          </cell>
          <cell r="E1278" t="str">
            <v>PMA02.3</v>
          </cell>
          <cell r="F1278">
            <v>31.67</v>
          </cell>
          <cell r="G1278">
            <v>0.4365</v>
          </cell>
          <cell r="I1278">
            <v>7.2554410080183276</v>
          </cell>
        </row>
        <row r="1279">
          <cell r="D1279" t="str">
            <v>PMA03</v>
          </cell>
          <cell r="E1279" t="str">
            <v>PMA03.1</v>
          </cell>
          <cell r="F1279">
            <v>74.97</v>
          </cell>
          <cell r="G1279">
            <v>1.8657999999999999</v>
          </cell>
          <cell r="I1279">
            <v>4.0181155536499089</v>
          </cell>
        </row>
        <row r="1280">
          <cell r="D1280" t="str">
            <v>PMA03</v>
          </cell>
          <cell r="E1280" t="str">
            <v>PMA03.2</v>
          </cell>
          <cell r="F1280">
            <v>94.6</v>
          </cell>
          <cell r="G1280">
            <v>2.6204999999999998</v>
          </cell>
          <cell r="I1280">
            <v>3.6099980919671824</v>
          </cell>
        </row>
        <row r="1281">
          <cell r="D1281" t="str">
            <v>PMA03</v>
          </cell>
          <cell r="E1281" t="str">
            <v>PMA03.3</v>
          </cell>
          <cell r="F1281">
            <v>93.5</v>
          </cell>
          <cell r="G1281">
            <v>2.2465999999999999</v>
          </cell>
          <cell r="I1281">
            <v>4.1618445651206262</v>
          </cell>
        </row>
        <row r="1282">
          <cell r="D1282" t="str">
            <v>PMA04</v>
          </cell>
          <cell r="E1282" t="str">
            <v>PMA04.1</v>
          </cell>
          <cell r="F1282">
            <v>154.9</v>
          </cell>
          <cell r="G1282">
            <v>3.3693</v>
          </cell>
          <cell r="I1282">
            <v>4.5973941174724722</v>
          </cell>
        </row>
        <row r="1283">
          <cell r="D1283" t="str">
            <v>PMA04</v>
          </cell>
          <cell r="E1283" t="str">
            <v>PMA04.2</v>
          </cell>
          <cell r="F1283">
            <v>163.71</v>
          </cell>
          <cell r="G1283">
            <v>4.2137000000000002</v>
          </cell>
          <cell r="I1283">
            <v>3.8851840425279449</v>
          </cell>
        </row>
        <row r="1284">
          <cell r="D1284" t="str">
            <v>PMA04</v>
          </cell>
          <cell r="E1284" t="str">
            <v>PMA04.3</v>
          </cell>
          <cell r="F1284">
            <v>147.01</v>
          </cell>
          <cell r="G1284">
            <v>3.4224999999999999</v>
          </cell>
          <cell r="I1284">
            <v>4.2953981008035056</v>
          </cell>
        </row>
        <row r="1285">
          <cell r="D1285" t="str">
            <v>PMA05</v>
          </cell>
          <cell r="E1285" t="str">
            <v>PMA05.1</v>
          </cell>
          <cell r="F1285">
            <v>26.18</v>
          </cell>
          <cell r="G1285">
            <v>0.51439999999999997</v>
          </cell>
          <cell r="I1285">
            <v>5.0894245723172631</v>
          </cell>
        </row>
        <row r="1286">
          <cell r="D1286" t="str">
            <v>PMA05</v>
          </cell>
          <cell r="E1286" t="str">
            <v>PMA05.2</v>
          </cell>
          <cell r="F1286">
            <v>34.14</v>
          </cell>
          <cell r="G1286">
            <v>0.69550000000000001</v>
          </cell>
          <cell r="I1286">
            <v>4.9086987778576567</v>
          </cell>
        </row>
        <row r="1287">
          <cell r="D1287" t="str">
            <v>PMA05</v>
          </cell>
          <cell r="E1287" t="str">
            <v>PMA05.3</v>
          </cell>
          <cell r="F1287">
            <v>36.96</v>
          </cell>
          <cell r="G1287">
            <v>0.79239999999999999</v>
          </cell>
          <cell r="I1287">
            <v>4.6643109540636045</v>
          </cell>
        </row>
        <row r="1288">
          <cell r="D1288" t="str">
            <v>PMA07</v>
          </cell>
          <cell r="E1288" t="str">
            <v>PMA07.1</v>
          </cell>
          <cell r="F1288">
            <v>17.32</v>
          </cell>
          <cell r="G1288">
            <v>0.2555</v>
          </cell>
          <cell r="I1288">
            <v>6.7788649706457935</v>
          </cell>
        </row>
        <row r="1289">
          <cell r="D1289" t="str">
            <v>PMA07</v>
          </cell>
          <cell r="E1289" t="str">
            <v>PMA07.2</v>
          </cell>
          <cell r="F1289">
            <v>21.78</v>
          </cell>
          <cell r="G1289">
            <v>0.43809999999999999</v>
          </cell>
          <cell r="I1289">
            <v>4.9714677014380282</v>
          </cell>
        </row>
        <row r="1290">
          <cell r="D1290" t="str">
            <v>PMA07</v>
          </cell>
          <cell r="E1290" t="str">
            <v>PMA07.3</v>
          </cell>
          <cell r="F1290">
            <v>24.3</v>
          </cell>
          <cell r="G1290">
            <v>0.39700000000000002</v>
          </cell>
          <cell r="I1290">
            <v>6.1209068010075569</v>
          </cell>
        </row>
        <row r="1291">
          <cell r="D1291" t="str">
            <v>PMA08</v>
          </cell>
          <cell r="E1291" t="str">
            <v>PMA08.1</v>
          </cell>
          <cell r="F1291">
            <v>18.2</v>
          </cell>
          <cell r="G1291">
            <v>0.42259999999999998</v>
          </cell>
          <cell r="I1291">
            <v>4.3066729768102228</v>
          </cell>
        </row>
        <row r="1292">
          <cell r="D1292" t="str">
            <v>PMA08</v>
          </cell>
          <cell r="E1292" t="str">
            <v>PMA08.2</v>
          </cell>
          <cell r="F1292">
            <v>17.059999999999999</v>
          </cell>
          <cell r="G1292">
            <v>0.44340000000000002</v>
          </cell>
          <cell r="I1292">
            <v>3.8475417230491651</v>
          </cell>
        </row>
        <row r="1293">
          <cell r="D1293" t="str">
            <v>PMA08</v>
          </cell>
          <cell r="E1293" t="str">
            <v>PMA08.3</v>
          </cell>
          <cell r="F1293">
            <v>25</v>
          </cell>
          <cell r="G1293">
            <v>0.61329999999999996</v>
          </cell>
          <cell r="I1293">
            <v>4.076308495026904</v>
          </cell>
        </row>
        <row r="1294">
          <cell r="D1294" t="str">
            <v>PMA09</v>
          </cell>
          <cell r="E1294" t="str">
            <v>PMA09.1</v>
          </cell>
          <cell r="F1294">
            <v>28.46</v>
          </cell>
          <cell r="G1294">
            <v>0.59560000000000002</v>
          </cell>
          <cell r="I1294">
            <v>4.7783747481531229</v>
          </cell>
        </row>
        <row r="1295">
          <cell r="D1295" t="str">
            <v>PMA09</v>
          </cell>
          <cell r="E1295" t="str">
            <v>PMA09.2</v>
          </cell>
          <cell r="F1295">
            <v>28.78</v>
          </cell>
          <cell r="G1295">
            <v>0.57989999999999997</v>
          </cell>
          <cell r="I1295">
            <v>4.9629246421796864</v>
          </cell>
        </row>
        <row r="1296">
          <cell r="D1296" t="str">
            <v>PMA09</v>
          </cell>
          <cell r="E1296" t="str">
            <v>PMA09.3</v>
          </cell>
          <cell r="F1296">
            <v>46.21</v>
          </cell>
          <cell r="G1296">
            <v>1.2038</v>
          </cell>
          <cell r="I1296">
            <v>3.8386775211829209</v>
          </cell>
        </row>
        <row r="1297">
          <cell r="D1297" t="str">
            <v>PMA10</v>
          </cell>
          <cell r="E1297" t="str">
            <v>PMA10.1</v>
          </cell>
          <cell r="F1297">
            <v>35.28</v>
          </cell>
          <cell r="G1297">
            <v>0.56899999999999995</v>
          </cell>
          <cell r="I1297">
            <v>6.2003514938488582</v>
          </cell>
        </row>
        <row r="1298">
          <cell r="D1298" t="str">
            <v>PMA10</v>
          </cell>
          <cell r="E1298" t="str">
            <v>PMA10.2</v>
          </cell>
          <cell r="F1298">
            <v>42.79</v>
          </cell>
          <cell r="G1298">
            <v>0.754</v>
          </cell>
          <cell r="I1298">
            <v>5.6750663129973473</v>
          </cell>
        </row>
        <row r="1299">
          <cell r="D1299" t="str">
            <v>PMA10</v>
          </cell>
          <cell r="E1299" t="str">
            <v>PMA10.3</v>
          </cell>
          <cell r="F1299">
            <v>46.81</v>
          </cell>
          <cell r="G1299">
            <v>0.70989999999999998</v>
          </cell>
          <cell r="I1299">
            <v>6.5938864628820966</v>
          </cell>
        </row>
        <row r="1300">
          <cell r="D1300" t="str">
            <v>PMA11</v>
          </cell>
          <cell r="E1300" t="str">
            <v>PMA11.1</v>
          </cell>
          <cell r="F1300">
            <v>28.2</v>
          </cell>
          <cell r="G1300">
            <v>0.5302</v>
          </cell>
          <cell r="I1300">
            <v>5.318747642399094</v>
          </cell>
        </row>
        <row r="1301">
          <cell r="D1301" t="str">
            <v>PMA11</v>
          </cell>
          <cell r="E1301" t="str">
            <v>PMA11.2</v>
          </cell>
          <cell r="F1301">
            <v>33.119999999999997</v>
          </cell>
          <cell r="G1301">
            <v>0.50329999999999997</v>
          </cell>
          <cell r="I1301">
            <v>6.5805682495529512</v>
          </cell>
        </row>
        <row r="1302">
          <cell r="D1302" t="str">
            <v>PMA11</v>
          </cell>
          <cell r="E1302" t="str">
            <v>PMA11.3</v>
          </cell>
          <cell r="F1302">
            <v>39.159999999999997</v>
          </cell>
          <cell r="G1302">
            <v>0.68220000000000003</v>
          </cell>
          <cell r="I1302">
            <v>5.740252125476399</v>
          </cell>
        </row>
        <row r="1303">
          <cell r="D1303" t="str">
            <v>PMB01</v>
          </cell>
          <cell r="E1303" t="str">
            <v>PMB01.1</v>
          </cell>
          <cell r="F1303">
            <v>18.21</v>
          </cell>
          <cell r="G1303">
            <v>0.54510000000000003</v>
          </cell>
          <cell r="I1303">
            <v>3.340671436433682</v>
          </cell>
        </row>
        <row r="1304">
          <cell r="D1304" t="str">
            <v>PMB01</v>
          </cell>
          <cell r="E1304" t="str">
            <v>PMB01.2</v>
          </cell>
          <cell r="F1304">
            <v>18.8</v>
          </cell>
          <cell r="G1304">
            <v>0.57350000000000001</v>
          </cell>
          <cell r="I1304">
            <v>3.2781168265039233</v>
          </cell>
        </row>
        <row r="1305">
          <cell r="D1305" t="str">
            <v>PMB01</v>
          </cell>
          <cell r="E1305" t="str">
            <v>PMB01.3</v>
          </cell>
          <cell r="F1305">
            <v>22.33</v>
          </cell>
          <cell r="G1305">
            <v>0.66359999999999997</v>
          </cell>
          <cell r="I1305">
            <v>3.3649789029535868</v>
          </cell>
        </row>
        <row r="1306">
          <cell r="D1306" t="str">
            <v>PMB02</v>
          </cell>
          <cell r="E1306" t="str">
            <v>PMB02.1</v>
          </cell>
          <cell r="F1306">
            <v>18.37</v>
          </cell>
          <cell r="G1306">
            <v>0.4541</v>
          </cell>
          <cell r="I1306">
            <v>4.0453644571680254</v>
          </cell>
        </row>
        <row r="1307">
          <cell r="D1307" t="str">
            <v>PMB02</v>
          </cell>
          <cell r="E1307" t="str">
            <v>PMB02.2</v>
          </cell>
          <cell r="F1307">
            <v>23.33</v>
          </cell>
          <cell r="G1307">
            <v>0.59409999999999996</v>
          </cell>
          <cell r="I1307">
            <v>3.9269483251977784</v>
          </cell>
        </row>
        <row r="1308">
          <cell r="D1308" t="str">
            <v>PMB02</v>
          </cell>
          <cell r="E1308" t="str">
            <v>PMB02.3</v>
          </cell>
          <cell r="F1308">
            <v>31.07</v>
          </cell>
          <cell r="G1308">
            <v>0.79549999999999998</v>
          </cell>
          <cell r="I1308">
            <v>3.9057196731615336</v>
          </cell>
        </row>
        <row r="1309">
          <cell r="D1309" t="str">
            <v>PMB03</v>
          </cell>
          <cell r="E1309" t="str">
            <v>PMB03.1</v>
          </cell>
          <cell r="F1309">
            <v>16.899999999999999</v>
          </cell>
          <cell r="G1309">
            <v>0.39689999999999998</v>
          </cell>
          <cell r="I1309">
            <v>4.257999496094734</v>
          </cell>
        </row>
        <row r="1310">
          <cell r="D1310" t="str">
            <v>PMB03</v>
          </cell>
          <cell r="E1310" t="str">
            <v>PMB03.2</v>
          </cell>
          <cell r="F1310">
            <v>19.66</v>
          </cell>
          <cell r="G1310">
            <v>0.50029999999999997</v>
          </cell>
          <cell r="I1310">
            <v>3.9296422146711976</v>
          </cell>
        </row>
        <row r="1311">
          <cell r="D1311" t="str">
            <v>PMB03</v>
          </cell>
          <cell r="E1311" t="str">
            <v>PMB03.3</v>
          </cell>
          <cell r="F1311">
            <v>22.62</v>
          </cell>
          <cell r="G1311">
            <v>0.60970000000000002</v>
          </cell>
          <cell r="I1311">
            <v>3.7100213219616207</v>
          </cell>
        </row>
        <row r="1312">
          <cell r="D1312" t="str">
            <v>PMB04</v>
          </cell>
          <cell r="E1312" t="str">
            <v>PMB04.1</v>
          </cell>
          <cell r="F1312">
            <v>52.43</v>
          </cell>
          <cell r="G1312">
            <v>1.4529000000000001</v>
          </cell>
          <cell r="I1312">
            <v>3.6086447794067036</v>
          </cell>
        </row>
        <row r="1313">
          <cell r="D1313" t="str">
            <v>PMB04</v>
          </cell>
          <cell r="E1313" t="str">
            <v>PMB04.2</v>
          </cell>
          <cell r="F1313">
            <v>52.98</v>
          </cell>
          <cell r="G1313">
            <v>1.4639</v>
          </cell>
          <cell r="I1313">
            <v>3.6190996652776826</v>
          </cell>
        </row>
        <row r="1314">
          <cell r="D1314" t="str">
            <v>PMB04</v>
          </cell>
          <cell r="E1314" t="str">
            <v>PMB04.3</v>
          </cell>
          <cell r="F1314">
            <v>56.61</v>
          </cell>
          <cell r="G1314">
            <v>1.9218</v>
          </cell>
          <cell r="I1314">
            <v>2.9456759288167342</v>
          </cell>
        </row>
        <row r="1315">
          <cell r="D1315" t="str">
            <v>W07</v>
          </cell>
          <cell r="E1315" t="str">
            <v>W07.1</v>
          </cell>
          <cell r="F1315">
            <v>23.51</v>
          </cell>
          <cell r="G1315">
            <v>0.5615</v>
          </cell>
          <cell r="I1315">
            <v>4.1869991095280508</v>
          </cell>
        </row>
        <row r="1316">
          <cell r="D1316" t="str">
            <v>W07</v>
          </cell>
          <cell r="E1316" t="str">
            <v>W07.2</v>
          </cell>
          <cell r="F1316">
            <v>41.09</v>
          </cell>
          <cell r="G1316">
            <v>1.0335000000000001</v>
          </cell>
          <cell r="I1316">
            <v>3.9758103531688436</v>
          </cell>
        </row>
        <row r="1317">
          <cell r="D1317" t="str">
            <v>W07</v>
          </cell>
          <cell r="E1317" t="str">
            <v>W07.3</v>
          </cell>
          <cell r="F1317">
            <v>55.53</v>
          </cell>
          <cell r="G1317">
            <v>1.4298</v>
          </cell>
          <cell r="I1317">
            <v>3.8837599664288711</v>
          </cell>
        </row>
        <row r="1318">
          <cell r="D1318" t="str">
            <v>W11</v>
          </cell>
          <cell r="E1318" t="str">
            <v>W11.1</v>
          </cell>
          <cell r="F1318">
            <v>15.76</v>
          </cell>
          <cell r="G1318">
            <v>0.28110000000000002</v>
          </cell>
          <cell r="I1318">
            <v>5.6065457132692993</v>
          </cell>
        </row>
        <row r="1319">
          <cell r="D1319" t="str">
            <v>W11</v>
          </cell>
          <cell r="E1319" t="str">
            <v>W11.2</v>
          </cell>
          <cell r="F1319">
            <v>22.03</v>
          </cell>
          <cell r="G1319">
            <v>0.40629999999999999</v>
          </cell>
          <cell r="I1319">
            <v>5.422101895151366</v>
          </cell>
        </row>
        <row r="1320">
          <cell r="D1320" t="str">
            <v>W11</v>
          </cell>
          <cell r="E1320" t="str">
            <v>W11.3</v>
          </cell>
          <cell r="F1320">
            <v>30.4</v>
          </cell>
          <cell r="G1320">
            <v>0.56879999999999997</v>
          </cell>
          <cell r="I1320">
            <v>5.3445850914205346</v>
          </cell>
        </row>
        <row r="1321">
          <cell r="D1321" t="str">
            <v>BPA01</v>
          </cell>
          <cell r="E1321" t="str">
            <v>BPA01.1</v>
          </cell>
          <cell r="F1321" t="str">
            <v>19.94</v>
          </cell>
          <cell r="G1321">
            <v>0.66579999999999995</v>
          </cell>
          <cell r="I1321">
            <v>2.994893361369781</v>
          </cell>
        </row>
        <row r="1322">
          <cell r="D1322" t="str">
            <v>BPA01</v>
          </cell>
          <cell r="E1322" t="str">
            <v>BPA01.2</v>
          </cell>
          <cell r="F1322" t="str">
            <v>22.86</v>
          </cell>
          <cell r="G1322">
            <v>0.63190000000000002</v>
          </cell>
          <cell r="I1322">
            <v>3.6176610223136572</v>
          </cell>
        </row>
        <row r="1323">
          <cell r="D1323" t="str">
            <v>BPA01</v>
          </cell>
          <cell r="E1323" t="str">
            <v>BPA01.3</v>
          </cell>
          <cell r="F1323" t="str">
            <v>39.7</v>
          </cell>
          <cell r="G1323">
            <v>1.1606000000000001</v>
          </cell>
          <cell r="I1323">
            <v>3.4206444942271239</v>
          </cell>
        </row>
        <row r="1324">
          <cell r="D1324" t="str">
            <v>BPA02</v>
          </cell>
          <cell r="E1324" t="str">
            <v>BPA02.1</v>
          </cell>
          <cell r="F1324" t="str">
            <v>22.72</v>
          </cell>
          <cell r="G1324">
            <v>0.60089999999999999</v>
          </cell>
          <cell r="I1324">
            <v>3.7809951739058079</v>
          </cell>
        </row>
        <row r="1325">
          <cell r="D1325" t="str">
            <v>BPA02</v>
          </cell>
          <cell r="E1325" t="str">
            <v>BPA02.2</v>
          </cell>
          <cell r="F1325" t="str">
            <v>23.82</v>
          </cell>
          <cell r="G1325">
            <v>0.57050000000000001</v>
          </cell>
          <cell r="I1325">
            <v>4.1752848378615246</v>
          </cell>
        </row>
        <row r="1326">
          <cell r="D1326" t="str">
            <v>BPA02</v>
          </cell>
          <cell r="E1326" t="str">
            <v>BPA02.3</v>
          </cell>
          <cell r="F1326" t="str">
            <v>44.24</v>
          </cell>
          <cell r="G1326">
            <v>1.2222999999999999</v>
          </cell>
          <cell r="I1326">
            <v>3.619406037797595</v>
          </cell>
        </row>
        <row r="1327">
          <cell r="D1327" t="str">
            <v>BPB01</v>
          </cell>
          <cell r="E1327" t="str">
            <v>BPB01.1</v>
          </cell>
          <cell r="F1327" t="str">
            <v>21.06</v>
          </cell>
          <cell r="G1327">
            <v>0.42280000000000001</v>
          </cell>
          <cell r="I1327">
            <v>4.9810785241248814</v>
          </cell>
        </row>
        <row r="1328">
          <cell r="D1328" t="str">
            <v>BPB01</v>
          </cell>
          <cell r="E1328" t="str">
            <v>BPB01.2</v>
          </cell>
          <cell r="F1328" t="str">
            <v>28.94</v>
          </cell>
          <cell r="G1328">
            <v>0.62409999999999999</v>
          </cell>
          <cell r="I1328">
            <v>4.6370773914436789</v>
          </cell>
        </row>
        <row r="1329">
          <cell r="D1329" t="str">
            <v>BPB01</v>
          </cell>
          <cell r="E1329" t="str">
            <v>BPB01.3</v>
          </cell>
          <cell r="F1329" t="str">
            <v>31.98</v>
          </cell>
          <cell r="G1329">
            <v>0.73109999999999997</v>
          </cell>
          <cell r="I1329">
            <v>4.3742306114074685</v>
          </cell>
        </row>
        <row r="1330">
          <cell r="D1330" t="str">
            <v>BPB02</v>
          </cell>
          <cell r="E1330" t="str">
            <v>BPB02.1</v>
          </cell>
          <cell r="F1330" t="str">
            <v>33.84</v>
          </cell>
          <cell r="G1330">
            <v>0.6109</v>
          </cell>
          <cell r="I1330">
            <v>5.5393681453593064</v>
          </cell>
        </row>
        <row r="1331">
          <cell r="D1331" t="str">
            <v>BPB02</v>
          </cell>
          <cell r="E1331" t="str">
            <v>BPB02.2</v>
          </cell>
          <cell r="F1331" t="str">
            <v>51.92</v>
          </cell>
          <cell r="G1331">
            <v>0.8972</v>
          </cell>
          <cell r="I1331">
            <v>5.7868925546143561</v>
          </cell>
        </row>
        <row r="1332">
          <cell r="D1332" t="str">
            <v>BPB02</v>
          </cell>
          <cell r="E1332" t="str">
            <v>BPB02.3</v>
          </cell>
          <cell r="F1332" t="str">
            <v>51.42</v>
          </cell>
          <cell r="G1332">
            <v>0.97829999999999995</v>
          </cell>
          <cell r="I1332">
            <v>5.2560564244096906</v>
          </cell>
        </row>
        <row r="1333">
          <cell r="D1333" t="str">
            <v>BPB03</v>
          </cell>
          <cell r="E1333" t="str">
            <v>BPB03.1</v>
          </cell>
          <cell r="F1333" t="str">
            <v>15.5</v>
          </cell>
          <cell r="G1333">
            <v>0.42099999999999999</v>
          </cell>
          <cell r="I1333">
            <v>3.6817102137767224</v>
          </cell>
        </row>
        <row r="1334">
          <cell r="D1334" t="str">
            <v>BPB03</v>
          </cell>
          <cell r="E1334" t="str">
            <v>BPB03.2</v>
          </cell>
          <cell r="F1334" t="str">
            <v>16.62</v>
          </cell>
          <cell r="G1334">
            <v>0.435</v>
          </cell>
          <cell r="I1334">
            <v>3.8206896551724143</v>
          </cell>
        </row>
        <row r="1335">
          <cell r="D1335" t="str">
            <v>BPB03</v>
          </cell>
          <cell r="E1335" t="str">
            <v>BPB03.3</v>
          </cell>
          <cell r="F1335" t="str">
            <v>34.09</v>
          </cell>
          <cell r="G1335">
            <v>0.86099999999999999</v>
          </cell>
          <cell r="I1335">
            <v>3.9593495934959355</v>
          </cell>
        </row>
        <row r="1336">
          <cell r="D1336" t="str">
            <v>BPC01</v>
          </cell>
          <cell r="E1336" t="str">
            <v>BPC01.1</v>
          </cell>
          <cell r="F1336" t="str">
            <v>24.9</v>
          </cell>
          <cell r="G1336">
            <v>0.42059999999999997</v>
          </cell>
          <cell r="I1336">
            <v>5.9201141226818832</v>
          </cell>
        </row>
        <row r="1337">
          <cell r="D1337" t="str">
            <v>BPC01</v>
          </cell>
          <cell r="E1337" t="str">
            <v>BPC01.2</v>
          </cell>
          <cell r="F1337" t="str">
            <v>27.97</v>
          </cell>
          <cell r="G1337">
            <v>0.49430000000000002</v>
          </cell>
          <cell r="I1337">
            <v>5.6585069795670639</v>
          </cell>
        </row>
        <row r="1338">
          <cell r="D1338" t="str">
            <v>BPC01</v>
          </cell>
          <cell r="E1338" t="str">
            <v>BPC01.3</v>
          </cell>
          <cell r="F1338" t="str">
            <v>28.27</v>
          </cell>
          <cell r="G1338">
            <v>0.4955</v>
          </cell>
          <cell r="I1338">
            <v>5.7053481331987888</v>
          </cell>
        </row>
        <row r="1339">
          <cell r="D1339" t="str">
            <v>BPC02</v>
          </cell>
          <cell r="E1339" t="str">
            <v>BPC02.1</v>
          </cell>
          <cell r="F1339" t="str">
            <v>16.4</v>
          </cell>
          <cell r="G1339">
            <v>0.30520000000000003</v>
          </cell>
          <cell r="I1339">
            <v>5.3735255570117939</v>
          </cell>
        </row>
        <row r="1340">
          <cell r="D1340" t="str">
            <v>BPC02</v>
          </cell>
          <cell r="E1340" t="str">
            <v>BPC02.2</v>
          </cell>
          <cell r="F1340" t="str">
            <v>21.26</v>
          </cell>
          <cell r="G1340">
            <v>0.36940000000000001</v>
          </cell>
          <cell r="I1340">
            <v>5.755278830536005</v>
          </cell>
        </row>
        <row r="1341">
          <cell r="D1341" t="str">
            <v>BPC02</v>
          </cell>
          <cell r="E1341" t="str">
            <v>BPC02.3</v>
          </cell>
          <cell r="F1341" t="str">
            <v>54.38</v>
          </cell>
          <cell r="G1341">
            <v>1.1412</v>
          </cell>
          <cell r="I1341">
            <v>4.7651594812478093</v>
          </cell>
        </row>
        <row r="1342">
          <cell r="D1342" t="str">
            <v>BPD01</v>
          </cell>
          <cell r="E1342" t="str">
            <v>BPD01.1</v>
          </cell>
          <cell r="F1342" t="str">
            <v>24</v>
          </cell>
          <cell r="G1342">
            <v>0.40849999999999997</v>
          </cell>
          <cell r="I1342">
            <v>5.8751529987760103</v>
          </cell>
        </row>
        <row r="1343">
          <cell r="D1343" t="str">
            <v>BPD01</v>
          </cell>
          <cell r="E1343" t="str">
            <v>BPD01.2</v>
          </cell>
          <cell r="F1343" t="str">
            <v>26.35</v>
          </cell>
          <cell r="G1343">
            <v>0.51139999999999997</v>
          </cell>
          <cell r="I1343">
            <v>5.1525224872897937</v>
          </cell>
        </row>
        <row r="1344">
          <cell r="D1344" t="str">
            <v>BPD01</v>
          </cell>
          <cell r="E1344" t="str">
            <v>BPD01.3</v>
          </cell>
          <cell r="F1344" t="str">
            <v>33.03</v>
          </cell>
          <cell r="G1344">
            <v>0.57040000000000002</v>
          </cell>
          <cell r="I1344">
            <v>5.7906732117812059</v>
          </cell>
        </row>
        <row r="1345">
          <cell r="D1345" t="str">
            <v>BPE01</v>
          </cell>
          <cell r="E1345" t="str">
            <v>BPE01.1</v>
          </cell>
          <cell r="F1345" t="str">
            <v>32.59</v>
          </cell>
          <cell r="G1345">
            <v>0.52090000000000003</v>
          </cell>
          <cell r="I1345">
            <v>6.2564791706661556</v>
          </cell>
        </row>
        <row r="1346">
          <cell r="D1346" t="str">
            <v>BPE01</v>
          </cell>
          <cell r="E1346" t="str">
            <v>BPE01.2</v>
          </cell>
          <cell r="F1346" t="str">
            <v>31.69</v>
          </cell>
          <cell r="G1346">
            <v>0.44940000000000002</v>
          </cell>
          <cell r="I1346">
            <v>7.0516243880729856</v>
          </cell>
        </row>
        <row r="1347">
          <cell r="D1347" t="str">
            <v>BPE01</v>
          </cell>
          <cell r="E1347" t="str">
            <v>BPE01.3</v>
          </cell>
          <cell r="F1347" t="str">
            <v>32.61</v>
          </cell>
          <cell r="G1347">
            <v>0.44950000000000001</v>
          </cell>
          <cell r="I1347">
            <v>7.2547274749721904</v>
          </cell>
        </row>
        <row r="1348">
          <cell r="D1348" t="str">
            <v>BPF01</v>
          </cell>
          <cell r="E1348" t="str">
            <v>BPF01.1</v>
          </cell>
          <cell r="F1348" t="str">
            <v>33.41</v>
          </cell>
          <cell r="G1348">
            <v>0.37040000000000001</v>
          </cell>
          <cell r="I1348">
            <v>9.0199784017278599</v>
          </cell>
        </row>
        <row r="1349">
          <cell r="D1349" t="str">
            <v>BPF01</v>
          </cell>
          <cell r="E1349" t="str">
            <v>BPF01.2</v>
          </cell>
          <cell r="F1349" t="str">
            <v>42.81</v>
          </cell>
          <cell r="G1349">
            <v>0.49380000000000002</v>
          </cell>
          <cell r="I1349">
            <v>8.6695018226002425</v>
          </cell>
        </row>
        <row r="1350">
          <cell r="D1350" t="str">
            <v>BPF01</v>
          </cell>
          <cell r="E1350" t="str">
            <v>BPF01.3</v>
          </cell>
          <cell r="F1350" t="str">
            <v>39.76</v>
          </cell>
          <cell r="G1350">
            <v>0.51349999999999996</v>
          </cell>
          <cell r="I1350">
            <v>7.742940603700097</v>
          </cell>
        </row>
        <row r="1351">
          <cell r="D1351" t="str">
            <v>BPG01</v>
          </cell>
          <cell r="E1351" t="str">
            <v>BPG01.1</v>
          </cell>
          <cell r="F1351" t="str">
            <v>21.24</v>
          </cell>
          <cell r="G1351">
            <v>0.3236</v>
          </cell>
          <cell r="I1351">
            <v>6.5636588380716931</v>
          </cell>
        </row>
        <row r="1352">
          <cell r="D1352" t="str">
            <v>BPG01</v>
          </cell>
          <cell r="E1352" t="str">
            <v>BPG01.2</v>
          </cell>
          <cell r="F1352" t="str">
            <v>27.93</v>
          </cell>
          <cell r="G1352">
            <v>0.48110000000000003</v>
          </cell>
          <cell r="I1352">
            <v>5.8054458532529614</v>
          </cell>
        </row>
        <row r="1353">
          <cell r="D1353" t="str">
            <v>BPG01</v>
          </cell>
          <cell r="E1353" t="str">
            <v>BPG01.3</v>
          </cell>
          <cell r="F1353" t="str">
            <v>31.31</v>
          </cell>
          <cell r="G1353">
            <v>0.69399999999999995</v>
          </cell>
          <cell r="I1353">
            <v>4.511527377521614</v>
          </cell>
        </row>
        <row r="1354">
          <cell r="D1354" t="str">
            <v>BPH01</v>
          </cell>
          <cell r="E1354" t="str">
            <v>BPH01.1</v>
          </cell>
          <cell r="F1354" t="str">
            <v>18.17</v>
          </cell>
          <cell r="G1354">
            <v>0.31080000000000002</v>
          </cell>
          <cell r="I1354">
            <v>5.846203346203346</v>
          </cell>
        </row>
        <row r="1355">
          <cell r="D1355" t="str">
            <v>BPH01</v>
          </cell>
          <cell r="E1355" t="str">
            <v>BPH01.2</v>
          </cell>
          <cell r="F1355" t="str">
            <v>25.27</v>
          </cell>
          <cell r="G1355">
            <v>0.39929999999999999</v>
          </cell>
          <cell r="I1355">
            <v>6.3285750062609569</v>
          </cell>
        </row>
        <row r="1356">
          <cell r="D1356" t="str">
            <v>BPH01</v>
          </cell>
          <cell r="E1356" t="str">
            <v>BPH01.3</v>
          </cell>
          <cell r="F1356" t="str">
            <v>32.73</v>
          </cell>
          <cell r="G1356">
            <v>0.53210000000000002</v>
          </cell>
          <cell r="I1356">
            <v>6.1510994174027429</v>
          </cell>
        </row>
      </sheetData>
      <sheetData sheetId="2">
        <row r="1">
          <cell r="A1" t="str">
            <v>Location</v>
          </cell>
          <cell r="B1" t="str">
            <v>Indiv. ID</v>
          </cell>
          <cell r="C1" t="str">
            <v>displaced water mass (g)</v>
          </cell>
          <cell r="D1" t="str">
            <v>stem vol. (cm3)</v>
          </cell>
          <cell r="E1" t="str">
            <v>stem dry mass (g)</v>
          </cell>
          <cell r="F1" t="str">
            <v>st_density_g.cm^-3</v>
          </cell>
          <cell r="G1" t="str">
            <v>notes</v>
          </cell>
        </row>
        <row r="2">
          <cell r="A2" t="str">
            <v>MPG</v>
          </cell>
          <cell r="B2" t="str">
            <v>MPG001</v>
          </cell>
          <cell r="C2">
            <v>1.17</v>
          </cell>
          <cell r="E2">
            <v>0.75900000000000001</v>
          </cell>
          <cell r="F2">
            <v>0.64871794871794874</v>
          </cell>
        </row>
        <row r="3">
          <cell r="B3" t="str">
            <v>MPG002</v>
          </cell>
          <cell r="C3">
            <v>2.02</v>
          </cell>
          <cell r="E3">
            <v>1.2709999999999999</v>
          </cell>
          <cell r="F3">
            <v>0.62920792079207921</v>
          </cell>
        </row>
        <row r="4">
          <cell r="B4" t="str">
            <v>MPG003</v>
          </cell>
          <cell r="C4">
            <v>1.3</v>
          </cell>
          <cell r="E4">
            <v>0.68500000000000005</v>
          </cell>
          <cell r="F4">
            <v>0.52692307692307694</v>
          </cell>
        </row>
        <row r="5">
          <cell r="B5" t="str">
            <v>MPG004</v>
          </cell>
          <cell r="C5">
            <v>1.73</v>
          </cell>
          <cell r="E5">
            <v>1.028</v>
          </cell>
          <cell r="F5">
            <v>0.59421965317919079</v>
          </cell>
        </row>
        <row r="6">
          <cell r="A6" t="str">
            <v>BMR</v>
          </cell>
          <cell r="B6" t="str">
            <v>BMR001</v>
          </cell>
          <cell r="C6">
            <v>2.68</v>
          </cell>
          <cell r="E6">
            <v>1.34</v>
          </cell>
          <cell r="F6">
            <v>0.5</v>
          </cell>
        </row>
        <row r="7">
          <cell r="B7" t="str">
            <v>BMR002</v>
          </cell>
          <cell r="C7">
            <v>0.88</v>
          </cell>
          <cell r="E7">
            <v>0.503</v>
          </cell>
          <cell r="F7">
            <v>0.57159090909090904</v>
          </cell>
        </row>
        <row r="8">
          <cell r="B8" t="str">
            <v>BMR003</v>
          </cell>
          <cell r="C8">
            <v>1.6</v>
          </cell>
          <cell r="E8">
            <v>0.97</v>
          </cell>
          <cell r="F8">
            <v>0.60624999999999996</v>
          </cell>
        </row>
        <row r="9">
          <cell r="A9" t="str">
            <v>CTA</v>
          </cell>
          <cell r="B9" t="str">
            <v>CTA001</v>
          </cell>
          <cell r="C9">
            <v>2.0299999999999998</v>
          </cell>
          <cell r="E9">
            <v>1.2070000000000001</v>
          </cell>
          <cell r="F9">
            <v>0.5945812807881774</v>
          </cell>
        </row>
        <row r="10">
          <cell r="B10" t="str">
            <v>CTA002</v>
          </cell>
          <cell r="C10">
            <v>2.08</v>
          </cell>
          <cell r="E10">
            <v>1.1459999999999999</v>
          </cell>
          <cell r="F10">
            <v>0.55096153846153839</v>
          </cell>
        </row>
        <row r="11">
          <cell r="A11" t="str">
            <v>CTB</v>
          </cell>
          <cell r="B11" t="str">
            <v>CTB001</v>
          </cell>
          <cell r="C11">
            <v>3.91</v>
          </cell>
          <cell r="E11">
            <v>2.0339999999999998</v>
          </cell>
          <cell r="F11">
            <v>0.52020460358056264</v>
          </cell>
        </row>
        <row r="12">
          <cell r="B12" t="str">
            <v>CTB002</v>
          </cell>
          <cell r="C12">
            <v>3.6</v>
          </cell>
          <cell r="E12">
            <v>1.9119999999999999</v>
          </cell>
          <cell r="F12">
            <v>0.53111111111111109</v>
          </cell>
        </row>
        <row r="13">
          <cell r="B13" t="str">
            <v>CTB003</v>
          </cell>
          <cell r="C13">
            <v>4.8099999999999996</v>
          </cell>
          <cell r="E13">
            <v>2.948</v>
          </cell>
          <cell r="F13">
            <v>0.61288981288981292</v>
          </cell>
        </row>
        <row r="14">
          <cell r="A14" t="str">
            <v>CBA</v>
          </cell>
          <cell r="B14" t="str">
            <v>CBA001</v>
          </cell>
          <cell r="C14">
            <v>2.4300000000000002</v>
          </cell>
          <cell r="E14">
            <v>1.506</v>
          </cell>
          <cell r="F14">
            <v>0.61975308641975302</v>
          </cell>
        </row>
        <row r="15">
          <cell r="A15" t="str">
            <v>CBB</v>
          </cell>
          <cell r="B15" t="str">
            <v>CBB001</v>
          </cell>
          <cell r="C15">
            <v>3.11</v>
          </cell>
          <cell r="E15">
            <v>1.538</v>
          </cell>
          <cell r="F15">
            <v>0.49453376205787786</v>
          </cell>
          <cell r="G15" t="str">
            <v xml:space="preserve">2 different samples with same ID. Only one measured here. </v>
          </cell>
        </row>
        <row r="16">
          <cell r="A16" t="str">
            <v>CBC</v>
          </cell>
          <cell r="B16" t="str">
            <v>CBC001</v>
          </cell>
          <cell r="C16">
            <v>3.59</v>
          </cell>
          <cell r="E16">
            <v>2.34</v>
          </cell>
          <cell r="F16">
            <v>0.65181058495821731</v>
          </cell>
        </row>
        <row r="17">
          <cell r="A17" t="str">
            <v>BWA</v>
          </cell>
          <cell r="B17" t="str">
            <v>BWA001</v>
          </cell>
          <cell r="C17">
            <v>1.63</v>
          </cell>
          <cell r="E17">
            <v>1.1619999999999999</v>
          </cell>
          <cell r="F17">
            <v>0.71288343558282208</v>
          </cell>
        </row>
        <row r="18">
          <cell r="B18" t="str">
            <v>BWA002</v>
          </cell>
          <cell r="C18">
            <v>1.53</v>
          </cell>
          <cell r="E18">
            <v>0.91800000000000004</v>
          </cell>
          <cell r="F18">
            <v>0.6</v>
          </cell>
        </row>
        <row r="19">
          <cell r="A19" t="str">
            <v>BWB</v>
          </cell>
          <cell r="B19" t="str">
            <v>BWB001</v>
          </cell>
          <cell r="C19">
            <v>3.56</v>
          </cell>
          <cell r="E19">
            <v>1.913</v>
          </cell>
          <cell r="F19">
            <v>0.53735955056179774</v>
          </cell>
        </row>
        <row r="20">
          <cell r="A20" t="str">
            <v>TTA</v>
          </cell>
          <cell r="B20" t="str">
            <v>TTA001</v>
          </cell>
          <cell r="C20">
            <v>1.07</v>
          </cell>
          <cell r="E20">
            <v>0.64600000000000002</v>
          </cell>
          <cell r="F20">
            <v>0.60373831775700937</v>
          </cell>
        </row>
        <row r="21">
          <cell r="A21" t="str">
            <v>BWC</v>
          </cell>
          <cell r="B21" t="str">
            <v>BWC001</v>
          </cell>
          <cell r="C21">
            <v>1.23</v>
          </cell>
          <cell r="E21">
            <v>0.73699999999999999</v>
          </cell>
          <cell r="F21">
            <v>0.59918699186991875</v>
          </cell>
        </row>
        <row r="22">
          <cell r="A22" t="str">
            <v>CCA</v>
          </cell>
          <cell r="B22" t="str">
            <v>CCA001</v>
          </cell>
          <cell r="C22">
            <v>3.71</v>
          </cell>
          <cell r="E22">
            <v>2.177</v>
          </cell>
          <cell r="F22">
            <v>0.58679245283018866</v>
          </cell>
        </row>
        <row r="23">
          <cell r="A23" t="str">
            <v>CCB</v>
          </cell>
          <cell r="B23" t="str">
            <v>CCB001</v>
          </cell>
          <cell r="F23"/>
        </row>
        <row r="24">
          <cell r="A24" t="str">
            <v>CCC</v>
          </cell>
          <cell r="B24" t="str">
            <v>CCC001</v>
          </cell>
          <cell r="C24">
            <v>1.43</v>
          </cell>
          <cell r="E24">
            <v>0.76200000000000001</v>
          </cell>
          <cell r="F24">
            <v>0.53286713286713294</v>
          </cell>
        </row>
        <row r="25">
          <cell r="A25" t="str">
            <v>MRA</v>
          </cell>
          <cell r="B25" t="str">
            <v>MRA001</v>
          </cell>
          <cell r="C25">
            <v>1.43</v>
          </cell>
          <cell r="E25">
            <v>0.89400000000000002</v>
          </cell>
          <cell r="F25">
            <v>0.62517482517482525</v>
          </cell>
        </row>
        <row r="26">
          <cell r="A26" t="str">
            <v>MRB</v>
          </cell>
          <cell r="B26" t="str">
            <v>MRB001</v>
          </cell>
          <cell r="C26">
            <v>2.33</v>
          </cell>
          <cell r="E26">
            <v>1.452</v>
          </cell>
          <cell r="F26">
            <v>0.62317596566523603</v>
          </cell>
        </row>
        <row r="27">
          <cell r="B27" t="str">
            <v>MRB002</v>
          </cell>
          <cell r="C27">
            <v>2.75</v>
          </cell>
          <cell r="E27">
            <v>1.625</v>
          </cell>
          <cell r="F27">
            <v>0.59090909090909094</v>
          </cell>
        </row>
        <row r="28">
          <cell r="B28" t="str">
            <v>MRB003</v>
          </cell>
          <cell r="C28">
            <v>3.38</v>
          </cell>
          <cell r="E28">
            <v>1.514</v>
          </cell>
          <cell r="F28">
            <v>0.44792899408284026</v>
          </cell>
        </row>
        <row r="29">
          <cell r="A29" t="str">
            <v>LPA</v>
          </cell>
          <cell r="B29" t="str">
            <v>LPA001</v>
          </cell>
          <cell r="F29"/>
        </row>
        <row r="30">
          <cell r="A30" t="str">
            <v>LPB</v>
          </cell>
          <cell r="B30" t="str">
            <v>LPB001</v>
          </cell>
          <cell r="C30">
            <v>1.66</v>
          </cell>
          <cell r="E30">
            <v>1.0489999999999999</v>
          </cell>
          <cell r="F30">
            <v>0.63192771084337351</v>
          </cell>
        </row>
        <row r="31">
          <cell r="A31" t="str">
            <v>RBA</v>
          </cell>
          <cell r="B31" t="str">
            <v>RBA001</v>
          </cell>
          <cell r="F31"/>
        </row>
        <row r="32">
          <cell r="A32" t="str">
            <v>RBB</v>
          </cell>
          <cell r="B32" t="str">
            <v>RBB001</v>
          </cell>
          <cell r="C32">
            <v>3.66</v>
          </cell>
          <cell r="E32">
            <v>1.7629999999999999</v>
          </cell>
          <cell r="F32">
            <v>0.48169398907103822</v>
          </cell>
        </row>
        <row r="33">
          <cell r="A33" t="str">
            <v>RBC</v>
          </cell>
          <cell r="B33" t="str">
            <v>RBC001</v>
          </cell>
          <cell r="C33">
            <v>2.15</v>
          </cell>
          <cell r="E33">
            <v>1.2130000000000001</v>
          </cell>
          <cell r="F33">
            <v>0.56418604651162796</v>
          </cell>
        </row>
        <row r="34">
          <cell r="A34" t="str">
            <v>RBD</v>
          </cell>
          <cell r="B34" t="str">
            <v>RBD001</v>
          </cell>
          <cell r="C34">
            <v>3.9</v>
          </cell>
          <cell r="E34">
            <v>1.8620000000000001</v>
          </cell>
          <cell r="F34">
            <v>0.47743589743589748</v>
          </cell>
        </row>
        <row r="35">
          <cell r="A35" t="str">
            <v>RBE</v>
          </cell>
          <cell r="B35" t="str">
            <v>RBE001</v>
          </cell>
          <cell r="C35">
            <v>3.45</v>
          </cell>
          <cell r="E35">
            <v>1.9750000000000001</v>
          </cell>
          <cell r="F35">
            <v>0.57246376811594202</v>
          </cell>
        </row>
        <row r="36">
          <cell r="B36" t="str">
            <v>RBE002</v>
          </cell>
          <cell r="C36">
            <v>4.55</v>
          </cell>
          <cell r="E36">
            <v>2.714</v>
          </cell>
          <cell r="F36">
            <v>0.5964835164835165</v>
          </cell>
        </row>
        <row r="37">
          <cell r="A37" t="str">
            <v>RBF</v>
          </cell>
          <cell r="B37" t="str">
            <v>RBF001</v>
          </cell>
          <cell r="C37">
            <v>2.1</v>
          </cell>
          <cell r="E37">
            <v>0.98199999999999998</v>
          </cell>
          <cell r="F37">
            <v>0.4676190476190476</v>
          </cell>
        </row>
        <row r="38">
          <cell r="A38" t="str">
            <v>RBG</v>
          </cell>
          <cell r="B38" t="str">
            <v>RBG001</v>
          </cell>
          <cell r="C38">
            <v>1.41</v>
          </cell>
          <cell r="E38">
            <v>0.84299999999999997</v>
          </cell>
          <cell r="F38">
            <v>0.59787234042553195</v>
          </cell>
        </row>
        <row r="39">
          <cell r="B39" t="str">
            <v>RBG002</v>
          </cell>
          <cell r="C39">
            <v>1.97</v>
          </cell>
          <cell r="E39">
            <v>1.1579999999999999</v>
          </cell>
          <cell r="F39">
            <v>0.58781725888324865</v>
          </cell>
        </row>
        <row r="40">
          <cell r="A40" t="str">
            <v>MCA</v>
          </cell>
          <cell r="B40" t="str">
            <v>MCA001</v>
          </cell>
          <cell r="C40">
            <v>2.74</v>
          </cell>
          <cell r="E40">
            <v>1.57</v>
          </cell>
          <cell r="F40">
            <v>0.57299270072992703</v>
          </cell>
        </row>
        <row r="41">
          <cell r="B41" t="str">
            <v>MCA002</v>
          </cell>
          <cell r="C41">
            <v>2.02</v>
          </cell>
          <cell r="E41">
            <v>1.05</v>
          </cell>
          <cell r="F41">
            <v>0.51980198019801982</v>
          </cell>
        </row>
        <row r="42">
          <cell r="A42" t="str">
            <v>MCB</v>
          </cell>
          <cell r="B42" t="str">
            <v>MCB001</v>
          </cell>
          <cell r="C42">
            <v>2.14</v>
          </cell>
          <cell r="E42">
            <v>1.2889999999999999</v>
          </cell>
          <cell r="F42">
            <v>0.60233644859813074</v>
          </cell>
        </row>
        <row r="43">
          <cell r="A43" t="str">
            <v>SDA</v>
          </cell>
          <cell r="B43" t="str">
            <v>SDA001</v>
          </cell>
          <cell r="C43">
            <v>3.13</v>
          </cell>
          <cell r="E43">
            <v>2.02</v>
          </cell>
          <cell r="F43">
            <v>0.64536741214057514</v>
          </cell>
        </row>
        <row r="44">
          <cell r="B44" t="str">
            <v>SDA002</v>
          </cell>
          <cell r="C44">
            <v>2.41</v>
          </cell>
          <cell r="E44">
            <v>1.579</v>
          </cell>
          <cell r="F44">
            <v>0.65518672199170114</v>
          </cell>
        </row>
        <row r="45">
          <cell r="A45" t="str">
            <v>SDB</v>
          </cell>
          <cell r="B45" t="str">
            <v>SDB001</v>
          </cell>
          <cell r="C45">
            <v>3.76</v>
          </cell>
          <cell r="E45">
            <v>2.3540000000000001</v>
          </cell>
          <cell r="F45">
            <v>0.62606382978723407</v>
          </cell>
        </row>
        <row r="46">
          <cell r="A46" t="str">
            <v>SDC</v>
          </cell>
          <cell r="B46" t="str">
            <v>SDC001</v>
          </cell>
          <cell r="C46">
            <v>4.0199999999999996</v>
          </cell>
          <cell r="E46">
            <v>2.6859999999999999</v>
          </cell>
          <cell r="F46">
            <v>0.66815920398009954</v>
          </cell>
        </row>
        <row r="47">
          <cell r="A47" t="str">
            <v>SDD</v>
          </cell>
          <cell r="B47" t="str">
            <v>SDD001</v>
          </cell>
          <cell r="C47">
            <v>3.22</v>
          </cell>
          <cell r="E47">
            <v>1.855</v>
          </cell>
          <cell r="F47">
            <v>0.57608695652173914</v>
          </cell>
        </row>
        <row r="48">
          <cell r="A48" t="str">
            <v>SDE</v>
          </cell>
          <cell r="B48" t="str">
            <v>SDE001</v>
          </cell>
          <cell r="C48">
            <v>3.04</v>
          </cell>
          <cell r="E48">
            <v>1.877</v>
          </cell>
          <cell r="F48">
            <v>0.61743421052631575</v>
          </cell>
        </row>
        <row r="49">
          <cell r="A49" t="str">
            <v>SDF</v>
          </cell>
          <cell r="B49" t="str">
            <v>SDF001</v>
          </cell>
          <cell r="F49"/>
        </row>
        <row r="50">
          <cell r="A50" t="str">
            <v>SDG</v>
          </cell>
          <cell r="B50" t="str">
            <v>SDG001</v>
          </cell>
          <cell r="C50">
            <v>1.1499999999999999</v>
          </cell>
          <cell r="E50">
            <v>0.70099999999999996</v>
          </cell>
          <cell r="F50">
            <v>0.60956521739130431</v>
          </cell>
        </row>
        <row r="51">
          <cell r="A51" t="str">
            <v>SDH</v>
          </cell>
          <cell r="B51" t="str">
            <v>SDH001</v>
          </cell>
          <cell r="C51">
            <v>3.66</v>
          </cell>
          <cell r="E51">
            <v>2.0390000000000001</v>
          </cell>
          <cell r="F51">
            <v>0.55710382513661205</v>
          </cell>
        </row>
        <row r="52">
          <cell r="A52" t="str">
            <v>SDI</v>
          </cell>
          <cell r="B52" t="str">
            <v>SDI001</v>
          </cell>
          <cell r="C52">
            <v>1.87</v>
          </cell>
          <cell r="E52">
            <v>1.0760000000000001</v>
          </cell>
          <cell r="F52">
            <v>0.57540106951871661</v>
          </cell>
        </row>
        <row r="53">
          <cell r="A53" t="str">
            <v>BBA</v>
          </cell>
          <cell r="B53" t="str">
            <v>BBA001</v>
          </cell>
          <cell r="C53">
            <v>2.8</v>
          </cell>
          <cell r="E53">
            <v>1.464</v>
          </cell>
          <cell r="F53">
            <v>0.52285714285714291</v>
          </cell>
        </row>
        <row r="54">
          <cell r="A54" t="str">
            <v>CPA</v>
          </cell>
          <cell r="B54" t="str">
            <v>CPA001</v>
          </cell>
          <cell r="C54">
            <v>1.97</v>
          </cell>
          <cell r="E54">
            <v>1.2010000000000001</v>
          </cell>
          <cell r="F54">
            <v>0.60964467005076151</v>
          </cell>
        </row>
        <row r="55">
          <cell r="B55" t="str">
            <v>CPA002</v>
          </cell>
          <cell r="C55">
            <v>3.08</v>
          </cell>
          <cell r="E55">
            <v>1.754</v>
          </cell>
          <cell r="F55">
            <v>0.56948051948051948</v>
          </cell>
        </row>
        <row r="56">
          <cell r="B56" t="str">
            <v>CPA003</v>
          </cell>
          <cell r="C56">
            <v>2.27</v>
          </cell>
          <cell r="E56">
            <v>1.2370000000000001</v>
          </cell>
          <cell r="F56">
            <v>0.54493392070484581</v>
          </cell>
        </row>
        <row r="57">
          <cell r="B57" t="str">
            <v>CPA004</v>
          </cell>
          <cell r="C57">
            <v>4.7300000000000004</v>
          </cell>
          <cell r="E57">
            <v>2.6989999999999998</v>
          </cell>
          <cell r="F57">
            <v>0.57061310782241004</v>
          </cell>
        </row>
        <row r="58">
          <cell r="B58" t="str">
            <v>CPA005</v>
          </cell>
          <cell r="C58">
            <v>1.68</v>
          </cell>
          <cell r="E58">
            <v>1.022</v>
          </cell>
          <cell r="F58">
            <v>0.60833333333333339</v>
          </cell>
        </row>
        <row r="59">
          <cell r="B59" t="str">
            <v>CPA006</v>
          </cell>
          <cell r="C59">
            <v>2.04</v>
          </cell>
          <cell r="E59">
            <v>1.165</v>
          </cell>
          <cell r="F59">
            <v>0.57107843137254899</v>
          </cell>
        </row>
        <row r="60">
          <cell r="B60" t="str">
            <v>CPA007</v>
          </cell>
          <cell r="C60">
            <v>2.81</v>
          </cell>
          <cell r="E60">
            <v>1.56</v>
          </cell>
          <cell r="F60">
            <v>0.55516014234875444</v>
          </cell>
        </row>
        <row r="61">
          <cell r="B61" t="str">
            <v>CPA007.2</v>
          </cell>
          <cell r="F61"/>
        </row>
        <row r="62">
          <cell r="B62" t="str">
            <v>CPA008</v>
          </cell>
          <cell r="C62">
            <v>1.51</v>
          </cell>
          <cell r="E62">
            <v>0.87</v>
          </cell>
          <cell r="F62">
            <v>0.57615894039735094</v>
          </cell>
        </row>
        <row r="63">
          <cell r="A63" t="str">
            <v>CPB</v>
          </cell>
          <cell r="B63" t="str">
            <v>CPB001</v>
          </cell>
          <cell r="C63">
            <v>1.24</v>
          </cell>
          <cell r="E63">
            <v>0.70899999999999996</v>
          </cell>
          <cell r="F63">
            <v>0.5717741935483871</v>
          </cell>
        </row>
        <row r="64">
          <cell r="A64" t="str">
            <v>CHA</v>
          </cell>
          <cell r="B64" t="str">
            <v>CHA001</v>
          </cell>
          <cell r="C64">
            <v>3.96</v>
          </cell>
          <cell r="E64">
            <v>2.2879999999999998</v>
          </cell>
          <cell r="F64">
            <v>0.57777777777777772</v>
          </cell>
        </row>
        <row r="65">
          <cell r="B65" t="str">
            <v>CHA002</v>
          </cell>
          <cell r="C65">
            <v>2.62</v>
          </cell>
          <cell r="E65">
            <v>1.385</v>
          </cell>
          <cell r="F65">
            <v>0.52862595419847325</v>
          </cell>
        </row>
        <row r="66">
          <cell r="B66" t="str">
            <v>CHA003</v>
          </cell>
          <cell r="C66">
            <v>5.39</v>
          </cell>
          <cell r="E66">
            <v>2.78</v>
          </cell>
          <cell r="F66">
            <v>0.51576994434137291</v>
          </cell>
        </row>
        <row r="67">
          <cell r="B67" t="str">
            <v>CHA004A</v>
          </cell>
          <cell r="C67">
            <v>1.51</v>
          </cell>
          <cell r="E67">
            <v>0.86299999999999999</v>
          </cell>
          <cell r="F67">
            <v>0.57152317880794701</v>
          </cell>
        </row>
        <row r="68">
          <cell r="B68" t="str">
            <v>CHA004B</v>
          </cell>
          <cell r="C68">
            <v>3.17</v>
          </cell>
          <cell r="E68">
            <v>1.754</v>
          </cell>
          <cell r="F68">
            <v>0.5533123028391167</v>
          </cell>
        </row>
        <row r="69">
          <cell r="B69" t="str">
            <v>CHA005</v>
          </cell>
          <cell r="C69">
            <v>2.11</v>
          </cell>
          <cell r="E69">
            <v>1.1659999999999999</v>
          </cell>
          <cell r="F69">
            <v>0.55260663507109009</v>
          </cell>
        </row>
        <row r="70">
          <cell r="B70" t="str">
            <v>CHA006</v>
          </cell>
          <cell r="C70">
            <v>3.18</v>
          </cell>
          <cell r="E70">
            <v>1.966</v>
          </cell>
          <cell r="F70">
            <v>0.6182389937106918</v>
          </cell>
        </row>
        <row r="71">
          <cell r="B71" t="str">
            <v>CHA007</v>
          </cell>
          <cell r="C71">
            <v>1.27</v>
          </cell>
          <cell r="E71">
            <v>0.73099999999999998</v>
          </cell>
          <cell r="F71">
            <v>0.57559055118110236</v>
          </cell>
        </row>
        <row r="72">
          <cell r="B72" t="str">
            <v>CHA008</v>
          </cell>
          <cell r="C72">
            <v>3.04</v>
          </cell>
          <cell r="E72">
            <v>1.77</v>
          </cell>
          <cell r="F72">
            <v>0.58223684210526316</v>
          </cell>
        </row>
        <row r="73">
          <cell r="B73" t="str">
            <v>CHA009</v>
          </cell>
          <cell r="C73">
            <v>8.4</v>
          </cell>
          <cell r="E73">
            <v>4.306</v>
          </cell>
          <cell r="F73">
            <v>0.51261904761904764</v>
          </cell>
        </row>
        <row r="74">
          <cell r="B74" t="str">
            <v>CHA010</v>
          </cell>
          <cell r="C74">
            <v>6.67</v>
          </cell>
          <cell r="E74">
            <v>3.556</v>
          </cell>
          <cell r="F74">
            <v>0.53313343328335838</v>
          </cell>
        </row>
        <row r="75">
          <cell r="B75" t="str">
            <v>CHA008.2</v>
          </cell>
          <cell r="C75">
            <v>2.5</v>
          </cell>
          <cell r="E75">
            <v>1.3540000000000001</v>
          </cell>
          <cell r="F75">
            <v>0.54160000000000008</v>
          </cell>
        </row>
        <row r="76">
          <cell r="A76" t="str">
            <v>SMH</v>
          </cell>
          <cell r="B76" t="str">
            <v>SMH001</v>
          </cell>
          <cell r="C76">
            <v>1.23</v>
          </cell>
          <cell r="E76">
            <v>0.74299999999999999</v>
          </cell>
          <cell r="F76">
            <v>0.60406504065040656</v>
          </cell>
        </row>
        <row r="77">
          <cell r="B77" t="str">
            <v>SMH002</v>
          </cell>
          <cell r="C77">
            <v>1.36</v>
          </cell>
          <cell r="E77">
            <v>0.82799999999999996</v>
          </cell>
          <cell r="F77">
            <v>0.60882352941176465</v>
          </cell>
        </row>
        <row r="78">
          <cell r="B78" t="str">
            <v>SMH003</v>
          </cell>
          <cell r="C78">
            <v>1.9</v>
          </cell>
          <cell r="E78">
            <v>1.3080000000000001</v>
          </cell>
          <cell r="F78">
            <v>0.68842105263157904</v>
          </cell>
        </row>
        <row r="79">
          <cell r="B79" t="str">
            <v>SMH004</v>
          </cell>
          <cell r="C79">
            <v>2.77</v>
          </cell>
          <cell r="E79">
            <v>1.6439999999999999</v>
          </cell>
          <cell r="F79">
            <v>0.59350180505415162</v>
          </cell>
        </row>
        <row r="80">
          <cell r="A80" t="str">
            <v>BRA</v>
          </cell>
          <cell r="B80" t="str">
            <v>BRA001</v>
          </cell>
          <cell r="C80">
            <v>4.08</v>
          </cell>
          <cell r="E80">
            <v>2.242</v>
          </cell>
          <cell r="F80">
            <v>0.54950980392156856</v>
          </cell>
        </row>
        <row r="81">
          <cell r="B81" t="str">
            <v>BRA002</v>
          </cell>
          <cell r="C81">
            <v>1.99</v>
          </cell>
          <cell r="E81">
            <v>1.1220000000000001</v>
          </cell>
          <cell r="F81">
            <v>0.56381909547738696</v>
          </cell>
        </row>
        <row r="82">
          <cell r="B82" t="str">
            <v>BRA003</v>
          </cell>
          <cell r="C82">
            <v>3.02</v>
          </cell>
          <cell r="E82">
            <v>1.597</v>
          </cell>
          <cell r="F82">
            <v>0.52880794701986755</v>
          </cell>
        </row>
        <row r="83">
          <cell r="A83" t="str">
            <v>BRB</v>
          </cell>
          <cell r="B83" t="str">
            <v>BRB001</v>
          </cell>
          <cell r="C83">
            <v>3.32</v>
          </cell>
          <cell r="E83">
            <v>2.0939999999999999</v>
          </cell>
          <cell r="F83">
            <v>0.63072289156626504</v>
          </cell>
        </row>
        <row r="84">
          <cell r="A84" t="str">
            <v>BRC</v>
          </cell>
          <cell r="B84" t="str">
            <v>BRC001</v>
          </cell>
          <cell r="C84">
            <v>1.23</v>
          </cell>
          <cell r="E84">
            <v>0.67500000000000004</v>
          </cell>
          <cell r="F84">
            <v>0.54878048780487809</v>
          </cell>
        </row>
        <row r="85">
          <cell r="A85" t="str">
            <v>BRD</v>
          </cell>
          <cell r="B85" t="str">
            <v>BRD001</v>
          </cell>
          <cell r="C85">
            <v>3.59</v>
          </cell>
          <cell r="E85">
            <v>2.484</v>
          </cell>
          <cell r="F85">
            <v>0.69192200557103067</v>
          </cell>
        </row>
        <row r="86">
          <cell r="B86" t="str">
            <v>BRD002</v>
          </cell>
          <cell r="C86">
            <v>2.4</v>
          </cell>
          <cell r="E86">
            <v>1.6080000000000001</v>
          </cell>
          <cell r="F86">
            <v>0.67</v>
          </cell>
        </row>
        <row r="87">
          <cell r="A87" t="str">
            <v>MSA</v>
          </cell>
          <cell r="B87" t="str">
            <v>MSA001</v>
          </cell>
          <cell r="C87">
            <v>4.28</v>
          </cell>
          <cell r="E87">
            <v>2.5379999999999998</v>
          </cell>
          <cell r="F87">
            <v>0.59299065420560737</v>
          </cell>
        </row>
        <row r="88">
          <cell r="A88" t="str">
            <v>MSB</v>
          </cell>
          <cell r="B88" t="str">
            <v>MSB001</v>
          </cell>
          <cell r="C88">
            <v>4.63</v>
          </cell>
          <cell r="E88">
            <v>2.8359999999999999</v>
          </cell>
          <cell r="F88">
            <v>0.61252699784017273</v>
          </cell>
        </row>
        <row r="89">
          <cell r="A89" t="str">
            <v>MSC</v>
          </cell>
          <cell r="B89" t="str">
            <v>MSC001</v>
          </cell>
          <cell r="C89">
            <v>1.74</v>
          </cell>
          <cell r="E89">
            <v>1.103</v>
          </cell>
          <cell r="F89">
            <v>0.63390804597701145</v>
          </cell>
        </row>
        <row r="90">
          <cell r="B90" t="str">
            <v>MSC002</v>
          </cell>
          <cell r="C90">
            <v>1.61</v>
          </cell>
          <cell r="E90">
            <v>0.95899999999999996</v>
          </cell>
          <cell r="F90">
            <v>0.59565217391304337</v>
          </cell>
        </row>
        <row r="91">
          <cell r="A91" t="str">
            <v>WCA</v>
          </cell>
          <cell r="B91" t="str">
            <v>WCA001</v>
          </cell>
          <cell r="F91"/>
        </row>
        <row r="92">
          <cell r="B92" t="str">
            <v>WCA002</v>
          </cell>
          <cell r="C92">
            <v>3.2</v>
          </cell>
          <cell r="E92">
            <v>1.901</v>
          </cell>
          <cell r="F92">
            <v>0.59406249999999994</v>
          </cell>
        </row>
        <row r="93">
          <cell r="B93" t="str">
            <v>WCA003</v>
          </cell>
          <cell r="C93">
            <v>2</v>
          </cell>
          <cell r="E93">
            <v>1.2709999999999999</v>
          </cell>
          <cell r="F93">
            <v>0.63549999999999995</v>
          </cell>
        </row>
        <row r="94">
          <cell r="A94" t="str">
            <v>WCB</v>
          </cell>
          <cell r="B94" t="str">
            <v>WCB001</v>
          </cell>
          <cell r="C94">
            <v>1.86</v>
          </cell>
          <cell r="E94">
            <v>1.0900000000000001</v>
          </cell>
          <cell r="F94">
            <v>0.58602150537634412</v>
          </cell>
        </row>
        <row r="95">
          <cell r="B95" t="str">
            <v>WCB002</v>
          </cell>
          <cell r="C95">
            <v>1.37</v>
          </cell>
          <cell r="E95">
            <v>0.84899999999999998</v>
          </cell>
          <cell r="F95">
            <v>0.61970802919708023</v>
          </cell>
        </row>
        <row r="96">
          <cell r="A96" t="str">
            <v>YRA</v>
          </cell>
          <cell r="B96" t="str">
            <v>YRA001</v>
          </cell>
          <cell r="F96"/>
        </row>
        <row r="97">
          <cell r="A97" t="str">
            <v>MBA</v>
          </cell>
          <cell r="B97" t="str">
            <v>MBA001</v>
          </cell>
          <cell r="F97"/>
        </row>
        <row r="98">
          <cell r="B98" t="str">
            <v>MBA002</v>
          </cell>
          <cell r="F98"/>
        </row>
        <row r="99">
          <cell r="A99" t="str">
            <v>MBC</v>
          </cell>
          <cell r="B99" t="str">
            <v>MBC001</v>
          </cell>
          <cell r="F99"/>
        </row>
        <row r="100">
          <cell r="A100" t="str">
            <v>BRI</v>
          </cell>
          <cell r="B100" t="str">
            <v>BRI001</v>
          </cell>
          <cell r="C100">
            <v>1.88</v>
          </cell>
          <cell r="E100">
            <v>1.554</v>
          </cell>
          <cell r="F100">
            <v>0.82659574468085117</v>
          </cell>
        </row>
        <row r="101">
          <cell r="B101" t="str">
            <v>BRI002</v>
          </cell>
          <cell r="C101">
            <v>1.54</v>
          </cell>
          <cell r="E101">
            <v>1.3839999999999999</v>
          </cell>
          <cell r="F101">
            <v>0.89870129870129867</v>
          </cell>
        </row>
        <row r="102">
          <cell r="B102" t="str">
            <v>BRI003</v>
          </cell>
          <cell r="C102">
            <v>1.96</v>
          </cell>
          <cell r="E102">
            <v>1.613</v>
          </cell>
          <cell r="F102">
            <v>0.82295918367346943</v>
          </cell>
        </row>
        <row r="103">
          <cell r="B103" t="str">
            <v>BRI004</v>
          </cell>
          <cell r="C103">
            <v>1.51</v>
          </cell>
          <cell r="E103">
            <v>1.1639999999999999</v>
          </cell>
          <cell r="F103">
            <v>0.7708609271523178</v>
          </cell>
        </row>
        <row r="104">
          <cell r="B104" t="str">
            <v>BRI005</v>
          </cell>
          <cell r="C104">
            <v>1.42</v>
          </cell>
          <cell r="E104">
            <v>1.2769999999999999</v>
          </cell>
          <cell r="F104">
            <v>0.89929577464788735</v>
          </cell>
        </row>
        <row r="105">
          <cell r="A105" t="str">
            <v>MFA</v>
          </cell>
          <cell r="B105" t="str">
            <v>MFA001</v>
          </cell>
          <cell r="C105">
            <v>2.89</v>
          </cell>
          <cell r="E105">
            <v>2.0059999999999998</v>
          </cell>
          <cell r="F105">
            <v>0.69411764705882339</v>
          </cell>
        </row>
        <row r="106">
          <cell r="B106" t="str">
            <v>MFA002</v>
          </cell>
          <cell r="C106">
            <v>2.31</v>
          </cell>
          <cell r="E106">
            <v>1.369</v>
          </cell>
          <cell r="F106">
            <v>0.59264069264069263</v>
          </cell>
        </row>
        <row r="107">
          <cell r="B107" t="str">
            <v>MFA003</v>
          </cell>
          <cell r="C107">
            <v>2.76</v>
          </cell>
          <cell r="E107">
            <v>1.7150000000000001</v>
          </cell>
          <cell r="F107">
            <v>0.62137681159420299</v>
          </cell>
        </row>
        <row r="108">
          <cell r="B108" t="str">
            <v>MFA004</v>
          </cell>
          <cell r="C108">
            <v>4.34</v>
          </cell>
          <cell r="E108">
            <v>2.5329999999999999</v>
          </cell>
          <cell r="F108">
            <v>0.58364055299539175</v>
          </cell>
        </row>
        <row r="109">
          <cell r="A109" t="str">
            <v>GOA</v>
          </cell>
          <cell r="B109" t="str">
            <v>GOA001</v>
          </cell>
          <cell r="C109">
            <v>1.39</v>
          </cell>
          <cell r="E109">
            <v>0.88600000000000001</v>
          </cell>
          <cell r="F109">
            <v>0.63741007194244614</v>
          </cell>
        </row>
        <row r="110">
          <cell r="A110" t="str">
            <v>LYA</v>
          </cell>
          <cell r="B110" t="str">
            <v>LYA001</v>
          </cell>
          <cell r="C110">
            <v>1.56</v>
          </cell>
          <cell r="E110">
            <v>0.91400000000000003</v>
          </cell>
          <cell r="F110">
            <v>0.58589743589743593</v>
          </cell>
        </row>
        <row r="111">
          <cell r="B111" t="str">
            <v>LYA002</v>
          </cell>
          <cell r="C111">
            <v>2.5499999999999998</v>
          </cell>
          <cell r="E111">
            <v>1.415</v>
          </cell>
          <cell r="F111">
            <v>0.55490196078431375</v>
          </cell>
        </row>
        <row r="112">
          <cell r="B112" t="str">
            <v>LYA003</v>
          </cell>
          <cell r="C112">
            <v>2.73</v>
          </cell>
          <cell r="E112">
            <v>1.534</v>
          </cell>
          <cell r="F112">
            <v>0.56190476190476191</v>
          </cell>
        </row>
        <row r="113">
          <cell r="B113" t="str">
            <v>LYA004</v>
          </cell>
          <cell r="C113">
            <v>3.87</v>
          </cell>
          <cell r="E113">
            <v>2.1850000000000001</v>
          </cell>
          <cell r="F113">
            <v>0.56459948320413433</v>
          </cell>
        </row>
        <row r="114">
          <cell r="B114" t="str">
            <v>LYA005</v>
          </cell>
          <cell r="C114">
            <v>4.9000000000000004</v>
          </cell>
          <cell r="E114">
            <v>2.7320000000000002</v>
          </cell>
          <cell r="F114">
            <v>0.55755102040816329</v>
          </cell>
        </row>
        <row r="115">
          <cell r="B115" t="str">
            <v>CRA001</v>
          </cell>
          <cell r="C115">
            <v>1.86</v>
          </cell>
          <cell r="E115">
            <v>1.0169999999999999</v>
          </cell>
          <cell r="F115">
            <v>0.54677419354838697</v>
          </cell>
        </row>
        <row r="116">
          <cell r="B116" t="str">
            <v>CRB001</v>
          </cell>
          <cell r="C116">
            <v>1.925</v>
          </cell>
          <cell r="E116">
            <v>1.2</v>
          </cell>
          <cell r="F116">
            <v>0.62337662337662336</v>
          </cell>
        </row>
        <row r="117">
          <cell r="B117" t="str">
            <v>CRC001</v>
          </cell>
          <cell r="C117">
            <v>2.6850000000000001</v>
          </cell>
          <cell r="E117">
            <v>1.4610000000000001</v>
          </cell>
          <cell r="F117">
            <v>0.54413407821229054</v>
          </cell>
        </row>
        <row r="118">
          <cell r="B118" t="str">
            <v>CNA001</v>
          </cell>
          <cell r="C118">
            <v>1.02</v>
          </cell>
          <cell r="E118">
            <v>0.65200000000000002</v>
          </cell>
          <cell r="F118">
            <v>0.63921568627450986</v>
          </cell>
        </row>
        <row r="119">
          <cell r="A119" t="str">
            <v>EYA</v>
          </cell>
          <cell r="B119" t="str">
            <v>EYA001</v>
          </cell>
          <cell r="C119">
            <v>1.0900000000000001</v>
          </cell>
          <cell r="E119">
            <v>0.80249999999999999</v>
          </cell>
          <cell r="F119">
            <v>0.73623853211009171</v>
          </cell>
        </row>
        <row r="120">
          <cell r="B120" t="str">
            <v>EYA002</v>
          </cell>
          <cell r="C120">
            <v>2.0299999999999998</v>
          </cell>
          <cell r="E120">
            <v>1.4096</v>
          </cell>
          <cell r="F120">
            <v>0.69438423645320202</v>
          </cell>
        </row>
        <row r="121">
          <cell r="B121" t="str">
            <v>EYA003</v>
          </cell>
          <cell r="C121">
            <v>2.06</v>
          </cell>
          <cell r="E121">
            <v>1.4220999999999999</v>
          </cell>
          <cell r="F121">
            <v>0.69033980582524268</v>
          </cell>
        </row>
        <row r="122">
          <cell r="A122" t="str">
            <v>LFA</v>
          </cell>
          <cell r="B122" t="str">
            <v>LFA001</v>
          </cell>
          <cell r="C122">
            <v>3.55</v>
          </cell>
          <cell r="E122">
            <v>2.2833999999999999</v>
          </cell>
          <cell r="F122">
            <v>0.64321126760563385</v>
          </cell>
        </row>
        <row r="123">
          <cell r="B123" t="str">
            <v>LFA002</v>
          </cell>
          <cell r="C123">
            <v>1.86</v>
          </cell>
          <cell r="E123">
            <v>1.2714000000000001</v>
          </cell>
          <cell r="F123">
            <v>0.68354838709677423</v>
          </cell>
        </row>
        <row r="124">
          <cell r="B124" t="str">
            <v>LFA003</v>
          </cell>
          <cell r="C124">
            <v>2.14</v>
          </cell>
          <cell r="E124">
            <v>1.3611</v>
          </cell>
          <cell r="F124">
            <v>0.63602803738317748</v>
          </cell>
        </row>
        <row r="125">
          <cell r="A125" t="str">
            <v>LFB</v>
          </cell>
          <cell r="B125" t="str">
            <v>LFB001</v>
          </cell>
          <cell r="C125">
            <v>1.18</v>
          </cell>
          <cell r="E125">
            <v>0.80649999999999999</v>
          </cell>
          <cell r="F125">
            <v>0.68347457627118646</v>
          </cell>
        </row>
        <row r="126">
          <cell r="B126" t="str">
            <v>LFB002</v>
          </cell>
          <cell r="C126">
            <v>1.5549999999999999</v>
          </cell>
          <cell r="E126">
            <v>0.98829999999999996</v>
          </cell>
          <cell r="F126">
            <v>0.63556270096463019</v>
          </cell>
        </row>
        <row r="127">
          <cell r="B127" t="str">
            <v>LFB003</v>
          </cell>
          <cell r="C127">
            <v>2.4849999999999999</v>
          </cell>
          <cell r="E127">
            <v>1.7092000000000001</v>
          </cell>
          <cell r="F127">
            <v>0.68780684104627776</v>
          </cell>
        </row>
        <row r="128">
          <cell r="B128" t="str">
            <v>LFB004</v>
          </cell>
          <cell r="C128">
            <v>1.79</v>
          </cell>
          <cell r="E128">
            <v>1.1037999999999999</v>
          </cell>
          <cell r="F128">
            <v>0.61664804469273737</v>
          </cell>
        </row>
        <row r="129">
          <cell r="B129" t="str">
            <v>LFB005</v>
          </cell>
          <cell r="C129">
            <v>1.76</v>
          </cell>
          <cell r="E129">
            <v>1.0459000000000001</v>
          </cell>
          <cell r="F129">
            <v>0.59426136363636362</v>
          </cell>
        </row>
        <row r="130">
          <cell r="A130" t="str">
            <v>LFC</v>
          </cell>
          <cell r="B130" t="str">
            <v>LFC001</v>
          </cell>
          <cell r="C130">
            <v>1.7</v>
          </cell>
          <cell r="E130">
            <v>1.3006</v>
          </cell>
          <cell r="F130">
            <v>0.76505882352941179</v>
          </cell>
        </row>
        <row r="131">
          <cell r="A131" t="str">
            <v>LFD</v>
          </cell>
          <cell r="B131" t="str">
            <v>LFD001</v>
          </cell>
          <cell r="C131">
            <v>1.97</v>
          </cell>
          <cell r="E131">
            <v>1.2242</v>
          </cell>
          <cell r="F131">
            <v>0.62142131979695425</v>
          </cell>
        </row>
        <row r="132">
          <cell r="A132" t="str">
            <v>LFE</v>
          </cell>
          <cell r="B132" t="str">
            <v>LFE001</v>
          </cell>
          <cell r="C132">
            <v>1.48</v>
          </cell>
          <cell r="E132">
            <v>1.0987</v>
          </cell>
          <cell r="F132">
            <v>0.74236486486486486</v>
          </cell>
        </row>
        <row r="133">
          <cell r="A133" t="str">
            <v>THA</v>
          </cell>
          <cell r="B133" t="str">
            <v>THA001</v>
          </cell>
          <cell r="C133">
            <v>1.7</v>
          </cell>
          <cell r="E133">
            <v>1.0607</v>
          </cell>
          <cell r="F133">
            <v>0.62394117647058822</v>
          </cell>
        </row>
        <row r="134">
          <cell r="A134" t="str">
            <v>THB</v>
          </cell>
          <cell r="B134" t="str">
            <v>THB002</v>
          </cell>
          <cell r="C134">
            <v>2.42</v>
          </cell>
          <cell r="E134">
            <v>1.3469</v>
          </cell>
          <cell r="F134">
            <v>0.55657024793388432</v>
          </cell>
        </row>
        <row r="135">
          <cell r="A135" t="str">
            <v>THC</v>
          </cell>
          <cell r="B135" t="str">
            <v>THC003</v>
          </cell>
          <cell r="C135">
            <v>2</v>
          </cell>
          <cell r="E135">
            <v>1.1460999999999999</v>
          </cell>
          <cell r="F135">
            <v>0.57304999999999995</v>
          </cell>
        </row>
        <row r="136">
          <cell r="B136" t="str">
            <v>THC004</v>
          </cell>
          <cell r="C136">
            <v>2.605</v>
          </cell>
          <cell r="E136">
            <v>1.4543999999999999</v>
          </cell>
          <cell r="F136">
            <v>0.55831094049904029</v>
          </cell>
        </row>
        <row r="137">
          <cell r="B137" t="str">
            <v>THC005</v>
          </cell>
          <cell r="C137">
            <v>2.23</v>
          </cell>
          <cell r="E137">
            <v>1.3940999999999999</v>
          </cell>
          <cell r="F137">
            <v>0.62515695067264565</v>
          </cell>
        </row>
        <row r="138">
          <cell r="A138" t="str">
            <v>THD</v>
          </cell>
          <cell r="B138" t="str">
            <v>THD001</v>
          </cell>
          <cell r="C138">
            <v>2.29</v>
          </cell>
          <cell r="E138">
            <v>1.3472</v>
          </cell>
          <cell r="F138">
            <v>0.58829694323144099</v>
          </cell>
        </row>
        <row r="139">
          <cell r="A139" t="str">
            <v>THE</v>
          </cell>
          <cell r="B139" t="str">
            <v>THE001</v>
          </cell>
          <cell r="C139">
            <v>2.79</v>
          </cell>
          <cell r="E139">
            <v>1.5723</v>
          </cell>
          <cell r="F139">
            <v>0.56354838709677424</v>
          </cell>
        </row>
        <row r="140">
          <cell r="B140" t="str">
            <v>THE002</v>
          </cell>
          <cell r="C140">
            <v>3.08</v>
          </cell>
          <cell r="E140">
            <v>2.1404000000000001</v>
          </cell>
          <cell r="F140">
            <v>0.69493506493506496</v>
          </cell>
        </row>
        <row r="141">
          <cell r="B141" t="str">
            <v>THE003</v>
          </cell>
          <cell r="C141">
            <v>2.1150000000000002</v>
          </cell>
          <cell r="E141">
            <v>1.2037</v>
          </cell>
          <cell r="F141">
            <v>0.56912529550827418</v>
          </cell>
        </row>
        <row r="142">
          <cell r="B142" t="str">
            <v>THE004</v>
          </cell>
          <cell r="C142">
            <v>2.87</v>
          </cell>
          <cell r="E142">
            <v>2.0121000000000002</v>
          </cell>
          <cell r="F142">
            <v>0.70108013937282232</v>
          </cell>
        </row>
        <row r="143">
          <cell r="B143" t="str">
            <v>THE005</v>
          </cell>
          <cell r="C143">
            <v>2.13</v>
          </cell>
          <cell r="E143">
            <v>1.2516</v>
          </cell>
          <cell r="F143">
            <v>0.58760563380281694</v>
          </cell>
        </row>
        <row r="144">
          <cell r="B144" t="str">
            <v>THE006</v>
          </cell>
          <cell r="C144">
            <v>2.145</v>
          </cell>
          <cell r="E144">
            <v>1.2667999999999999</v>
          </cell>
          <cell r="F144">
            <v>0.59058275058275056</v>
          </cell>
        </row>
        <row r="145">
          <cell r="B145" t="str">
            <v>THE007</v>
          </cell>
          <cell r="C145">
            <v>3.53</v>
          </cell>
          <cell r="E145">
            <v>2.1217999999999999</v>
          </cell>
          <cell r="F145">
            <v>0.6010764872521247</v>
          </cell>
        </row>
        <row r="146">
          <cell r="B146" t="str">
            <v>THE008</v>
          </cell>
          <cell r="C146">
            <v>2.7650000000000001</v>
          </cell>
          <cell r="E146">
            <v>1.7118</v>
          </cell>
          <cell r="F146">
            <v>0.61909584086799274</v>
          </cell>
        </row>
        <row r="147">
          <cell r="A147" t="str">
            <v>THF</v>
          </cell>
          <cell r="B147" t="str">
            <v>THF009</v>
          </cell>
          <cell r="C147">
            <v>4.6449999999999996</v>
          </cell>
          <cell r="E147">
            <v>2.7427999999999999</v>
          </cell>
          <cell r="F147">
            <v>0.59048439181916046</v>
          </cell>
        </row>
        <row r="148">
          <cell r="A148" t="str">
            <v>THG</v>
          </cell>
          <cell r="B148" t="str">
            <v>THG010</v>
          </cell>
          <cell r="C148">
            <v>2.96</v>
          </cell>
          <cell r="E148">
            <v>1.8805000000000001</v>
          </cell>
          <cell r="F148">
            <v>0.6353040540540541</v>
          </cell>
        </row>
        <row r="149">
          <cell r="B149" t="str">
            <v>THG011</v>
          </cell>
          <cell r="C149">
            <v>2.9249999999999998</v>
          </cell>
          <cell r="E149">
            <v>1.7079</v>
          </cell>
          <cell r="F149">
            <v>0.58389743589743592</v>
          </cell>
        </row>
        <row r="150">
          <cell r="B150" t="str">
            <v>THG012</v>
          </cell>
          <cell r="C150">
            <v>1.2250000000000001</v>
          </cell>
          <cell r="E150">
            <v>0.68859999999999999</v>
          </cell>
          <cell r="F150">
            <v>0.56212244897959174</v>
          </cell>
        </row>
        <row r="151">
          <cell r="B151" t="str">
            <v>THG013</v>
          </cell>
          <cell r="C151">
            <v>2.12</v>
          </cell>
          <cell r="E151">
            <v>1.2595000000000001</v>
          </cell>
          <cell r="F151">
            <v>0.59410377358490563</v>
          </cell>
        </row>
        <row r="152">
          <cell r="B152" t="str">
            <v>THG014</v>
          </cell>
          <cell r="C152">
            <v>2.4750000000000001</v>
          </cell>
          <cell r="E152">
            <v>1.5076000000000001</v>
          </cell>
          <cell r="F152">
            <v>0.60913131313131308</v>
          </cell>
        </row>
        <row r="153">
          <cell r="B153" t="str">
            <v>THG015</v>
          </cell>
          <cell r="C153">
            <v>4.03</v>
          </cell>
          <cell r="E153">
            <v>2.3540999999999999</v>
          </cell>
          <cell r="F153">
            <v>0.58414392059553344</v>
          </cell>
        </row>
        <row r="154">
          <cell r="B154" t="str">
            <v>THG015.2</v>
          </cell>
          <cell r="C154">
            <v>1.04</v>
          </cell>
          <cell r="E154">
            <v>0.64829999999999999</v>
          </cell>
          <cell r="F154">
            <v>0.6233653846153846</v>
          </cell>
        </row>
        <row r="155">
          <cell r="A155" t="str">
            <v>THH</v>
          </cell>
          <cell r="B155" t="str">
            <v>THH001</v>
          </cell>
          <cell r="C155">
            <v>2.5</v>
          </cell>
          <cell r="E155">
            <v>1.5175000000000001</v>
          </cell>
          <cell r="F155">
            <v>0.60699999999999998</v>
          </cell>
        </row>
        <row r="156">
          <cell r="B156" t="str">
            <v>THH002</v>
          </cell>
          <cell r="C156">
            <v>2.0299999999999998</v>
          </cell>
          <cell r="E156">
            <v>1.2607999999999999</v>
          </cell>
          <cell r="F156">
            <v>0.62108374384236453</v>
          </cell>
        </row>
        <row r="157">
          <cell r="A157" t="str">
            <v>THG</v>
          </cell>
          <cell r="B157" t="str">
            <v>THG016</v>
          </cell>
          <cell r="C157" t="str">
            <v>-</v>
          </cell>
          <cell r="F157"/>
        </row>
        <row r="158">
          <cell r="B158" t="str">
            <v>THG017</v>
          </cell>
          <cell r="C158">
            <v>1.9450000000000001</v>
          </cell>
          <cell r="E158">
            <v>1.1266</v>
          </cell>
          <cell r="F158">
            <v>0.57922879177377895</v>
          </cell>
        </row>
        <row r="159">
          <cell r="A159" t="str">
            <v>THI</v>
          </cell>
          <cell r="B159" t="str">
            <v>THI001</v>
          </cell>
          <cell r="C159">
            <v>3.33</v>
          </cell>
          <cell r="E159">
            <v>1.6519999999999999</v>
          </cell>
          <cell r="F159">
            <v>0.49609609609609606</v>
          </cell>
        </row>
        <row r="160">
          <cell r="B160" t="str">
            <v>THI002</v>
          </cell>
          <cell r="C160">
            <v>1.5049999999999999</v>
          </cell>
          <cell r="E160">
            <v>0.8992</v>
          </cell>
          <cell r="F160">
            <v>0.59747508305647845</v>
          </cell>
        </row>
        <row r="161">
          <cell r="A161" t="str">
            <v>THH</v>
          </cell>
          <cell r="B161" t="str">
            <v>THH003</v>
          </cell>
          <cell r="C161">
            <v>3.9649999999999999</v>
          </cell>
          <cell r="E161">
            <v>1.8994</v>
          </cell>
          <cell r="F161">
            <v>0.47904161412358137</v>
          </cell>
        </row>
        <row r="162">
          <cell r="A162" t="str">
            <v>THJ</v>
          </cell>
          <cell r="B162" t="str">
            <v>THJ01</v>
          </cell>
          <cell r="C162">
            <v>1.6950000000000001</v>
          </cell>
          <cell r="E162">
            <v>0.95189999999999997</v>
          </cell>
          <cell r="F162">
            <v>0.56159292035398223</v>
          </cell>
        </row>
        <row r="163">
          <cell r="A163" t="str">
            <v>THK</v>
          </cell>
          <cell r="B163" t="str">
            <v>THK01</v>
          </cell>
          <cell r="C163">
            <v>2.645</v>
          </cell>
          <cell r="E163">
            <v>1.4052</v>
          </cell>
          <cell r="F163">
            <v>0.53126654064272216</v>
          </cell>
        </row>
        <row r="164">
          <cell r="A164" t="str">
            <v>THL</v>
          </cell>
          <cell r="B164" t="str">
            <v>THL01</v>
          </cell>
          <cell r="C164">
            <v>1.57</v>
          </cell>
          <cell r="E164">
            <v>0.96330000000000005</v>
          </cell>
          <cell r="F164">
            <v>0.61356687898089168</v>
          </cell>
        </row>
        <row r="165">
          <cell r="B165" t="str">
            <v>THL02</v>
          </cell>
          <cell r="C165">
            <v>1.895</v>
          </cell>
          <cell r="E165">
            <v>1.0229999999999999</v>
          </cell>
          <cell r="F165">
            <v>0.53984168865435356</v>
          </cell>
        </row>
        <row r="166">
          <cell r="A166" t="str">
            <v>THM</v>
          </cell>
          <cell r="B166" t="str">
            <v>THM01</v>
          </cell>
          <cell r="C166">
            <v>3.06</v>
          </cell>
          <cell r="E166">
            <v>1.7653000000000001</v>
          </cell>
          <cell r="F166">
            <v>0.57689542483660128</v>
          </cell>
        </row>
        <row r="167">
          <cell r="B167" t="str">
            <v>THM02</v>
          </cell>
          <cell r="C167">
            <v>2.35</v>
          </cell>
          <cell r="E167">
            <v>1.4418</v>
          </cell>
          <cell r="F167">
            <v>0.61353191489361703</v>
          </cell>
        </row>
        <row r="168">
          <cell r="B168" t="str">
            <v>THM03</v>
          </cell>
          <cell r="C168">
            <v>2.8</v>
          </cell>
          <cell r="E168">
            <v>1.6777</v>
          </cell>
          <cell r="F168">
            <v>0.59917857142857145</v>
          </cell>
        </row>
        <row r="169">
          <cell r="A169" t="str">
            <v>THN</v>
          </cell>
          <cell r="B169" t="str">
            <v>THN01</v>
          </cell>
          <cell r="C169">
            <v>1.55</v>
          </cell>
          <cell r="E169">
            <v>1.0361</v>
          </cell>
          <cell r="F169">
            <v>0.66845161290322586</v>
          </cell>
        </row>
        <row r="170">
          <cell r="B170" t="str">
            <v>THN02</v>
          </cell>
          <cell r="C170">
            <v>1.61</v>
          </cell>
          <cell r="E170">
            <v>0.95330000000000004</v>
          </cell>
          <cell r="F170">
            <v>0.59211180124223606</v>
          </cell>
        </row>
        <row r="171">
          <cell r="A171" t="str">
            <v>THO</v>
          </cell>
          <cell r="B171" t="str">
            <v>THO01</v>
          </cell>
          <cell r="C171">
            <v>1.79</v>
          </cell>
          <cell r="E171">
            <v>1.0498000000000001</v>
          </cell>
          <cell r="F171">
            <v>0.58648044692737433</v>
          </cell>
        </row>
        <row r="172">
          <cell r="A172" t="str">
            <v>THP</v>
          </cell>
          <cell r="B172" t="str">
            <v>THP01</v>
          </cell>
          <cell r="C172">
            <v>2.3199999999999998</v>
          </cell>
          <cell r="E172">
            <v>1.3347</v>
          </cell>
          <cell r="F172">
            <v>0.57530172413793113</v>
          </cell>
        </row>
        <row r="173">
          <cell r="A173" t="str">
            <v>THQ</v>
          </cell>
          <cell r="B173" t="str">
            <v>THQ01</v>
          </cell>
          <cell r="C173">
            <v>2.2000000000000002</v>
          </cell>
          <cell r="E173">
            <v>1.4209000000000001</v>
          </cell>
          <cell r="F173">
            <v>0.64586363636363631</v>
          </cell>
        </row>
        <row r="174">
          <cell r="B174" t="str">
            <v>THQ02</v>
          </cell>
          <cell r="C174">
            <v>0.86</v>
          </cell>
          <cell r="E174">
            <v>0.46279999999999999</v>
          </cell>
          <cell r="F174">
            <v>0.5381395348837209</v>
          </cell>
        </row>
        <row r="175">
          <cell r="A175" t="str">
            <v>THR</v>
          </cell>
          <cell r="B175" t="str">
            <v>THR01</v>
          </cell>
          <cell r="C175">
            <v>2.02</v>
          </cell>
          <cell r="E175">
            <v>1.2814000000000001</v>
          </cell>
          <cell r="F175">
            <v>0.63435643564356436</v>
          </cell>
        </row>
        <row r="176">
          <cell r="A176" t="str">
            <v>THS</v>
          </cell>
          <cell r="B176" t="str">
            <v>THS01</v>
          </cell>
          <cell r="C176">
            <v>2.5750000000000002</v>
          </cell>
          <cell r="E176">
            <v>1.5765</v>
          </cell>
          <cell r="F176">
            <v>0.61223300970873784</v>
          </cell>
        </row>
        <row r="177">
          <cell r="A177" t="str">
            <v>THT</v>
          </cell>
          <cell r="B177" t="str">
            <v>THT01</v>
          </cell>
          <cell r="C177">
            <v>1.2250000000000001</v>
          </cell>
          <cell r="E177">
            <v>0.70130000000000003</v>
          </cell>
          <cell r="F177">
            <v>0.57248979591836735</v>
          </cell>
        </row>
        <row r="178">
          <cell r="B178" t="str">
            <v>THT02</v>
          </cell>
          <cell r="C178">
            <v>1.88</v>
          </cell>
          <cell r="E178">
            <v>1.2441</v>
          </cell>
          <cell r="F178">
            <v>0.66175531914893615</v>
          </cell>
        </row>
        <row r="179">
          <cell r="A179" t="str">
            <v>THU</v>
          </cell>
          <cell r="B179" t="str">
            <v>THU01</v>
          </cell>
          <cell r="C179">
            <v>1.61</v>
          </cell>
          <cell r="E179">
            <v>0.76929999999999998</v>
          </cell>
          <cell r="F179">
            <v>0.47782608695652168</v>
          </cell>
        </row>
        <row r="180">
          <cell r="A180" t="str">
            <v>THV</v>
          </cell>
          <cell r="B180" t="str">
            <v>THV01</v>
          </cell>
          <cell r="C180">
            <v>5</v>
          </cell>
          <cell r="E180">
            <v>2.4738000000000002</v>
          </cell>
          <cell r="F180">
            <v>0.49476000000000003</v>
          </cell>
        </row>
        <row r="181">
          <cell r="A181" t="str">
            <v>THW</v>
          </cell>
          <cell r="B181" t="str">
            <v>THW01</v>
          </cell>
          <cell r="C181">
            <v>2.29</v>
          </cell>
          <cell r="E181">
            <v>1.4348000000000001</v>
          </cell>
          <cell r="F181">
            <v>0.62655021834061142</v>
          </cell>
        </row>
        <row r="182">
          <cell r="B182" t="str">
            <v>THW02</v>
          </cell>
          <cell r="C182">
            <v>2.76</v>
          </cell>
          <cell r="E182">
            <v>1.4105000000000001</v>
          </cell>
          <cell r="F182">
            <v>0.5110507246376812</v>
          </cell>
        </row>
        <row r="183">
          <cell r="B183" t="str">
            <v>THW03</v>
          </cell>
          <cell r="C183">
            <v>2.16</v>
          </cell>
          <cell r="E183">
            <v>1.2627999999999999</v>
          </cell>
          <cell r="F183">
            <v>0.58462962962962961</v>
          </cell>
        </row>
        <row r="184">
          <cell r="B184" t="str">
            <v>THW04</v>
          </cell>
          <cell r="C184">
            <v>3.125</v>
          </cell>
          <cell r="E184">
            <v>1.3920999999999999</v>
          </cell>
          <cell r="F184">
            <v>0.44547199999999998</v>
          </cell>
        </row>
        <row r="185">
          <cell r="A185" t="str">
            <v>THX</v>
          </cell>
          <cell r="B185" t="str">
            <v>THX01</v>
          </cell>
          <cell r="F185"/>
        </row>
        <row r="186">
          <cell r="B186" t="str">
            <v>THX02</v>
          </cell>
          <cell r="C186">
            <v>2.95</v>
          </cell>
          <cell r="E186">
            <v>1.7314000000000001</v>
          </cell>
          <cell r="F186">
            <v>0.58691525423728808</v>
          </cell>
        </row>
        <row r="187">
          <cell r="B187" t="str">
            <v>THY01</v>
          </cell>
          <cell r="C187">
            <v>1.86</v>
          </cell>
          <cell r="E187">
            <v>0.98970000000000002</v>
          </cell>
          <cell r="F187">
            <v>0.53209677419354839</v>
          </cell>
        </row>
        <row r="188">
          <cell r="A188" t="str">
            <v>THY</v>
          </cell>
          <cell r="B188" t="str">
            <v>THY02</v>
          </cell>
          <cell r="C188">
            <v>1.52</v>
          </cell>
          <cell r="E188">
            <v>0.92920000000000003</v>
          </cell>
          <cell r="F188">
            <v>0.61131578947368426</v>
          </cell>
        </row>
        <row r="189">
          <cell r="A189" t="str">
            <v>THZ</v>
          </cell>
          <cell r="B189" t="str">
            <v>THZ01</v>
          </cell>
          <cell r="C189">
            <v>3.355</v>
          </cell>
          <cell r="E189">
            <v>1.8743000000000001</v>
          </cell>
          <cell r="F189">
            <v>0.55865871833084946</v>
          </cell>
        </row>
        <row r="190">
          <cell r="B190" t="str">
            <v>THZ02</v>
          </cell>
          <cell r="C190">
            <v>3.4249999999999998</v>
          </cell>
          <cell r="E190">
            <v>1.9802</v>
          </cell>
          <cell r="F190">
            <v>0.57816058394160585</v>
          </cell>
        </row>
        <row r="191">
          <cell r="B191" t="str">
            <v>THZ03</v>
          </cell>
          <cell r="C191">
            <v>2.08</v>
          </cell>
          <cell r="E191">
            <v>1.0264</v>
          </cell>
          <cell r="F191">
            <v>0.49346153846153845</v>
          </cell>
        </row>
        <row r="192">
          <cell r="A192" t="str">
            <v>SCA</v>
          </cell>
          <cell r="B192" t="str">
            <v>SCA001</v>
          </cell>
          <cell r="C192">
            <v>3.07</v>
          </cell>
          <cell r="E192">
            <v>1.5973999999999999</v>
          </cell>
          <cell r="F192">
            <v>0.52032573289902284</v>
          </cell>
        </row>
        <row r="193">
          <cell r="A193" t="str">
            <v>SCB</v>
          </cell>
          <cell r="B193" t="str">
            <v>SCB01</v>
          </cell>
          <cell r="C193">
            <v>2.12</v>
          </cell>
          <cell r="E193">
            <v>1.1876</v>
          </cell>
          <cell r="F193">
            <v>0.56018867924528304</v>
          </cell>
        </row>
        <row r="194">
          <cell r="A194" t="str">
            <v>SCA</v>
          </cell>
          <cell r="B194" t="str">
            <v>SCA002</v>
          </cell>
          <cell r="C194">
            <v>2.2200000000000002</v>
          </cell>
          <cell r="E194">
            <v>1.2386999999999999</v>
          </cell>
          <cell r="F194">
            <v>0.55797297297297288</v>
          </cell>
        </row>
        <row r="195">
          <cell r="A195" t="str">
            <v>SCC</v>
          </cell>
          <cell r="B195" t="str">
            <v>SCC01</v>
          </cell>
          <cell r="C195">
            <v>1.7350000000000001</v>
          </cell>
          <cell r="E195">
            <v>1.0267999999999999</v>
          </cell>
          <cell r="F195">
            <v>0.59181556195965412</v>
          </cell>
        </row>
        <row r="196">
          <cell r="A196" t="str">
            <v>THZ</v>
          </cell>
          <cell r="B196" t="str">
            <v>THZ04</v>
          </cell>
          <cell r="C196">
            <v>1.7749999999999999</v>
          </cell>
          <cell r="E196">
            <v>1.2002999999999999</v>
          </cell>
          <cell r="F196">
            <v>0.67622535211267609</v>
          </cell>
        </row>
        <row r="197">
          <cell r="A197" t="str">
            <v>BUD</v>
          </cell>
          <cell r="B197" t="str">
            <v>BUD01</v>
          </cell>
          <cell r="C197">
            <v>3.06</v>
          </cell>
          <cell r="E197">
            <v>1.7091000000000001</v>
          </cell>
          <cell r="F197">
            <v>0.55852941176470594</v>
          </cell>
        </row>
        <row r="198">
          <cell r="B198" t="str">
            <v>BUD02</v>
          </cell>
          <cell r="C198">
            <v>2.86</v>
          </cell>
          <cell r="E198">
            <v>1.7235</v>
          </cell>
          <cell r="F198">
            <v>0.60262237762237769</v>
          </cell>
        </row>
        <row r="199">
          <cell r="B199" t="str">
            <v>BUD03</v>
          </cell>
          <cell r="C199">
            <v>4.2699999999999996</v>
          </cell>
          <cell r="E199">
            <v>2.4992000000000001</v>
          </cell>
          <cell r="F199">
            <v>0.58529274004683851</v>
          </cell>
        </row>
        <row r="200">
          <cell r="B200" t="str">
            <v>BUD04</v>
          </cell>
          <cell r="C200">
            <v>2.8</v>
          </cell>
          <cell r="E200">
            <v>1.484</v>
          </cell>
          <cell r="F200">
            <v>0.53</v>
          </cell>
        </row>
        <row r="201">
          <cell r="B201" t="str">
            <v>BUD05</v>
          </cell>
          <cell r="C201">
            <v>3.6150000000000002</v>
          </cell>
          <cell r="E201">
            <v>1.8394999999999999</v>
          </cell>
          <cell r="F201">
            <v>0.50885200553250343</v>
          </cell>
        </row>
        <row r="202">
          <cell r="B202" t="str">
            <v>BUD06</v>
          </cell>
          <cell r="C202">
            <v>3.52</v>
          </cell>
          <cell r="E202">
            <v>1.9734</v>
          </cell>
          <cell r="F202">
            <v>0.56062500000000004</v>
          </cell>
        </row>
        <row r="203">
          <cell r="B203" t="str">
            <v>BUD07</v>
          </cell>
          <cell r="C203">
            <v>3.72</v>
          </cell>
          <cell r="E203">
            <v>2.1564999999999999</v>
          </cell>
          <cell r="F203">
            <v>0.57970430107526871</v>
          </cell>
        </row>
        <row r="204">
          <cell r="B204" t="str">
            <v>BUD08</v>
          </cell>
          <cell r="C204">
            <v>3.59</v>
          </cell>
          <cell r="E204">
            <v>2.2465999999999999</v>
          </cell>
          <cell r="F204">
            <v>0.62579387186629531</v>
          </cell>
        </row>
        <row r="205">
          <cell r="A205" t="str">
            <v>BFA</v>
          </cell>
          <cell r="B205" t="str">
            <v>BFA01</v>
          </cell>
          <cell r="C205">
            <v>1.82</v>
          </cell>
          <cell r="E205">
            <v>1.2909999999999999</v>
          </cell>
          <cell r="F205">
            <v>0.70934065934065926</v>
          </cell>
        </row>
        <row r="206">
          <cell r="B206" t="str">
            <v>BFA02</v>
          </cell>
          <cell r="C206">
            <v>3.2</v>
          </cell>
          <cell r="E206">
            <v>1.7887999999999999</v>
          </cell>
          <cell r="F206">
            <v>0.55899999999999994</v>
          </cell>
        </row>
        <row r="207">
          <cell r="B207" t="str">
            <v>BFA03</v>
          </cell>
          <cell r="C207">
            <v>1.41</v>
          </cell>
          <cell r="E207">
            <v>0.70189999999999997</v>
          </cell>
          <cell r="F207">
            <v>0.49780141843971631</v>
          </cell>
        </row>
        <row r="208">
          <cell r="A208" t="str">
            <v>RHA</v>
          </cell>
          <cell r="B208" t="str">
            <v>RHA01</v>
          </cell>
          <cell r="C208">
            <v>3.63</v>
          </cell>
          <cell r="E208">
            <v>2.0724999999999998</v>
          </cell>
          <cell r="F208">
            <v>0.57093663911845727</v>
          </cell>
        </row>
        <row r="209">
          <cell r="B209" t="str">
            <v>RHA02</v>
          </cell>
          <cell r="C209">
            <v>2.2999999999999998</v>
          </cell>
          <cell r="E209">
            <v>1.4459</v>
          </cell>
          <cell r="F209">
            <v>0.62865217391304351</v>
          </cell>
        </row>
        <row r="210">
          <cell r="B210" t="str">
            <v>RHA03</v>
          </cell>
          <cell r="C210">
            <v>1.5</v>
          </cell>
          <cell r="E210">
            <v>1.0310999999999999</v>
          </cell>
          <cell r="F210">
            <v>0.6873999999999999</v>
          </cell>
        </row>
        <row r="211">
          <cell r="A211" t="str">
            <v>TIA</v>
          </cell>
          <cell r="B211" t="str">
            <v>TIA01</v>
          </cell>
          <cell r="C211">
            <v>2.4</v>
          </cell>
          <cell r="E211">
            <v>1.3701000000000001</v>
          </cell>
          <cell r="F211">
            <v>0.57087500000000002</v>
          </cell>
        </row>
        <row r="212">
          <cell r="B212" t="str">
            <v>TIA02</v>
          </cell>
          <cell r="C212">
            <v>2.14</v>
          </cell>
          <cell r="E212">
            <v>1.2967</v>
          </cell>
          <cell r="F212">
            <v>0.60593457943925233</v>
          </cell>
        </row>
        <row r="213">
          <cell r="B213" t="str">
            <v>TIA03</v>
          </cell>
          <cell r="C213">
            <v>1.8</v>
          </cell>
          <cell r="E213">
            <v>1.0503</v>
          </cell>
          <cell r="F213">
            <v>0.58350000000000002</v>
          </cell>
        </row>
        <row r="214">
          <cell r="B214" t="str">
            <v>TIA04</v>
          </cell>
          <cell r="C214">
            <v>3.13</v>
          </cell>
          <cell r="E214">
            <v>1.8263</v>
          </cell>
          <cell r="F214">
            <v>0.58348242811501605</v>
          </cell>
        </row>
        <row r="215">
          <cell r="B215" t="str">
            <v>TIA05</v>
          </cell>
          <cell r="C215">
            <v>2.0249999999999999</v>
          </cell>
          <cell r="E215">
            <v>1.2456</v>
          </cell>
          <cell r="F215">
            <v>0.61511111111111116</v>
          </cell>
        </row>
        <row r="216">
          <cell r="A216" t="str">
            <v>TIB</v>
          </cell>
          <cell r="B216" t="str">
            <v>TIB01</v>
          </cell>
          <cell r="C216">
            <v>2.5750000000000002</v>
          </cell>
          <cell r="E216">
            <v>1.3506</v>
          </cell>
          <cell r="F216">
            <v>0.52450485436893202</v>
          </cell>
        </row>
        <row r="217">
          <cell r="B217" t="str">
            <v>TIB02</v>
          </cell>
          <cell r="C217">
            <v>2.99</v>
          </cell>
          <cell r="E217">
            <v>1.556</v>
          </cell>
          <cell r="F217">
            <v>0.52040133779264208</v>
          </cell>
        </row>
        <row r="218">
          <cell r="B218" t="str">
            <v>TIB03</v>
          </cell>
          <cell r="C218">
            <v>1.4350000000000001</v>
          </cell>
          <cell r="E218">
            <v>0.90149999999999997</v>
          </cell>
          <cell r="F218">
            <v>0.62822299651567937</v>
          </cell>
        </row>
        <row r="219">
          <cell r="A219" t="str">
            <v>TIC</v>
          </cell>
          <cell r="B219" t="str">
            <v>TIC01</v>
          </cell>
          <cell r="C219">
            <v>3.04</v>
          </cell>
          <cell r="E219">
            <v>1.9729000000000001</v>
          </cell>
          <cell r="F219">
            <v>0.64898026315789481</v>
          </cell>
        </row>
        <row r="220">
          <cell r="B220" t="str">
            <v>TIC02</v>
          </cell>
          <cell r="C220">
            <v>2.3199999999999998</v>
          </cell>
          <cell r="E220">
            <v>1.4448000000000001</v>
          </cell>
          <cell r="F220">
            <v>0.62275862068965526</v>
          </cell>
        </row>
        <row r="221">
          <cell r="A221" t="str">
            <v>TID</v>
          </cell>
          <cell r="B221" t="str">
            <v>TID01</v>
          </cell>
          <cell r="C221">
            <v>2.88</v>
          </cell>
          <cell r="E221">
            <v>1.8720000000000001</v>
          </cell>
          <cell r="F221">
            <v>0.65</v>
          </cell>
        </row>
        <row r="222">
          <cell r="A222" t="str">
            <v>TIE</v>
          </cell>
          <cell r="B222" t="str">
            <v>TIE01</v>
          </cell>
          <cell r="C222">
            <v>3.18</v>
          </cell>
          <cell r="E222">
            <v>2.0992000000000002</v>
          </cell>
          <cell r="F222">
            <v>0.66012578616352202</v>
          </cell>
        </row>
        <row r="223">
          <cell r="A223" t="str">
            <v>TIF</v>
          </cell>
          <cell r="B223" t="str">
            <v>TIF01</v>
          </cell>
          <cell r="C223">
            <v>3.4</v>
          </cell>
          <cell r="E223">
            <v>2.0613999999999999</v>
          </cell>
          <cell r="F223">
            <v>0.60629411764705876</v>
          </cell>
        </row>
        <row r="224">
          <cell r="A224" t="str">
            <v>DBA</v>
          </cell>
          <cell r="B224" t="str">
            <v>DBA01</v>
          </cell>
          <cell r="C224">
            <v>2.1949999999999998</v>
          </cell>
          <cell r="E224">
            <v>1.1213</v>
          </cell>
          <cell r="F224">
            <v>0.51084282460136676</v>
          </cell>
        </row>
        <row r="225">
          <cell r="B225" t="str">
            <v>DBA02</v>
          </cell>
          <cell r="C225">
            <v>2.81</v>
          </cell>
          <cell r="E225">
            <v>1.6877</v>
          </cell>
          <cell r="F225">
            <v>0.60060498220640568</v>
          </cell>
        </row>
        <row r="226">
          <cell r="A226" t="str">
            <v>DBB</v>
          </cell>
          <cell r="B226" t="str">
            <v>DBB01</v>
          </cell>
          <cell r="C226">
            <v>1.19</v>
          </cell>
          <cell r="E226">
            <v>0.70809999999999995</v>
          </cell>
          <cell r="F226">
            <v>0.59504201680672264</v>
          </cell>
        </row>
        <row r="227">
          <cell r="B227" t="str">
            <v>DBB02</v>
          </cell>
          <cell r="C227">
            <v>1.2949999999999999</v>
          </cell>
          <cell r="E227">
            <v>0.77949999999999997</v>
          </cell>
          <cell r="F227">
            <v>0.6019305019305019</v>
          </cell>
        </row>
        <row r="228">
          <cell r="B228" t="str">
            <v>DBB03</v>
          </cell>
          <cell r="C228">
            <v>1.5449999999999999</v>
          </cell>
          <cell r="E228">
            <v>1.0076000000000001</v>
          </cell>
          <cell r="F228">
            <v>0.65216828478964406</v>
          </cell>
        </row>
        <row r="229">
          <cell r="B229" t="str">
            <v>DBB04</v>
          </cell>
          <cell r="C229">
            <v>2.645</v>
          </cell>
          <cell r="E229">
            <v>1.5402</v>
          </cell>
          <cell r="F229">
            <v>0.58230623818525518</v>
          </cell>
        </row>
        <row r="230">
          <cell r="A230" t="str">
            <v>DBC</v>
          </cell>
          <cell r="B230" t="str">
            <v>DBC01</v>
          </cell>
          <cell r="C230">
            <v>2.3650000000000002</v>
          </cell>
          <cell r="E230">
            <v>1.3657999999999999</v>
          </cell>
          <cell r="F230">
            <v>0.57750528541226209</v>
          </cell>
        </row>
        <row r="231">
          <cell r="B231" t="str">
            <v>DBC02</v>
          </cell>
          <cell r="C231">
            <v>2.7250000000000001</v>
          </cell>
          <cell r="E231">
            <v>1.5105</v>
          </cell>
          <cell r="F231">
            <v>0.55431192660550455</v>
          </cell>
        </row>
        <row r="232">
          <cell r="A232" t="str">
            <v>DBD</v>
          </cell>
          <cell r="B232" t="str">
            <v>DBD01</v>
          </cell>
          <cell r="C232">
            <v>2.085</v>
          </cell>
          <cell r="E232">
            <v>1.1952</v>
          </cell>
          <cell r="F232">
            <v>0.57323741007194251</v>
          </cell>
        </row>
        <row r="233">
          <cell r="B233" t="str">
            <v>DBD02</v>
          </cell>
          <cell r="C233">
            <v>2.0550000000000002</v>
          </cell>
          <cell r="E233">
            <v>1.1765000000000001</v>
          </cell>
          <cell r="F233">
            <v>0.57250608272506087</v>
          </cell>
        </row>
        <row r="234">
          <cell r="A234" t="str">
            <v>DBE</v>
          </cell>
          <cell r="B234" t="str">
            <v>DBE01</v>
          </cell>
          <cell r="C234">
            <v>3.3450000000000002</v>
          </cell>
          <cell r="E234">
            <v>2.3149000000000002</v>
          </cell>
          <cell r="F234">
            <v>0.69204783258594915</v>
          </cell>
        </row>
        <row r="235">
          <cell r="A235" t="str">
            <v>DBF</v>
          </cell>
          <cell r="B235" t="str">
            <v>DBF01</v>
          </cell>
          <cell r="C235">
            <v>2.5750000000000002</v>
          </cell>
          <cell r="E235">
            <v>1.4320999999999999</v>
          </cell>
          <cell r="F235">
            <v>0.55615533980582521</v>
          </cell>
        </row>
        <row r="236">
          <cell r="A236" t="str">
            <v>DBG</v>
          </cell>
          <cell r="B236" t="str">
            <v>DBG01</v>
          </cell>
          <cell r="C236">
            <v>1.93</v>
          </cell>
          <cell r="E236">
            <v>1.0954999999999999</v>
          </cell>
          <cell r="F236">
            <v>0.5676165803108808</v>
          </cell>
        </row>
        <row r="237">
          <cell r="A237" t="str">
            <v>BFA</v>
          </cell>
          <cell r="B237" t="str">
            <v>BFA04</v>
          </cell>
          <cell r="C237">
            <v>2.98</v>
          </cell>
          <cell r="E237">
            <v>1.9796</v>
          </cell>
          <cell r="F237">
            <v>0.66429530201342279</v>
          </cell>
        </row>
        <row r="238">
          <cell r="B238" t="str">
            <v>BFA05</v>
          </cell>
          <cell r="C238">
            <v>1.8</v>
          </cell>
          <cell r="E238">
            <v>0.92779999999999996</v>
          </cell>
          <cell r="F238">
            <v>0.51544444444444437</v>
          </cell>
        </row>
        <row r="239">
          <cell r="A239" t="str">
            <v>GWA</v>
          </cell>
          <cell r="B239" t="str">
            <v>GWA01</v>
          </cell>
          <cell r="C239">
            <v>2.085</v>
          </cell>
          <cell r="E239">
            <v>1.2830999999999999</v>
          </cell>
          <cell r="F239">
            <v>0.61539568345323736</v>
          </cell>
        </row>
        <row r="240">
          <cell r="B240" t="str">
            <v>GWA02</v>
          </cell>
          <cell r="C240">
            <v>0.95</v>
          </cell>
          <cell r="E240">
            <v>0.54339999999999999</v>
          </cell>
          <cell r="F240">
            <v>0.57200000000000006</v>
          </cell>
        </row>
        <row r="241">
          <cell r="B241" t="str">
            <v>GWA03</v>
          </cell>
          <cell r="C241">
            <v>0.96499999999999997</v>
          </cell>
          <cell r="E241">
            <v>0.61180000000000001</v>
          </cell>
          <cell r="F241">
            <v>0.63398963730569946</v>
          </cell>
        </row>
        <row r="242">
          <cell r="A242" t="str">
            <v>SHA</v>
          </cell>
          <cell r="B242" t="str">
            <v>SHA01</v>
          </cell>
          <cell r="C242">
            <v>2.2149999999999999</v>
          </cell>
          <cell r="E242">
            <v>1.3007</v>
          </cell>
          <cell r="F242">
            <v>0.58722347629796845</v>
          </cell>
        </row>
        <row r="243">
          <cell r="B243" t="str">
            <v>SHA02</v>
          </cell>
          <cell r="C243">
            <v>2.75</v>
          </cell>
          <cell r="E243">
            <v>1.5879000000000001</v>
          </cell>
          <cell r="F243">
            <v>0.57741818181818183</v>
          </cell>
        </row>
        <row r="244">
          <cell r="A244" t="str">
            <v>LIA</v>
          </cell>
          <cell r="B244" t="str">
            <v>LIA01</v>
          </cell>
          <cell r="C244">
            <v>3.5350000000000001</v>
          </cell>
          <cell r="E244">
            <v>1.8869</v>
          </cell>
          <cell r="F244">
            <v>0.53377652050919377</v>
          </cell>
        </row>
        <row r="245">
          <cell r="B245" t="str">
            <v>LIA02</v>
          </cell>
          <cell r="C245">
            <v>2.0649999999999999</v>
          </cell>
          <cell r="E245">
            <v>1.1486000000000001</v>
          </cell>
          <cell r="F245">
            <v>0.55622276029055695</v>
          </cell>
        </row>
        <row r="246">
          <cell r="A246" t="str">
            <v>LIB</v>
          </cell>
          <cell r="B246" t="str">
            <v>LIB01</v>
          </cell>
          <cell r="C246">
            <v>1.605</v>
          </cell>
          <cell r="E246">
            <v>0.87560000000000004</v>
          </cell>
          <cell r="F246">
            <v>0.54554517133956393</v>
          </cell>
        </row>
        <row r="247">
          <cell r="B247" t="str">
            <v>LIB02</v>
          </cell>
          <cell r="C247">
            <v>3.375</v>
          </cell>
          <cell r="E247">
            <v>1.909</v>
          </cell>
          <cell r="F247">
            <v>0.56562962962962959</v>
          </cell>
        </row>
        <row r="248">
          <cell r="B248" t="str">
            <v>LIB03</v>
          </cell>
          <cell r="C248">
            <v>2.6549999999999998</v>
          </cell>
          <cell r="E248">
            <v>1.5628</v>
          </cell>
          <cell r="F248">
            <v>0.58862523540489642</v>
          </cell>
        </row>
        <row r="249">
          <cell r="B249" t="str">
            <v>LIB04</v>
          </cell>
          <cell r="C249">
            <v>2.2549999999999999</v>
          </cell>
          <cell r="E249">
            <v>1.4247000000000001</v>
          </cell>
          <cell r="F249">
            <v>0.63179600886917964</v>
          </cell>
        </row>
        <row r="250">
          <cell r="B250" t="str">
            <v>LIB05</v>
          </cell>
          <cell r="C250">
            <v>2.7</v>
          </cell>
          <cell r="E250">
            <v>1.514</v>
          </cell>
          <cell r="F250">
            <v>0.56074074074074076</v>
          </cell>
        </row>
        <row r="251">
          <cell r="A251" t="str">
            <v>LIC</v>
          </cell>
          <cell r="B251" t="str">
            <v>LIC01</v>
          </cell>
          <cell r="C251">
            <v>1.97</v>
          </cell>
          <cell r="E251">
            <v>1.2566999999999999</v>
          </cell>
          <cell r="F251">
            <v>0.63791878172588834</v>
          </cell>
        </row>
        <row r="252">
          <cell r="B252" t="str">
            <v>LIC02</v>
          </cell>
          <cell r="C252">
            <v>2.14</v>
          </cell>
          <cell r="E252">
            <v>1.339</v>
          </cell>
          <cell r="F252">
            <v>0.62570093457943921</v>
          </cell>
        </row>
        <row r="253">
          <cell r="B253" t="str">
            <v>LIC03</v>
          </cell>
          <cell r="C253">
            <v>4.7</v>
          </cell>
          <cell r="E253">
            <v>2.6318999999999999</v>
          </cell>
          <cell r="F253">
            <v>0.55997872340425525</v>
          </cell>
        </row>
        <row r="254">
          <cell r="A254" t="str">
            <v>LID</v>
          </cell>
          <cell r="B254" t="str">
            <v>LID01</v>
          </cell>
          <cell r="C254">
            <v>3.0950000000000002</v>
          </cell>
          <cell r="E254">
            <v>1.8181</v>
          </cell>
          <cell r="F254">
            <v>0.58743134087237481</v>
          </cell>
        </row>
        <row r="255">
          <cell r="B255" t="str">
            <v>LID02</v>
          </cell>
          <cell r="C255">
            <v>1.925</v>
          </cell>
          <cell r="E255">
            <v>1.1428</v>
          </cell>
          <cell r="F255">
            <v>0.59366233766233767</v>
          </cell>
        </row>
        <row r="256">
          <cell r="B256" t="str">
            <v>LID03</v>
          </cell>
          <cell r="C256">
            <v>1.28</v>
          </cell>
          <cell r="E256">
            <v>0.7036</v>
          </cell>
          <cell r="F256">
            <v>0.5496875</v>
          </cell>
        </row>
        <row r="257">
          <cell r="B257" t="str">
            <v>LID06</v>
          </cell>
          <cell r="F257"/>
        </row>
        <row r="258">
          <cell r="B258" t="str">
            <v>LID04</v>
          </cell>
          <cell r="C258">
            <v>2.78</v>
          </cell>
          <cell r="E258">
            <v>1.6823999999999999</v>
          </cell>
          <cell r="F258">
            <v>0.60517985611510794</v>
          </cell>
        </row>
        <row r="259">
          <cell r="B259" t="str">
            <v>LID05</v>
          </cell>
          <cell r="C259">
            <v>4.9800000000000004</v>
          </cell>
          <cell r="E259">
            <v>2.7847</v>
          </cell>
          <cell r="F259">
            <v>0.55917670682730913</v>
          </cell>
        </row>
        <row r="260">
          <cell r="A260" t="str">
            <v>LIE</v>
          </cell>
          <cell r="B260" t="str">
            <v>LIE01</v>
          </cell>
          <cell r="C260">
            <v>1.6950000000000001</v>
          </cell>
          <cell r="E260">
            <v>0.94599999999999995</v>
          </cell>
          <cell r="F260">
            <v>0.5581120943952802</v>
          </cell>
        </row>
        <row r="261">
          <cell r="B261" t="str">
            <v>LIE02</v>
          </cell>
          <cell r="C261">
            <v>2.86</v>
          </cell>
          <cell r="E261">
            <v>1.6045</v>
          </cell>
          <cell r="F261">
            <v>0.561013986013986</v>
          </cell>
        </row>
        <row r="262">
          <cell r="B262" t="str">
            <v>LIE03</v>
          </cell>
          <cell r="C262">
            <v>1.155</v>
          </cell>
          <cell r="E262">
            <v>0.68469999999999998</v>
          </cell>
          <cell r="F262">
            <v>0.59281385281385279</v>
          </cell>
        </row>
        <row r="263">
          <cell r="B263" t="str">
            <v>LIE04</v>
          </cell>
          <cell r="C263">
            <v>2.95</v>
          </cell>
          <cell r="E263">
            <v>1.7321</v>
          </cell>
          <cell r="F263">
            <v>0.58715254237288128</v>
          </cell>
        </row>
        <row r="264">
          <cell r="B264" t="str">
            <v>LIE05</v>
          </cell>
          <cell r="C264">
            <v>2.335</v>
          </cell>
          <cell r="E264">
            <v>1.4863</v>
          </cell>
          <cell r="F264">
            <v>0.63653104925053527</v>
          </cell>
        </row>
        <row r="265">
          <cell r="B265" t="str">
            <v>LIE06</v>
          </cell>
          <cell r="C265">
            <v>3.2</v>
          </cell>
          <cell r="E265">
            <v>1.6240000000000001</v>
          </cell>
          <cell r="F265">
            <v>0.50749999999999995</v>
          </cell>
        </row>
        <row r="266">
          <cell r="B266" t="str">
            <v>LIE07</v>
          </cell>
          <cell r="C266">
            <v>1.9</v>
          </cell>
          <cell r="E266">
            <v>1.1543000000000001</v>
          </cell>
          <cell r="F266">
            <v>0.6075263157894738</v>
          </cell>
        </row>
        <row r="267">
          <cell r="A267" t="str">
            <v>LIF</v>
          </cell>
          <cell r="B267" t="str">
            <v>LIF01</v>
          </cell>
          <cell r="C267">
            <v>2.2599999999999998</v>
          </cell>
          <cell r="E267">
            <v>1.4174</v>
          </cell>
          <cell r="F267">
            <v>0.62716814159292045</v>
          </cell>
        </row>
        <row r="268">
          <cell r="B268" t="str">
            <v>LIF02</v>
          </cell>
          <cell r="C268">
            <v>3.2</v>
          </cell>
          <cell r="E268">
            <v>1.6408</v>
          </cell>
          <cell r="F268">
            <v>0.51274999999999993</v>
          </cell>
        </row>
        <row r="269">
          <cell r="B269" t="str">
            <v>LIF03</v>
          </cell>
          <cell r="C269">
            <v>2.83</v>
          </cell>
          <cell r="E269">
            <v>1.6692</v>
          </cell>
          <cell r="F269">
            <v>0.58982332155477035</v>
          </cell>
        </row>
        <row r="270">
          <cell r="A270" t="str">
            <v>LIG</v>
          </cell>
          <cell r="B270" t="str">
            <v>LIG01</v>
          </cell>
          <cell r="C270">
            <v>3.76</v>
          </cell>
          <cell r="E270">
            <v>2.1776</v>
          </cell>
          <cell r="F270">
            <v>0.57914893617021279</v>
          </cell>
        </row>
        <row r="271">
          <cell r="B271" t="str">
            <v>LIG02</v>
          </cell>
          <cell r="C271">
            <v>2.98</v>
          </cell>
          <cell r="E271">
            <v>1.7465999999999999</v>
          </cell>
          <cell r="F271">
            <v>0.58610738255033556</v>
          </cell>
        </row>
        <row r="272">
          <cell r="B272" t="str">
            <v>LIG03</v>
          </cell>
          <cell r="C272">
            <v>3.51</v>
          </cell>
          <cell r="E272">
            <v>2.1513</v>
          </cell>
          <cell r="F272">
            <v>0.61290598290598297</v>
          </cell>
        </row>
        <row r="273">
          <cell r="B273" t="str">
            <v>LIG04</v>
          </cell>
          <cell r="C273">
            <v>3.145</v>
          </cell>
          <cell r="E273">
            <v>1.7896000000000001</v>
          </cell>
          <cell r="F273">
            <v>0.56903020667726556</v>
          </cell>
        </row>
        <row r="274">
          <cell r="B274" t="str">
            <v>LIG05</v>
          </cell>
          <cell r="C274">
            <v>2.66</v>
          </cell>
          <cell r="E274">
            <v>1.5991</v>
          </cell>
          <cell r="F274">
            <v>0.60116541353383457</v>
          </cell>
        </row>
        <row r="275">
          <cell r="A275" t="str">
            <v>LIH</v>
          </cell>
          <cell r="B275" t="str">
            <v>LIH01</v>
          </cell>
          <cell r="C275">
            <v>2.5249999999999999</v>
          </cell>
          <cell r="E275">
            <v>1.5364</v>
          </cell>
          <cell r="F275">
            <v>0.60847524752475246</v>
          </cell>
        </row>
        <row r="276">
          <cell r="B276" t="str">
            <v>LIH02</v>
          </cell>
          <cell r="C276">
            <v>3.625</v>
          </cell>
          <cell r="E276">
            <v>2.1465000000000001</v>
          </cell>
          <cell r="F276">
            <v>0.59213793103448276</v>
          </cell>
        </row>
        <row r="277">
          <cell r="A277" t="str">
            <v>LII</v>
          </cell>
          <cell r="B277" t="str">
            <v>LII01</v>
          </cell>
          <cell r="C277">
            <v>3.67</v>
          </cell>
          <cell r="E277">
            <v>2.2387999999999999</v>
          </cell>
          <cell r="F277">
            <v>0.61002724795640328</v>
          </cell>
        </row>
        <row r="278">
          <cell r="B278" t="str">
            <v>LII02</v>
          </cell>
          <cell r="C278">
            <v>4.3600000000000003</v>
          </cell>
          <cell r="E278">
            <v>2.4472999999999998</v>
          </cell>
          <cell r="F278">
            <v>0.56130733944954125</v>
          </cell>
        </row>
        <row r="279">
          <cell r="A279" t="str">
            <v>LIJ</v>
          </cell>
          <cell r="B279" t="str">
            <v>LIJ01</v>
          </cell>
          <cell r="C279">
            <v>1.88</v>
          </cell>
          <cell r="E279">
            <v>1.0301</v>
          </cell>
          <cell r="F279">
            <v>0.54792553191489368</v>
          </cell>
        </row>
        <row r="280">
          <cell r="A280" t="str">
            <v>LIK</v>
          </cell>
          <cell r="B280" t="str">
            <v>LIK01</v>
          </cell>
          <cell r="C280">
            <v>4.7</v>
          </cell>
          <cell r="E280">
            <v>2.6162999999999998</v>
          </cell>
          <cell r="F280">
            <v>0.55665957446808501</v>
          </cell>
        </row>
        <row r="281">
          <cell r="A281" t="str">
            <v>LIL</v>
          </cell>
          <cell r="B281" t="str">
            <v>LIL01</v>
          </cell>
          <cell r="C281">
            <v>3.165</v>
          </cell>
          <cell r="E281">
            <v>1.8649</v>
          </cell>
          <cell r="F281">
            <v>0.58922590837282784</v>
          </cell>
        </row>
        <row r="282">
          <cell r="A282" t="str">
            <v>LIM</v>
          </cell>
          <cell r="B282" t="str">
            <v>LIM01</v>
          </cell>
          <cell r="C282">
            <v>2.9249999999999998</v>
          </cell>
          <cell r="E282">
            <v>1.63</v>
          </cell>
          <cell r="F282">
            <v>0.55726495726495728</v>
          </cell>
        </row>
        <row r="283">
          <cell r="B283" t="str">
            <v>LIM02</v>
          </cell>
          <cell r="C283">
            <v>3.08</v>
          </cell>
          <cell r="E283">
            <v>1.7627999999999999</v>
          </cell>
          <cell r="F283">
            <v>0.57233766233766226</v>
          </cell>
        </row>
        <row r="284">
          <cell r="B284" t="str">
            <v>LIM03</v>
          </cell>
          <cell r="C284">
            <v>2.8</v>
          </cell>
          <cell r="E284">
            <v>1.8324</v>
          </cell>
          <cell r="F284">
            <v>0.65442857142857147</v>
          </cell>
        </row>
        <row r="285">
          <cell r="A285" t="str">
            <v>LIN</v>
          </cell>
          <cell r="B285" t="str">
            <v>LIN01</v>
          </cell>
          <cell r="C285">
            <v>4.21</v>
          </cell>
          <cell r="E285">
            <v>2.1048</v>
          </cell>
          <cell r="F285">
            <v>0.49995249406175774</v>
          </cell>
        </row>
        <row r="286">
          <cell r="A286" t="str">
            <v>BEA</v>
          </cell>
          <cell r="B286" t="str">
            <v>BEA01</v>
          </cell>
          <cell r="C286">
            <v>3.2</v>
          </cell>
          <cell r="E286">
            <v>1.6476999999999999</v>
          </cell>
          <cell r="F286">
            <v>0.5149062499999999</v>
          </cell>
        </row>
        <row r="287">
          <cell r="B287" t="str">
            <v>BEA02</v>
          </cell>
          <cell r="C287">
            <v>1.845</v>
          </cell>
          <cell r="E287">
            <v>1.0664</v>
          </cell>
          <cell r="F287">
            <v>0.5779945799457995</v>
          </cell>
        </row>
        <row r="288">
          <cell r="A288" t="str">
            <v>BEB</v>
          </cell>
          <cell r="B288" t="str">
            <v>BEB01</v>
          </cell>
          <cell r="C288">
            <v>3.62</v>
          </cell>
          <cell r="E288">
            <v>1.9610000000000001</v>
          </cell>
          <cell r="F288">
            <v>0.54171270718232045</v>
          </cell>
        </row>
        <row r="289">
          <cell r="B289" t="str">
            <v>BEB02</v>
          </cell>
          <cell r="C289">
            <v>4.5650000000000004</v>
          </cell>
          <cell r="E289">
            <v>2.6318999999999999</v>
          </cell>
          <cell r="F289">
            <v>0.57653888280394294</v>
          </cell>
        </row>
        <row r="290">
          <cell r="B290" t="str">
            <v>BEB03</v>
          </cell>
          <cell r="C290">
            <v>4.5250000000000004</v>
          </cell>
          <cell r="E290">
            <v>2.6070000000000002</v>
          </cell>
          <cell r="F290">
            <v>0.57613259668508288</v>
          </cell>
        </row>
        <row r="291">
          <cell r="B291" t="str">
            <v>BEB04</v>
          </cell>
          <cell r="C291">
            <v>2.7</v>
          </cell>
          <cell r="E291">
            <v>1.4446000000000001</v>
          </cell>
          <cell r="F291">
            <v>0.53503703703703709</v>
          </cell>
        </row>
        <row r="292">
          <cell r="B292" t="str">
            <v>BEB05</v>
          </cell>
          <cell r="C292">
            <v>3.3</v>
          </cell>
          <cell r="E292">
            <v>1.7013</v>
          </cell>
          <cell r="F292">
            <v>0.51554545454545453</v>
          </cell>
        </row>
        <row r="293">
          <cell r="B293" t="str">
            <v>BEB06</v>
          </cell>
          <cell r="C293">
            <v>4.3099999999999996</v>
          </cell>
          <cell r="E293">
            <v>2.7315</v>
          </cell>
          <cell r="F293">
            <v>0.63375870069605578</v>
          </cell>
        </row>
        <row r="294">
          <cell r="A294" t="str">
            <v>BEC</v>
          </cell>
          <cell r="B294" t="str">
            <v>BEC01</v>
          </cell>
          <cell r="C294">
            <v>1.645</v>
          </cell>
          <cell r="E294">
            <v>1.1027</v>
          </cell>
          <cell r="F294">
            <v>0.67033434650455925</v>
          </cell>
        </row>
        <row r="295">
          <cell r="B295" t="str">
            <v>BEC02</v>
          </cell>
          <cell r="C295">
            <v>3.35</v>
          </cell>
          <cell r="E295">
            <v>2.3020999999999998</v>
          </cell>
          <cell r="F295">
            <v>0.68719402985074618</v>
          </cell>
        </row>
        <row r="296">
          <cell r="A296" t="str">
            <v>BED</v>
          </cell>
          <cell r="B296" t="str">
            <v>BED01</v>
          </cell>
          <cell r="C296">
            <v>3.1349999999999998</v>
          </cell>
          <cell r="E296">
            <v>1.9542999999999999</v>
          </cell>
          <cell r="F296">
            <v>0.62338118022328548</v>
          </cell>
        </row>
        <row r="297">
          <cell r="B297" t="str">
            <v>BED02</v>
          </cell>
          <cell r="C297">
            <v>2.2599999999999998</v>
          </cell>
          <cell r="E297">
            <v>1.2918000000000001</v>
          </cell>
          <cell r="F297">
            <v>0.57159292035398235</v>
          </cell>
        </row>
        <row r="298">
          <cell r="A298" t="str">
            <v>BEE</v>
          </cell>
          <cell r="B298" t="str">
            <v>BEE01</v>
          </cell>
          <cell r="C298">
            <v>2.88</v>
          </cell>
          <cell r="E298">
            <v>1.4468000000000001</v>
          </cell>
          <cell r="F298">
            <v>0.50236111111111115</v>
          </cell>
        </row>
        <row r="299">
          <cell r="A299" t="str">
            <v>BEF</v>
          </cell>
          <cell r="B299" t="str">
            <v>BEF01</v>
          </cell>
          <cell r="C299">
            <v>4.22</v>
          </cell>
          <cell r="E299">
            <v>2.5964</v>
          </cell>
          <cell r="F299">
            <v>0.61526066350710906</v>
          </cell>
        </row>
        <row r="300">
          <cell r="B300" t="str">
            <v>BEF02</v>
          </cell>
          <cell r="C300">
            <v>4.0549999999999997</v>
          </cell>
          <cell r="E300">
            <v>2.2953999999999999</v>
          </cell>
          <cell r="F300">
            <v>0.56606658446362512</v>
          </cell>
        </row>
        <row r="301">
          <cell r="A301" t="str">
            <v>BEG</v>
          </cell>
          <cell r="B301" t="str">
            <v>BEG01</v>
          </cell>
          <cell r="C301">
            <v>2.92</v>
          </cell>
          <cell r="E301">
            <v>1.8351</v>
          </cell>
          <cell r="F301">
            <v>0.62845890410958904</v>
          </cell>
        </row>
        <row r="302">
          <cell r="A302" t="str">
            <v>BEH</v>
          </cell>
          <cell r="B302" t="str">
            <v>BEH01</v>
          </cell>
          <cell r="C302">
            <v>1.4750000000000001</v>
          </cell>
          <cell r="E302">
            <v>0.96870000000000001</v>
          </cell>
          <cell r="F302">
            <v>0.65674576271186436</v>
          </cell>
        </row>
        <row r="303">
          <cell r="A303" t="str">
            <v>BEI</v>
          </cell>
          <cell r="B303" t="str">
            <v>BEI01</v>
          </cell>
          <cell r="C303">
            <v>3.54</v>
          </cell>
          <cell r="E303">
            <v>2.2149999999999999</v>
          </cell>
          <cell r="F303">
            <v>0.62570621468926546</v>
          </cell>
        </row>
        <row r="304">
          <cell r="B304" t="str">
            <v>BEI02</v>
          </cell>
          <cell r="C304">
            <v>2.52</v>
          </cell>
          <cell r="E304">
            <v>1.4467000000000001</v>
          </cell>
          <cell r="F304">
            <v>0.57408730158730159</v>
          </cell>
        </row>
        <row r="305">
          <cell r="A305" t="str">
            <v>BEJ</v>
          </cell>
          <cell r="B305" t="str">
            <v>BEJ01</v>
          </cell>
          <cell r="C305">
            <v>2.4649999999999999</v>
          </cell>
          <cell r="E305">
            <v>1.6998</v>
          </cell>
          <cell r="F305">
            <v>0.68957403651115623</v>
          </cell>
        </row>
        <row r="306">
          <cell r="A306" t="str">
            <v>BEK</v>
          </cell>
          <cell r="B306" t="str">
            <v>BEK01</v>
          </cell>
          <cell r="C306">
            <v>1.95</v>
          </cell>
          <cell r="E306">
            <v>0.99319999999999997</v>
          </cell>
          <cell r="F306">
            <v>0.5093333333333333</v>
          </cell>
        </row>
        <row r="307">
          <cell r="B307" t="str">
            <v>BEK02</v>
          </cell>
          <cell r="C307">
            <v>5.78</v>
          </cell>
          <cell r="E307">
            <v>3.3567</v>
          </cell>
          <cell r="F307">
            <v>0.58074394463667822</v>
          </cell>
        </row>
        <row r="308">
          <cell r="A308" t="str">
            <v>BSA</v>
          </cell>
          <cell r="B308" t="str">
            <v>BSA01</v>
          </cell>
          <cell r="C308">
            <v>3.72</v>
          </cell>
          <cell r="E308">
            <v>1.9928999999999999</v>
          </cell>
          <cell r="F308">
            <v>0.53572580645161283</v>
          </cell>
        </row>
        <row r="309">
          <cell r="B309" t="str">
            <v>BSA02</v>
          </cell>
          <cell r="C309">
            <v>2.4249999999999998</v>
          </cell>
          <cell r="E309">
            <v>1.4336</v>
          </cell>
          <cell r="F309">
            <v>0.59117525773195878</v>
          </cell>
        </row>
        <row r="310">
          <cell r="B310" t="str">
            <v>BSA03</v>
          </cell>
          <cell r="C310">
            <v>3.26</v>
          </cell>
          <cell r="E310">
            <v>1.8185</v>
          </cell>
          <cell r="F310">
            <v>0.55782208588957061</v>
          </cell>
        </row>
        <row r="311">
          <cell r="A311" t="str">
            <v>FBA</v>
          </cell>
          <cell r="B311" t="str">
            <v>FBA01</v>
          </cell>
          <cell r="C311">
            <v>5.24</v>
          </cell>
          <cell r="E311">
            <v>3.1859999999999999</v>
          </cell>
          <cell r="F311">
            <v>0.60801526717557253</v>
          </cell>
        </row>
        <row r="312">
          <cell r="B312" t="str">
            <v>FBA02</v>
          </cell>
          <cell r="C312">
            <v>3.68</v>
          </cell>
          <cell r="E312">
            <v>2.2010000000000001</v>
          </cell>
          <cell r="F312">
            <v>0.5980978260869565</v>
          </cell>
        </row>
        <row r="313">
          <cell r="A313" t="str">
            <v>FBB</v>
          </cell>
          <cell r="B313" t="str">
            <v>FBB01</v>
          </cell>
          <cell r="C313">
            <v>2.59</v>
          </cell>
          <cell r="E313">
            <v>1.5329999999999999</v>
          </cell>
          <cell r="F313">
            <v>0.59189189189189184</v>
          </cell>
        </row>
        <row r="314">
          <cell r="B314" t="str">
            <v>FBB02</v>
          </cell>
          <cell r="C314">
            <v>2.35</v>
          </cell>
          <cell r="E314">
            <v>1.3661000000000001</v>
          </cell>
          <cell r="F314">
            <v>0.5813191489361702</v>
          </cell>
        </row>
        <row r="315">
          <cell r="B315" t="str">
            <v>FBB03</v>
          </cell>
          <cell r="C315">
            <v>2.9849999999999999</v>
          </cell>
          <cell r="E315">
            <v>1.6175999999999999</v>
          </cell>
          <cell r="F315">
            <v>0.54190954773869349</v>
          </cell>
        </row>
        <row r="316">
          <cell r="A316" t="str">
            <v>FBC</v>
          </cell>
          <cell r="B316" t="str">
            <v>FBC01</v>
          </cell>
          <cell r="C316">
            <v>1.175</v>
          </cell>
          <cell r="E316">
            <v>0.73129999999999995</v>
          </cell>
          <cell r="F316">
            <v>0.6223829787234042</v>
          </cell>
        </row>
        <row r="317">
          <cell r="B317" t="str">
            <v>FBC02</v>
          </cell>
          <cell r="C317">
            <v>1.25</v>
          </cell>
          <cell r="E317">
            <v>0.79410000000000003</v>
          </cell>
          <cell r="F317">
            <v>0.63528000000000007</v>
          </cell>
        </row>
        <row r="318">
          <cell r="B318" t="str">
            <v>FBC03</v>
          </cell>
          <cell r="C318">
            <v>5.1550000000000002</v>
          </cell>
          <cell r="E318">
            <v>3.0994999999999999</v>
          </cell>
          <cell r="F318">
            <v>0.60126091173617846</v>
          </cell>
        </row>
        <row r="319">
          <cell r="A319" t="str">
            <v>FBD</v>
          </cell>
          <cell r="B319" t="str">
            <v>FBD01</v>
          </cell>
          <cell r="C319">
            <v>2.48</v>
          </cell>
          <cell r="E319">
            <v>1.4201999999999999</v>
          </cell>
          <cell r="F319">
            <v>0.57266129032258062</v>
          </cell>
        </row>
        <row r="320">
          <cell r="B320" t="str">
            <v>FBD02</v>
          </cell>
          <cell r="C320">
            <v>2.2000000000000002</v>
          </cell>
          <cell r="E320">
            <v>1.2325999999999999</v>
          </cell>
          <cell r="F320">
            <v>0.56027272727272714</v>
          </cell>
        </row>
        <row r="321">
          <cell r="A321" t="str">
            <v>FBE</v>
          </cell>
          <cell r="B321" t="str">
            <v>FBE01</v>
          </cell>
          <cell r="C321">
            <v>2.6</v>
          </cell>
          <cell r="E321">
            <v>1.5248999999999999</v>
          </cell>
          <cell r="F321">
            <v>0.58649999999999991</v>
          </cell>
        </row>
        <row r="322">
          <cell r="B322" t="str">
            <v>FBE02</v>
          </cell>
          <cell r="C322">
            <v>2.72</v>
          </cell>
          <cell r="E322">
            <v>1.5221</v>
          </cell>
          <cell r="F322">
            <v>0.55959558823529409</v>
          </cell>
        </row>
        <row r="323">
          <cell r="A323" t="str">
            <v>FBF</v>
          </cell>
          <cell r="B323" t="str">
            <v>FBF01</v>
          </cell>
          <cell r="C323">
            <v>4.67</v>
          </cell>
          <cell r="E323">
            <v>2.6246</v>
          </cell>
          <cell r="F323">
            <v>0.5620128479657388</v>
          </cell>
        </row>
        <row r="324">
          <cell r="B324" t="str">
            <v>FBF02</v>
          </cell>
          <cell r="C324">
            <v>3.93</v>
          </cell>
          <cell r="E324">
            <v>2.2850999999999999</v>
          </cell>
          <cell r="F324">
            <v>0.58145038167938923</v>
          </cell>
        </row>
        <row r="325">
          <cell r="A325" t="str">
            <v>FBG</v>
          </cell>
          <cell r="B325" t="str">
            <v>FBG01</v>
          </cell>
          <cell r="C325">
            <v>3.02</v>
          </cell>
          <cell r="E325">
            <v>1.5774999999999999</v>
          </cell>
          <cell r="F325">
            <v>0.52235099337748336</v>
          </cell>
        </row>
        <row r="326">
          <cell r="A326" t="str">
            <v>FBH</v>
          </cell>
          <cell r="B326" t="str">
            <v>FBH01</v>
          </cell>
          <cell r="C326">
            <v>3.12</v>
          </cell>
          <cell r="E326">
            <v>1.6224000000000001</v>
          </cell>
          <cell r="F326">
            <v>0.52</v>
          </cell>
        </row>
        <row r="327">
          <cell r="A327" t="str">
            <v>FBI</v>
          </cell>
          <cell r="B327" t="str">
            <v>FBI01</v>
          </cell>
          <cell r="C327">
            <v>2.0299999999999998</v>
          </cell>
          <cell r="E327">
            <v>0.97889999999999999</v>
          </cell>
          <cell r="F327">
            <v>0.48221674876847292</v>
          </cell>
        </row>
        <row r="328">
          <cell r="B328" t="str">
            <v>FBI02</v>
          </cell>
          <cell r="C328">
            <v>5.6749999999999998</v>
          </cell>
          <cell r="E328">
            <v>3.2010000000000001</v>
          </cell>
          <cell r="F328">
            <v>0.56405286343612338</v>
          </cell>
        </row>
        <row r="329">
          <cell r="B329" t="str">
            <v>FBI03</v>
          </cell>
          <cell r="C329">
            <v>3.8650000000000002</v>
          </cell>
          <cell r="E329">
            <v>2.1516999999999999</v>
          </cell>
          <cell r="F329">
            <v>0.55671410090556273</v>
          </cell>
        </row>
        <row r="330">
          <cell r="A330" t="str">
            <v>FBJ</v>
          </cell>
          <cell r="B330" t="str">
            <v>FBJ01</v>
          </cell>
          <cell r="C330">
            <v>3.9249999999999998</v>
          </cell>
          <cell r="E330">
            <v>2.3048000000000002</v>
          </cell>
          <cell r="F330">
            <v>0.58721019108280259</v>
          </cell>
        </row>
        <row r="331">
          <cell r="A331" t="str">
            <v>FBK</v>
          </cell>
          <cell r="B331" t="str">
            <v>FBK01</v>
          </cell>
          <cell r="C331">
            <v>2.423</v>
          </cell>
          <cell r="E331">
            <v>1.7027000000000001</v>
          </cell>
          <cell r="F331">
            <v>0.70272389599669838</v>
          </cell>
        </row>
        <row r="332">
          <cell r="B332" t="str">
            <v>FBK02</v>
          </cell>
          <cell r="C332">
            <v>3.08</v>
          </cell>
          <cell r="E332">
            <v>1.9884999999999999</v>
          </cell>
          <cell r="F332">
            <v>0.64561688311688303</v>
          </cell>
        </row>
        <row r="333">
          <cell r="B333" t="str">
            <v>FBK03</v>
          </cell>
          <cell r="C333">
            <v>2.44</v>
          </cell>
          <cell r="E333">
            <v>1.3821000000000001</v>
          </cell>
          <cell r="F333">
            <v>0.56643442622950824</v>
          </cell>
        </row>
        <row r="334">
          <cell r="A334" t="str">
            <v>OCA</v>
          </cell>
          <cell r="B334" t="str">
            <v>OCA01</v>
          </cell>
          <cell r="C334">
            <v>2.7</v>
          </cell>
          <cell r="E334">
            <v>2.0030999999999999</v>
          </cell>
          <cell r="F334">
            <v>0.74188888888888882</v>
          </cell>
        </row>
        <row r="335">
          <cell r="B335" t="str">
            <v>OCA02</v>
          </cell>
          <cell r="C335">
            <v>2.92</v>
          </cell>
          <cell r="E335">
            <v>1.9622999999999999</v>
          </cell>
          <cell r="F335">
            <v>0.67202054794520549</v>
          </cell>
        </row>
        <row r="336">
          <cell r="A336" t="str">
            <v>GRA</v>
          </cell>
          <cell r="B336" t="str">
            <v>GRA01</v>
          </cell>
          <cell r="C336">
            <v>3.6749999999999998</v>
          </cell>
          <cell r="E336">
            <v>2.6387</v>
          </cell>
          <cell r="F336">
            <v>0.71801360544217696</v>
          </cell>
        </row>
        <row r="337">
          <cell r="B337" t="str">
            <v>GRA02</v>
          </cell>
          <cell r="C337">
            <v>4.32</v>
          </cell>
          <cell r="E337">
            <v>3.0781999999999998</v>
          </cell>
          <cell r="F337">
            <v>0.71254629629629618</v>
          </cell>
        </row>
        <row r="338">
          <cell r="A338" t="str">
            <v>GRB</v>
          </cell>
          <cell r="B338" t="str">
            <v>GRB01</v>
          </cell>
          <cell r="C338">
            <v>4.5750000000000002</v>
          </cell>
          <cell r="E338">
            <v>3.0903999999999998</v>
          </cell>
          <cell r="F338">
            <v>0.67549726775956276</v>
          </cell>
        </row>
        <row r="339">
          <cell r="A339" t="str">
            <v>BBA</v>
          </cell>
          <cell r="B339" t="str">
            <v>BBA01</v>
          </cell>
          <cell r="C339">
            <v>4.0529999999999999</v>
          </cell>
          <cell r="E339">
            <v>2.4394999999999998</v>
          </cell>
          <cell r="F339">
            <v>0.60189982728842828</v>
          </cell>
        </row>
        <row r="340">
          <cell r="B340" t="str">
            <v>BBA02</v>
          </cell>
          <cell r="C340">
            <v>3.3260000000000001</v>
          </cell>
          <cell r="E340">
            <v>2.0680000000000001</v>
          </cell>
          <cell r="F340">
            <v>0.62176788935658445</v>
          </cell>
        </row>
        <row r="341">
          <cell r="B341" t="str">
            <v>BBA03</v>
          </cell>
          <cell r="C341">
            <v>2.62</v>
          </cell>
          <cell r="E341">
            <v>1.3391999999999999</v>
          </cell>
          <cell r="F341">
            <v>0.51114503816793888</v>
          </cell>
        </row>
        <row r="342">
          <cell r="B342" t="str">
            <v>BBA04</v>
          </cell>
          <cell r="C342">
            <v>3.25</v>
          </cell>
          <cell r="E342">
            <v>1.9366000000000001</v>
          </cell>
          <cell r="F342">
            <v>0.59587692307692308</v>
          </cell>
        </row>
        <row r="343">
          <cell r="B343" t="str">
            <v>BBA05</v>
          </cell>
          <cell r="C343">
            <v>4.0019999999999998</v>
          </cell>
          <cell r="E343">
            <v>2.3490000000000002</v>
          </cell>
          <cell r="F343">
            <v>0.58695652173913049</v>
          </cell>
        </row>
        <row r="344">
          <cell r="B344" t="str">
            <v>BBA06</v>
          </cell>
          <cell r="C344" t="str">
            <v>-</v>
          </cell>
          <cell r="F344"/>
        </row>
        <row r="345">
          <cell r="A345" t="str">
            <v>BBB</v>
          </cell>
          <cell r="B345" t="str">
            <v>BBB01</v>
          </cell>
          <cell r="C345">
            <v>2.5659999999999998</v>
          </cell>
          <cell r="E345">
            <v>1.4523999999999999</v>
          </cell>
          <cell r="F345">
            <v>0.56601714731098984</v>
          </cell>
        </row>
        <row r="346">
          <cell r="B346" t="str">
            <v>BBB02</v>
          </cell>
          <cell r="C346">
            <v>3.3330000000000002</v>
          </cell>
          <cell r="E346">
            <v>1.8030999999999999</v>
          </cell>
          <cell r="F346">
            <v>0.54098409840984096</v>
          </cell>
        </row>
        <row r="347">
          <cell r="B347" t="str">
            <v>BBB03</v>
          </cell>
          <cell r="C347">
            <v>3.81</v>
          </cell>
          <cell r="E347">
            <v>2.2067999999999999</v>
          </cell>
          <cell r="F347">
            <v>0.57921259842519679</v>
          </cell>
        </row>
        <row r="348">
          <cell r="B348" t="str">
            <v>BBB04</v>
          </cell>
          <cell r="C348">
            <v>3.5630000000000002</v>
          </cell>
          <cell r="E348">
            <v>2.0646</v>
          </cell>
          <cell r="F348">
            <v>0.57945551501543635</v>
          </cell>
        </row>
        <row r="349">
          <cell r="B349" t="str">
            <v>BBB05</v>
          </cell>
          <cell r="C349">
            <v>4.7779999999999996</v>
          </cell>
          <cell r="E349">
            <v>2.4243000000000001</v>
          </cell>
          <cell r="F349">
            <v>0.5073880284637925</v>
          </cell>
        </row>
        <row r="350">
          <cell r="A350" t="str">
            <v>BBC</v>
          </cell>
          <cell r="B350" t="str">
            <v>BBC01</v>
          </cell>
          <cell r="C350">
            <v>3.032</v>
          </cell>
          <cell r="E350">
            <v>1.7414000000000001</v>
          </cell>
          <cell r="F350">
            <v>0.57434036939313982</v>
          </cell>
        </row>
        <row r="351">
          <cell r="B351" t="str">
            <v>BBC02</v>
          </cell>
          <cell r="C351">
            <v>2.2240000000000002</v>
          </cell>
          <cell r="E351">
            <v>1.2798</v>
          </cell>
          <cell r="F351">
            <v>0.57544964028776979</v>
          </cell>
        </row>
        <row r="352">
          <cell r="B352" t="str">
            <v>BBC03</v>
          </cell>
          <cell r="C352">
            <v>3.9689999999999999</v>
          </cell>
          <cell r="E352">
            <v>2.4180000000000001</v>
          </cell>
          <cell r="F352">
            <v>0.60922146636432362</v>
          </cell>
        </row>
        <row r="353">
          <cell r="B353" t="str">
            <v>BBC04</v>
          </cell>
          <cell r="C353">
            <v>7.68</v>
          </cell>
          <cell r="E353">
            <v>4.5218999999999996</v>
          </cell>
          <cell r="F353">
            <v>0.58878906249999996</v>
          </cell>
        </row>
        <row r="354">
          <cell r="A354" t="str">
            <v>BBD</v>
          </cell>
          <cell r="B354" t="str">
            <v>BBD01</v>
          </cell>
          <cell r="C354">
            <v>3.1080000000000001</v>
          </cell>
          <cell r="E354">
            <v>1.7766999999999999</v>
          </cell>
          <cell r="F354">
            <v>0.57165379665379656</v>
          </cell>
        </row>
        <row r="355">
          <cell r="B355" t="str">
            <v>BBD02</v>
          </cell>
          <cell r="C355">
            <v>3.2970000000000002</v>
          </cell>
          <cell r="E355">
            <v>2.0240999999999998</v>
          </cell>
          <cell r="F355">
            <v>0.61392174704276603</v>
          </cell>
        </row>
        <row r="356">
          <cell r="A356" t="str">
            <v>BBE</v>
          </cell>
          <cell r="B356" t="str">
            <v>BBE01</v>
          </cell>
          <cell r="C356">
            <v>4.9640000000000004</v>
          </cell>
          <cell r="E356">
            <v>3.0790999999999999</v>
          </cell>
          <cell r="F356">
            <v>0.62028605962933114</v>
          </cell>
        </row>
        <row r="357">
          <cell r="B357" t="str">
            <v>BBE02</v>
          </cell>
          <cell r="C357">
            <v>4.4619999999999997</v>
          </cell>
          <cell r="E357">
            <v>2.6730999999999998</v>
          </cell>
          <cell r="F357">
            <v>0.5990811295383236</v>
          </cell>
        </row>
        <row r="358">
          <cell r="B358" t="str">
            <v>BBE03</v>
          </cell>
          <cell r="C358">
            <v>3.8530000000000002</v>
          </cell>
          <cell r="E358">
            <v>2.2709999999999999</v>
          </cell>
          <cell r="F358">
            <v>0.58941084868933291</v>
          </cell>
        </row>
        <row r="359">
          <cell r="B359" t="str">
            <v>BBE04</v>
          </cell>
          <cell r="C359">
            <v>2.2050000000000001</v>
          </cell>
          <cell r="E359">
            <v>1.3283</v>
          </cell>
          <cell r="F359">
            <v>0.60240362811791381</v>
          </cell>
        </row>
        <row r="360">
          <cell r="B360" t="str">
            <v>BBE05</v>
          </cell>
          <cell r="C360">
            <v>6.19</v>
          </cell>
          <cell r="E360">
            <v>3.6453000000000002</v>
          </cell>
          <cell r="F360">
            <v>0.58890145395799676</v>
          </cell>
        </row>
        <row r="361">
          <cell r="A361" t="str">
            <v>BBF</v>
          </cell>
          <cell r="B361" t="str">
            <v>BBF01</v>
          </cell>
          <cell r="C361">
            <v>3.87</v>
          </cell>
          <cell r="E361">
            <v>2.3090999999999999</v>
          </cell>
          <cell r="F361">
            <v>0.59666666666666668</v>
          </cell>
        </row>
        <row r="362">
          <cell r="A362" t="str">
            <v>BBG</v>
          </cell>
          <cell r="B362" t="str">
            <v>BBG01</v>
          </cell>
          <cell r="C362">
            <v>3.8879999999999999</v>
          </cell>
          <cell r="E362">
            <v>2.1234000000000002</v>
          </cell>
          <cell r="F362">
            <v>0.54614197530864206</v>
          </cell>
        </row>
        <row r="363">
          <cell r="B363" t="str">
            <v>BBG02</v>
          </cell>
          <cell r="C363">
            <v>3.9140000000000001</v>
          </cell>
          <cell r="E363">
            <v>2.202</v>
          </cell>
          <cell r="F363">
            <v>0.56259580991313229</v>
          </cell>
        </row>
        <row r="364">
          <cell r="B364" t="str">
            <v>BBG03</v>
          </cell>
          <cell r="C364">
            <v>5.3769999999999998</v>
          </cell>
          <cell r="E364">
            <v>2.8815</v>
          </cell>
          <cell r="F364">
            <v>0.53589362097824067</v>
          </cell>
        </row>
        <row r="365">
          <cell r="B365" t="str">
            <v>BBG04</v>
          </cell>
          <cell r="C365">
            <v>3.78</v>
          </cell>
          <cell r="E365">
            <v>2.2888999999999999</v>
          </cell>
          <cell r="F365">
            <v>0.60552910052910058</v>
          </cell>
        </row>
        <row r="366">
          <cell r="A366" t="str">
            <v>BBH</v>
          </cell>
          <cell r="B366" t="str">
            <v>BBH01</v>
          </cell>
          <cell r="C366">
            <v>3.05</v>
          </cell>
          <cell r="E366">
            <v>1.9957</v>
          </cell>
          <cell r="F366">
            <v>0.65432786885245908</v>
          </cell>
        </row>
        <row r="367">
          <cell r="A367" t="str">
            <v>BBJ</v>
          </cell>
          <cell r="B367" t="str">
            <v>BBJ01</v>
          </cell>
          <cell r="C367">
            <v>4.2560000000000002</v>
          </cell>
          <cell r="E367">
            <v>2.1951999999999998</v>
          </cell>
          <cell r="F367">
            <v>0.51578947368421046</v>
          </cell>
        </row>
        <row r="368">
          <cell r="B368" t="str">
            <v>BBJ02</v>
          </cell>
          <cell r="C368">
            <v>4.2270000000000003</v>
          </cell>
          <cell r="E368">
            <v>2.4083000000000001</v>
          </cell>
          <cell r="F368">
            <v>0.56974213390111184</v>
          </cell>
        </row>
        <row r="369">
          <cell r="A369" t="str">
            <v>BBK</v>
          </cell>
          <cell r="B369" t="str">
            <v>BBK01</v>
          </cell>
          <cell r="C369">
            <v>2.36</v>
          </cell>
          <cell r="E369">
            <v>1.2645</v>
          </cell>
          <cell r="F369">
            <v>0.53580508474576272</v>
          </cell>
        </row>
        <row r="370">
          <cell r="B370" t="str">
            <v>BBK02</v>
          </cell>
          <cell r="C370">
            <v>3.0550000000000002</v>
          </cell>
          <cell r="E370">
            <v>1.7097</v>
          </cell>
          <cell r="F370">
            <v>0.55963993453355154</v>
          </cell>
        </row>
        <row r="371">
          <cell r="B371" t="str">
            <v>BBK03</v>
          </cell>
          <cell r="C371">
            <v>4.8099999999999996</v>
          </cell>
          <cell r="E371">
            <v>2.6198999999999999</v>
          </cell>
          <cell r="F371">
            <v>0.5446777546777547</v>
          </cell>
        </row>
        <row r="372">
          <cell r="A372" t="str">
            <v>BBL</v>
          </cell>
          <cell r="B372" t="str">
            <v>BBL01</v>
          </cell>
          <cell r="C372">
            <v>1.3420000000000001</v>
          </cell>
          <cell r="E372">
            <v>0.98170000000000002</v>
          </cell>
          <cell r="F372">
            <v>0.73152011922503724</v>
          </cell>
        </row>
        <row r="373">
          <cell r="A373" t="str">
            <v>ANA</v>
          </cell>
          <cell r="B373" t="str">
            <v>ANA01</v>
          </cell>
          <cell r="C373">
            <v>3.3180000000000001</v>
          </cell>
          <cell r="E373">
            <v>2.0665</v>
          </cell>
          <cell r="F373">
            <v>0.62281494876431587</v>
          </cell>
        </row>
        <row r="374">
          <cell r="B374" t="str">
            <v>ANA02</v>
          </cell>
          <cell r="C374">
            <v>1.34</v>
          </cell>
          <cell r="E374">
            <v>0.84060000000000001</v>
          </cell>
          <cell r="F374">
            <v>0.62731343283582086</v>
          </cell>
        </row>
        <row r="375">
          <cell r="B375" t="str">
            <v>ANA03</v>
          </cell>
          <cell r="C375">
            <v>2.6150000000000002</v>
          </cell>
          <cell r="E375">
            <v>1.6187</v>
          </cell>
          <cell r="F375">
            <v>0.6190057361376673</v>
          </cell>
        </row>
        <row r="376">
          <cell r="A376" t="str">
            <v>ANB</v>
          </cell>
          <cell r="B376" t="str">
            <v>ANB01</v>
          </cell>
          <cell r="C376">
            <v>3.76</v>
          </cell>
          <cell r="E376">
            <v>2.2993000000000001</v>
          </cell>
          <cell r="F376">
            <v>0.61151595744680853</v>
          </cell>
        </row>
        <row r="377">
          <cell r="A377" t="str">
            <v>OUT</v>
          </cell>
          <cell r="B377" t="str">
            <v>OUT1</v>
          </cell>
          <cell r="C377">
            <v>3.0350000000000001</v>
          </cell>
          <cell r="E377">
            <v>2.0467</v>
          </cell>
          <cell r="F377">
            <v>0.67436573311367376</v>
          </cell>
        </row>
        <row r="378">
          <cell r="B378" t="str">
            <v>OUT2</v>
          </cell>
          <cell r="C378">
            <v>3.13</v>
          </cell>
          <cell r="E378">
            <v>1.9518</v>
          </cell>
          <cell r="F378">
            <v>0.62357827476038341</v>
          </cell>
        </row>
        <row r="379">
          <cell r="B379" t="str">
            <v>OUT3</v>
          </cell>
          <cell r="C379">
            <v>3.4</v>
          </cell>
          <cell r="E379">
            <v>2.3712</v>
          </cell>
          <cell r="F379">
            <v>0.6974117647058824</v>
          </cell>
        </row>
        <row r="380">
          <cell r="B380" t="str">
            <v>OUT4</v>
          </cell>
          <cell r="C380">
            <v>2.3149999999999999</v>
          </cell>
          <cell r="E380">
            <v>1.5217000000000001</v>
          </cell>
          <cell r="F380">
            <v>0.65732181425485969</v>
          </cell>
        </row>
        <row r="381">
          <cell r="B381" t="str">
            <v>OUT5</v>
          </cell>
          <cell r="C381">
            <v>2.58</v>
          </cell>
          <cell r="E381">
            <v>1.7777000000000001</v>
          </cell>
          <cell r="F381">
            <v>0.68903100775193804</v>
          </cell>
        </row>
        <row r="382">
          <cell r="A382" t="str">
            <v>CLA</v>
          </cell>
          <cell r="B382" t="str">
            <v>CLA01</v>
          </cell>
          <cell r="C382">
            <v>4.4000000000000004</v>
          </cell>
          <cell r="E382">
            <v>2.726</v>
          </cell>
          <cell r="F382">
            <v>0.61954545454545451</v>
          </cell>
        </row>
        <row r="383">
          <cell r="A383" t="str">
            <v>GVA</v>
          </cell>
          <cell r="B383" t="str">
            <v>GVA01</v>
          </cell>
          <cell r="C383">
            <v>3.42</v>
          </cell>
          <cell r="E383">
            <v>2.0453000000000001</v>
          </cell>
          <cell r="F383">
            <v>0.59804093567251471</v>
          </cell>
        </row>
        <row r="384">
          <cell r="A384" t="str">
            <v>WBA</v>
          </cell>
          <cell r="B384" t="str">
            <v>WBA01</v>
          </cell>
          <cell r="C384">
            <v>4.55</v>
          </cell>
          <cell r="E384">
            <v>2.6387999999999998</v>
          </cell>
          <cell r="F384">
            <v>0.57995604395604394</v>
          </cell>
        </row>
        <row r="385">
          <cell r="B385" t="str">
            <v>WBA02</v>
          </cell>
          <cell r="C385">
            <v>6.3849999999999998</v>
          </cell>
          <cell r="E385">
            <v>3.9632999999999998</v>
          </cell>
          <cell r="F385">
            <v>0.62072043852779957</v>
          </cell>
        </row>
        <row r="386">
          <cell r="B386" t="str">
            <v>WBA03</v>
          </cell>
          <cell r="C386">
            <v>2.6</v>
          </cell>
          <cell r="E386">
            <v>1.3472999999999999</v>
          </cell>
          <cell r="F386">
            <v>0.51819230769230762</v>
          </cell>
        </row>
        <row r="387">
          <cell r="B387" t="str">
            <v>WBA04</v>
          </cell>
          <cell r="C387">
            <v>5.04</v>
          </cell>
          <cell r="E387">
            <v>3.0977999999999999</v>
          </cell>
          <cell r="F387">
            <v>0.61464285714285716</v>
          </cell>
        </row>
        <row r="388">
          <cell r="B388" t="str">
            <v>WBA05</v>
          </cell>
          <cell r="C388">
            <v>3.645</v>
          </cell>
          <cell r="E388">
            <v>2.1555</v>
          </cell>
          <cell r="F388">
            <v>0.59135802469135801</v>
          </cell>
        </row>
        <row r="389">
          <cell r="B389" t="str">
            <v>WBA06</v>
          </cell>
          <cell r="F389"/>
        </row>
        <row r="390">
          <cell r="A390" t="str">
            <v>JDA</v>
          </cell>
          <cell r="B390" t="str">
            <v>JDA01</v>
          </cell>
          <cell r="C390">
            <v>3.4</v>
          </cell>
          <cell r="E390">
            <v>1.8391999999999999</v>
          </cell>
          <cell r="F390">
            <v>0.54094117647058826</v>
          </cell>
        </row>
        <row r="391">
          <cell r="B391" t="str">
            <v>JDA02</v>
          </cell>
          <cell r="C391">
            <v>2.66</v>
          </cell>
          <cell r="E391">
            <v>2.2541000000000002</v>
          </cell>
          <cell r="F391">
            <v>0.84740601503759405</v>
          </cell>
        </row>
        <row r="392">
          <cell r="B392" t="str">
            <v>JDA03</v>
          </cell>
          <cell r="C392">
            <v>4.43</v>
          </cell>
          <cell r="E392">
            <v>2.7052999999999998</v>
          </cell>
          <cell r="F392">
            <v>0.61067720090293454</v>
          </cell>
        </row>
        <row r="393">
          <cell r="B393" t="str">
            <v>JDA04</v>
          </cell>
          <cell r="C393">
            <v>3.81</v>
          </cell>
          <cell r="E393">
            <v>2.4704000000000002</v>
          </cell>
          <cell r="F393">
            <v>0.64839895013123361</v>
          </cell>
        </row>
        <row r="394">
          <cell r="B394" t="str">
            <v>JDA05</v>
          </cell>
          <cell r="C394">
            <v>3.08</v>
          </cell>
          <cell r="E394">
            <v>2.0312000000000001</v>
          </cell>
          <cell r="F394">
            <v>0.65948051948051956</v>
          </cell>
        </row>
        <row r="395">
          <cell r="B395" t="str">
            <v>JDA06</v>
          </cell>
          <cell r="C395">
            <v>2.93</v>
          </cell>
          <cell r="E395">
            <v>1.8458000000000001</v>
          </cell>
          <cell r="F395">
            <v>0.62996587030716722</v>
          </cell>
        </row>
        <row r="396">
          <cell r="B396" t="str">
            <v>JDA07</v>
          </cell>
          <cell r="C396">
            <v>4</v>
          </cell>
          <cell r="E396">
            <v>2.5779999999999998</v>
          </cell>
          <cell r="F396">
            <v>0.64449999999999996</v>
          </cell>
        </row>
        <row r="397">
          <cell r="B397" t="str">
            <v>JDA08</v>
          </cell>
          <cell r="C397">
            <v>5.23</v>
          </cell>
          <cell r="E397">
            <v>3.2252999999999998</v>
          </cell>
          <cell r="F397">
            <v>0.61669216061185461</v>
          </cell>
        </row>
        <row r="398">
          <cell r="B398" t="str">
            <v>JDA09</v>
          </cell>
          <cell r="C398">
            <v>2.5</v>
          </cell>
          <cell r="E398">
            <v>1.4881</v>
          </cell>
          <cell r="F398">
            <v>0.59523999999999999</v>
          </cell>
        </row>
        <row r="399">
          <cell r="B399" t="str">
            <v>JDA10</v>
          </cell>
          <cell r="C399">
            <v>4.4450000000000003</v>
          </cell>
          <cell r="E399">
            <v>2.8028</v>
          </cell>
          <cell r="F399">
            <v>0.63055118110236219</v>
          </cell>
        </row>
        <row r="400">
          <cell r="B400" t="str">
            <v>JDA11</v>
          </cell>
          <cell r="C400">
            <v>3.87</v>
          </cell>
          <cell r="E400">
            <v>2.3096999999999999</v>
          </cell>
          <cell r="F400">
            <v>0.59682170542635649</v>
          </cell>
        </row>
        <row r="401">
          <cell r="B401" t="str">
            <v>PMA01</v>
          </cell>
          <cell r="C401">
            <v>4.1269999999999998</v>
          </cell>
          <cell r="E401">
            <v>2.2277</v>
          </cell>
          <cell r="F401">
            <v>0.53978677005088449</v>
          </cell>
        </row>
        <row r="402">
          <cell r="B402" t="str">
            <v>PMA02</v>
          </cell>
          <cell r="C402">
            <v>3.5659999999999998</v>
          </cell>
          <cell r="E402">
            <v>1.7978000000000001</v>
          </cell>
          <cell r="F402">
            <v>0.50415030846887277</v>
          </cell>
        </row>
        <row r="403">
          <cell r="B403" t="str">
            <v>PMA03</v>
          </cell>
          <cell r="C403">
            <v>2.74</v>
          </cell>
          <cell r="E403">
            <v>1.7415</v>
          </cell>
          <cell r="F403">
            <v>0.63558394160583942</v>
          </cell>
        </row>
        <row r="404">
          <cell r="B404" t="str">
            <v>PMA04</v>
          </cell>
          <cell r="C404" t="str">
            <v>-</v>
          </cell>
          <cell r="E404" t="str">
            <v>-</v>
          </cell>
          <cell r="F404"/>
        </row>
        <row r="405">
          <cell r="B405" t="str">
            <v>PMA05</v>
          </cell>
          <cell r="C405">
            <v>4.7089999999999996</v>
          </cell>
          <cell r="E405">
            <v>2.7614000000000001</v>
          </cell>
          <cell r="F405">
            <v>0.58640900403482699</v>
          </cell>
        </row>
        <row r="406">
          <cell r="B406" t="str">
            <v>PMA07</v>
          </cell>
          <cell r="C406">
            <v>4.1399999999999997</v>
          </cell>
          <cell r="E406">
            <v>2.2138</v>
          </cell>
          <cell r="F406">
            <v>0.53473429951690821</v>
          </cell>
        </row>
        <row r="407">
          <cell r="B407" t="str">
            <v>PMA08</v>
          </cell>
          <cell r="C407">
            <v>4.9740000000000002</v>
          </cell>
          <cell r="E407">
            <v>2.8826000000000001</v>
          </cell>
          <cell r="F407">
            <v>0.57953357458785681</v>
          </cell>
        </row>
        <row r="408">
          <cell r="B408" t="str">
            <v>PMA09</v>
          </cell>
          <cell r="C408">
            <v>2.2799999999999998</v>
          </cell>
          <cell r="E408">
            <v>1.4845999999999999</v>
          </cell>
          <cell r="F408">
            <v>0.65114035087719302</v>
          </cell>
        </row>
        <row r="409">
          <cell r="B409" t="str">
            <v>PMA10</v>
          </cell>
          <cell r="C409">
            <v>3.08</v>
          </cell>
          <cell r="E409">
            <v>1.6466000000000001</v>
          </cell>
          <cell r="F409">
            <v>0.53461038961038965</v>
          </cell>
        </row>
        <row r="410">
          <cell r="B410" t="str">
            <v>PMA11</v>
          </cell>
          <cell r="C410">
            <v>4.79</v>
          </cell>
          <cell r="E410">
            <v>2.5872000000000002</v>
          </cell>
          <cell r="F410">
            <v>0.54012526096033409</v>
          </cell>
        </row>
        <row r="411">
          <cell r="B411" t="str">
            <v>PMB01</v>
          </cell>
          <cell r="C411">
            <v>3.07</v>
          </cell>
          <cell r="E411">
            <v>1.7705</v>
          </cell>
          <cell r="F411">
            <v>0.5767100977198697</v>
          </cell>
        </row>
        <row r="412">
          <cell r="B412" t="str">
            <v>PMB02</v>
          </cell>
          <cell r="C412">
            <v>3.27</v>
          </cell>
          <cell r="E412">
            <v>1.8525</v>
          </cell>
          <cell r="F412">
            <v>0.5665137614678899</v>
          </cell>
        </row>
        <row r="413">
          <cell r="B413" t="str">
            <v>PMB03</v>
          </cell>
          <cell r="C413">
            <v>3.68</v>
          </cell>
          <cell r="E413">
            <v>2.2439</v>
          </cell>
          <cell r="F413">
            <v>0.60975543478260863</v>
          </cell>
        </row>
        <row r="414">
          <cell r="B414" t="str">
            <v>PMB04</v>
          </cell>
          <cell r="C414">
            <v>4.26</v>
          </cell>
          <cell r="E414">
            <v>2.4662999999999999</v>
          </cell>
          <cell r="F414">
            <v>0.578943661971831</v>
          </cell>
        </row>
        <row r="415">
          <cell r="B415" t="str">
            <v>W7</v>
          </cell>
          <cell r="C415">
            <v>4.5984999999999996</v>
          </cell>
          <cell r="E415">
            <v>2.5411000000000001</v>
          </cell>
          <cell r="F415">
            <v>0.55259323692508433</v>
          </cell>
        </row>
        <row r="416">
          <cell r="B416" t="str">
            <v>W11</v>
          </cell>
          <cell r="C416">
            <v>2.81</v>
          </cell>
          <cell r="E416">
            <v>1.7943</v>
          </cell>
          <cell r="F416">
            <v>0.63854092526690387</v>
          </cell>
        </row>
        <row r="417">
          <cell r="B417" t="str">
            <v>BPA01</v>
          </cell>
          <cell r="C417">
            <v>2.165</v>
          </cell>
          <cell r="E417">
            <v>1.4511000000000001</v>
          </cell>
          <cell r="F417">
            <v>0.67025404157043877</v>
          </cell>
        </row>
        <row r="418">
          <cell r="B418" t="str">
            <v>BPA02</v>
          </cell>
          <cell r="C418">
            <v>3.94</v>
          </cell>
          <cell r="E418">
            <v>2.8902000000000001</v>
          </cell>
          <cell r="F418">
            <v>0.73355329949238579</v>
          </cell>
        </row>
        <row r="419">
          <cell r="B419" t="str">
            <v>BPB01</v>
          </cell>
          <cell r="C419">
            <v>3.1</v>
          </cell>
          <cell r="E419">
            <v>1.8638999999999999</v>
          </cell>
          <cell r="F419">
            <v>0.60125806451612895</v>
          </cell>
        </row>
        <row r="420">
          <cell r="B420" t="str">
            <v>BPB02</v>
          </cell>
          <cell r="C420">
            <v>2.5259999999999998</v>
          </cell>
          <cell r="E420">
            <v>1.5121</v>
          </cell>
          <cell r="F420">
            <v>0.59861441013460015</v>
          </cell>
        </row>
        <row r="421">
          <cell r="B421" t="str">
            <v>BPB03</v>
          </cell>
          <cell r="C421">
            <v>3.08</v>
          </cell>
          <cell r="E421">
            <v>2.0106999999999999</v>
          </cell>
          <cell r="F421">
            <v>0.65282467532467525</v>
          </cell>
        </row>
        <row r="422">
          <cell r="B422" t="str">
            <v>BPC01</v>
          </cell>
          <cell r="C422">
            <v>2.87</v>
          </cell>
          <cell r="E422">
            <v>1.7405999999999999</v>
          </cell>
          <cell r="F422">
            <v>0.60648083623693372</v>
          </cell>
        </row>
        <row r="423">
          <cell r="B423" t="str">
            <v>BPC02</v>
          </cell>
          <cell r="C423">
            <v>1.68</v>
          </cell>
          <cell r="E423">
            <v>1.0891</v>
          </cell>
          <cell r="F423">
            <v>0.64827380952380953</v>
          </cell>
        </row>
        <row r="424">
          <cell r="B424" t="str">
            <v>BPD01</v>
          </cell>
          <cell r="C424">
            <v>2.86</v>
          </cell>
          <cell r="E424">
            <v>1.8461000000000001</v>
          </cell>
          <cell r="F424">
            <v>0.64548951048951053</v>
          </cell>
        </row>
        <row r="425">
          <cell r="B425" t="str">
            <v>BPE01</v>
          </cell>
          <cell r="C425">
            <v>2.5</v>
          </cell>
          <cell r="E425">
            <v>1.5037</v>
          </cell>
          <cell r="F425">
            <v>0.60148000000000001</v>
          </cell>
        </row>
        <row r="426">
          <cell r="B426" t="str">
            <v>BPF01</v>
          </cell>
          <cell r="C426">
            <v>3.556</v>
          </cell>
          <cell r="E426">
            <v>2.2854000000000001</v>
          </cell>
          <cell r="F426">
            <v>0.64268841394825649</v>
          </cell>
        </row>
        <row r="427">
          <cell r="B427" t="str">
            <v>BPG01</v>
          </cell>
          <cell r="C427">
            <v>4.6139999999999999</v>
          </cell>
          <cell r="E427">
            <v>2.6814</v>
          </cell>
          <cell r="F427">
            <v>0.58114434330299092</v>
          </cell>
        </row>
        <row r="428">
          <cell r="B428" t="str">
            <v>BPH01</v>
          </cell>
          <cell r="C428">
            <v>3.887</v>
          </cell>
          <cell r="E428">
            <v>2.3563999999999998</v>
          </cell>
          <cell r="F428">
            <v>0.60622588114226905</v>
          </cell>
        </row>
      </sheetData>
      <sheetData sheetId="3">
        <row r="1">
          <cell r="A1" t="str">
            <v>Sample</v>
          </cell>
          <cell r="B1" t="str">
            <v>5 x dry fruit mass (mg)</v>
          </cell>
          <cell r="C1" t="str">
            <v>fruit wall width (mm)</v>
          </cell>
          <cell r="D1" t="str">
            <v>10 x dry seed mass (mg)</v>
          </cell>
          <cell r="E1" t="str">
            <v>notes</v>
          </cell>
        </row>
        <row r="2">
          <cell r="A2" t="str">
            <v>SDC001</v>
          </cell>
          <cell r="B2">
            <v>1878</v>
          </cell>
          <cell r="C2">
            <v>1.64</v>
          </cell>
          <cell r="D2" t="str">
            <v>N/A</v>
          </cell>
        </row>
        <row r="3">
          <cell r="A3" t="str">
            <v>SDD001</v>
          </cell>
          <cell r="B3">
            <v>828</v>
          </cell>
          <cell r="C3">
            <v>1.55</v>
          </cell>
          <cell r="D3">
            <v>9.1999999999999993</v>
          </cell>
        </row>
        <row r="4">
          <cell r="A4" t="str">
            <v>MRB001</v>
          </cell>
          <cell r="B4">
            <v>795.8</v>
          </cell>
          <cell r="C4">
            <v>1.05</v>
          </cell>
          <cell r="D4">
            <v>4.0999999999999996</v>
          </cell>
        </row>
        <row r="5">
          <cell r="A5" t="str">
            <v>SDI001</v>
          </cell>
          <cell r="B5">
            <v>415</v>
          </cell>
          <cell r="C5">
            <v>1.26</v>
          </cell>
          <cell r="D5">
            <v>2.5</v>
          </cell>
        </row>
        <row r="6">
          <cell r="A6" t="str">
            <v>CCA001</v>
          </cell>
          <cell r="B6">
            <v>492.6</v>
          </cell>
          <cell r="C6">
            <v>1.08</v>
          </cell>
          <cell r="D6">
            <v>6.6</v>
          </cell>
        </row>
        <row r="7">
          <cell r="A7" t="str">
            <v>RBG001</v>
          </cell>
          <cell r="B7">
            <v>2081</v>
          </cell>
          <cell r="C7">
            <v>1.1100000000000001</v>
          </cell>
          <cell r="D7">
            <v>14.6</v>
          </cell>
        </row>
        <row r="8">
          <cell r="A8" t="str">
            <v>MRB003</v>
          </cell>
          <cell r="B8">
            <v>420</v>
          </cell>
          <cell r="C8">
            <v>1.0900000000000001</v>
          </cell>
          <cell r="D8" t="str">
            <v>N/A</v>
          </cell>
        </row>
        <row r="9">
          <cell r="A9" t="str">
            <v>MPG004</v>
          </cell>
          <cell r="B9">
            <v>1695</v>
          </cell>
          <cell r="C9">
            <v>1.88</v>
          </cell>
          <cell r="D9" t="str">
            <v>N/A</v>
          </cell>
        </row>
        <row r="10">
          <cell r="A10" t="str">
            <v>BBA001</v>
          </cell>
          <cell r="B10">
            <v>448</v>
          </cell>
          <cell r="C10">
            <v>1.22</v>
          </cell>
          <cell r="D10">
            <v>3.9</v>
          </cell>
        </row>
        <row r="11">
          <cell r="A11" t="str">
            <v>RBE002</v>
          </cell>
          <cell r="B11">
            <v>436</v>
          </cell>
          <cell r="C11">
            <v>1.1599999999999999</v>
          </cell>
          <cell r="D11">
            <v>7.2</v>
          </cell>
        </row>
        <row r="12">
          <cell r="A12" t="str">
            <v>BMR002</v>
          </cell>
          <cell r="B12">
            <v>364</v>
          </cell>
          <cell r="C12">
            <v>0.75</v>
          </cell>
          <cell r="D12">
            <v>19.399999999999999</v>
          </cell>
        </row>
        <row r="13">
          <cell r="A13" t="str">
            <v>BMR003</v>
          </cell>
          <cell r="B13">
            <v>149</v>
          </cell>
          <cell r="C13">
            <v>0.83</v>
          </cell>
          <cell r="D13" t="str">
            <v>N/A</v>
          </cell>
        </row>
        <row r="14">
          <cell r="A14" t="str">
            <v>MCB001</v>
          </cell>
          <cell r="B14">
            <v>931</v>
          </cell>
          <cell r="C14">
            <v>2.04</v>
          </cell>
          <cell r="D14">
            <v>12</v>
          </cell>
        </row>
        <row r="15">
          <cell r="A15" t="str">
            <v>RBE001</v>
          </cell>
          <cell r="B15">
            <v>747.3</v>
          </cell>
          <cell r="C15">
            <v>0.98</v>
          </cell>
          <cell r="D15">
            <v>9.8000000000000007</v>
          </cell>
        </row>
        <row r="16">
          <cell r="A16" t="str">
            <v>BWA001</v>
          </cell>
          <cell r="B16">
            <v>583.4</v>
          </cell>
          <cell r="C16">
            <v>1.1100000000000001</v>
          </cell>
          <cell r="D16">
            <v>10.6</v>
          </cell>
        </row>
        <row r="17">
          <cell r="A17" t="str">
            <v>CTA001</v>
          </cell>
          <cell r="B17">
            <v>144.5</v>
          </cell>
          <cell r="C17">
            <v>0.96</v>
          </cell>
          <cell r="D17" t="str">
            <v>N/A</v>
          </cell>
        </row>
        <row r="18">
          <cell r="A18" t="str">
            <v>SDH001</v>
          </cell>
          <cell r="B18">
            <v>511.8</v>
          </cell>
          <cell r="C18">
            <v>1.31</v>
          </cell>
          <cell r="D18">
            <v>11.1</v>
          </cell>
        </row>
        <row r="19">
          <cell r="A19" t="str">
            <v>SDA002</v>
          </cell>
          <cell r="B19">
            <v>1998.2</v>
          </cell>
          <cell r="C19">
            <v>1.99</v>
          </cell>
          <cell r="D19">
            <v>7.6</v>
          </cell>
        </row>
        <row r="20">
          <cell r="A20" t="str">
            <v>BWB001</v>
          </cell>
          <cell r="B20">
            <v>392.4</v>
          </cell>
          <cell r="C20">
            <v>1.02</v>
          </cell>
          <cell r="D20" t="str">
            <v>N/A</v>
          </cell>
        </row>
        <row r="21">
          <cell r="A21" t="str">
            <v>SDF001</v>
          </cell>
          <cell r="B21">
            <v>2069.5</v>
          </cell>
          <cell r="C21">
            <v>2.04</v>
          </cell>
          <cell r="D21">
            <v>7.8</v>
          </cell>
        </row>
        <row r="22">
          <cell r="A22" t="str">
            <v>MRB002</v>
          </cell>
          <cell r="B22">
            <v>107.3</v>
          </cell>
          <cell r="C22">
            <v>0.62</v>
          </cell>
          <cell r="D22" t="str">
            <v>N/A</v>
          </cell>
        </row>
        <row r="23">
          <cell r="A23" t="str">
            <v>CCC001</v>
          </cell>
          <cell r="B23">
            <v>1089.5999999999999</v>
          </cell>
          <cell r="C23">
            <v>1.18</v>
          </cell>
          <cell r="D23">
            <v>8.1999999999999993</v>
          </cell>
        </row>
        <row r="24">
          <cell r="A24" t="str">
            <v>LPB001</v>
          </cell>
          <cell r="B24">
            <v>733</v>
          </cell>
          <cell r="C24">
            <v>1.22</v>
          </cell>
          <cell r="D24">
            <v>14.4</v>
          </cell>
        </row>
        <row r="25">
          <cell r="A25" t="str">
            <v>CBB001</v>
          </cell>
          <cell r="B25">
            <v>575.6</v>
          </cell>
          <cell r="C25">
            <v>1.01</v>
          </cell>
          <cell r="D25">
            <v>1.4</v>
          </cell>
        </row>
        <row r="26">
          <cell r="A26" t="str">
            <v>BRI002</v>
          </cell>
          <cell r="B26">
            <v>3453.4</v>
          </cell>
          <cell r="C26">
            <v>2.86</v>
          </cell>
          <cell r="D26">
            <v>1.6</v>
          </cell>
        </row>
        <row r="27">
          <cell r="A27" t="str">
            <v>BRI004</v>
          </cell>
          <cell r="B27">
            <v>429.3</v>
          </cell>
          <cell r="C27">
            <v>1.03</v>
          </cell>
          <cell r="D27" t="str">
            <v>N/A</v>
          </cell>
        </row>
        <row r="28">
          <cell r="A28" t="str">
            <v>BRI005</v>
          </cell>
          <cell r="B28">
            <v>541.5</v>
          </cell>
          <cell r="C28">
            <v>1.1299999999999999</v>
          </cell>
          <cell r="D28">
            <v>3</v>
          </cell>
        </row>
        <row r="29">
          <cell r="A29" t="str">
            <v>CPA007</v>
          </cell>
          <cell r="B29">
            <v>111.5</v>
          </cell>
          <cell r="C29">
            <v>0.67</v>
          </cell>
          <cell r="D29">
            <v>2.8</v>
          </cell>
        </row>
        <row r="30">
          <cell r="A30" t="str">
            <v>CPA006</v>
          </cell>
          <cell r="B30">
            <v>1223.2</v>
          </cell>
          <cell r="C30">
            <v>1.3</v>
          </cell>
          <cell r="D30">
            <v>18.399999999999999</v>
          </cell>
        </row>
        <row r="31">
          <cell r="A31" t="str">
            <v>CPB001</v>
          </cell>
          <cell r="B31">
            <v>1956.1</v>
          </cell>
          <cell r="C31">
            <v>1.88</v>
          </cell>
          <cell r="D31">
            <v>15.7</v>
          </cell>
        </row>
        <row r="32">
          <cell r="A32" t="str">
            <v>SMH003</v>
          </cell>
          <cell r="B32">
            <v>701</v>
          </cell>
          <cell r="C32">
            <v>0.8</v>
          </cell>
          <cell r="D32">
            <v>6.7</v>
          </cell>
        </row>
        <row r="33">
          <cell r="A33" t="str">
            <v>CPA002</v>
          </cell>
          <cell r="B33">
            <v>1109.8</v>
          </cell>
          <cell r="C33">
            <v>1.5</v>
          </cell>
          <cell r="D33">
            <v>13.9</v>
          </cell>
        </row>
        <row r="34">
          <cell r="A34" t="str">
            <v>CPA003</v>
          </cell>
          <cell r="B34">
            <v>1452</v>
          </cell>
          <cell r="C34">
            <v>1.48</v>
          </cell>
          <cell r="D34">
            <v>11.8</v>
          </cell>
        </row>
        <row r="35">
          <cell r="A35" t="str">
            <v>CPA005</v>
          </cell>
          <cell r="B35">
            <v>164</v>
          </cell>
          <cell r="C35">
            <v>0.76</v>
          </cell>
          <cell r="D35">
            <v>3.6</v>
          </cell>
        </row>
        <row r="36">
          <cell r="A36" t="str">
            <v>CPA004</v>
          </cell>
          <cell r="B36">
            <v>231.3</v>
          </cell>
          <cell r="C36">
            <v>1.01</v>
          </cell>
          <cell r="D36">
            <v>2.9</v>
          </cell>
        </row>
        <row r="37">
          <cell r="A37" t="str">
            <v>CPA008</v>
          </cell>
          <cell r="B37">
            <v>160.4</v>
          </cell>
          <cell r="C37">
            <v>0.82</v>
          </cell>
          <cell r="D37">
            <v>2</v>
          </cell>
        </row>
        <row r="38">
          <cell r="A38" t="str">
            <v>CHA001</v>
          </cell>
          <cell r="B38">
            <v>710.9</v>
          </cell>
          <cell r="C38">
            <v>1.55</v>
          </cell>
          <cell r="D38" t="str">
            <v>N/A</v>
          </cell>
        </row>
        <row r="39">
          <cell r="A39" t="str">
            <v>CHA002</v>
          </cell>
          <cell r="B39">
            <v>255.5</v>
          </cell>
          <cell r="C39">
            <v>0.81</v>
          </cell>
          <cell r="D39">
            <v>3.5</v>
          </cell>
        </row>
        <row r="40">
          <cell r="A40" t="str">
            <v>CHA003</v>
          </cell>
          <cell r="B40">
            <v>262.60000000000002</v>
          </cell>
          <cell r="C40">
            <v>0.86</v>
          </cell>
          <cell r="D40" t="str">
            <v>N/A</v>
          </cell>
        </row>
        <row r="41">
          <cell r="A41" t="str">
            <v>CPA001</v>
          </cell>
          <cell r="B41">
            <v>1128.5</v>
          </cell>
          <cell r="C41">
            <v>1.32</v>
          </cell>
          <cell r="D41">
            <v>16.8</v>
          </cell>
        </row>
        <row r="42">
          <cell r="A42" t="str">
            <v>CHA004</v>
          </cell>
          <cell r="B42">
            <v>221.9</v>
          </cell>
          <cell r="C42">
            <v>0.76</v>
          </cell>
          <cell r="D42" t="str">
            <v>N/A</v>
          </cell>
        </row>
        <row r="43">
          <cell r="A43" t="str">
            <v>CHA005</v>
          </cell>
          <cell r="B43">
            <v>235.5</v>
          </cell>
          <cell r="C43">
            <v>1.02</v>
          </cell>
          <cell r="D43" t="str">
            <v>N/A</v>
          </cell>
        </row>
        <row r="44">
          <cell r="A44" t="str">
            <v>SMH002</v>
          </cell>
          <cell r="B44">
            <v>1330</v>
          </cell>
          <cell r="C44">
            <v>1.56</v>
          </cell>
          <cell r="D44">
            <v>15.6</v>
          </cell>
        </row>
        <row r="45">
          <cell r="A45" t="str">
            <v>SMH004</v>
          </cell>
          <cell r="B45">
            <v>276.10000000000002</v>
          </cell>
          <cell r="C45">
            <v>0.91</v>
          </cell>
          <cell r="D45">
            <v>7.5</v>
          </cell>
        </row>
        <row r="46">
          <cell r="A46" t="str">
            <v>SMH001</v>
          </cell>
          <cell r="B46">
            <v>255.7</v>
          </cell>
          <cell r="C46">
            <v>1.08</v>
          </cell>
          <cell r="D46">
            <v>7.6</v>
          </cell>
        </row>
        <row r="47">
          <cell r="A47" t="str">
            <v>CHA006</v>
          </cell>
          <cell r="B47">
            <v>1474.5</v>
          </cell>
          <cell r="C47">
            <v>1.56</v>
          </cell>
          <cell r="D47">
            <v>17</v>
          </cell>
        </row>
        <row r="48">
          <cell r="A48" t="str">
            <v>CHA007</v>
          </cell>
          <cell r="B48">
            <v>1152.5999999999999</v>
          </cell>
          <cell r="C48">
            <v>1.1499999999999999</v>
          </cell>
          <cell r="D48">
            <v>12.8</v>
          </cell>
        </row>
        <row r="49">
          <cell r="A49" t="str">
            <v>CHA009</v>
          </cell>
          <cell r="B49">
            <v>1114.8</v>
          </cell>
          <cell r="C49">
            <v>1.73</v>
          </cell>
          <cell r="D49">
            <v>13.4</v>
          </cell>
        </row>
        <row r="50">
          <cell r="A50" t="str">
            <v>CHA010</v>
          </cell>
          <cell r="B50">
            <v>1439.2</v>
          </cell>
          <cell r="C50">
            <v>1.52</v>
          </cell>
          <cell r="D50">
            <v>15.8</v>
          </cell>
        </row>
        <row r="51">
          <cell r="A51" t="str">
            <v>WCB001</v>
          </cell>
          <cell r="B51">
            <v>377.1</v>
          </cell>
          <cell r="C51">
            <v>0.9</v>
          </cell>
          <cell r="D51">
            <v>6.2</v>
          </cell>
        </row>
        <row r="52">
          <cell r="A52" t="str">
            <v>MSC002</v>
          </cell>
          <cell r="B52">
            <v>408.3</v>
          </cell>
          <cell r="C52">
            <v>1.22</v>
          </cell>
          <cell r="D52">
            <v>6.8</v>
          </cell>
        </row>
        <row r="53">
          <cell r="A53" t="str">
            <v>MBA002</v>
          </cell>
          <cell r="B53">
            <v>374.5</v>
          </cell>
          <cell r="C53">
            <v>0.82</v>
          </cell>
          <cell r="D53" t="str">
            <v>N/A</v>
          </cell>
        </row>
        <row r="54">
          <cell r="A54" t="str">
            <v>YRA001</v>
          </cell>
          <cell r="B54">
            <v>396.2</v>
          </cell>
          <cell r="C54">
            <v>0.6</v>
          </cell>
          <cell r="D54" t="str">
            <v>N/A</v>
          </cell>
        </row>
        <row r="55">
          <cell r="A55" t="str">
            <v>MBA001</v>
          </cell>
          <cell r="B55">
            <v>494.2</v>
          </cell>
          <cell r="C55">
            <v>0.95</v>
          </cell>
          <cell r="D55" t="str">
            <v>N/A</v>
          </cell>
        </row>
        <row r="56">
          <cell r="A56" t="str">
            <v>BRD001</v>
          </cell>
          <cell r="B56">
            <v>633.4</v>
          </cell>
          <cell r="C56">
            <v>1.04</v>
          </cell>
          <cell r="D56">
            <v>8.6</v>
          </cell>
        </row>
        <row r="57">
          <cell r="A57" t="str">
            <v>BRD002</v>
          </cell>
          <cell r="B57">
            <v>419.6</v>
          </cell>
          <cell r="C57">
            <v>1.35</v>
          </cell>
          <cell r="D57" t="str">
            <v>N/A</v>
          </cell>
        </row>
        <row r="58">
          <cell r="A58" t="str">
            <v>BRA003</v>
          </cell>
          <cell r="B58">
            <v>395.7</v>
          </cell>
          <cell r="C58">
            <v>0.91</v>
          </cell>
          <cell r="D58">
            <v>7</v>
          </cell>
        </row>
        <row r="59">
          <cell r="A59" t="str">
            <v>BRC001</v>
          </cell>
          <cell r="B59">
            <v>134.4</v>
          </cell>
          <cell r="C59">
            <v>0.72</v>
          </cell>
          <cell r="D59">
            <v>5.9</v>
          </cell>
        </row>
        <row r="60">
          <cell r="A60" t="str">
            <v>WCB002</v>
          </cell>
          <cell r="B60">
            <v>425</v>
          </cell>
          <cell r="C60">
            <v>1.35</v>
          </cell>
          <cell r="D60">
            <v>9.6</v>
          </cell>
        </row>
        <row r="61">
          <cell r="A61" t="str">
            <v>BRB001</v>
          </cell>
          <cell r="B61">
            <v>662</v>
          </cell>
          <cell r="C61">
            <v>1.1599999999999999</v>
          </cell>
          <cell r="D61">
            <v>7.5</v>
          </cell>
        </row>
        <row r="62">
          <cell r="A62" t="str">
            <v>MSC001</v>
          </cell>
          <cell r="B62">
            <v>156.30000000000001</v>
          </cell>
          <cell r="C62">
            <v>0.71</v>
          </cell>
          <cell r="D62">
            <v>3.4</v>
          </cell>
        </row>
        <row r="63">
          <cell r="A63" t="str">
            <v>BRA001</v>
          </cell>
          <cell r="B63">
            <v>513.70000000000005</v>
          </cell>
          <cell r="C63">
            <v>0.8</v>
          </cell>
          <cell r="D63">
            <v>6.3</v>
          </cell>
        </row>
        <row r="64">
          <cell r="A64" t="str">
            <v>MSA001</v>
          </cell>
          <cell r="B64">
            <v>748.6</v>
          </cell>
          <cell r="C64">
            <v>1.21</v>
          </cell>
          <cell r="D64">
            <v>14.5</v>
          </cell>
        </row>
        <row r="65">
          <cell r="A65" t="str">
            <v>BRA002</v>
          </cell>
          <cell r="B65">
            <v>176.1</v>
          </cell>
          <cell r="C65">
            <v>0.75</v>
          </cell>
          <cell r="D65">
            <v>3.9</v>
          </cell>
        </row>
        <row r="66">
          <cell r="A66" t="str">
            <v>WCA003</v>
          </cell>
          <cell r="B66">
            <v>912.6</v>
          </cell>
          <cell r="C66">
            <v>1.4</v>
          </cell>
          <cell r="D66">
            <v>8.8000000000000007</v>
          </cell>
        </row>
        <row r="67">
          <cell r="A67" t="str">
            <v>MSB001</v>
          </cell>
          <cell r="B67">
            <v>293.5</v>
          </cell>
          <cell r="C67">
            <v>0.64</v>
          </cell>
          <cell r="D67">
            <v>4.3</v>
          </cell>
        </row>
        <row r="68">
          <cell r="A68" t="str">
            <v>WCA002</v>
          </cell>
          <cell r="B68">
            <v>594</v>
          </cell>
          <cell r="C68">
            <v>1.39</v>
          </cell>
          <cell r="D68">
            <v>10.5</v>
          </cell>
        </row>
        <row r="69">
          <cell r="A69" t="str">
            <v>CTA002</v>
          </cell>
          <cell r="B69">
            <v>203.25</v>
          </cell>
          <cell r="C69">
            <v>0.87</v>
          </cell>
          <cell r="D69" t="str">
            <v>N/A</v>
          </cell>
        </row>
        <row r="70">
          <cell r="A70" t="str">
            <v>CBB001</v>
          </cell>
          <cell r="B70">
            <v>128.5</v>
          </cell>
          <cell r="C70">
            <v>0.85</v>
          </cell>
          <cell r="D70">
            <v>4.4000000000000004</v>
          </cell>
        </row>
        <row r="71">
          <cell r="A71" t="str">
            <v>SDG001</v>
          </cell>
          <cell r="B71">
            <v>299.60000000000002</v>
          </cell>
          <cell r="C71">
            <v>0.89</v>
          </cell>
          <cell r="D71">
            <v>2.4</v>
          </cell>
        </row>
        <row r="72">
          <cell r="A72" t="str">
            <v>MRA001</v>
          </cell>
          <cell r="B72">
            <v>112.2</v>
          </cell>
          <cell r="C72">
            <v>0.57999999999999996</v>
          </cell>
          <cell r="D72">
            <v>4.8</v>
          </cell>
        </row>
        <row r="73">
          <cell r="A73" t="str">
            <v>MPG001</v>
          </cell>
          <cell r="B73">
            <v>784.8</v>
          </cell>
          <cell r="C73">
            <v>1.22</v>
          </cell>
          <cell r="D73">
            <v>12.6</v>
          </cell>
        </row>
        <row r="74">
          <cell r="A74" t="str">
            <v>MPG002</v>
          </cell>
          <cell r="B74">
            <v>1034.9000000000001</v>
          </cell>
          <cell r="C74">
            <v>1.18</v>
          </cell>
          <cell r="D74">
            <v>7.9</v>
          </cell>
        </row>
        <row r="75">
          <cell r="A75" t="str">
            <v>MPG003</v>
          </cell>
          <cell r="B75">
            <v>519.79999999999995</v>
          </cell>
          <cell r="C75">
            <v>1.1299999999999999</v>
          </cell>
          <cell r="D75">
            <v>13</v>
          </cell>
        </row>
        <row r="76">
          <cell r="A76" t="str">
            <v>CTB002</v>
          </cell>
          <cell r="B76">
            <v>712.5</v>
          </cell>
          <cell r="D76" t="str">
            <v>N/A</v>
          </cell>
          <cell r="E76" t="str">
            <v>IMMATURE FRUIT</v>
          </cell>
        </row>
        <row r="77">
          <cell r="A77" t="str">
            <v>BWA002</v>
          </cell>
          <cell r="B77">
            <v>429.25</v>
          </cell>
          <cell r="C77">
            <v>0.88</v>
          </cell>
          <cell r="D77" t="str">
            <v>N/A</v>
          </cell>
        </row>
        <row r="78">
          <cell r="A78" t="str">
            <v>SDB001</v>
          </cell>
          <cell r="B78">
            <v>254.6</v>
          </cell>
          <cell r="C78">
            <v>0.88</v>
          </cell>
          <cell r="D78">
            <v>2.6</v>
          </cell>
        </row>
        <row r="79">
          <cell r="A79" t="str">
            <v>RBB001</v>
          </cell>
          <cell r="B79">
            <v>256</v>
          </cell>
          <cell r="C79">
            <v>0.67</v>
          </cell>
          <cell r="D79" t="str">
            <v>N/A</v>
          </cell>
        </row>
        <row r="80">
          <cell r="A80" t="str">
            <v>CBA001</v>
          </cell>
          <cell r="B80">
            <v>951.5</v>
          </cell>
          <cell r="D80" t="str">
            <v>-</v>
          </cell>
          <cell r="E80" t="str">
            <v>IMMATURE FRUIT</v>
          </cell>
        </row>
        <row r="81">
          <cell r="A81" t="str">
            <v>RBA001</v>
          </cell>
          <cell r="B81">
            <v>267.8</v>
          </cell>
          <cell r="C81">
            <v>0.67</v>
          </cell>
          <cell r="D81">
            <v>6.2</v>
          </cell>
        </row>
        <row r="82">
          <cell r="A82" t="str">
            <v>SDA001</v>
          </cell>
          <cell r="B82">
            <v>117.5</v>
          </cell>
          <cell r="C82">
            <v>0.5</v>
          </cell>
          <cell r="D82" t="str">
            <v>N/A</v>
          </cell>
        </row>
        <row r="83">
          <cell r="A83" t="str">
            <v>CBC001</v>
          </cell>
          <cell r="B83">
            <v>191.9</v>
          </cell>
          <cell r="C83">
            <v>0.68</v>
          </cell>
          <cell r="D83">
            <v>4.9000000000000004</v>
          </cell>
        </row>
        <row r="84">
          <cell r="A84" t="str">
            <v>MCA002</v>
          </cell>
          <cell r="B84">
            <v>598.79999999999995</v>
          </cell>
          <cell r="C84">
            <v>1.3</v>
          </cell>
          <cell r="D84" t="str">
            <v>N/A</v>
          </cell>
        </row>
        <row r="85">
          <cell r="A85" t="str">
            <v>BMR001</v>
          </cell>
          <cell r="B85">
            <v>941.9</v>
          </cell>
          <cell r="C85">
            <v>1.1499999999999999</v>
          </cell>
          <cell r="D85" t="str">
            <v>N/A</v>
          </cell>
        </row>
        <row r="86">
          <cell r="A86" t="str">
            <v>MCA001</v>
          </cell>
          <cell r="B86">
            <v>154.6</v>
          </cell>
          <cell r="D86" t="str">
            <v>N/A</v>
          </cell>
          <cell r="E86" t="str">
            <v>IMMATURE FRUIT</v>
          </cell>
        </row>
        <row r="87">
          <cell r="A87" t="str">
            <v>SDE001</v>
          </cell>
          <cell r="B87">
            <v>804.9</v>
          </cell>
          <cell r="C87">
            <v>1.03</v>
          </cell>
          <cell r="D87" t="str">
            <v>N/A</v>
          </cell>
        </row>
        <row r="88">
          <cell r="A88" t="str">
            <v>TTA001</v>
          </cell>
          <cell r="B88">
            <v>981.25</v>
          </cell>
          <cell r="C88">
            <v>1.25</v>
          </cell>
          <cell r="D88">
            <v>3.4</v>
          </cell>
        </row>
        <row r="89">
          <cell r="A89" t="str">
            <v>RBD001</v>
          </cell>
          <cell r="B89">
            <v>384.1</v>
          </cell>
          <cell r="C89">
            <v>0.85</v>
          </cell>
          <cell r="D89">
            <v>5.2</v>
          </cell>
        </row>
        <row r="90">
          <cell r="A90" t="str">
            <v>RBF001</v>
          </cell>
          <cell r="B90">
            <v>667.7</v>
          </cell>
          <cell r="C90">
            <v>0.95</v>
          </cell>
          <cell r="D90">
            <v>6.2</v>
          </cell>
        </row>
        <row r="91">
          <cell r="A91" t="str">
            <v>BBG002</v>
          </cell>
          <cell r="B91">
            <v>867.7</v>
          </cell>
          <cell r="D91" t="str">
            <v>N/A</v>
          </cell>
        </row>
        <row r="92">
          <cell r="A92" t="str">
            <v>MFA001</v>
          </cell>
          <cell r="B92">
            <v>1660.8</v>
          </cell>
          <cell r="C92">
            <v>2.2000000000000002</v>
          </cell>
          <cell r="D92" t="str">
            <v>N/A</v>
          </cell>
        </row>
        <row r="93">
          <cell r="A93" t="str">
            <v>MFA002</v>
          </cell>
          <cell r="B93">
            <v>989.2</v>
          </cell>
          <cell r="C93">
            <v>1.1499999999999999</v>
          </cell>
          <cell r="D93">
            <v>14.9</v>
          </cell>
        </row>
        <row r="94">
          <cell r="A94" t="str">
            <v>MFA003</v>
          </cell>
          <cell r="B94">
            <v>1289</v>
          </cell>
          <cell r="C94">
            <v>1.6</v>
          </cell>
          <cell r="D94">
            <v>9.4</v>
          </cell>
        </row>
        <row r="95">
          <cell r="A95" t="str">
            <v>MFA004</v>
          </cell>
          <cell r="B95">
            <v>1300.0999999999999</v>
          </cell>
          <cell r="C95">
            <v>1.72</v>
          </cell>
          <cell r="D95">
            <v>12.5</v>
          </cell>
        </row>
        <row r="96">
          <cell r="A96" t="str">
            <v>GOA001</v>
          </cell>
          <cell r="B96">
            <v>480.2</v>
          </cell>
          <cell r="C96">
            <v>0.79</v>
          </cell>
          <cell r="D96">
            <v>8.1</v>
          </cell>
        </row>
        <row r="97">
          <cell r="A97" t="str">
            <v>LYA001</v>
          </cell>
          <cell r="B97">
            <v>788.7</v>
          </cell>
          <cell r="C97">
            <v>1.4</v>
          </cell>
          <cell r="D97">
            <v>7.1</v>
          </cell>
        </row>
        <row r="98">
          <cell r="A98" t="str">
            <v>LYA002</v>
          </cell>
          <cell r="B98">
            <v>618.6</v>
          </cell>
          <cell r="C98">
            <v>1.02</v>
          </cell>
          <cell r="D98">
            <v>4.0999999999999996</v>
          </cell>
        </row>
        <row r="99">
          <cell r="A99" t="str">
            <v>LYA003</v>
          </cell>
          <cell r="B99">
            <v>118.5</v>
          </cell>
          <cell r="C99">
            <v>0.76</v>
          </cell>
          <cell r="D99">
            <v>4</v>
          </cell>
        </row>
        <row r="100">
          <cell r="A100" t="str">
            <v>LYA004</v>
          </cell>
          <cell r="B100">
            <v>1045.3</v>
          </cell>
          <cell r="C100">
            <v>1.76</v>
          </cell>
          <cell r="D100">
            <v>10</v>
          </cell>
        </row>
        <row r="101">
          <cell r="A101" t="str">
            <v>LYA005</v>
          </cell>
          <cell r="B101">
            <v>317.8</v>
          </cell>
          <cell r="C101">
            <v>0.72</v>
          </cell>
          <cell r="D101">
            <v>4.3</v>
          </cell>
        </row>
        <row r="102">
          <cell r="A102" t="str">
            <v>CRA001</v>
          </cell>
          <cell r="B102">
            <v>507.2</v>
          </cell>
          <cell r="C102">
            <v>1.22</v>
          </cell>
          <cell r="D102">
            <v>6.2</v>
          </cell>
        </row>
        <row r="103">
          <cell r="A103" t="str">
            <v>CRB001</v>
          </cell>
          <cell r="B103">
            <v>449.6</v>
          </cell>
          <cell r="C103">
            <v>1.04</v>
          </cell>
          <cell r="D103">
            <v>5.9</v>
          </cell>
        </row>
        <row r="104">
          <cell r="A104" t="str">
            <v>CRC001</v>
          </cell>
          <cell r="B104">
            <v>444.2</v>
          </cell>
          <cell r="C104">
            <v>1.4</v>
          </cell>
          <cell r="D104">
            <v>6.4</v>
          </cell>
        </row>
        <row r="105">
          <cell r="A105" t="str">
            <v>CNA001</v>
          </cell>
          <cell r="B105">
            <v>141.4</v>
          </cell>
          <cell r="C105">
            <v>0.71</v>
          </cell>
          <cell r="D105">
            <v>2.8</v>
          </cell>
        </row>
        <row r="106">
          <cell r="A106" t="str">
            <v>EYA001</v>
          </cell>
        </row>
        <row r="107">
          <cell r="A107" t="str">
            <v>EYA002</v>
          </cell>
          <cell r="B107">
            <v>119.2</v>
          </cell>
          <cell r="C107">
            <v>0.31</v>
          </cell>
        </row>
        <row r="108">
          <cell r="A108" t="str">
            <v>EYA003</v>
          </cell>
          <cell r="B108">
            <v>110.2</v>
          </cell>
          <cell r="C108">
            <v>0.69</v>
          </cell>
        </row>
        <row r="109">
          <cell r="A109" t="str">
            <v>LFA001</v>
          </cell>
          <cell r="B109">
            <v>456.2</v>
          </cell>
          <cell r="C109">
            <v>1.03</v>
          </cell>
        </row>
        <row r="110">
          <cell r="A110" t="str">
            <v>LFA002</v>
          </cell>
        </row>
        <row r="111">
          <cell r="A111" t="str">
            <v>LFA003</v>
          </cell>
          <cell r="B111">
            <v>842.7</v>
          </cell>
          <cell r="C111">
            <v>1.61</v>
          </cell>
        </row>
        <row r="112">
          <cell r="A112" t="str">
            <v>LFB001</v>
          </cell>
          <cell r="B112">
            <v>118.8</v>
          </cell>
          <cell r="C112">
            <v>0.56999999999999995</v>
          </cell>
        </row>
        <row r="113">
          <cell r="A113" t="str">
            <v>LFB002</v>
          </cell>
          <cell r="B113">
            <v>163.30000000000001</v>
          </cell>
          <cell r="C113">
            <v>0.52</v>
          </cell>
        </row>
        <row r="114">
          <cell r="A114" t="str">
            <v>LFB003</v>
          </cell>
          <cell r="B114">
            <v>152.6</v>
          </cell>
          <cell r="C114">
            <v>0.53</v>
          </cell>
          <cell r="D114">
            <v>2.2999999999999998</v>
          </cell>
        </row>
        <row r="115">
          <cell r="A115" t="str">
            <v>LFB004</v>
          </cell>
          <cell r="B115">
            <v>399</v>
          </cell>
          <cell r="C115">
            <v>1.1499999999999999</v>
          </cell>
        </row>
        <row r="116">
          <cell r="A116" t="str">
            <v>LFB005</v>
          </cell>
          <cell r="B116">
            <v>239.5</v>
          </cell>
          <cell r="C116">
            <v>0.57999999999999996</v>
          </cell>
          <cell r="D116">
            <v>2.1</v>
          </cell>
        </row>
        <row r="117">
          <cell r="A117" t="str">
            <v>LFC001</v>
          </cell>
          <cell r="B117">
            <v>65.3</v>
          </cell>
          <cell r="C117">
            <v>0.57999999999999996</v>
          </cell>
          <cell r="D117">
            <v>1.7</v>
          </cell>
        </row>
        <row r="118">
          <cell r="A118" t="str">
            <v>LFD001</v>
          </cell>
          <cell r="B118">
            <v>668.4</v>
          </cell>
          <cell r="C118">
            <v>1.1000000000000001</v>
          </cell>
          <cell r="D118">
            <v>5.0999999999999996</v>
          </cell>
        </row>
        <row r="119">
          <cell r="A119" t="str">
            <v>LFE001</v>
          </cell>
          <cell r="B119">
            <v>184.7</v>
          </cell>
          <cell r="C119">
            <v>0.59</v>
          </cell>
          <cell r="D119">
            <v>2.8</v>
          </cell>
        </row>
        <row r="120">
          <cell r="A120" t="str">
            <v>THA001</v>
          </cell>
          <cell r="B120">
            <v>556.5</v>
          </cell>
          <cell r="C120">
            <v>1.02</v>
          </cell>
          <cell r="D120">
            <v>3.1</v>
          </cell>
        </row>
        <row r="121">
          <cell r="A121" t="str">
            <v>THB002</v>
          </cell>
          <cell r="B121">
            <v>605.1</v>
          </cell>
          <cell r="C121">
            <v>0.92</v>
          </cell>
          <cell r="D121">
            <v>4.4000000000000004</v>
          </cell>
        </row>
        <row r="122">
          <cell r="A122" t="str">
            <v>THC003</v>
          </cell>
          <cell r="B122">
            <v>2413.1</v>
          </cell>
          <cell r="C122">
            <v>1.91</v>
          </cell>
          <cell r="D122">
            <v>18.8</v>
          </cell>
        </row>
        <row r="123">
          <cell r="A123" t="str">
            <v>THC004</v>
          </cell>
          <cell r="B123">
            <v>2272.4</v>
          </cell>
          <cell r="C123">
            <v>1.73</v>
          </cell>
          <cell r="D123">
            <v>17.899999999999999</v>
          </cell>
        </row>
        <row r="124">
          <cell r="A124" t="str">
            <v>THC005</v>
          </cell>
          <cell r="B124">
            <v>477</v>
          </cell>
          <cell r="C124">
            <v>1.2</v>
          </cell>
          <cell r="D124">
            <v>3.6</v>
          </cell>
        </row>
        <row r="125">
          <cell r="A125" t="str">
            <v>THD001</v>
          </cell>
          <cell r="B125">
            <v>730.3</v>
          </cell>
          <cell r="C125">
            <v>1.55</v>
          </cell>
          <cell r="D125">
            <v>6.8</v>
          </cell>
        </row>
        <row r="126">
          <cell r="A126" t="str">
            <v>THE001</v>
          </cell>
        </row>
        <row r="127">
          <cell r="A127" t="str">
            <v>THE002</v>
          </cell>
          <cell r="B127">
            <v>911.8</v>
          </cell>
          <cell r="C127">
            <v>1.04</v>
          </cell>
          <cell r="D127">
            <v>5.8</v>
          </cell>
        </row>
        <row r="128">
          <cell r="A128" t="str">
            <v>THE003</v>
          </cell>
          <cell r="B128">
            <v>1871.7</v>
          </cell>
          <cell r="C128">
            <v>1.71</v>
          </cell>
          <cell r="D128">
            <v>22.5</v>
          </cell>
        </row>
        <row r="129">
          <cell r="A129" t="str">
            <v>THE004</v>
          </cell>
          <cell r="B129">
            <v>621</v>
          </cell>
          <cell r="C129">
            <v>1.63</v>
          </cell>
          <cell r="D129">
            <v>2.6</v>
          </cell>
        </row>
        <row r="130">
          <cell r="A130" t="str">
            <v>THE005</v>
          </cell>
        </row>
        <row r="131">
          <cell r="A131" t="str">
            <v>THE006</v>
          </cell>
          <cell r="B131">
            <v>665.4</v>
          </cell>
          <cell r="C131">
            <v>1.3</v>
          </cell>
        </row>
        <row r="132">
          <cell r="A132" t="str">
            <v>THE007</v>
          </cell>
          <cell r="B132">
            <v>585.79999999999995</v>
          </cell>
          <cell r="C132">
            <v>1.23</v>
          </cell>
          <cell r="D132">
            <v>9.6999999999999993</v>
          </cell>
        </row>
        <row r="133">
          <cell r="A133" t="str">
            <v>THE008</v>
          </cell>
          <cell r="B133">
            <v>756.6</v>
          </cell>
          <cell r="C133">
            <v>1.38</v>
          </cell>
          <cell r="D133">
            <v>7.6</v>
          </cell>
        </row>
        <row r="134">
          <cell r="A134" t="str">
            <v>THF009</v>
          </cell>
          <cell r="B134">
            <v>926.7</v>
          </cell>
          <cell r="C134">
            <v>1.6</v>
          </cell>
          <cell r="D134">
            <v>6.7</v>
          </cell>
        </row>
        <row r="135">
          <cell r="A135" t="str">
            <v>THG010</v>
          </cell>
        </row>
        <row r="136">
          <cell r="A136" t="str">
            <v>THG011</v>
          </cell>
          <cell r="B136">
            <v>3265.4</v>
          </cell>
          <cell r="C136">
            <v>2.0499999999999998</v>
          </cell>
        </row>
        <row r="137">
          <cell r="A137" t="str">
            <v>THG012</v>
          </cell>
          <cell r="B137">
            <v>4092.9</v>
          </cell>
          <cell r="C137">
            <v>2.34</v>
          </cell>
        </row>
        <row r="138">
          <cell r="A138" t="str">
            <v>THG013</v>
          </cell>
          <cell r="B138">
            <v>4251.3999999999996</v>
          </cell>
          <cell r="C138">
            <v>2.78</v>
          </cell>
        </row>
        <row r="139">
          <cell r="A139" t="str">
            <v>THG014</v>
          </cell>
          <cell r="B139">
            <v>369.3</v>
          </cell>
          <cell r="C139">
            <v>1.08</v>
          </cell>
          <cell r="D139">
            <v>6.6</v>
          </cell>
        </row>
        <row r="140">
          <cell r="A140" t="str">
            <v>THG015</v>
          </cell>
          <cell r="B140">
            <v>1340.8</v>
          </cell>
          <cell r="C140">
            <v>1.24</v>
          </cell>
          <cell r="D140">
            <v>17.3</v>
          </cell>
        </row>
        <row r="141">
          <cell r="A141" t="str">
            <v>THG015.2</v>
          </cell>
          <cell r="B141">
            <v>1205.5999999999999</v>
          </cell>
          <cell r="C141">
            <v>1.1599999999999999</v>
          </cell>
          <cell r="D141">
            <v>15.1</v>
          </cell>
        </row>
        <row r="142">
          <cell r="A142" t="str">
            <v>THH001</v>
          </cell>
        </row>
        <row r="143">
          <cell r="A143" t="str">
            <v>THH002</v>
          </cell>
        </row>
        <row r="144">
          <cell r="A144" t="str">
            <v>THG016</v>
          </cell>
          <cell r="B144">
            <v>529.9</v>
          </cell>
          <cell r="C144">
            <v>1.28</v>
          </cell>
          <cell r="D144">
            <v>5.5</v>
          </cell>
        </row>
        <row r="145">
          <cell r="A145" t="str">
            <v>THG017</v>
          </cell>
          <cell r="B145">
            <v>688.2</v>
          </cell>
          <cell r="C145">
            <v>0.96</v>
          </cell>
          <cell r="D145">
            <v>8.5</v>
          </cell>
        </row>
        <row r="146">
          <cell r="A146" t="str">
            <v>THI001</v>
          </cell>
          <cell r="B146">
            <v>945.8</v>
          </cell>
          <cell r="C146">
            <v>1.28</v>
          </cell>
          <cell r="D146">
            <v>5.3</v>
          </cell>
        </row>
        <row r="147">
          <cell r="A147" t="str">
            <v>THI002</v>
          </cell>
          <cell r="B147">
            <v>897.5</v>
          </cell>
          <cell r="C147">
            <v>1.32</v>
          </cell>
          <cell r="D147">
            <v>5</v>
          </cell>
        </row>
        <row r="148">
          <cell r="A148" t="str">
            <v>THH003</v>
          </cell>
          <cell r="B148">
            <v>476.1</v>
          </cell>
          <cell r="C148">
            <v>0.88</v>
          </cell>
        </row>
        <row r="149">
          <cell r="A149" t="str">
            <v>THJ01</v>
          </cell>
        </row>
        <row r="150">
          <cell r="A150" t="str">
            <v>THK01</v>
          </cell>
          <cell r="B150">
            <v>4016.5</v>
          </cell>
          <cell r="C150">
            <v>0.9</v>
          </cell>
          <cell r="D150">
            <v>122.7</v>
          </cell>
        </row>
        <row r="151">
          <cell r="A151" t="str">
            <v>THL01</v>
          </cell>
          <cell r="B151">
            <v>344.3</v>
          </cell>
          <cell r="C151">
            <v>1.1000000000000001</v>
          </cell>
          <cell r="D151">
            <v>2.1</v>
          </cell>
        </row>
        <row r="152">
          <cell r="A152" t="str">
            <v>THL02</v>
          </cell>
          <cell r="B152">
            <v>1595.3</v>
          </cell>
          <cell r="C152">
            <v>1.38</v>
          </cell>
        </row>
        <row r="153">
          <cell r="A153" t="str">
            <v>THM01</v>
          </cell>
          <cell r="B153">
            <v>3216.8</v>
          </cell>
          <cell r="C153">
            <v>1.96</v>
          </cell>
          <cell r="D153">
            <v>3.9</v>
          </cell>
        </row>
        <row r="154">
          <cell r="A154" t="str">
            <v>THM02</v>
          </cell>
          <cell r="B154">
            <v>601.5</v>
          </cell>
          <cell r="C154">
            <v>1.25</v>
          </cell>
          <cell r="D154">
            <v>8.1999999999999993</v>
          </cell>
        </row>
        <row r="155">
          <cell r="A155" t="str">
            <v>THM03</v>
          </cell>
          <cell r="B155">
            <v>547.20000000000005</v>
          </cell>
          <cell r="C155">
            <v>1.49</v>
          </cell>
          <cell r="D155">
            <v>7.5</v>
          </cell>
        </row>
        <row r="156">
          <cell r="A156" t="str">
            <v>THN01</v>
          </cell>
          <cell r="B156">
            <v>199.5</v>
          </cell>
          <cell r="C156">
            <v>1.25</v>
          </cell>
          <cell r="D156">
            <v>5.3</v>
          </cell>
        </row>
        <row r="157">
          <cell r="A157" t="str">
            <v>THN02</v>
          </cell>
          <cell r="B157">
            <v>474.7</v>
          </cell>
          <cell r="C157">
            <v>1.05</v>
          </cell>
          <cell r="D157">
            <v>5</v>
          </cell>
        </row>
        <row r="158">
          <cell r="A158" t="str">
            <v>THO01</v>
          </cell>
          <cell r="B158">
            <v>277.8</v>
          </cell>
          <cell r="C158">
            <v>1.1499999999999999</v>
          </cell>
          <cell r="D158">
            <v>5.3</v>
          </cell>
        </row>
        <row r="159">
          <cell r="A159" t="str">
            <v>THP01</v>
          </cell>
          <cell r="B159">
            <v>2314.3000000000002</v>
          </cell>
          <cell r="C159">
            <v>1.42</v>
          </cell>
          <cell r="D159">
            <v>102.9</v>
          </cell>
        </row>
        <row r="160">
          <cell r="A160" t="str">
            <v>THQ01</v>
          </cell>
          <cell r="B160">
            <v>1481.2</v>
          </cell>
          <cell r="C160">
            <v>1.65</v>
          </cell>
          <cell r="D160">
            <v>5.8</v>
          </cell>
        </row>
        <row r="161">
          <cell r="A161" t="str">
            <v>THQ02</v>
          </cell>
          <cell r="B161">
            <v>187.1</v>
          </cell>
          <cell r="C161">
            <v>0.71</v>
          </cell>
          <cell r="D161">
            <v>6.6</v>
          </cell>
        </row>
        <row r="162">
          <cell r="A162" t="str">
            <v>THR01</v>
          </cell>
          <cell r="B162">
            <v>260.2</v>
          </cell>
          <cell r="C162">
            <v>0.89</v>
          </cell>
          <cell r="D162">
            <v>7</v>
          </cell>
        </row>
        <row r="163">
          <cell r="A163" t="str">
            <v>THS01</v>
          </cell>
          <cell r="B163">
            <v>5799</v>
          </cell>
          <cell r="C163">
            <v>1.88</v>
          </cell>
          <cell r="D163">
            <v>99</v>
          </cell>
        </row>
        <row r="164">
          <cell r="A164" t="str">
            <v>THT01</v>
          </cell>
          <cell r="B164">
            <v>3819.8</v>
          </cell>
          <cell r="C164">
            <v>2.5099999999999998</v>
          </cell>
          <cell r="D164">
            <v>4.9000000000000004</v>
          </cell>
        </row>
        <row r="165">
          <cell r="A165" t="str">
            <v>THT02</v>
          </cell>
          <cell r="B165">
            <v>738.7</v>
          </cell>
          <cell r="C165">
            <v>1.1100000000000001</v>
          </cell>
          <cell r="D165">
            <v>5.8</v>
          </cell>
        </row>
        <row r="166">
          <cell r="A166" t="str">
            <v>THU01</v>
          </cell>
          <cell r="B166">
            <v>730.2</v>
          </cell>
          <cell r="C166">
            <v>1.01</v>
          </cell>
          <cell r="D166">
            <v>40</v>
          </cell>
        </row>
        <row r="167">
          <cell r="A167" t="str">
            <v>THV01</v>
          </cell>
        </row>
        <row r="168">
          <cell r="A168" t="str">
            <v>THW01</v>
          </cell>
          <cell r="B168">
            <v>2617.3000000000002</v>
          </cell>
          <cell r="C168">
            <v>1.95</v>
          </cell>
          <cell r="D168">
            <v>26.3</v>
          </cell>
        </row>
        <row r="169">
          <cell r="A169" t="str">
            <v>THW02</v>
          </cell>
          <cell r="B169">
            <v>3372.2</v>
          </cell>
          <cell r="C169">
            <v>1.33</v>
          </cell>
          <cell r="D169">
            <v>79.400000000000006</v>
          </cell>
        </row>
        <row r="170">
          <cell r="A170" t="str">
            <v>THW03</v>
          </cell>
          <cell r="B170">
            <v>115.5</v>
          </cell>
          <cell r="C170">
            <v>1.21</v>
          </cell>
          <cell r="D170">
            <v>4.5999999999999996</v>
          </cell>
        </row>
        <row r="171">
          <cell r="A171" t="str">
            <v>THW04</v>
          </cell>
        </row>
        <row r="172">
          <cell r="A172" t="str">
            <v>THX01</v>
          </cell>
          <cell r="B172">
            <v>2323.9</v>
          </cell>
          <cell r="C172">
            <v>1.17</v>
          </cell>
          <cell r="D172">
            <v>77.400000000000006</v>
          </cell>
        </row>
        <row r="173">
          <cell r="A173" t="str">
            <v>THX02</v>
          </cell>
          <cell r="B173">
            <v>513.5</v>
          </cell>
          <cell r="C173">
            <v>0.64</v>
          </cell>
        </row>
        <row r="174">
          <cell r="A174" t="str">
            <v>THY01</v>
          </cell>
          <cell r="B174">
            <v>783.6</v>
          </cell>
          <cell r="C174">
            <v>1.1100000000000001</v>
          </cell>
        </row>
        <row r="175">
          <cell r="A175" t="str">
            <v>THY02</v>
          </cell>
        </row>
        <row r="176">
          <cell r="A176" t="str">
            <v>THZ01</v>
          </cell>
          <cell r="B176">
            <v>4334.1000000000004</v>
          </cell>
          <cell r="C176">
            <v>2.16</v>
          </cell>
          <cell r="D176">
            <v>95.8</v>
          </cell>
        </row>
        <row r="177">
          <cell r="A177" t="str">
            <v>THZ02</v>
          </cell>
          <cell r="B177">
            <v>365.7</v>
          </cell>
          <cell r="C177">
            <v>1.23</v>
          </cell>
          <cell r="D177">
            <v>6.8</v>
          </cell>
        </row>
        <row r="178">
          <cell r="A178" t="str">
            <v>THZ03</v>
          </cell>
          <cell r="B178">
            <v>3024.3</v>
          </cell>
          <cell r="C178">
            <v>1.56</v>
          </cell>
          <cell r="D178">
            <v>136.4</v>
          </cell>
        </row>
        <row r="179">
          <cell r="A179" t="str">
            <v>SCA001</v>
          </cell>
          <cell r="B179">
            <v>505.1</v>
          </cell>
          <cell r="C179">
            <v>1.43</v>
          </cell>
        </row>
        <row r="180">
          <cell r="A180" t="str">
            <v>SCB01</v>
          </cell>
          <cell r="B180">
            <v>465.2</v>
          </cell>
          <cell r="C180">
            <v>0.56999999999999995</v>
          </cell>
        </row>
        <row r="181">
          <cell r="A181" t="str">
            <v>SCA002</v>
          </cell>
          <cell r="B181">
            <v>709</v>
          </cell>
          <cell r="C181">
            <v>1.84</v>
          </cell>
        </row>
        <row r="182">
          <cell r="A182" t="str">
            <v>SCC01</v>
          </cell>
          <cell r="B182">
            <v>7079.2</v>
          </cell>
          <cell r="C182">
            <v>2.04</v>
          </cell>
          <cell r="D182">
            <v>83.2</v>
          </cell>
        </row>
        <row r="183">
          <cell r="A183" t="str">
            <v>THZ04</v>
          </cell>
          <cell r="B183">
            <v>4674.1000000000004</v>
          </cell>
          <cell r="C183">
            <v>2.2599999999999998</v>
          </cell>
          <cell r="D183">
            <v>67.5</v>
          </cell>
        </row>
        <row r="184">
          <cell r="A184" t="str">
            <v>BUD01</v>
          </cell>
          <cell r="B184">
            <v>280.5</v>
          </cell>
          <cell r="C184">
            <v>1.02</v>
          </cell>
          <cell r="D184">
            <v>2.5</v>
          </cell>
        </row>
        <row r="185">
          <cell r="A185" t="str">
            <v>BUD02</v>
          </cell>
          <cell r="B185">
            <v>237.7</v>
          </cell>
          <cell r="C185">
            <v>1.27</v>
          </cell>
          <cell r="D185">
            <v>3</v>
          </cell>
        </row>
        <row r="186">
          <cell r="A186" t="str">
            <v>BUD03</v>
          </cell>
          <cell r="B186">
            <v>341.8</v>
          </cell>
          <cell r="C186">
            <v>1</v>
          </cell>
          <cell r="D186" t="str">
            <v>n/a</v>
          </cell>
        </row>
        <row r="187">
          <cell r="A187" t="str">
            <v>BUD04</v>
          </cell>
          <cell r="B187">
            <v>303</v>
          </cell>
          <cell r="C187">
            <v>1.03</v>
          </cell>
          <cell r="D187">
            <v>7.5</v>
          </cell>
        </row>
        <row r="188">
          <cell r="A188" t="str">
            <v>BUD05</v>
          </cell>
          <cell r="B188">
            <v>417.5</v>
          </cell>
          <cell r="C188">
            <v>1.35</v>
          </cell>
          <cell r="D188">
            <v>10.8</v>
          </cell>
        </row>
        <row r="189">
          <cell r="A189" t="str">
            <v>BUD06</v>
          </cell>
          <cell r="B189">
            <v>1102.0999999999999</v>
          </cell>
          <cell r="C189">
            <v>1.47</v>
          </cell>
          <cell r="D189">
            <v>16.5</v>
          </cell>
        </row>
        <row r="190">
          <cell r="A190" t="str">
            <v>BUD07</v>
          </cell>
          <cell r="B190" t="str">
            <v>n/a</v>
          </cell>
          <cell r="C190" t="str">
            <v>n/a</v>
          </cell>
          <cell r="D190" t="str">
            <v>n/a</v>
          </cell>
        </row>
        <row r="191">
          <cell r="A191" t="str">
            <v>BUD08</v>
          </cell>
          <cell r="B191">
            <v>620.9</v>
          </cell>
          <cell r="C191">
            <v>1.44</v>
          </cell>
          <cell r="D191" t="str">
            <v>n/a</v>
          </cell>
        </row>
        <row r="192">
          <cell r="A192" t="str">
            <v>BFA01</v>
          </cell>
          <cell r="B192">
            <v>320.10000000000002</v>
          </cell>
          <cell r="C192">
            <v>0.92</v>
          </cell>
          <cell r="D192">
            <v>2.2000000000000002</v>
          </cell>
        </row>
        <row r="193">
          <cell r="A193" t="str">
            <v>BFA02</v>
          </cell>
          <cell r="B193">
            <v>228.9</v>
          </cell>
          <cell r="C193">
            <v>1.1299999999999999</v>
          </cell>
          <cell r="D193">
            <v>2.8</v>
          </cell>
        </row>
        <row r="194">
          <cell r="A194" t="str">
            <v>BFA03</v>
          </cell>
          <cell r="B194">
            <v>262.5</v>
          </cell>
          <cell r="C194">
            <v>1.02</v>
          </cell>
          <cell r="D194">
            <v>3.2</v>
          </cell>
        </row>
        <row r="195">
          <cell r="A195" t="str">
            <v>RHA01</v>
          </cell>
        </row>
        <row r="196">
          <cell r="A196" t="str">
            <v>RHA02</v>
          </cell>
          <cell r="B196">
            <v>1331.3</v>
          </cell>
          <cell r="C196">
            <v>2</v>
          </cell>
          <cell r="D196">
            <v>12.8</v>
          </cell>
        </row>
        <row r="197">
          <cell r="A197" t="str">
            <v>RHA03</v>
          </cell>
          <cell r="B197">
            <v>240.9</v>
          </cell>
          <cell r="C197">
            <v>0.93</v>
          </cell>
          <cell r="D197">
            <v>2.1</v>
          </cell>
        </row>
        <row r="198">
          <cell r="A198" t="str">
            <v>TIA01</v>
          </cell>
          <cell r="B198">
            <v>920.3</v>
          </cell>
          <cell r="C198">
            <v>1.49</v>
          </cell>
        </row>
        <row r="199">
          <cell r="A199" t="str">
            <v>TIA02</v>
          </cell>
          <cell r="B199">
            <v>349.9</v>
          </cell>
          <cell r="C199">
            <v>0.88</v>
          </cell>
          <cell r="D199">
            <v>3.3</v>
          </cell>
        </row>
        <row r="200">
          <cell r="A200" t="str">
            <v>TIA03</v>
          </cell>
          <cell r="B200">
            <v>628.20000000000005</v>
          </cell>
          <cell r="C200">
            <v>1.45</v>
          </cell>
          <cell r="D200">
            <v>5.0999999999999996</v>
          </cell>
        </row>
        <row r="201">
          <cell r="A201" t="str">
            <v>TIA04</v>
          </cell>
          <cell r="B201">
            <v>136.80000000000001</v>
          </cell>
          <cell r="C201">
            <v>0.89</v>
          </cell>
          <cell r="D201">
            <v>5.4</v>
          </cell>
        </row>
        <row r="202">
          <cell r="A202" t="str">
            <v>TIA05</v>
          </cell>
          <cell r="B202">
            <v>417.1</v>
          </cell>
          <cell r="C202">
            <v>0.89</v>
          </cell>
          <cell r="D202">
            <v>8.1</v>
          </cell>
        </row>
        <row r="203">
          <cell r="A203" t="str">
            <v>TIB01</v>
          </cell>
          <cell r="B203">
            <v>227.7</v>
          </cell>
          <cell r="C203">
            <v>0.88</v>
          </cell>
          <cell r="D203">
            <v>6.1</v>
          </cell>
        </row>
        <row r="204">
          <cell r="A204" t="str">
            <v>TIB02</v>
          </cell>
          <cell r="B204">
            <v>582.4</v>
          </cell>
          <cell r="C204">
            <v>1.18</v>
          </cell>
          <cell r="D204">
            <v>3.3</v>
          </cell>
        </row>
        <row r="205">
          <cell r="A205" t="str">
            <v>TIB03</v>
          </cell>
          <cell r="B205">
            <v>420.8</v>
          </cell>
          <cell r="C205">
            <v>1.17</v>
          </cell>
          <cell r="D205">
            <v>4.8</v>
          </cell>
        </row>
        <row r="206">
          <cell r="A206" t="str">
            <v>TIC01</v>
          </cell>
          <cell r="B206">
            <v>345.4</v>
          </cell>
          <cell r="C206">
            <v>1.1000000000000001</v>
          </cell>
          <cell r="D206">
            <v>3.2</v>
          </cell>
        </row>
        <row r="207">
          <cell r="A207" t="str">
            <v>TIC02</v>
          </cell>
          <cell r="B207">
            <v>432.1</v>
          </cell>
          <cell r="C207">
            <v>1.07</v>
          </cell>
          <cell r="D207">
            <v>7.4</v>
          </cell>
        </row>
        <row r="208">
          <cell r="A208" t="str">
            <v>TID01</v>
          </cell>
          <cell r="B208">
            <v>389.5</v>
          </cell>
          <cell r="C208">
            <v>1.41</v>
          </cell>
          <cell r="D208">
            <v>6</v>
          </cell>
        </row>
        <row r="209">
          <cell r="A209" t="str">
            <v>TIE01</v>
          </cell>
          <cell r="B209">
            <v>4630.7</v>
          </cell>
          <cell r="C209">
            <v>3.09</v>
          </cell>
          <cell r="D209">
            <v>20.399999999999999</v>
          </cell>
        </row>
        <row r="210">
          <cell r="A210" t="str">
            <v>TIF01</v>
          </cell>
          <cell r="B210">
            <v>517.79999999999995</v>
          </cell>
          <cell r="C210">
            <v>1.3</v>
          </cell>
          <cell r="D210">
            <v>7.5</v>
          </cell>
        </row>
        <row r="211">
          <cell r="A211" t="str">
            <v>DBA01</v>
          </cell>
          <cell r="B211">
            <v>767.6</v>
          </cell>
          <cell r="C211">
            <v>1.1599999999999999</v>
          </cell>
          <cell r="D211">
            <v>11.1</v>
          </cell>
        </row>
        <row r="212">
          <cell r="A212" t="str">
            <v>DBA02</v>
          </cell>
          <cell r="B212">
            <v>510.2</v>
          </cell>
          <cell r="C212">
            <v>0.97</v>
          </cell>
          <cell r="D212">
            <v>4.7</v>
          </cell>
        </row>
        <row r="213">
          <cell r="A213" t="str">
            <v>DBB01</v>
          </cell>
          <cell r="B213">
            <v>315.5</v>
          </cell>
          <cell r="C213">
            <v>0.97</v>
          </cell>
          <cell r="D213">
            <v>4.8</v>
          </cell>
        </row>
        <row r="214">
          <cell r="A214" t="str">
            <v>DBB02</v>
          </cell>
          <cell r="B214">
            <v>427.5</v>
          </cell>
          <cell r="C214">
            <v>1.06</v>
          </cell>
          <cell r="D214">
            <v>5.9</v>
          </cell>
        </row>
        <row r="215">
          <cell r="A215" t="str">
            <v>DBB03</v>
          </cell>
          <cell r="B215">
            <v>318.39999999999998</v>
          </cell>
          <cell r="C215">
            <v>1.03</v>
          </cell>
          <cell r="D215">
            <v>4.3</v>
          </cell>
        </row>
        <row r="216">
          <cell r="A216" t="str">
            <v>DBB04</v>
          </cell>
          <cell r="B216">
            <v>336.7</v>
          </cell>
          <cell r="C216">
            <v>0.84</v>
          </cell>
          <cell r="D216">
            <v>11.3</v>
          </cell>
        </row>
        <row r="217">
          <cell r="A217" t="str">
            <v>DBC01</v>
          </cell>
          <cell r="B217">
            <v>1528.9</v>
          </cell>
          <cell r="C217">
            <v>2.37</v>
          </cell>
          <cell r="D217">
            <v>6.8</v>
          </cell>
        </row>
        <row r="218">
          <cell r="A218" t="str">
            <v>DBC02</v>
          </cell>
          <cell r="B218">
            <v>1099.9000000000001</v>
          </cell>
          <cell r="C218">
            <v>2.0499999999999998</v>
          </cell>
          <cell r="D218">
            <v>6.6</v>
          </cell>
        </row>
        <row r="219">
          <cell r="A219" t="str">
            <v>DBD01</v>
          </cell>
          <cell r="B219">
            <v>641.6</v>
          </cell>
          <cell r="C219">
            <v>1.08</v>
          </cell>
          <cell r="D219">
            <v>4.2</v>
          </cell>
        </row>
        <row r="220">
          <cell r="A220" t="str">
            <v>DBD02</v>
          </cell>
          <cell r="B220">
            <v>1135</v>
          </cell>
          <cell r="C220">
            <v>1.72</v>
          </cell>
          <cell r="D220">
            <v>6.8</v>
          </cell>
        </row>
        <row r="221">
          <cell r="A221" t="str">
            <v>DBE01</v>
          </cell>
          <cell r="B221">
            <v>341.5</v>
          </cell>
          <cell r="C221">
            <v>0.82</v>
          </cell>
          <cell r="D221">
            <v>6.6</v>
          </cell>
        </row>
        <row r="222">
          <cell r="A222" t="str">
            <v>DBF01</v>
          </cell>
          <cell r="B222">
            <v>2435.1</v>
          </cell>
          <cell r="C222">
            <v>3.09</v>
          </cell>
          <cell r="D222">
            <v>15.4</v>
          </cell>
        </row>
        <row r="223">
          <cell r="A223" t="str">
            <v>DBG01</v>
          </cell>
          <cell r="B223">
            <v>328.9</v>
          </cell>
          <cell r="C223">
            <v>1.08</v>
          </cell>
          <cell r="D223">
            <v>4</v>
          </cell>
        </row>
        <row r="224">
          <cell r="A224" t="str">
            <v>BFA04</v>
          </cell>
          <cell r="B224">
            <v>343.4</v>
          </cell>
          <cell r="C224">
            <v>0.76</v>
          </cell>
          <cell r="D224">
            <v>3.5</v>
          </cell>
        </row>
        <row r="225">
          <cell r="A225" t="str">
            <v>BFA05</v>
          </cell>
          <cell r="B225">
            <v>304.89999999999998</v>
          </cell>
          <cell r="C225">
            <v>1.01</v>
          </cell>
          <cell r="D225">
            <v>3.7</v>
          </cell>
        </row>
        <row r="226">
          <cell r="A226" t="str">
            <v>GWA01</v>
          </cell>
          <cell r="B226">
            <v>1049.7</v>
          </cell>
          <cell r="C226">
            <v>1.32</v>
          </cell>
          <cell r="D226">
            <v>7.5</v>
          </cell>
        </row>
        <row r="227">
          <cell r="A227" t="str">
            <v>GWA02</v>
          </cell>
          <cell r="B227">
            <v>799</v>
          </cell>
          <cell r="C227">
            <v>1.24</v>
          </cell>
          <cell r="D227">
            <v>5.5</v>
          </cell>
        </row>
        <row r="228">
          <cell r="A228" t="str">
            <v>GWA03</v>
          </cell>
          <cell r="E228" t="str">
            <v>immature</v>
          </cell>
        </row>
        <row r="229">
          <cell r="A229" t="str">
            <v>SHA01</v>
          </cell>
          <cell r="B229">
            <v>294.39999999999998</v>
          </cell>
          <cell r="C229">
            <v>1.01</v>
          </cell>
          <cell r="D229" t="str">
            <v>n/a</v>
          </cell>
        </row>
        <row r="230">
          <cell r="A230" t="str">
            <v>SHA02</v>
          </cell>
          <cell r="B230">
            <v>236.3</v>
          </cell>
          <cell r="C230">
            <v>0.83</v>
          </cell>
          <cell r="D230" t="str">
            <v>n/a</v>
          </cell>
        </row>
        <row r="231">
          <cell r="A231" t="str">
            <v>LIA01</v>
          </cell>
          <cell r="B231">
            <v>358.9</v>
          </cell>
          <cell r="C231">
            <v>0.91</v>
          </cell>
          <cell r="D231">
            <v>5.6</v>
          </cell>
        </row>
        <row r="232">
          <cell r="A232" t="str">
            <v>LIA02</v>
          </cell>
          <cell r="B232">
            <v>419.4</v>
          </cell>
          <cell r="C232">
            <v>1.05</v>
          </cell>
          <cell r="D232">
            <v>9.3000000000000007</v>
          </cell>
        </row>
        <row r="233">
          <cell r="A233" t="str">
            <v>LIB01</v>
          </cell>
          <cell r="B233">
            <v>322.5</v>
          </cell>
          <cell r="C233">
            <v>0.74</v>
          </cell>
          <cell r="D233">
            <v>3.7</v>
          </cell>
        </row>
        <row r="234">
          <cell r="A234" t="str">
            <v>LIB02</v>
          </cell>
          <cell r="B234">
            <v>220.8</v>
          </cell>
          <cell r="C234">
            <v>0.78</v>
          </cell>
          <cell r="D234">
            <v>3.6</v>
          </cell>
        </row>
        <row r="235">
          <cell r="A235" t="str">
            <v>LIB03</v>
          </cell>
          <cell r="B235">
            <v>287.3</v>
          </cell>
          <cell r="C235">
            <v>0.79</v>
          </cell>
          <cell r="D235">
            <v>2.2000000000000002</v>
          </cell>
        </row>
        <row r="236">
          <cell r="A236" t="str">
            <v>LIB04</v>
          </cell>
          <cell r="B236">
            <v>279.89999999999998</v>
          </cell>
          <cell r="C236">
            <v>0.82</v>
          </cell>
          <cell r="D236">
            <v>1.3</v>
          </cell>
        </row>
        <row r="237">
          <cell r="A237" t="str">
            <v>LIB05</v>
          </cell>
          <cell r="B237">
            <v>227</v>
          </cell>
          <cell r="C237">
            <v>0.63</v>
          </cell>
          <cell r="D237">
            <v>4.5999999999999996</v>
          </cell>
        </row>
        <row r="238">
          <cell r="A238" t="str">
            <v>LIC01</v>
          </cell>
          <cell r="B238">
            <v>222.9</v>
          </cell>
          <cell r="C238">
            <v>0.68</v>
          </cell>
        </row>
        <row r="239">
          <cell r="A239" t="str">
            <v>LIC02</v>
          </cell>
          <cell r="B239">
            <v>443.6</v>
          </cell>
          <cell r="C239">
            <v>0.67</v>
          </cell>
          <cell r="D239">
            <v>7.4</v>
          </cell>
        </row>
        <row r="240">
          <cell r="A240" t="str">
            <v>LIC03</v>
          </cell>
          <cell r="B240">
            <v>242.5</v>
          </cell>
          <cell r="C240">
            <v>0.9</v>
          </cell>
          <cell r="D240">
            <v>4.4000000000000004</v>
          </cell>
        </row>
        <row r="241">
          <cell r="A241" t="str">
            <v>LID01</v>
          </cell>
          <cell r="B241">
            <v>634.1</v>
          </cell>
          <cell r="C241">
            <v>1.63</v>
          </cell>
          <cell r="D241">
            <v>4.7</v>
          </cell>
        </row>
        <row r="242">
          <cell r="A242" t="str">
            <v>LID02</v>
          </cell>
          <cell r="B242">
            <v>434.6</v>
          </cell>
          <cell r="C242">
            <v>1.0900000000000001</v>
          </cell>
          <cell r="D242">
            <v>4</v>
          </cell>
        </row>
        <row r="243">
          <cell r="A243" t="str">
            <v>LID03</v>
          </cell>
          <cell r="B243">
            <v>335.6</v>
          </cell>
          <cell r="C243">
            <v>1.38</v>
          </cell>
          <cell r="D243">
            <v>6.8</v>
          </cell>
        </row>
        <row r="244">
          <cell r="A244" t="str">
            <v>LID06</v>
          </cell>
        </row>
        <row r="245">
          <cell r="A245" t="str">
            <v>LID04</v>
          </cell>
          <cell r="B245">
            <v>642.29999999999995</v>
          </cell>
          <cell r="C245">
            <v>1.23</v>
          </cell>
          <cell r="D245">
            <v>8.1</v>
          </cell>
        </row>
        <row r="246">
          <cell r="A246" t="str">
            <v>LID05</v>
          </cell>
          <cell r="B246">
            <v>342.2</v>
          </cell>
          <cell r="C246">
            <v>0.96</v>
          </cell>
          <cell r="D246">
            <v>3.6</v>
          </cell>
        </row>
        <row r="247">
          <cell r="A247" t="str">
            <v>LIE01</v>
          </cell>
          <cell r="B247">
            <v>2065.4</v>
          </cell>
          <cell r="C247">
            <v>2.13</v>
          </cell>
          <cell r="D247">
            <v>8.4</v>
          </cell>
        </row>
        <row r="248">
          <cell r="A248" t="str">
            <v>LIE02</v>
          </cell>
          <cell r="B248">
            <v>389.5</v>
          </cell>
          <cell r="C248">
            <v>0.99</v>
          </cell>
          <cell r="D248">
            <v>4.2</v>
          </cell>
        </row>
        <row r="249">
          <cell r="A249" t="str">
            <v>LIE03</v>
          </cell>
          <cell r="B249">
            <v>273.39999999999998</v>
          </cell>
          <cell r="C249">
            <v>0.98</v>
          </cell>
          <cell r="D249">
            <v>3.4</v>
          </cell>
        </row>
        <row r="250">
          <cell r="A250" t="str">
            <v>LIE04</v>
          </cell>
          <cell r="B250">
            <v>274.10000000000002</v>
          </cell>
          <cell r="C250">
            <v>1.1599999999999999</v>
          </cell>
          <cell r="D250">
            <v>6.8</v>
          </cell>
        </row>
        <row r="251">
          <cell r="A251" t="str">
            <v>LIE05</v>
          </cell>
          <cell r="B251">
            <v>767.7</v>
          </cell>
          <cell r="C251">
            <v>1.49</v>
          </cell>
          <cell r="D251">
            <v>7.6</v>
          </cell>
        </row>
        <row r="252">
          <cell r="A252" t="str">
            <v>LIE06</v>
          </cell>
          <cell r="B252">
            <v>1620.2</v>
          </cell>
          <cell r="C252">
            <v>1.99</v>
          </cell>
          <cell r="D252">
            <v>19</v>
          </cell>
        </row>
        <row r="253">
          <cell r="A253" t="str">
            <v>LIE07</v>
          </cell>
          <cell r="B253">
            <v>310.3</v>
          </cell>
          <cell r="C253">
            <v>0.96</v>
          </cell>
          <cell r="D253">
            <v>6.2</v>
          </cell>
        </row>
        <row r="254">
          <cell r="A254" t="str">
            <v>LIF01</v>
          </cell>
          <cell r="B254">
            <v>387.6</v>
          </cell>
          <cell r="C254">
            <v>0.86</v>
          </cell>
          <cell r="D254">
            <v>5.4</v>
          </cell>
        </row>
        <row r="255">
          <cell r="A255" t="str">
            <v>LIF02</v>
          </cell>
          <cell r="B255">
            <v>488.8</v>
          </cell>
          <cell r="C255">
            <v>1.01</v>
          </cell>
          <cell r="D255">
            <v>6</v>
          </cell>
        </row>
        <row r="256">
          <cell r="A256" t="str">
            <v>LIF03</v>
          </cell>
          <cell r="B256">
            <v>319</v>
          </cell>
          <cell r="C256">
            <v>1.22</v>
          </cell>
          <cell r="D256">
            <v>4.8</v>
          </cell>
        </row>
        <row r="257">
          <cell r="A257" t="str">
            <v>LIG01</v>
          </cell>
          <cell r="B257">
            <v>616.70000000000005</v>
          </cell>
          <cell r="C257">
            <v>1.25</v>
          </cell>
          <cell r="D257">
            <v>7.8</v>
          </cell>
        </row>
        <row r="258">
          <cell r="A258" t="str">
            <v>LIG02</v>
          </cell>
          <cell r="B258">
            <v>663.9</v>
          </cell>
          <cell r="C258">
            <v>1.48</v>
          </cell>
          <cell r="D258">
            <v>8.1999999999999993</v>
          </cell>
        </row>
        <row r="259">
          <cell r="A259" t="str">
            <v>LIG03</v>
          </cell>
          <cell r="B259">
            <v>638.6</v>
          </cell>
          <cell r="C259">
            <v>1.29</v>
          </cell>
          <cell r="D259">
            <v>8</v>
          </cell>
        </row>
        <row r="260">
          <cell r="A260" t="str">
            <v>LIG04</v>
          </cell>
          <cell r="B260">
            <v>693.6</v>
          </cell>
          <cell r="C260">
            <v>1.29</v>
          </cell>
          <cell r="D260">
            <v>6.7</v>
          </cell>
        </row>
        <row r="261">
          <cell r="A261" t="str">
            <v>LIG05</v>
          </cell>
          <cell r="B261">
            <v>410.1</v>
          </cell>
          <cell r="C261">
            <v>1.37</v>
          </cell>
          <cell r="D261">
            <v>5.0999999999999996</v>
          </cell>
        </row>
        <row r="262">
          <cell r="A262" t="str">
            <v>LIH01</v>
          </cell>
          <cell r="B262">
            <v>1500</v>
          </cell>
          <cell r="C262">
            <v>1.86</v>
          </cell>
          <cell r="D262">
            <v>11.6</v>
          </cell>
        </row>
        <row r="263">
          <cell r="A263" t="str">
            <v>LIH02</v>
          </cell>
          <cell r="B263">
            <v>664.7</v>
          </cell>
          <cell r="C263">
            <v>1.31</v>
          </cell>
        </row>
        <row r="264">
          <cell r="A264" t="str">
            <v>LII01</v>
          </cell>
          <cell r="B264">
            <v>527.9</v>
          </cell>
          <cell r="C264">
            <v>1.1399999999999999</v>
          </cell>
          <cell r="D264">
            <v>3.8</v>
          </cell>
        </row>
        <row r="265">
          <cell r="A265" t="str">
            <v>LII02</v>
          </cell>
          <cell r="B265">
            <v>521.79999999999995</v>
          </cell>
          <cell r="C265">
            <v>1.2</v>
          </cell>
        </row>
        <row r="266">
          <cell r="A266" t="str">
            <v>LIJ01</v>
          </cell>
          <cell r="B266">
            <v>212.1</v>
          </cell>
          <cell r="C266">
            <v>0.96</v>
          </cell>
          <cell r="D266">
            <v>8.6</v>
          </cell>
        </row>
        <row r="267">
          <cell r="A267" t="str">
            <v>LIK01</v>
          </cell>
          <cell r="B267">
            <v>665.1</v>
          </cell>
          <cell r="C267">
            <v>1.02</v>
          </cell>
        </row>
        <row r="268">
          <cell r="A268" t="str">
            <v>LIL01</v>
          </cell>
          <cell r="B268">
            <v>331.8</v>
          </cell>
          <cell r="C268">
            <v>0.93</v>
          </cell>
        </row>
        <row r="269">
          <cell r="A269" t="str">
            <v>LIM01</v>
          </cell>
          <cell r="B269">
            <v>259.5</v>
          </cell>
          <cell r="C269">
            <v>1.1000000000000001</v>
          </cell>
          <cell r="D269">
            <v>2.4</v>
          </cell>
        </row>
        <row r="270">
          <cell r="A270" t="str">
            <v>LIM02</v>
          </cell>
          <cell r="B270">
            <v>440.7</v>
          </cell>
          <cell r="C270">
            <v>1.26</v>
          </cell>
          <cell r="D270">
            <v>4.4000000000000004</v>
          </cell>
        </row>
        <row r="271">
          <cell r="A271" t="str">
            <v>LIM03</v>
          </cell>
          <cell r="B271">
            <v>318</v>
          </cell>
          <cell r="C271">
            <v>0.78</v>
          </cell>
          <cell r="D271">
            <v>4.7</v>
          </cell>
        </row>
        <row r="272">
          <cell r="A272" t="str">
            <v>LIN01</v>
          </cell>
          <cell r="B272">
            <v>581.1</v>
          </cell>
          <cell r="C272">
            <v>1.18</v>
          </cell>
          <cell r="D272">
            <v>4.5999999999999996</v>
          </cell>
        </row>
        <row r="273">
          <cell r="A273" t="str">
            <v>BEA01</v>
          </cell>
          <cell r="B273">
            <v>260.10000000000002</v>
          </cell>
          <cell r="C273">
            <v>0.49</v>
          </cell>
        </row>
        <row r="274">
          <cell r="A274" t="str">
            <v>BEA02</v>
          </cell>
          <cell r="B274">
            <v>427.3</v>
          </cell>
          <cell r="C274">
            <v>0.95</v>
          </cell>
          <cell r="D274">
            <v>1.8</v>
          </cell>
          <cell r="E274" t="str">
            <v>(one infructescence)</v>
          </cell>
        </row>
        <row r="275">
          <cell r="A275" t="str">
            <v>BEB01</v>
          </cell>
          <cell r="B275">
            <v>299.2</v>
          </cell>
          <cell r="C275">
            <v>1.19</v>
          </cell>
          <cell r="D275">
            <v>4.2</v>
          </cell>
        </row>
        <row r="276">
          <cell r="A276" t="str">
            <v>BEB02</v>
          </cell>
          <cell r="B276">
            <v>3793.8</v>
          </cell>
          <cell r="C276">
            <v>1.96</v>
          </cell>
          <cell r="D276">
            <v>72.900000000000006</v>
          </cell>
        </row>
        <row r="277">
          <cell r="A277" t="str">
            <v>BEB03</v>
          </cell>
          <cell r="B277">
            <v>250.4</v>
          </cell>
          <cell r="C277">
            <v>0.91</v>
          </cell>
          <cell r="D277">
            <v>5.7</v>
          </cell>
        </row>
        <row r="278">
          <cell r="A278" t="str">
            <v>BEB04</v>
          </cell>
          <cell r="B278">
            <v>3943.5</v>
          </cell>
          <cell r="C278">
            <v>1.87</v>
          </cell>
          <cell r="D278">
            <v>89.1</v>
          </cell>
        </row>
        <row r="279">
          <cell r="A279" t="str">
            <v>BEB05</v>
          </cell>
          <cell r="B279">
            <v>500.9</v>
          </cell>
          <cell r="C279">
            <v>1.1499999999999999</v>
          </cell>
          <cell r="D279">
            <v>5.4</v>
          </cell>
        </row>
        <row r="280">
          <cell r="A280" t="str">
            <v>BEB06</v>
          </cell>
          <cell r="B280">
            <v>806.9</v>
          </cell>
          <cell r="C280">
            <v>1.1299999999999999</v>
          </cell>
          <cell r="D280">
            <v>19.2</v>
          </cell>
        </row>
        <row r="281">
          <cell r="A281" t="str">
            <v>BEC01</v>
          </cell>
          <cell r="B281">
            <v>689.7</v>
          </cell>
          <cell r="C281">
            <v>1.2</v>
          </cell>
          <cell r="D281">
            <v>15.7</v>
          </cell>
        </row>
        <row r="282">
          <cell r="A282" t="str">
            <v>BEC02</v>
          </cell>
          <cell r="B282">
            <v>598.79999999999995</v>
          </cell>
          <cell r="C282">
            <v>1.22</v>
          </cell>
          <cell r="D282">
            <v>11.4</v>
          </cell>
        </row>
        <row r="283">
          <cell r="A283" t="str">
            <v>BED01</v>
          </cell>
          <cell r="B283">
            <v>840.6</v>
          </cell>
          <cell r="C283">
            <v>1.18</v>
          </cell>
          <cell r="D283">
            <v>9.4</v>
          </cell>
        </row>
        <row r="284">
          <cell r="A284" t="str">
            <v>BED02</v>
          </cell>
          <cell r="B284">
            <v>196.4</v>
          </cell>
          <cell r="C284">
            <v>0.81</v>
          </cell>
          <cell r="D284">
            <v>4.2</v>
          </cell>
        </row>
        <row r="285">
          <cell r="A285" t="str">
            <v>BEE01</v>
          </cell>
          <cell r="B285">
            <v>365.4</v>
          </cell>
          <cell r="C285">
            <v>1.04</v>
          </cell>
          <cell r="D285">
            <v>8.5</v>
          </cell>
        </row>
        <row r="286">
          <cell r="A286" t="str">
            <v>BEF01</v>
          </cell>
          <cell r="B286">
            <v>735</v>
          </cell>
          <cell r="C286">
            <v>1.37</v>
          </cell>
          <cell r="D286">
            <v>4.8</v>
          </cell>
        </row>
        <row r="287">
          <cell r="A287" t="str">
            <v>BEF02</v>
          </cell>
          <cell r="B287">
            <v>7508.5</v>
          </cell>
          <cell r="C287">
            <v>2.58</v>
          </cell>
          <cell r="D287">
            <v>101.4</v>
          </cell>
        </row>
        <row r="288">
          <cell r="A288" t="str">
            <v>BEG01</v>
          </cell>
          <cell r="B288">
            <v>410.2</v>
          </cell>
          <cell r="C288">
            <v>1.2</v>
          </cell>
          <cell r="D288">
            <v>8.1</v>
          </cell>
        </row>
        <row r="289">
          <cell r="A289" t="str">
            <v>BEH01</v>
          </cell>
          <cell r="B289">
            <v>173.6</v>
          </cell>
          <cell r="C289">
            <v>0.64</v>
          </cell>
          <cell r="D289">
            <v>2.2000000000000002</v>
          </cell>
        </row>
        <row r="290">
          <cell r="A290" t="str">
            <v>BEI01</v>
          </cell>
          <cell r="B290">
            <v>1054.5999999999999</v>
          </cell>
          <cell r="C290">
            <v>1.4</v>
          </cell>
          <cell r="D290">
            <v>9</v>
          </cell>
        </row>
        <row r="291">
          <cell r="A291" t="str">
            <v>BEI02</v>
          </cell>
          <cell r="B291">
            <v>541.9</v>
          </cell>
          <cell r="C291">
            <v>0.85</v>
          </cell>
          <cell r="D291">
            <v>7.3</v>
          </cell>
        </row>
        <row r="292">
          <cell r="A292" t="str">
            <v>BEJ01</v>
          </cell>
          <cell r="B292">
            <v>735.5</v>
          </cell>
          <cell r="C292">
            <v>1.42</v>
          </cell>
          <cell r="D292">
            <v>7</v>
          </cell>
        </row>
        <row r="293">
          <cell r="A293" t="str">
            <v>BEK01</v>
          </cell>
          <cell r="B293">
            <v>609.79999999999995</v>
          </cell>
          <cell r="C293">
            <v>1.06</v>
          </cell>
          <cell r="D293">
            <v>5.2</v>
          </cell>
        </row>
        <row r="294">
          <cell r="A294" t="str">
            <v>BEK02</v>
          </cell>
          <cell r="B294">
            <v>464.9</v>
          </cell>
          <cell r="C294">
            <v>0.89</v>
          </cell>
          <cell r="D294">
            <v>2.4</v>
          </cell>
        </row>
        <row r="295">
          <cell r="A295" t="str">
            <v>BSA01</v>
          </cell>
          <cell r="B295">
            <v>453</v>
          </cell>
          <cell r="C295">
            <v>0.92</v>
          </cell>
        </row>
        <row r="296">
          <cell r="A296" t="str">
            <v>BSA02</v>
          </cell>
          <cell r="B296">
            <v>367.5</v>
          </cell>
          <cell r="C296">
            <v>1.0900000000000001</v>
          </cell>
          <cell r="D296">
            <v>7.9</v>
          </cell>
        </row>
        <row r="297">
          <cell r="A297" t="str">
            <v>BSA03</v>
          </cell>
          <cell r="B297">
            <v>213.3</v>
          </cell>
          <cell r="C297">
            <v>0.96</v>
          </cell>
          <cell r="D297">
            <v>5</v>
          </cell>
        </row>
        <row r="298">
          <cell r="A298" t="str">
            <v>FBA01</v>
          </cell>
          <cell r="B298">
            <v>1563.7</v>
          </cell>
          <cell r="C298">
            <v>1.8</v>
          </cell>
          <cell r="D298">
            <v>9.4</v>
          </cell>
        </row>
        <row r="299">
          <cell r="A299" t="str">
            <v>FBA02</v>
          </cell>
          <cell r="B299">
            <v>1766.1</v>
          </cell>
          <cell r="C299">
            <v>1.91</v>
          </cell>
          <cell r="D299">
            <v>15.3</v>
          </cell>
        </row>
        <row r="300">
          <cell r="A300" t="str">
            <v>FBB01</v>
          </cell>
          <cell r="B300">
            <v>3048.8</v>
          </cell>
          <cell r="C300">
            <v>2.73</v>
          </cell>
          <cell r="D300">
            <v>10.7</v>
          </cell>
        </row>
        <row r="301">
          <cell r="A301" t="str">
            <v>FBB02</v>
          </cell>
          <cell r="B301">
            <v>3114.6</v>
          </cell>
          <cell r="C301">
            <v>2</v>
          </cell>
          <cell r="D301">
            <v>7.5</v>
          </cell>
          <cell r="E301" t="str">
            <v>very old fruit</v>
          </cell>
        </row>
        <row r="302">
          <cell r="A302" t="str">
            <v>FBB03</v>
          </cell>
          <cell r="B302">
            <v>2747.4</v>
          </cell>
          <cell r="C302">
            <v>2.71</v>
          </cell>
          <cell r="D302">
            <v>7</v>
          </cell>
          <cell r="E302" t="str">
            <v>very old fruit</v>
          </cell>
        </row>
        <row r="303">
          <cell r="A303" t="str">
            <v>FBC01</v>
          </cell>
          <cell r="B303">
            <v>1386.6</v>
          </cell>
          <cell r="C303">
            <v>1.52</v>
          </cell>
          <cell r="D303">
            <v>13.3</v>
          </cell>
        </row>
        <row r="304">
          <cell r="A304" t="str">
            <v>FBC02</v>
          </cell>
          <cell r="B304">
            <v>500.7</v>
          </cell>
          <cell r="C304">
            <v>1.5</v>
          </cell>
          <cell r="D304">
            <v>8</v>
          </cell>
        </row>
        <row r="305">
          <cell r="A305" t="str">
            <v>FBC03</v>
          </cell>
          <cell r="B305">
            <v>990.5</v>
          </cell>
          <cell r="C305">
            <v>1.25</v>
          </cell>
          <cell r="D305">
            <v>8.6999999999999993</v>
          </cell>
        </row>
        <row r="306">
          <cell r="A306" t="str">
            <v>FBD01</v>
          </cell>
          <cell r="B306">
            <v>1674.7</v>
          </cell>
          <cell r="C306">
            <v>2.08</v>
          </cell>
          <cell r="D306">
            <v>5.7</v>
          </cell>
        </row>
        <row r="307">
          <cell r="A307" t="str">
            <v>FBD02</v>
          </cell>
          <cell r="B307">
            <v>1443.4</v>
          </cell>
          <cell r="C307">
            <v>1.5</v>
          </cell>
          <cell r="D307">
            <v>9.5</v>
          </cell>
        </row>
        <row r="308">
          <cell r="A308" t="str">
            <v>FBE01</v>
          </cell>
          <cell r="B308">
            <v>1152.5</v>
          </cell>
          <cell r="C308">
            <v>1.59</v>
          </cell>
          <cell r="D308">
            <v>17</v>
          </cell>
        </row>
        <row r="309">
          <cell r="A309" t="str">
            <v>FBE02</v>
          </cell>
          <cell r="B309">
            <v>1099.9000000000001</v>
          </cell>
          <cell r="C309">
            <v>1.44</v>
          </cell>
          <cell r="D309">
            <v>16.399999999999999</v>
          </cell>
        </row>
        <row r="310">
          <cell r="A310" t="str">
            <v>FBF01</v>
          </cell>
          <cell r="B310">
            <v>1273.5999999999999</v>
          </cell>
          <cell r="C310">
            <v>1.64</v>
          </cell>
          <cell r="D310">
            <v>9.6999999999999993</v>
          </cell>
        </row>
        <row r="311">
          <cell r="A311" t="str">
            <v>FBF02</v>
          </cell>
          <cell r="B311">
            <v>1210.5999999999999</v>
          </cell>
          <cell r="C311">
            <v>1.49</v>
          </cell>
          <cell r="D311">
            <v>9.8000000000000007</v>
          </cell>
        </row>
        <row r="312">
          <cell r="A312" t="str">
            <v>FBG01</v>
          </cell>
          <cell r="B312">
            <v>947.3</v>
          </cell>
          <cell r="C312">
            <v>1.56</v>
          </cell>
          <cell r="D312">
            <v>4.5999999999999996</v>
          </cell>
        </row>
        <row r="313">
          <cell r="A313" t="str">
            <v>FBH01</v>
          </cell>
          <cell r="B313">
            <v>1410.2</v>
          </cell>
          <cell r="C313">
            <v>1.99</v>
          </cell>
          <cell r="D313">
            <v>4.5999999999999996</v>
          </cell>
        </row>
        <row r="314">
          <cell r="A314" t="str">
            <v>FBI01</v>
          </cell>
          <cell r="B314">
            <v>603.29999999999995</v>
          </cell>
          <cell r="C314">
            <v>0.92</v>
          </cell>
          <cell r="D314">
            <v>6</v>
          </cell>
        </row>
        <row r="315">
          <cell r="A315" t="str">
            <v>FBI02</v>
          </cell>
          <cell r="B315">
            <v>332.9</v>
          </cell>
          <cell r="C315">
            <v>1.1499999999999999</v>
          </cell>
          <cell r="D315">
            <v>5.6</v>
          </cell>
        </row>
        <row r="316">
          <cell r="A316" t="str">
            <v>FBI03</v>
          </cell>
          <cell r="B316">
            <v>5536</v>
          </cell>
          <cell r="C316">
            <v>3.19</v>
          </cell>
          <cell r="D316">
            <v>12.5</v>
          </cell>
        </row>
        <row r="317">
          <cell r="A317" t="str">
            <v>FBJ01</v>
          </cell>
          <cell r="B317">
            <v>5305.9</v>
          </cell>
          <cell r="C317">
            <v>4.03</v>
          </cell>
          <cell r="D317">
            <v>26.2</v>
          </cell>
        </row>
        <row r="318">
          <cell r="A318" t="str">
            <v>FBK01</v>
          </cell>
          <cell r="B318">
            <v>752.8</v>
          </cell>
          <cell r="C318">
            <v>1</v>
          </cell>
          <cell r="D318">
            <v>5.0999999999999996</v>
          </cell>
        </row>
        <row r="319">
          <cell r="A319" t="str">
            <v>FBK02</v>
          </cell>
          <cell r="B319">
            <v>547.70000000000005</v>
          </cell>
          <cell r="C319">
            <v>0.87</v>
          </cell>
          <cell r="D319">
            <v>2.2000000000000002</v>
          </cell>
        </row>
        <row r="320">
          <cell r="A320" t="str">
            <v>FBK03</v>
          </cell>
          <cell r="B320">
            <v>985.6</v>
          </cell>
          <cell r="C320">
            <v>1.1000000000000001</v>
          </cell>
          <cell r="D320">
            <v>3.6</v>
          </cell>
        </row>
        <row r="321">
          <cell r="A321" t="str">
            <v>OCA01</v>
          </cell>
          <cell r="B321">
            <v>417.8</v>
          </cell>
          <cell r="C321">
            <v>0.98</v>
          </cell>
          <cell r="D321">
            <v>7.1</v>
          </cell>
        </row>
        <row r="322">
          <cell r="A322" t="str">
            <v>OCA02</v>
          </cell>
          <cell r="B322">
            <v>590.29999999999995</v>
          </cell>
          <cell r="C322">
            <v>0.96</v>
          </cell>
          <cell r="D322">
            <v>6.8</v>
          </cell>
        </row>
        <row r="323">
          <cell r="A323" t="str">
            <v>GRA01</v>
          </cell>
          <cell r="B323">
            <v>548</v>
          </cell>
          <cell r="C323">
            <v>1.6</v>
          </cell>
          <cell r="D323">
            <v>11.4</v>
          </cell>
        </row>
        <row r="324">
          <cell r="A324" t="str">
            <v>GRA02</v>
          </cell>
          <cell r="B324">
            <v>874.4</v>
          </cell>
          <cell r="C324">
            <v>1.2</v>
          </cell>
          <cell r="D324">
            <v>13.4</v>
          </cell>
        </row>
        <row r="325">
          <cell r="A325" t="str">
            <v>GRB01</v>
          </cell>
          <cell r="B325">
            <v>1235.7</v>
          </cell>
          <cell r="C325">
            <v>1.2</v>
          </cell>
          <cell r="D325">
            <v>7</v>
          </cell>
        </row>
        <row r="326">
          <cell r="A326" t="str">
            <v>BBA01</v>
          </cell>
          <cell r="B326">
            <v>469.1</v>
          </cell>
          <cell r="C326">
            <v>0.86</v>
          </cell>
          <cell r="D326">
            <v>8.1999999999999993</v>
          </cell>
        </row>
        <row r="327">
          <cell r="A327" t="str">
            <v>BBA02</v>
          </cell>
          <cell r="B327">
            <v>353.3</v>
          </cell>
          <cell r="C327">
            <v>0.93</v>
          </cell>
          <cell r="D327">
            <v>7.5</v>
          </cell>
        </row>
        <row r="328">
          <cell r="A328" t="str">
            <v>BBA03</v>
          </cell>
          <cell r="B328">
            <v>355.2</v>
          </cell>
          <cell r="C328">
            <v>0.82</v>
          </cell>
          <cell r="D328">
            <v>6.9</v>
          </cell>
        </row>
        <row r="329">
          <cell r="A329" t="str">
            <v>BBA04</v>
          </cell>
          <cell r="B329">
            <v>359.1</v>
          </cell>
          <cell r="C329">
            <v>0.76</v>
          </cell>
          <cell r="D329">
            <v>5.5</v>
          </cell>
        </row>
        <row r="330">
          <cell r="A330" t="str">
            <v>BBA05</v>
          </cell>
          <cell r="B330">
            <v>285.8</v>
          </cell>
          <cell r="C330">
            <v>0.74</v>
          </cell>
          <cell r="D330">
            <v>5.4</v>
          </cell>
        </row>
        <row r="331">
          <cell r="A331" t="str">
            <v>BBA06</v>
          </cell>
        </row>
        <row r="332">
          <cell r="A332" t="str">
            <v>BBB01</v>
          </cell>
          <cell r="B332">
            <v>3626.5</v>
          </cell>
          <cell r="C332">
            <v>2.52</v>
          </cell>
          <cell r="D332">
            <v>7.9</v>
          </cell>
        </row>
        <row r="333">
          <cell r="A333" t="str">
            <v>BBB02</v>
          </cell>
          <cell r="B333">
            <v>2544.4</v>
          </cell>
          <cell r="C333">
            <v>1.38</v>
          </cell>
          <cell r="D333">
            <v>14.9</v>
          </cell>
        </row>
        <row r="334">
          <cell r="A334" t="str">
            <v>BBB03</v>
          </cell>
          <cell r="B334">
            <v>3721.7</v>
          </cell>
          <cell r="C334">
            <v>2.2000000000000002</v>
          </cell>
          <cell r="D334">
            <v>22.8</v>
          </cell>
        </row>
        <row r="335">
          <cell r="A335" t="str">
            <v>BBB04</v>
          </cell>
          <cell r="B335">
            <v>3186</v>
          </cell>
          <cell r="C335">
            <v>1.91</v>
          </cell>
          <cell r="D335">
            <v>12.9</v>
          </cell>
        </row>
        <row r="336">
          <cell r="A336" t="str">
            <v>BBB05</v>
          </cell>
          <cell r="B336">
            <v>1967.3</v>
          </cell>
          <cell r="C336">
            <v>1.59</v>
          </cell>
          <cell r="D336">
            <v>11.7</v>
          </cell>
        </row>
        <row r="337">
          <cell r="A337" t="str">
            <v>BBC01</v>
          </cell>
          <cell r="B337">
            <v>506.8</v>
          </cell>
          <cell r="C337">
            <v>1.21</v>
          </cell>
          <cell r="D337">
            <v>6.4</v>
          </cell>
        </row>
        <row r="338">
          <cell r="A338" t="str">
            <v>BBC02</v>
          </cell>
          <cell r="B338">
            <v>1116.0999999999999</v>
          </cell>
          <cell r="C338">
            <v>1.56</v>
          </cell>
          <cell r="D338">
            <v>5.5</v>
          </cell>
        </row>
        <row r="339">
          <cell r="A339" t="str">
            <v>BBC03</v>
          </cell>
          <cell r="B339">
            <v>666.4</v>
          </cell>
          <cell r="C339">
            <v>1.4</v>
          </cell>
          <cell r="D339">
            <v>8.6999999999999993</v>
          </cell>
        </row>
        <row r="340">
          <cell r="A340" t="str">
            <v>BBC04</v>
          </cell>
          <cell r="B340">
            <v>668.6</v>
          </cell>
          <cell r="C340">
            <v>0.95</v>
          </cell>
          <cell r="D340">
            <v>4.7</v>
          </cell>
        </row>
        <row r="341">
          <cell r="A341" t="str">
            <v>BBD01</v>
          </cell>
          <cell r="B341">
            <v>452.1</v>
          </cell>
          <cell r="C341">
            <v>0.91</v>
          </cell>
          <cell r="D341">
            <v>3.4</v>
          </cell>
        </row>
        <row r="342">
          <cell r="A342" t="str">
            <v>BBD02</v>
          </cell>
          <cell r="B342">
            <v>290.8</v>
          </cell>
          <cell r="C342">
            <v>0.84</v>
          </cell>
          <cell r="D342">
            <v>4.8</v>
          </cell>
        </row>
        <row r="343">
          <cell r="A343" t="str">
            <v>BBE01</v>
          </cell>
          <cell r="B343">
            <v>212</v>
          </cell>
          <cell r="C343">
            <v>0.91</v>
          </cell>
          <cell r="D343">
            <v>4.5</v>
          </cell>
        </row>
        <row r="344">
          <cell r="A344" t="str">
            <v>BBE02</v>
          </cell>
          <cell r="B344">
            <v>206.2</v>
          </cell>
          <cell r="C344">
            <v>0.65</v>
          </cell>
          <cell r="D344">
            <v>4.9000000000000004</v>
          </cell>
        </row>
        <row r="345">
          <cell r="A345" t="str">
            <v>BBE03</v>
          </cell>
          <cell r="B345">
            <v>276.7</v>
          </cell>
          <cell r="C345">
            <v>0.96</v>
          </cell>
          <cell r="D345">
            <v>5.3</v>
          </cell>
        </row>
        <row r="346">
          <cell r="A346" t="str">
            <v>BBE04</v>
          </cell>
          <cell r="B346">
            <v>191.5</v>
          </cell>
          <cell r="C346">
            <v>0.78</v>
          </cell>
          <cell r="D346">
            <v>4.5</v>
          </cell>
        </row>
        <row r="347">
          <cell r="A347" t="str">
            <v>BBE05</v>
          </cell>
          <cell r="B347">
            <v>597.70000000000005</v>
          </cell>
          <cell r="C347">
            <v>1.0900000000000001</v>
          </cell>
          <cell r="D347">
            <v>4.3</v>
          </cell>
        </row>
        <row r="348">
          <cell r="A348" t="str">
            <v>BBF01</v>
          </cell>
          <cell r="B348">
            <v>363.1</v>
          </cell>
          <cell r="C348">
            <v>0.9</v>
          </cell>
          <cell r="D348">
            <v>6</v>
          </cell>
        </row>
        <row r="349">
          <cell r="A349" t="str">
            <v>BBG01</v>
          </cell>
          <cell r="B349">
            <v>415</v>
          </cell>
          <cell r="C349">
            <v>0.75</v>
          </cell>
          <cell r="D349">
            <v>3.9</v>
          </cell>
        </row>
        <row r="350">
          <cell r="A350" t="str">
            <v>BBG02</v>
          </cell>
          <cell r="B350">
            <v>350.6</v>
          </cell>
          <cell r="C350">
            <v>1.03</v>
          </cell>
          <cell r="D350">
            <v>2.7</v>
          </cell>
        </row>
        <row r="351">
          <cell r="A351" t="str">
            <v>BBG03</v>
          </cell>
          <cell r="E351" t="str">
            <v>too immature</v>
          </cell>
        </row>
        <row r="352">
          <cell r="A352" t="str">
            <v>BBG04</v>
          </cell>
          <cell r="B352">
            <v>303.89999999999998</v>
          </cell>
          <cell r="C352">
            <v>1.1499999999999999</v>
          </cell>
          <cell r="D352">
            <v>4.2</v>
          </cell>
        </row>
        <row r="353">
          <cell r="A353" t="str">
            <v>BBH01</v>
          </cell>
          <cell r="B353">
            <v>275.2</v>
          </cell>
          <cell r="C353">
            <v>0.95</v>
          </cell>
          <cell r="D353">
            <v>6</v>
          </cell>
        </row>
        <row r="354">
          <cell r="A354" t="str">
            <v>BBJ01</v>
          </cell>
          <cell r="B354">
            <v>351.8</v>
          </cell>
          <cell r="C354">
            <v>0.8</v>
          </cell>
          <cell r="D354">
            <v>7</v>
          </cell>
        </row>
        <row r="355">
          <cell r="A355" t="str">
            <v>BBJ02</v>
          </cell>
          <cell r="B355">
            <v>423.1</v>
          </cell>
          <cell r="C355">
            <v>0.88</v>
          </cell>
          <cell r="D355">
            <v>5.7</v>
          </cell>
        </row>
        <row r="356">
          <cell r="A356" t="str">
            <v>BBK01</v>
          </cell>
          <cell r="B356">
            <v>734.5</v>
          </cell>
          <cell r="C356">
            <v>1.56</v>
          </cell>
          <cell r="D356">
            <v>5.7</v>
          </cell>
        </row>
        <row r="357">
          <cell r="A357" t="str">
            <v>BBK02</v>
          </cell>
          <cell r="B357">
            <v>686.2</v>
          </cell>
          <cell r="C357">
            <v>1.01</v>
          </cell>
          <cell r="D357">
            <v>4.2</v>
          </cell>
        </row>
        <row r="358">
          <cell r="A358" t="str">
            <v>BBK03</v>
          </cell>
          <cell r="B358">
            <v>601</v>
          </cell>
          <cell r="C358">
            <v>1.27</v>
          </cell>
          <cell r="D358">
            <v>9.5</v>
          </cell>
        </row>
        <row r="359">
          <cell r="A359" t="str">
            <v>BBL01</v>
          </cell>
          <cell r="B359">
            <v>323.7</v>
          </cell>
          <cell r="C359">
            <v>0.7</v>
          </cell>
          <cell r="D359">
            <v>5.4</v>
          </cell>
        </row>
        <row r="360">
          <cell r="A360" t="str">
            <v>ANA01</v>
          </cell>
          <cell r="B360">
            <v>242.8</v>
          </cell>
          <cell r="C360">
            <v>0.96</v>
          </cell>
          <cell r="D360">
            <v>4.5</v>
          </cell>
        </row>
        <row r="361">
          <cell r="A361" t="str">
            <v>ANA02</v>
          </cell>
          <cell r="B361">
            <v>300.89999999999998</v>
          </cell>
          <cell r="C361">
            <v>0.91</v>
          </cell>
          <cell r="D361">
            <v>4.2</v>
          </cell>
        </row>
        <row r="362">
          <cell r="A362" t="str">
            <v>ANA03</v>
          </cell>
          <cell r="B362">
            <v>1955.3</v>
          </cell>
          <cell r="C362">
            <v>2.33</v>
          </cell>
          <cell r="D362">
            <v>12.4</v>
          </cell>
        </row>
        <row r="363">
          <cell r="A363" t="str">
            <v>ANB01</v>
          </cell>
          <cell r="B363">
            <v>1976.8</v>
          </cell>
          <cell r="C363">
            <v>2.38</v>
          </cell>
          <cell r="D363">
            <v>12</v>
          </cell>
        </row>
        <row r="364">
          <cell r="A364" t="str">
            <v>OUT1</v>
          </cell>
          <cell r="B364">
            <v>523.79999999999995</v>
          </cell>
          <cell r="C364">
            <v>1.28</v>
          </cell>
          <cell r="D364">
            <v>2.6</v>
          </cell>
        </row>
        <row r="365">
          <cell r="A365" t="str">
            <v>OUT2</v>
          </cell>
          <cell r="B365">
            <v>626.4</v>
          </cell>
          <cell r="C365">
            <v>1.2</v>
          </cell>
          <cell r="D365">
            <v>3.4</v>
          </cell>
        </row>
        <row r="366">
          <cell r="A366" t="str">
            <v>OUT3</v>
          </cell>
          <cell r="B366">
            <v>634.6</v>
          </cell>
          <cell r="C366">
            <v>1.17</v>
          </cell>
          <cell r="D366" t="str">
            <v>-</v>
          </cell>
        </row>
        <row r="367">
          <cell r="A367" t="str">
            <v>OUT4</v>
          </cell>
          <cell r="B367">
            <v>443.8</v>
          </cell>
          <cell r="C367">
            <v>0.93</v>
          </cell>
          <cell r="D367">
            <v>3.3</v>
          </cell>
        </row>
        <row r="368">
          <cell r="A368" t="str">
            <v>OUT5</v>
          </cell>
          <cell r="B368">
            <v>369.7</v>
          </cell>
          <cell r="C368">
            <v>0.97</v>
          </cell>
          <cell r="D368" t="str">
            <v>-</v>
          </cell>
        </row>
        <row r="369">
          <cell r="A369" t="str">
            <v>CLA01</v>
          </cell>
          <cell r="B369">
            <v>741.8</v>
          </cell>
          <cell r="C369">
            <v>1.24</v>
          </cell>
          <cell r="D369">
            <v>4.2</v>
          </cell>
        </row>
        <row r="370">
          <cell r="A370" t="str">
            <v>GVA01</v>
          </cell>
          <cell r="B370">
            <v>404.9</v>
          </cell>
          <cell r="C370">
            <v>1.01</v>
          </cell>
          <cell r="D370">
            <v>3.9</v>
          </cell>
        </row>
        <row r="371">
          <cell r="A371" t="str">
            <v>WBA01</v>
          </cell>
          <cell r="E371" t="str">
            <v>not found</v>
          </cell>
        </row>
        <row r="372">
          <cell r="A372" t="str">
            <v>WBA02</v>
          </cell>
          <cell r="B372">
            <v>419.7</v>
          </cell>
          <cell r="C372">
            <v>1.48</v>
          </cell>
          <cell r="D372">
            <v>4.7</v>
          </cell>
        </row>
        <row r="373">
          <cell r="A373" t="str">
            <v>WBA03</v>
          </cell>
          <cell r="B373">
            <v>433.3</v>
          </cell>
          <cell r="C373">
            <v>1.68</v>
          </cell>
          <cell r="D373">
            <v>7</v>
          </cell>
        </row>
        <row r="374">
          <cell r="A374" t="str">
            <v>WBA04</v>
          </cell>
          <cell r="B374">
            <v>3548.4</v>
          </cell>
          <cell r="C374">
            <v>2.39</v>
          </cell>
        </row>
        <row r="375">
          <cell r="A375" t="str">
            <v>WBA05</v>
          </cell>
          <cell r="B375">
            <v>183.3</v>
          </cell>
          <cell r="C375">
            <v>0.76</v>
          </cell>
          <cell r="D375">
            <v>7.5</v>
          </cell>
        </row>
        <row r="376">
          <cell r="A376" t="str">
            <v>WBA06</v>
          </cell>
          <cell r="E376" t="str">
            <v>not found</v>
          </cell>
        </row>
        <row r="377">
          <cell r="A377" t="str">
            <v>JDA01</v>
          </cell>
          <cell r="B377">
            <v>780.4</v>
          </cell>
          <cell r="C377">
            <v>1.41</v>
          </cell>
          <cell r="D377">
            <v>8.5</v>
          </cell>
        </row>
        <row r="378">
          <cell r="A378" t="str">
            <v>JDA02</v>
          </cell>
          <cell r="B378">
            <v>130.80000000000001</v>
          </cell>
          <cell r="C378">
            <v>0.45</v>
          </cell>
          <cell r="D378">
            <v>2.6</v>
          </cell>
        </row>
        <row r="379">
          <cell r="A379" t="str">
            <v>JDA03</v>
          </cell>
          <cell r="B379">
            <v>1036.3</v>
          </cell>
          <cell r="C379">
            <v>1.8</v>
          </cell>
          <cell r="D379">
            <v>7.8</v>
          </cell>
        </row>
        <row r="380">
          <cell r="A380" t="str">
            <v>JDA04</v>
          </cell>
          <cell r="B380">
            <v>408.3</v>
          </cell>
          <cell r="C380">
            <v>0.59</v>
          </cell>
          <cell r="D380">
            <v>3.1</v>
          </cell>
        </row>
        <row r="381">
          <cell r="A381" t="str">
            <v>JDA05</v>
          </cell>
          <cell r="B381">
            <v>289.89999999999998</v>
          </cell>
          <cell r="C381">
            <v>0.99</v>
          </cell>
          <cell r="E381" t="str">
            <v>no seed</v>
          </cell>
        </row>
        <row r="382">
          <cell r="A382" t="str">
            <v>JDA06</v>
          </cell>
          <cell r="B382">
            <v>384.6</v>
          </cell>
          <cell r="C382">
            <v>1.48</v>
          </cell>
          <cell r="D382">
            <v>4.4000000000000004</v>
          </cell>
        </row>
        <row r="383">
          <cell r="A383" t="str">
            <v>JDA07</v>
          </cell>
          <cell r="B383">
            <v>338.1</v>
          </cell>
          <cell r="C383">
            <v>0.92</v>
          </cell>
          <cell r="D383">
            <v>3.8</v>
          </cell>
        </row>
        <row r="384">
          <cell r="A384" t="str">
            <v>JDA08</v>
          </cell>
          <cell r="B384">
            <v>1958.1</v>
          </cell>
          <cell r="C384">
            <v>2.0099999999999998</v>
          </cell>
          <cell r="D384">
            <v>23.8</v>
          </cell>
        </row>
        <row r="385">
          <cell r="A385" t="str">
            <v>JDA09</v>
          </cell>
          <cell r="B385">
            <v>228.7</v>
          </cell>
          <cell r="C385">
            <v>0.68</v>
          </cell>
          <cell r="D385">
            <v>4.5</v>
          </cell>
        </row>
        <row r="386">
          <cell r="A386" t="str">
            <v>JDA10</v>
          </cell>
          <cell r="B386">
            <v>650.6</v>
          </cell>
          <cell r="C386">
            <v>0.68</v>
          </cell>
          <cell r="D386">
            <v>3.8</v>
          </cell>
        </row>
        <row r="387">
          <cell r="A387" t="str">
            <v>JDA11</v>
          </cell>
          <cell r="B387">
            <v>748.4</v>
          </cell>
          <cell r="C387">
            <v>1.21</v>
          </cell>
          <cell r="D387">
            <v>3.2</v>
          </cell>
        </row>
        <row r="388">
          <cell r="A388" t="str">
            <v>PMA01</v>
          </cell>
          <cell r="B388">
            <v>410.7</v>
          </cell>
          <cell r="C388">
            <v>1</v>
          </cell>
          <cell r="D388">
            <v>6.4</v>
          </cell>
        </row>
        <row r="389">
          <cell r="A389" t="str">
            <v>PMA02</v>
          </cell>
          <cell r="B389">
            <v>232.2</v>
          </cell>
          <cell r="C389">
            <v>0.67</v>
          </cell>
          <cell r="D389">
            <v>2.8</v>
          </cell>
        </row>
        <row r="390">
          <cell r="A390" t="str">
            <v>PMA03</v>
          </cell>
          <cell r="B390">
            <v>6659.5</v>
          </cell>
          <cell r="C390">
            <v>2.38</v>
          </cell>
          <cell r="D390">
            <v>7.2</v>
          </cell>
        </row>
        <row r="391">
          <cell r="A391" t="str">
            <v>PMA04</v>
          </cell>
          <cell r="B391">
            <v>8254.6</v>
          </cell>
          <cell r="C391">
            <v>3.2</v>
          </cell>
          <cell r="D391">
            <v>11.6</v>
          </cell>
        </row>
        <row r="392">
          <cell r="A392" t="str">
            <v>PMA05</v>
          </cell>
          <cell r="B392">
            <v>2058.3000000000002</v>
          </cell>
          <cell r="C392">
            <v>3.06</v>
          </cell>
          <cell r="D392">
            <v>20.5</v>
          </cell>
        </row>
        <row r="393">
          <cell r="A393" t="str">
            <v>PMA07</v>
          </cell>
          <cell r="B393">
            <v>679.9</v>
          </cell>
          <cell r="C393">
            <v>1.1200000000000001</v>
          </cell>
          <cell r="D393">
            <v>5.4</v>
          </cell>
        </row>
        <row r="394">
          <cell r="A394" t="str">
            <v>PMA08</v>
          </cell>
          <cell r="B394">
            <v>1699.5</v>
          </cell>
          <cell r="C394">
            <v>2.23</v>
          </cell>
          <cell r="D394">
            <v>21.8</v>
          </cell>
        </row>
        <row r="395">
          <cell r="A395" t="str">
            <v>PMA09</v>
          </cell>
          <cell r="B395">
            <v>756.9</v>
          </cell>
          <cell r="C395">
            <v>1.62</v>
          </cell>
          <cell r="D395">
            <v>8.1</v>
          </cell>
        </row>
        <row r="396">
          <cell r="A396" t="str">
            <v>PMA10</v>
          </cell>
          <cell r="B396">
            <v>181.8</v>
          </cell>
          <cell r="C396">
            <v>1.01</v>
          </cell>
          <cell r="D396">
            <v>2.6</v>
          </cell>
        </row>
        <row r="397">
          <cell r="A397" t="str">
            <v>PMA11</v>
          </cell>
          <cell r="B397">
            <v>355.5</v>
          </cell>
          <cell r="C397">
            <v>0.68</v>
          </cell>
          <cell r="D397">
            <v>3.8</v>
          </cell>
        </row>
        <row r="398">
          <cell r="A398" t="str">
            <v>PMB01</v>
          </cell>
          <cell r="B398">
            <v>896.9</v>
          </cell>
          <cell r="C398">
            <v>1.26</v>
          </cell>
          <cell r="D398">
            <v>5.4</v>
          </cell>
        </row>
        <row r="399">
          <cell r="A399" t="str">
            <v>PMB02</v>
          </cell>
          <cell r="B399">
            <v>648</v>
          </cell>
          <cell r="C399">
            <v>1.04</v>
          </cell>
          <cell r="D399">
            <v>7.9</v>
          </cell>
        </row>
        <row r="400">
          <cell r="A400" t="str">
            <v>PMB03</v>
          </cell>
          <cell r="B400">
            <v>793.4</v>
          </cell>
          <cell r="C400">
            <v>1.46</v>
          </cell>
          <cell r="D400">
            <v>7.8</v>
          </cell>
        </row>
        <row r="401">
          <cell r="A401" t="str">
            <v>PMB04</v>
          </cell>
          <cell r="B401">
            <v>5278.7</v>
          </cell>
          <cell r="C401">
            <v>3.67</v>
          </cell>
          <cell r="D401">
            <v>9.1999999999999993</v>
          </cell>
        </row>
        <row r="402">
          <cell r="A402" t="str">
            <v>W7</v>
          </cell>
          <cell r="B402">
            <v>1629.8</v>
          </cell>
          <cell r="C402">
            <v>2.41</v>
          </cell>
          <cell r="D402">
            <v>11.5</v>
          </cell>
        </row>
        <row r="403">
          <cell r="A403" t="str">
            <v>W11</v>
          </cell>
          <cell r="B403">
            <v>445.5</v>
          </cell>
          <cell r="C403">
            <v>1.19</v>
          </cell>
          <cell r="D403">
            <v>6.8</v>
          </cell>
        </row>
        <row r="404">
          <cell r="A404" t="str">
            <v>BPA01</v>
          </cell>
          <cell r="B404">
            <v>2014.3</v>
          </cell>
          <cell r="C404">
            <v>2.2599999999999998</v>
          </cell>
          <cell r="D404">
            <v>17.7</v>
          </cell>
        </row>
        <row r="405">
          <cell r="A405" t="str">
            <v>BPA02</v>
          </cell>
          <cell r="B405">
            <v>1817.8</v>
          </cell>
          <cell r="C405">
            <v>2.4900000000000002</v>
          </cell>
          <cell r="D405">
            <v>10.7</v>
          </cell>
        </row>
        <row r="406">
          <cell r="A406" t="str">
            <v>BPB01</v>
          </cell>
          <cell r="B406">
            <v>510.1</v>
          </cell>
          <cell r="C406">
            <v>1.24</v>
          </cell>
          <cell r="D406">
            <v>3.8</v>
          </cell>
        </row>
        <row r="407">
          <cell r="A407" t="str">
            <v>BPB02</v>
          </cell>
          <cell r="B407">
            <v>487.9</v>
          </cell>
          <cell r="C407">
            <v>1.08</v>
          </cell>
          <cell r="D407">
            <v>5.8</v>
          </cell>
        </row>
        <row r="408">
          <cell r="A408" t="str">
            <v>BPB03</v>
          </cell>
          <cell r="B408">
            <v>277.39999999999998</v>
          </cell>
          <cell r="C408">
            <v>1.1100000000000001</v>
          </cell>
          <cell r="D408">
            <v>6.1</v>
          </cell>
        </row>
        <row r="409">
          <cell r="A409" t="str">
            <v>BPC01</v>
          </cell>
          <cell r="B409">
            <v>205.5</v>
          </cell>
          <cell r="C409">
            <v>0.78</v>
          </cell>
          <cell r="D409">
            <v>2.6</v>
          </cell>
        </row>
        <row r="410">
          <cell r="A410" t="str">
            <v>BPC02</v>
          </cell>
          <cell r="B410">
            <v>186.1</v>
          </cell>
          <cell r="C410">
            <v>0.52</v>
          </cell>
          <cell r="D410">
            <v>3.4</v>
          </cell>
        </row>
        <row r="411">
          <cell r="A411" t="str">
            <v>BPD01</v>
          </cell>
          <cell r="B411">
            <v>205.6</v>
          </cell>
          <cell r="C411">
            <v>0.48</v>
          </cell>
          <cell r="D411">
            <v>4.8</v>
          </cell>
        </row>
        <row r="412">
          <cell r="A412" t="str">
            <v>BPE01</v>
          </cell>
          <cell r="B412">
            <v>259.39999999999998</v>
          </cell>
          <cell r="C412">
            <v>0.92</v>
          </cell>
          <cell r="D412">
            <v>6.5</v>
          </cell>
        </row>
        <row r="413">
          <cell r="A413" t="str">
            <v>BPF01</v>
          </cell>
          <cell r="B413">
            <v>310.8</v>
          </cell>
          <cell r="C413">
            <v>0.91</v>
          </cell>
          <cell r="D413">
            <v>3.3</v>
          </cell>
        </row>
        <row r="414">
          <cell r="A414" t="str">
            <v>BPG01</v>
          </cell>
          <cell r="B414">
            <v>537.70000000000005</v>
          </cell>
          <cell r="C414">
            <v>0.95</v>
          </cell>
          <cell r="D414">
            <v>8</v>
          </cell>
        </row>
        <row r="415">
          <cell r="A415" t="str">
            <v>BPH01</v>
          </cell>
          <cell r="B415">
            <v>279.5</v>
          </cell>
          <cell r="C415">
            <v>0.84</v>
          </cell>
          <cell r="D415">
            <v>4.7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0"/>
  <sheetViews>
    <sheetView showGridLines="0" zoomScale="85" zoomScaleNormal="85" workbookViewId="0">
      <selection activeCell="B28" sqref="B28"/>
    </sheetView>
  </sheetViews>
  <sheetFormatPr baseColWidth="10" defaultColWidth="9.1640625" defaultRowHeight="15" x14ac:dyDescent="0.2"/>
  <cols>
    <col min="1" max="1" width="5.6640625" style="7" customWidth="1"/>
    <col min="2" max="2" width="42.5" style="17" customWidth="1"/>
    <col min="3" max="3" width="30.6640625" hidden="1" customWidth="1"/>
    <col min="4" max="4" width="7.33203125" hidden="1" customWidth="1"/>
    <col min="5" max="5" width="9.83203125" style="18" customWidth="1"/>
    <col min="6" max="6" width="13.1640625" style="19" hidden="1" customWidth="1"/>
    <col min="7" max="7" width="11.6640625" style="23" customWidth="1"/>
    <col min="8" max="8" width="12" style="23" customWidth="1"/>
    <col min="9" max="9" width="9.5" style="21" customWidth="1"/>
    <col min="10" max="10" width="9.83203125" style="18" customWidth="1"/>
    <col min="11" max="11" width="10.1640625" style="18" customWidth="1"/>
    <col min="12" max="12" width="9.83203125" style="18" bestFit="1" customWidth="1"/>
    <col min="13" max="13" width="0.83203125" style="18" customWidth="1"/>
    <col min="14" max="16" width="9.33203125" style="7" customWidth="1"/>
    <col min="17" max="17" width="0.83203125" style="18" customWidth="1"/>
    <col min="18" max="19" width="10" style="22" customWidth="1"/>
    <col min="20" max="20" width="10" style="22" bestFit="1" customWidth="1"/>
    <col min="21" max="21" width="0.83203125" style="18" customWidth="1"/>
    <col min="22" max="22" width="6.5" customWidth="1"/>
    <col min="23" max="23" width="6.5" style="21" customWidth="1"/>
    <col min="24" max="24" width="40.1640625" customWidth="1"/>
    <col min="25" max="25" width="8.33203125" bestFit="1" customWidth="1"/>
  </cols>
  <sheetData>
    <row r="1" spans="1:25" s="30" customFormat="1" ht="15" customHeight="1" x14ac:dyDescent="0.2">
      <c r="A1" s="35" t="s">
        <v>0</v>
      </c>
      <c r="B1" s="36" t="s">
        <v>1</v>
      </c>
      <c r="C1" s="36" t="s">
        <v>599</v>
      </c>
      <c r="D1" s="36" t="s">
        <v>600</v>
      </c>
      <c r="E1" s="35" t="s">
        <v>177</v>
      </c>
      <c r="F1" s="39" t="s">
        <v>95</v>
      </c>
      <c r="G1" s="36" t="s">
        <v>609</v>
      </c>
      <c r="H1" s="36" t="s">
        <v>608</v>
      </c>
      <c r="I1" s="35" t="s">
        <v>547</v>
      </c>
      <c r="J1" s="37" t="s">
        <v>396</v>
      </c>
      <c r="K1" s="37"/>
      <c r="L1" s="37"/>
      <c r="M1" s="29"/>
      <c r="N1" s="38" t="s">
        <v>401</v>
      </c>
      <c r="O1" s="38"/>
      <c r="P1" s="38"/>
      <c r="Q1" s="29"/>
      <c r="R1" s="38" t="s">
        <v>400</v>
      </c>
      <c r="S1" s="38"/>
      <c r="T1" s="38"/>
      <c r="U1" s="29"/>
      <c r="V1" s="37" t="s">
        <v>399</v>
      </c>
      <c r="W1" s="37"/>
      <c r="X1" s="36" t="s">
        <v>26</v>
      </c>
      <c r="Y1" s="35" t="s">
        <v>544</v>
      </c>
    </row>
    <row r="2" spans="1:25" s="30" customFormat="1" ht="16" x14ac:dyDescent="0.2">
      <c r="A2" s="35"/>
      <c r="B2" s="36"/>
      <c r="C2" s="36"/>
      <c r="D2" s="36"/>
      <c r="E2" s="35"/>
      <c r="F2" s="39"/>
      <c r="G2" s="36"/>
      <c r="H2" s="36"/>
      <c r="I2" s="35"/>
      <c r="J2" s="31" t="s">
        <v>397</v>
      </c>
      <c r="K2" s="31" t="s">
        <v>402</v>
      </c>
      <c r="L2" s="31" t="s">
        <v>605</v>
      </c>
      <c r="M2" s="31"/>
      <c r="N2" s="32" t="s">
        <v>397</v>
      </c>
      <c r="O2" s="32" t="s">
        <v>402</v>
      </c>
      <c r="P2" s="32" t="s">
        <v>605</v>
      </c>
      <c r="Q2" s="31"/>
      <c r="R2" s="32" t="s">
        <v>397</v>
      </c>
      <c r="S2" s="32" t="s">
        <v>402</v>
      </c>
      <c r="T2" s="32" t="s">
        <v>605</v>
      </c>
      <c r="U2" s="33"/>
      <c r="V2" s="30" t="s">
        <v>398</v>
      </c>
      <c r="W2" s="34" t="s">
        <v>550</v>
      </c>
      <c r="X2" s="36"/>
      <c r="Y2" s="35"/>
    </row>
    <row r="3" spans="1:25" x14ac:dyDescent="0.2">
      <c r="A3" s="7" t="s">
        <v>2</v>
      </c>
      <c r="B3" s="17" t="s">
        <v>4</v>
      </c>
      <c r="C3" t="str">
        <f>IF(LEFT($B3)="*","",$B3)</f>
        <v>Eucalyptus perriniana</v>
      </c>
      <c r="D3" t="str">
        <f>IF(LEFT($B3)="*","",INDEX(counts!B:C,MATCH($B3,counts!B:B,0), 2))</f>
        <v>E.per</v>
      </c>
      <c r="E3" s="18">
        <v>43160</v>
      </c>
      <c r="F3" s="19" t="s">
        <v>142</v>
      </c>
      <c r="G3" s="20">
        <v>-37.747889999999998</v>
      </c>
      <c r="H3" s="20">
        <v>146.21875</v>
      </c>
      <c r="I3" s="21" t="s">
        <v>397</v>
      </c>
      <c r="J3" s="18">
        <v>43209</v>
      </c>
      <c r="K3" s="18">
        <v>43228</v>
      </c>
      <c r="L3" s="18">
        <v>43315</v>
      </c>
      <c r="N3" s="7" t="s">
        <v>403</v>
      </c>
      <c r="O3" s="7" t="s">
        <v>403</v>
      </c>
      <c r="P3" s="7" t="s">
        <v>404</v>
      </c>
      <c r="R3" s="22" t="s">
        <v>405</v>
      </c>
      <c r="S3" s="22" t="s">
        <v>405</v>
      </c>
      <c r="T3" s="22" t="s">
        <v>406</v>
      </c>
      <c r="V3">
        <f>COUNTIFS(leafdata!$A:$A,collections!$A3,leafdata!$D:$D,"Adult")</f>
        <v>2</v>
      </c>
      <c r="W3">
        <f>COUNTIFS(leafdata!$A:$A,collections!$A3,leafdata!$D:$D,"Juvenile")</f>
        <v>3</v>
      </c>
    </row>
    <row r="4" spans="1:25" x14ac:dyDescent="0.2">
      <c r="A4" s="7" t="s">
        <v>8</v>
      </c>
      <c r="B4" s="17" t="s">
        <v>4</v>
      </c>
      <c r="C4" t="str">
        <f t="shared" ref="C4:C67" si="0">IF(LEFT($B4)="*","",$B4)</f>
        <v>Eucalyptus perriniana</v>
      </c>
      <c r="D4" t="str">
        <f>IF(LEFT($B4)="*","",INDEX(counts!B:C,MATCH($B4,counts!B:B,0), 2))</f>
        <v>E.per</v>
      </c>
      <c r="E4" s="18">
        <v>43160</v>
      </c>
      <c r="F4" s="19" t="s">
        <v>142</v>
      </c>
      <c r="G4" s="20">
        <v>-37.747889999999998</v>
      </c>
      <c r="H4" s="20">
        <v>146.21875</v>
      </c>
      <c r="I4" s="21" t="s">
        <v>397</v>
      </c>
      <c r="J4" s="18">
        <v>43209</v>
      </c>
      <c r="K4" s="18">
        <v>43228</v>
      </c>
      <c r="L4" s="18">
        <v>43315</v>
      </c>
      <c r="N4" s="7" t="s">
        <v>403</v>
      </c>
      <c r="O4" s="7" t="s">
        <v>403</v>
      </c>
      <c r="P4" s="7" t="s">
        <v>404</v>
      </c>
      <c r="R4" s="22" t="s">
        <v>405</v>
      </c>
      <c r="S4" s="22" t="s">
        <v>405</v>
      </c>
      <c r="T4" s="22" t="s">
        <v>406</v>
      </c>
      <c r="V4">
        <f>COUNTIFS(leafdata!$A:$A,collections!$A4,leafdata!$D:$D,"Adult")</f>
        <v>2</v>
      </c>
      <c r="W4">
        <f>COUNTIFS(leafdata!$A:$A,collections!$A4,leafdata!$D:$D,"Juvenile")</f>
        <v>3</v>
      </c>
    </row>
    <row r="5" spans="1:25" x14ac:dyDescent="0.2">
      <c r="A5" s="7" t="s">
        <v>9</v>
      </c>
      <c r="B5" s="17" t="s">
        <v>10</v>
      </c>
      <c r="C5" t="str">
        <f t="shared" si="0"/>
        <v>Eucalyptus glaucescens</v>
      </c>
      <c r="D5" t="str">
        <f>IF(LEFT($B5)="*","",INDEX(counts!B:C,MATCH($B5,counts!B:B,0), 2))</f>
        <v>E.gla</v>
      </c>
      <c r="E5" s="18">
        <v>43160</v>
      </c>
      <c r="F5" s="19" t="s">
        <v>142</v>
      </c>
      <c r="G5" s="20">
        <v>-37.840220000000002</v>
      </c>
      <c r="H5" s="20">
        <v>146.25097</v>
      </c>
      <c r="I5" s="21" t="s">
        <v>397</v>
      </c>
      <c r="J5" s="18">
        <v>43209</v>
      </c>
      <c r="K5" s="18">
        <v>43228</v>
      </c>
      <c r="L5" s="18">
        <v>43315</v>
      </c>
      <c r="N5" s="7" t="s">
        <v>403</v>
      </c>
      <c r="O5" s="7" t="s">
        <v>403</v>
      </c>
      <c r="P5" s="7" t="s">
        <v>404</v>
      </c>
      <c r="R5" s="22" t="s">
        <v>405</v>
      </c>
      <c r="S5" s="22" t="s">
        <v>405</v>
      </c>
      <c r="T5" s="22" t="s">
        <v>406</v>
      </c>
      <c r="V5">
        <f>COUNTIFS(leafdata!$A:$A,collections!$A5,leafdata!$D:$D,"Adult")</f>
        <v>3</v>
      </c>
      <c r="W5">
        <f>COUNTIFS(leafdata!$A:$A,collections!$A5,leafdata!$D:$D,"Juvenile")</f>
        <v>0</v>
      </c>
    </row>
    <row r="6" spans="1:25" x14ac:dyDescent="0.2">
      <c r="A6" s="7" t="s">
        <v>11</v>
      </c>
      <c r="B6" s="17" t="s">
        <v>10</v>
      </c>
      <c r="C6" t="str">
        <f t="shared" si="0"/>
        <v>Eucalyptus glaucescens</v>
      </c>
      <c r="D6" t="str">
        <f>IF(LEFT($B6)="*","",INDEX(counts!B:C,MATCH($B6,counts!B:B,0), 2))</f>
        <v>E.gla</v>
      </c>
      <c r="E6" s="18">
        <v>43160</v>
      </c>
      <c r="F6" s="19" t="s">
        <v>142</v>
      </c>
      <c r="G6" s="20">
        <v>-37.840220000000002</v>
      </c>
      <c r="H6" s="20">
        <v>146.25097</v>
      </c>
      <c r="I6" s="21" t="s">
        <v>397</v>
      </c>
      <c r="J6" s="18">
        <v>43209</v>
      </c>
      <c r="K6" s="18">
        <v>43228</v>
      </c>
      <c r="L6" s="18">
        <v>43315</v>
      </c>
      <c r="N6" s="7" t="s">
        <v>403</v>
      </c>
      <c r="O6" s="7" t="s">
        <v>403</v>
      </c>
      <c r="P6" s="7" t="s">
        <v>404</v>
      </c>
      <c r="R6" s="22" t="s">
        <v>405</v>
      </c>
      <c r="S6" s="22" t="s">
        <v>405</v>
      </c>
      <c r="T6" s="22" t="s">
        <v>406</v>
      </c>
      <c r="V6">
        <f>COUNTIFS(leafdata!$A:$A,collections!$A6,leafdata!$D:$D,"Adult")</f>
        <v>3</v>
      </c>
      <c r="W6">
        <f>COUNTIFS(leafdata!$A:$A,collections!$A6,leafdata!$D:$D,"Juvenile")</f>
        <v>3</v>
      </c>
    </row>
    <row r="7" spans="1:25" x14ac:dyDescent="0.2">
      <c r="A7" s="7" t="s">
        <v>13</v>
      </c>
      <c r="B7" s="17" t="s">
        <v>12</v>
      </c>
      <c r="C7" t="str">
        <f t="shared" si="0"/>
        <v>Eucalyptus pauciflora subsp. acerina</v>
      </c>
      <c r="D7" t="str">
        <f>IF(LEFT($B7)="*","",INDEX(counts!B:C,MATCH($B7,counts!B:B,0), 2))</f>
        <v>E.paua</v>
      </c>
      <c r="E7" s="18">
        <v>43160</v>
      </c>
      <c r="F7" s="19" t="s">
        <v>142</v>
      </c>
      <c r="G7" s="20">
        <v>-37.839509999999997</v>
      </c>
      <c r="H7" s="20">
        <v>146.26114000000001</v>
      </c>
      <c r="I7" s="21" t="s">
        <v>397</v>
      </c>
      <c r="J7" s="18">
        <v>43209</v>
      </c>
      <c r="K7" s="18">
        <v>43228</v>
      </c>
      <c r="L7" s="18">
        <v>43315</v>
      </c>
      <c r="N7" s="7" t="s">
        <v>403</v>
      </c>
      <c r="O7" s="7" t="s">
        <v>403</v>
      </c>
      <c r="P7" s="7" t="s">
        <v>404</v>
      </c>
      <c r="R7" s="22" t="s">
        <v>405</v>
      </c>
      <c r="S7" s="22" t="s">
        <v>405</v>
      </c>
      <c r="T7" s="22" t="s">
        <v>406</v>
      </c>
      <c r="V7">
        <f>COUNTIFS(leafdata!$A:$A,collections!$A7,leafdata!$D:$D,"Adult")</f>
        <v>3</v>
      </c>
      <c r="W7">
        <f>COUNTIFS(leafdata!$A:$A,collections!$A7,leafdata!$D:$D,"Juvenile")</f>
        <v>3</v>
      </c>
    </row>
    <row r="8" spans="1:25" x14ac:dyDescent="0.2">
      <c r="A8" s="7" t="s">
        <v>14</v>
      </c>
      <c r="B8" s="17" t="s">
        <v>12</v>
      </c>
      <c r="C8" t="str">
        <f t="shared" si="0"/>
        <v>Eucalyptus pauciflora subsp. acerina</v>
      </c>
      <c r="D8" t="str">
        <f>IF(LEFT($B8)="*","",INDEX(counts!B:C,MATCH($B8,counts!B:B,0), 2))</f>
        <v>E.paua</v>
      </c>
      <c r="E8" s="18">
        <v>43160</v>
      </c>
      <c r="F8" s="19" t="s">
        <v>142</v>
      </c>
      <c r="G8" s="20">
        <v>-37.839509999999997</v>
      </c>
      <c r="H8" s="20">
        <v>146.26114000000001</v>
      </c>
      <c r="I8" s="21" t="s">
        <v>397</v>
      </c>
      <c r="J8" s="18">
        <v>43209</v>
      </c>
      <c r="K8" s="18">
        <v>43228</v>
      </c>
      <c r="L8" s="18">
        <v>43315</v>
      </c>
      <c r="N8" s="7" t="s">
        <v>403</v>
      </c>
      <c r="O8" s="7" t="s">
        <v>403</v>
      </c>
      <c r="P8" s="7" t="s">
        <v>404</v>
      </c>
      <c r="R8" s="22" t="s">
        <v>405</v>
      </c>
      <c r="S8" s="22" t="s">
        <v>405</v>
      </c>
      <c r="T8" s="22" t="s">
        <v>406</v>
      </c>
      <c r="V8">
        <f>COUNTIFS(leafdata!$A:$A,collections!$A8,leafdata!$D:$D,"Adult")</f>
        <v>3</v>
      </c>
      <c r="W8">
        <f>COUNTIFS(leafdata!$A:$A,collections!$A8,leafdata!$D:$D,"Juvenile")</f>
        <v>3</v>
      </c>
    </row>
    <row r="9" spans="1:25" x14ac:dyDescent="0.2">
      <c r="A9" s="7" t="s">
        <v>15</v>
      </c>
      <c r="B9" s="17" t="s">
        <v>16</v>
      </c>
      <c r="C9" t="str">
        <f t="shared" si="0"/>
        <v>Eucalyptus obliqua</v>
      </c>
      <c r="D9" t="str">
        <f>IF(LEFT($B9)="*","",INDEX(counts!B:C,MATCH($B9,counts!B:B,0), 2))</f>
        <v>E.obl</v>
      </c>
      <c r="E9" s="18">
        <v>43160</v>
      </c>
      <c r="F9" s="19" t="s">
        <v>142</v>
      </c>
      <c r="G9" s="20">
        <v>-38.02599</v>
      </c>
      <c r="H9" s="20">
        <v>146.35155</v>
      </c>
      <c r="I9" s="21" t="s">
        <v>397</v>
      </c>
      <c r="J9" s="18">
        <v>43209</v>
      </c>
      <c r="K9" s="18">
        <v>43228</v>
      </c>
      <c r="L9" s="18">
        <v>43315</v>
      </c>
      <c r="N9" s="7" t="s">
        <v>403</v>
      </c>
      <c r="O9" s="7" t="s">
        <v>403</v>
      </c>
      <c r="P9" s="7" t="s">
        <v>404</v>
      </c>
      <c r="R9" s="22" t="s">
        <v>405</v>
      </c>
      <c r="S9" s="22" t="s">
        <v>405</v>
      </c>
      <c r="T9" s="22" t="s">
        <v>406</v>
      </c>
      <c r="V9">
        <f>COUNTIFS(leafdata!$A:$A,collections!$A9,leafdata!$D:$D,"Adult")</f>
        <v>3</v>
      </c>
      <c r="W9">
        <f>COUNTIFS(leafdata!$A:$A,collections!$A9,leafdata!$D:$D,"Juvenile")</f>
        <v>3</v>
      </c>
    </row>
    <row r="10" spans="1:25" x14ac:dyDescent="0.2">
      <c r="A10" s="7" t="s">
        <v>17</v>
      </c>
      <c r="B10" s="17" t="s">
        <v>19</v>
      </c>
      <c r="C10" t="str">
        <f t="shared" si="0"/>
        <v>Eucalyptus angophoroides</v>
      </c>
      <c r="D10" t="str">
        <f>IF(LEFT($B10)="*","",INDEX(counts!B:C,MATCH($B10,counts!B:B,0), 2))</f>
        <v>E.ang</v>
      </c>
      <c r="E10" s="18">
        <v>43160</v>
      </c>
      <c r="F10" s="19" t="s">
        <v>142</v>
      </c>
      <c r="G10" s="20">
        <v>-38.017629999999997</v>
      </c>
      <c r="H10" s="20">
        <v>146.35132999999999</v>
      </c>
      <c r="I10" s="21" t="s">
        <v>397</v>
      </c>
      <c r="J10" s="18">
        <v>43209</v>
      </c>
      <c r="K10" s="18">
        <v>43228</v>
      </c>
      <c r="L10" s="18">
        <v>43315</v>
      </c>
      <c r="N10" s="7" t="s">
        <v>403</v>
      </c>
      <c r="O10" s="7" t="s">
        <v>403</v>
      </c>
      <c r="P10" s="7" t="s">
        <v>404</v>
      </c>
      <c r="R10" s="22" t="s">
        <v>405</v>
      </c>
      <c r="S10" s="22" t="s">
        <v>405</v>
      </c>
      <c r="T10" s="22" t="s">
        <v>406</v>
      </c>
      <c r="V10">
        <f>COUNTIFS(leafdata!$A:$A,collections!$A10,leafdata!$D:$D,"Adult")</f>
        <v>3</v>
      </c>
      <c r="W10">
        <f>COUNTIFS(leafdata!$A:$A,collections!$A10,leafdata!$D:$D,"Juvenile")</f>
        <v>3</v>
      </c>
    </row>
    <row r="11" spans="1:25" x14ac:dyDescent="0.2">
      <c r="A11" s="7" t="s">
        <v>18</v>
      </c>
      <c r="B11" s="17" t="s">
        <v>19</v>
      </c>
      <c r="C11" t="str">
        <f t="shared" si="0"/>
        <v>Eucalyptus angophoroides</v>
      </c>
      <c r="D11" t="str">
        <f>IF(LEFT($B11)="*","",INDEX(counts!B:C,MATCH($B11,counts!B:B,0), 2))</f>
        <v>E.ang</v>
      </c>
      <c r="E11" s="18">
        <v>43160</v>
      </c>
      <c r="F11" s="19" t="s">
        <v>142</v>
      </c>
      <c r="G11" s="20">
        <v>-38.017629999999997</v>
      </c>
      <c r="H11" s="20">
        <v>146.35132999999999</v>
      </c>
      <c r="I11" s="21" t="s">
        <v>397</v>
      </c>
      <c r="J11" s="18">
        <v>43209</v>
      </c>
      <c r="K11" s="18">
        <v>43228</v>
      </c>
      <c r="L11" s="18">
        <v>43315</v>
      </c>
      <c r="N11" s="7" t="s">
        <v>403</v>
      </c>
      <c r="O11" s="7" t="s">
        <v>403</v>
      </c>
      <c r="P11" s="7" t="s">
        <v>404</v>
      </c>
      <c r="R11" s="22" t="s">
        <v>405</v>
      </c>
      <c r="S11" s="22" t="s">
        <v>405</v>
      </c>
      <c r="T11" s="22" t="s">
        <v>406</v>
      </c>
      <c r="V11">
        <f>COUNTIFS(leafdata!$A:$A,collections!$A11,leafdata!$D:$D,"Adult")</f>
        <v>3</v>
      </c>
      <c r="W11">
        <f>COUNTIFS(leafdata!$A:$A,collections!$A11,leafdata!$D:$D,"Juvenile")</f>
        <v>3</v>
      </c>
    </row>
    <row r="12" spans="1:25" x14ac:dyDescent="0.2">
      <c r="A12" s="7" t="s">
        <v>20</v>
      </c>
      <c r="B12" s="17" t="s">
        <v>21</v>
      </c>
      <c r="C12" t="str">
        <f t="shared" si="0"/>
        <v>Eucalyptus consideniana</v>
      </c>
      <c r="D12" t="str">
        <f>IF(LEFT($B12)="*","",INDEX(counts!B:C,MATCH($B12,counts!B:B,0), 2))</f>
        <v>E.csdn</v>
      </c>
      <c r="E12" s="18">
        <v>43160</v>
      </c>
      <c r="F12" s="19" t="s">
        <v>142</v>
      </c>
      <c r="G12" s="20">
        <v>-38.02534</v>
      </c>
      <c r="H12" s="20">
        <v>146.34963999999999</v>
      </c>
      <c r="I12" s="21" t="s">
        <v>397</v>
      </c>
      <c r="J12" s="18">
        <v>43209</v>
      </c>
      <c r="K12" s="18">
        <v>43228</v>
      </c>
      <c r="L12" s="18">
        <v>43315</v>
      </c>
      <c r="N12" s="7" t="s">
        <v>403</v>
      </c>
      <c r="O12" s="7" t="s">
        <v>403</v>
      </c>
      <c r="P12" s="7" t="s">
        <v>404</v>
      </c>
      <c r="R12" s="22" t="s">
        <v>405</v>
      </c>
      <c r="S12" s="22" t="s">
        <v>405</v>
      </c>
      <c r="T12" s="22" t="s">
        <v>406</v>
      </c>
      <c r="V12">
        <f>COUNTIFS(leafdata!$A:$A,collections!$A12,leafdata!$D:$D,"Adult")</f>
        <v>3</v>
      </c>
      <c r="W12">
        <f>COUNTIFS(leafdata!$A:$A,collections!$A12,leafdata!$D:$D,"Juvenile")</f>
        <v>2</v>
      </c>
    </row>
    <row r="13" spans="1:25" x14ac:dyDescent="0.2">
      <c r="A13" s="7" t="s">
        <v>23</v>
      </c>
      <c r="B13" s="17" t="s">
        <v>22</v>
      </c>
      <c r="C13" t="str">
        <f t="shared" si="0"/>
        <v>Eucalyptus conspicua</v>
      </c>
      <c r="D13" t="str">
        <f>IF(LEFT($B13)="*","",INDEX(counts!B:C,MATCH($B13,counts!B:B,0), 2))</f>
        <v>E.cspc</v>
      </c>
      <c r="E13" s="18">
        <v>43160</v>
      </c>
      <c r="F13" s="19" t="s">
        <v>142</v>
      </c>
      <c r="G13" s="20">
        <v>-38.02534</v>
      </c>
      <c r="H13" s="20">
        <v>146.34963999999999</v>
      </c>
      <c r="I13" s="21" t="s">
        <v>397</v>
      </c>
      <c r="J13" s="18">
        <v>43209</v>
      </c>
      <c r="K13" s="18">
        <v>43229</v>
      </c>
      <c r="L13" s="18">
        <v>43315</v>
      </c>
      <c r="N13" s="7" t="s">
        <v>403</v>
      </c>
      <c r="O13" s="7" t="s">
        <v>403</v>
      </c>
      <c r="P13" s="7" t="s">
        <v>404</v>
      </c>
      <c r="R13" s="22" t="s">
        <v>405</v>
      </c>
      <c r="S13" s="22" t="s">
        <v>405</v>
      </c>
      <c r="T13" s="22" t="s">
        <v>406</v>
      </c>
      <c r="V13">
        <f>COUNTIFS(leafdata!$A:$A,collections!$A13,leafdata!$D:$D,"Adult")</f>
        <v>3</v>
      </c>
      <c r="W13">
        <f>COUNTIFS(leafdata!$A:$A,collections!$A13,leafdata!$D:$D,"Juvenile")</f>
        <v>3</v>
      </c>
    </row>
    <row r="14" spans="1:25" x14ac:dyDescent="0.2">
      <c r="A14" s="7" t="s">
        <v>25</v>
      </c>
      <c r="B14" s="17" t="s">
        <v>24</v>
      </c>
      <c r="C14" t="str">
        <f t="shared" si="0"/>
        <v>Eucalyptus fulgens</v>
      </c>
      <c r="D14" t="str">
        <f>IF(LEFT($B14)="*","",INDEX(counts!B:C,MATCH($B14,counts!B:B,0), 2))</f>
        <v>E.ful</v>
      </c>
      <c r="E14" s="18">
        <v>43160</v>
      </c>
      <c r="F14" s="19" t="s">
        <v>142</v>
      </c>
      <c r="G14" s="20">
        <v>-37.992469999999997</v>
      </c>
      <c r="H14" s="20">
        <v>145.69955999999999</v>
      </c>
      <c r="I14" s="21" t="s">
        <v>397</v>
      </c>
      <c r="J14" s="18">
        <v>43209</v>
      </c>
      <c r="K14" s="18">
        <v>43229</v>
      </c>
      <c r="L14" s="18">
        <v>43318</v>
      </c>
      <c r="N14" s="7" t="s">
        <v>403</v>
      </c>
      <c r="O14" s="7" t="s">
        <v>403</v>
      </c>
      <c r="P14" s="7" t="s">
        <v>404</v>
      </c>
      <c r="R14" s="22" t="s">
        <v>405</v>
      </c>
      <c r="S14" s="22" t="s">
        <v>405</v>
      </c>
      <c r="T14" s="22" t="s">
        <v>406</v>
      </c>
      <c r="V14">
        <f>COUNTIFS(leafdata!$A:$A,collections!$A14,leafdata!$D:$D,"Adult")</f>
        <v>3</v>
      </c>
      <c r="W14">
        <f>COUNTIFS(leafdata!$A:$A,collections!$A14,leafdata!$D:$D,"Juvenile")</f>
        <v>3</v>
      </c>
    </row>
    <row r="15" spans="1:25" x14ac:dyDescent="0.2">
      <c r="A15" s="7" t="s">
        <v>27</v>
      </c>
      <c r="B15" s="17" t="s">
        <v>230</v>
      </c>
      <c r="C15" t="str">
        <f t="shared" si="0"/>
        <v>Eucalyptus camaldulensis</v>
      </c>
      <c r="D15" t="str">
        <f>IF(LEFT($B15)="*","",INDEX(counts!B:C,MATCH($B15,counts!B:B,0), 2))</f>
        <v>E.cam</v>
      </c>
      <c r="E15" s="18">
        <v>43201</v>
      </c>
      <c r="F15" s="19" t="s">
        <v>142</v>
      </c>
      <c r="G15" s="23">
        <v>-37.794314</v>
      </c>
      <c r="H15" s="23">
        <v>144.95265699999999</v>
      </c>
      <c r="I15" s="21" t="s">
        <v>397</v>
      </c>
      <c r="J15" s="18">
        <v>43213</v>
      </c>
      <c r="K15" s="18">
        <v>43229</v>
      </c>
      <c r="L15" s="18">
        <v>43318</v>
      </c>
      <c r="N15" s="7" t="s">
        <v>403</v>
      </c>
      <c r="O15" s="7" t="s">
        <v>403</v>
      </c>
      <c r="P15" s="7" t="s">
        <v>404</v>
      </c>
      <c r="R15" s="22" t="s">
        <v>405</v>
      </c>
      <c r="S15" s="22" t="s">
        <v>405</v>
      </c>
      <c r="T15" s="22" t="s">
        <v>406</v>
      </c>
      <c r="V15">
        <f>COUNTIFS(leafdata!$A:$A,collections!$A15,leafdata!$D:$D,"Adult")</f>
        <v>3</v>
      </c>
      <c r="W15">
        <f>COUNTIFS(leafdata!$A:$A,collections!$A15,leafdata!$D:$D,"Juvenile")</f>
        <v>3</v>
      </c>
    </row>
    <row r="16" spans="1:25" x14ac:dyDescent="0.2">
      <c r="A16" s="7" t="s">
        <v>28</v>
      </c>
      <c r="B16" s="17" t="s">
        <v>147</v>
      </c>
      <c r="C16" t="str">
        <f t="shared" si="0"/>
        <v/>
      </c>
      <c r="D16" t="str">
        <f>IF(LEFT($B16)="*","",INDEX(counts!B:C,MATCH($B16,counts!B:B,0), 2))</f>
        <v/>
      </c>
      <c r="E16" s="18">
        <v>43201</v>
      </c>
      <c r="F16" s="19" t="s">
        <v>142</v>
      </c>
      <c r="G16" s="23">
        <v>-37.792251999999998</v>
      </c>
      <c r="H16" s="23">
        <v>144.95056400000001</v>
      </c>
      <c r="I16" s="24" t="s">
        <v>548</v>
      </c>
      <c r="J16" s="18" t="s">
        <v>548</v>
      </c>
      <c r="K16" s="18" t="s">
        <v>548</v>
      </c>
      <c r="L16" s="18" t="s">
        <v>548</v>
      </c>
      <c r="N16" s="25" t="s">
        <v>548</v>
      </c>
      <c r="O16" s="25" t="s">
        <v>548</v>
      </c>
      <c r="P16" s="25" t="s">
        <v>548</v>
      </c>
      <c r="R16" s="18" t="s">
        <v>548</v>
      </c>
      <c r="S16" s="18" t="s">
        <v>548</v>
      </c>
      <c r="T16" s="18" t="s">
        <v>548</v>
      </c>
      <c r="V16" s="18" t="s">
        <v>548</v>
      </c>
      <c r="W16" s="18" t="s">
        <v>548</v>
      </c>
      <c r="X16" t="s">
        <v>36</v>
      </c>
    </row>
    <row r="17" spans="1:24" x14ac:dyDescent="0.2">
      <c r="A17" s="7" t="s">
        <v>29</v>
      </c>
      <c r="B17" s="17" t="s">
        <v>230</v>
      </c>
      <c r="C17" t="str">
        <f t="shared" si="0"/>
        <v>Eucalyptus camaldulensis</v>
      </c>
      <c r="D17" t="str">
        <f>IF(LEFT($B17)="*","",INDEX(counts!B:C,MATCH($B17,counts!B:B,0), 2))</f>
        <v>E.cam</v>
      </c>
      <c r="E17" s="18">
        <v>43201</v>
      </c>
      <c r="F17" s="19" t="s">
        <v>142</v>
      </c>
      <c r="G17" s="23">
        <v>-37.791316999999999</v>
      </c>
      <c r="H17" s="23">
        <v>144.949918</v>
      </c>
      <c r="I17" s="21" t="s">
        <v>397</v>
      </c>
      <c r="J17" s="18">
        <v>43213</v>
      </c>
      <c r="K17" s="18">
        <v>43229</v>
      </c>
      <c r="L17" s="18">
        <v>43318</v>
      </c>
      <c r="N17" s="7" t="s">
        <v>403</v>
      </c>
      <c r="O17" s="7" t="s">
        <v>403</v>
      </c>
      <c r="P17" s="7" t="s">
        <v>404</v>
      </c>
      <c r="R17" s="22" t="s">
        <v>405</v>
      </c>
      <c r="S17" s="22" t="s">
        <v>405</v>
      </c>
      <c r="T17" s="22" t="s">
        <v>406</v>
      </c>
      <c r="V17">
        <f>COUNTIFS(leafdata!$A:$A,collections!$A17,leafdata!$D:$D,"Adult")</f>
        <v>3</v>
      </c>
      <c r="W17">
        <f>COUNTIFS(leafdata!$A:$A,collections!$A17,leafdata!$D:$D,"Juvenile")</f>
        <v>3</v>
      </c>
    </row>
    <row r="18" spans="1:24" x14ac:dyDescent="0.2">
      <c r="A18" s="7" t="s">
        <v>30</v>
      </c>
      <c r="B18" s="17" t="s">
        <v>146</v>
      </c>
      <c r="C18" t="str">
        <f t="shared" si="0"/>
        <v/>
      </c>
      <c r="D18" t="str">
        <f>IF(LEFT($B18)="*","",INDEX(counts!B:C,MATCH($B18,counts!B:B,0), 2))</f>
        <v/>
      </c>
      <c r="E18" s="18">
        <v>43201</v>
      </c>
      <c r="F18" s="19" t="s">
        <v>142</v>
      </c>
      <c r="G18" s="23">
        <v>-37.791316999999999</v>
      </c>
      <c r="H18" s="23">
        <v>144.949918</v>
      </c>
      <c r="I18" s="24" t="s">
        <v>548</v>
      </c>
      <c r="J18" s="18" t="s">
        <v>548</v>
      </c>
      <c r="K18" s="18" t="s">
        <v>548</v>
      </c>
      <c r="L18" s="18" t="s">
        <v>548</v>
      </c>
      <c r="N18" s="25" t="s">
        <v>548</v>
      </c>
      <c r="O18" s="25" t="s">
        <v>548</v>
      </c>
      <c r="P18" s="25" t="s">
        <v>548</v>
      </c>
      <c r="R18" s="18" t="s">
        <v>548</v>
      </c>
      <c r="S18" s="18" t="s">
        <v>548</v>
      </c>
      <c r="T18" s="18" t="s">
        <v>548</v>
      </c>
      <c r="V18" s="18" t="s">
        <v>548</v>
      </c>
      <c r="W18" s="18" t="s">
        <v>548</v>
      </c>
      <c r="X18" t="s">
        <v>36</v>
      </c>
    </row>
    <row r="19" spans="1:24" x14ac:dyDescent="0.2">
      <c r="A19" s="7" t="s">
        <v>31</v>
      </c>
      <c r="B19" s="17" t="s">
        <v>146</v>
      </c>
      <c r="C19" t="str">
        <f t="shared" si="0"/>
        <v/>
      </c>
      <c r="D19" t="str">
        <f>IF(LEFT($B19)="*","",INDEX(counts!B:C,MATCH($B19,counts!B:B,0), 2))</f>
        <v/>
      </c>
      <c r="E19" s="18">
        <v>43201</v>
      </c>
      <c r="F19" s="19" t="s">
        <v>142</v>
      </c>
      <c r="G19" s="23">
        <v>-37.791316999999999</v>
      </c>
      <c r="H19" s="23">
        <v>144.949918</v>
      </c>
      <c r="I19" s="24" t="s">
        <v>548</v>
      </c>
      <c r="J19" s="18" t="s">
        <v>548</v>
      </c>
      <c r="K19" s="18" t="s">
        <v>548</v>
      </c>
      <c r="L19" s="18" t="s">
        <v>548</v>
      </c>
      <c r="N19" s="25" t="s">
        <v>548</v>
      </c>
      <c r="O19" s="25" t="s">
        <v>548</v>
      </c>
      <c r="P19" s="25" t="s">
        <v>548</v>
      </c>
      <c r="R19" s="18" t="s">
        <v>548</v>
      </c>
      <c r="S19" s="18" t="s">
        <v>548</v>
      </c>
      <c r="T19" s="18" t="s">
        <v>548</v>
      </c>
      <c r="V19" s="18" t="s">
        <v>548</v>
      </c>
      <c r="W19" s="18" t="s">
        <v>548</v>
      </c>
      <c r="X19" t="s">
        <v>36</v>
      </c>
    </row>
    <row r="20" spans="1:24" x14ac:dyDescent="0.2">
      <c r="A20" s="7" t="s">
        <v>32</v>
      </c>
      <c r="B20" s="17" t="s">
        <v>37</v>
      </c>
      <c r="C20" t="str">
        <f t="shared" si="0"/>
        <v>Eucalyptus melliodora</v>
      </c>
      <c r="D20" t="str">
        <f>IF(LEFT($B20)="*","",INDEX(counts!B:C,MATCH($B20,counts!B:B,0), 2))</f>
        <v>E.mel</v>
      </c>
      <c r="E20" s="18">
        <v>43201</v>
      </c>
      <c r="F20" s="19" t="s">
        <v>142</v>
      </c>
      <c r="G20" s="23">
        <v>-37.788539</v>
      </c>
      <c r="H20" s="23">
        <v>144.945562</v>
      </c>
      <c r="I20" s="21" t="s">
        <v>397</v>
      </c>
      <c r="J20" s="18">
        <v>43213</v>
      </c>
      <c r="K20" s="18">
        <v>43229</v>
      </c>
      <c r="L20" s="18">
        <v>43318</v>
      </c>
      <c r="N20" s="7" t="s">
        <v>403</v>
      </c>
      <c r="O20" s="7" t="s">
        <v>403</v>
      </c>
      <c r="P20" s="7" t="s">
        <v>404</v>
      </c>
      <c r="R20" s="22" t="s">
        <v>405</v>
      </c>
      <c r="S20" s="22" t="s">
        <v>405</v>
      </c>
      <c r="T20" s="22" t="s">
        <v>406</v>
      </c>
      <c r="V20">
        <f>COUNTIFS(leafdata!$A:$A,collections!$A20,leafdata!$D:$D,"Adult")</f>
        <v>3</v>
      </c>
      <c r="W20">
        <f>COUNTIFS(leafdata!$A:$A,collections!$A20,leafdata!$D:$D,"Juvenile")</f>
        <v>3</v>
      </c>
    </row>
    <row r="21" spans="1:24" x14ac:dyDescent="0.2">
      <c r="A21" s="7" t="s">
        <v>33</v>
      </c>
      <c r="B21" s="17" t="s">
        <v>37</v>
      </c>
      <c r="C21" t="str">
        <f t="shared" si="0"/>
        <v>Eucalyptus melliodora</v>
      </c>
      <c r="D21" t="str">
        <f>IF(LEFT($B21)="*","",INDEX(counts!B:C,MATCH($B21,counts!B:B,0), 2))</f>
        <v>E.mel</v>
      </c>
      <c r="E21" s="18">
        <v>43201</v>
      </c>
      <c r="F21" s="19" t="s">
        <v>142</v>
      </c>
      <c r="G21" s="23">
        <v>-37.788539</v>
      </c>
      <c r="H21" s="23">
        <v>144.945562</v>
      </c>
      <c r="I21" s="21" t="s">
        <v>397</v>
      </c>
      <c r="J21" s="18">
        <v>43213</v>
      </c>
      <c r="K21" s="18">
        <v>43229</v>
      </c>
      <c r="L21" s="18">
        <v>43318</v>
      </c>
      <c r="N21" s="7" t="s">
        <v>403</v>
      </c>
      <c r="O21" s="7" t="s">
        <v>403</v>
      </c>
      <c r="P21" s="7" t="s">
        <v>404</v>
      </c>
      <c r="R21" s="22" t="s">
        <v>405</v>
      </c>
      <c r="S21" s="22" t="s">
        <v>405</v>
      </c>
      <c r="T21" s="22" t="s">
        <v>406</v>
      </c>
      <c r="V21">
        <f>COUNTIFS(leafdata!$A:$A,collections!$A21,leafdata!$D:$D,"Adult")</f>
        <v>3</v>
      </c>
      <c r="W21">
        <f>COUNTIFS(leafdata!$A:$A,collections!$A21,leafdata!$D:$D,"Juvenile")</f>
        <v>3</v>
      </c>
    </row>
    <row r="22" spans="1:24" x14ac:dyDescent="0.2">
      <c r="A22" s="7" t="s">
        <v>34</v>
      </c>
      <c r="B22" s="17" t="s">
        <v>230</v>
      </c>
      <c r="C22" t="str">
        <f t="shared" si="0"/>
        <v>Eucalyptus camaldulensis</v>
      </c>
      <c r="D22" t="str">
        <f>IF(LEFT($B22)="*","",INDEX(counts!B:C,MATCH($B22,counts!B:B,0), 2))</f>
        <v>E.cam</v>
      </c>
      <c r="E22" s="18">
        <v>43201</v>
      </c>
      <c r="F22" s="19" t="s">
        <v>142</v>
      </c>
      <c r="G22" s="23">
        <v>-37.785345</v>
      </c>
      <c r="H22" s="23">
        <v>144.943501</v>
      </c>
      <c r="I22" s="21" t="s">
        <v>397</v>
      </c>
      <c r="J22" s="18">
        <v>43213</v>
      </c>
      <c r="K22" s="18">
        <v>43229</v>
      </c>
      <c r="L22" s="18">
        <v>43318</v>
      </c>
      <c r="N22" s="7" t="s">
        <v>403</v>
      </c>
      <c r="O22" s="7" t="s">
        <v>403</v>
      </c>
      <c r="P22" s="7" t="s">
        <v>404</v>
      </c>
      <c r="R22" s="22" t="s">
        <v>405</v>
      </c>
      <c r="S22" s="22" t="s">
        <v>405</v>
      </c>
      <c r="T22" s="22" t="s">
        <v>406</v>
      </c>
      <c r="V22">
        <f>COUNTIFS(leafdata!$A:$A,collections!$A22,leafdata!$D:$D,"Adult")</f>
        <v>3</v>
      </c>
      <c r="W22">
        <f>COUNTIFS(leafdata!$A:$A,collections!$A22,leafdata!$D:$D,"Juvenile")</f>
        <v>3</v>
      </c>
    </row>
    <row r="23" spans="1:24" x14ac:dyDescent="0.2">
      <c r="A23" s="7" t="s">
        <v>35</v>
      </c>
      <c r="B23" s="17" t="s">
        <v>230</v>
      </c>
      <c r="C23" t="str">
        <f t="shared" si="0"/>
        <v>Eucalyptus camaldulensis</v>
      </c>
      <c r="D23" t="str">
        <f>IF(LEFT($B23)="*","",INDEX(counts!B:C,MATCH($B23,counts!B:B,0), 2))</f>
        <v>E.cam</v>
      </c>
      <c r="E23" s="18">
        <v>43201</v>
      </c>
      <c r="F23" s="19" t="s">
        <v>142</v>
      </c>
      <c r="G23" s="23">
        <v>-37.785345</v>
      </c>
      <c r="H23" s="23">
        <v>144.943501</v>
      </c>
      <c r="I23" s="21" t="s">
        <v>397</v>
      </c>
      <c r="J23" s="18">
        <v>43213</v>
      </c>
      <c r="K23" s="18">
        <v>43229</v>
      </c>
      <c r="L23" s="18">
        <v>43318</v>
      </c>
      <c r="N23" s="7" t="s">
        <v>403</v>
      </c>
      <c r="O23" s="7" t="s">
        <v>403</v>
      </c>
      <c r="P23" s="7" t="s">
        <v>404</v>
      </c>
      <c r="R23" s="22" t="s">
        <v>405</v>
      </c>
      <c r="S23" s="22" t="s">
        <v>405</v>
      </c>
      <c r="T23" s="22" t="s">
        <v>406</v>
      </c>
      <c r="V23">
        <f>COUNTIFS(leafdata!$A:$A,collections!$A23,leafdata!$D:$D,"Adult")</f>
        <v>3</v>
      </c>
      <c r="W23">
        <f>COUNTIFS(leafdata!$A:$A,collections!$A23,leafdata!$D:$D,"Juvenile")</f>
        <v>3</v>
      </c>
    </row>
    <row r="24" spans="1:24" x14ac:dyDescent="0.2">
      <c r="A24" s="7" t="s">
        <v>72</v>
      </c>
      <c r="B24" s="17" t="s">
        <v>230</v>
      </c>
      <c r="C24" t="str">
        <f t="shared" si="0"/>
        <v>Eucalyptus camaldulensis</v>
      </c>
      <c r="D24" t="str">
        <f>IF(LEFT($B24)="*","",INDEX(counts!B:C,MATCH($B24,counts!B:B,0), 2))</f>
        <v>E.cam</v>
      </c>
      <c r="E24" s="18">
        <v>43270</v>
      </c>
      <c r="F24" s="19" t="s">
        <v>142</v>
      </c>
      <c r="G24" s="23">
        <v>-37.708907000000004</v>
      </c>
      <c r="H24" s="23">
        <v>145.07247699999999</v>
      </c>
      <c r="I24" s="21" t="s">
        <v>397</v>
      </c>
      <c r="J24" s="18">
        <v>43280</v>
      </c>
      <c r="K24" s="18">
        <v>43328</v>
      </c>
      <c r="L24" s="18">
        <v>43322</v>
      </c>
      <c r="N24" s="7" t="s">
        <v>403</v>
      </c>
      <c r="O24" s="7" t="s">
        <v>404</v>
      </c>
      <c r="P24" s="7" t="s">
        <v>404</v>
      </c>
      <c r="R24" s="22" t="s">
        <v>406</v>
      </c>
      <c r="S24" s="22" t="s">
        <v>406</v>
      </c>
      <c r="T24" s="22" t="s">
        <v>406</v>
      </c>
      <c r="V24">
        <f>COUNTIFS(leafdata!$A:$A,collections!$A24,leafdata!$D:$D,"Adult")</f>
        <v>3</v>
      </c>
      <c r="W24">
        <f>COUNTIFS(leafdata!$A:$A,collections!$A24,leafdata!$D:$D,"Juvenile")</f>
        <v>3</v>
      </c>
    </row>
    <row r="25" spans="1:24" x14ac:dyDescent="0.2">
      <c r="A25" s="7" t="s">
        <v>73</v>
      </c>
      <c r="B25" s="17" t="s">
        <v>230</v>
      </c>
      <c r="C25" t="str">
        <f t="shared" si="0"/>
        <v>Eucalyptus camaldulensis</v>
      </c>
      <c r="D25" t="str">
        <f>IF(LEFT($B25)="*","",INDEX(counts!B:C,MATCH($B25,counts!B:B,0), 2))</f>
        <v>E.cam</v>
      </c>
      <c r="E25" s="18">
        <v>43270</v>
      </c>
      <c r="F25" s="19" t="s">
        <v>142</v>
      </c>
      <c r="G25" s="23">
        <v>-37.709294</v>
      </c>
      <c r="H25" s="23">
        <v>145.07213100000001</v>
      </c>
      <c r="I25" s="21" t="s">
        <v>397</v>
      </c>
      <c r="J25" s="18">
        <v>43280</v>
      </c>
      <c r="K25" s="18">
        <v>43328</v>
      </c>
      <c r="L25" s="18">
        <v>43322</v>
      </c>
      <c r="N25" s="7" t="s">
        <v>403</v>
      </c>
      <c r="O25" s="7" t="s">
        <v>404</v>
      </c>
      <c r="P25" s="7" t="s">
        <v>404</v>
      </c>
      <c r="R25" s="22" t="s">
        <v>406</v>
      </c>
      <c r="S25" s="22" t="s">
        <v>406</v>
      </c>
      <c r="T25" s="22" t="s">
        <v>406</v>
      </c>
      <c r="V25">
        <f>COUNTIFS(leafdata!$A:$A,collections!$A25,leafdata!$D:$D,"Adult")</f>
        <v>3</v>
      </c>
      <c r="W25">
        <f>COUNTIFS(leafdata!$A:$A,collections!$A25,leafdata!$D:$D,"Juvenile")</f>
        <v>3</v>
      </c>
    </row>
    <row r="26" spans="1:24" x14ac:dyDescent="0.2">
      <c r="A26" s="7" t="s">
        <v>74</v>
      </c>
      <c r="B26" s="17" t="s">
        <v>230</v>
      </c>
      <c r="C26" t="str">
        <f t="shared" si="0"/>
        <v>Eucalyptus camaldulensis</v>
      </c>
      <c r="D26" t="str">
        <f>IF(LEFT($B26)="*","",INDEX(counts!B:C,MATCH($B26,counts!B:B,0), 2))</f>
        <v>E.cam</v>
      </c>
      <c r="E26" s="18">
        <v>43270</v>
      </c>
      <c r="F26" s="19" t="s">
        <v>142</v>
      </c>
      <c r="G26" s="23">
        <v>-37.709294</v>
      </c>
      <c r="H26" s="23">
        <v>145.07213100000001</v>
      </c>
      <c r="I26" s="21" t="s">
        <v>397</v>
      </c>
      <c r="J26" s="18">
        <v>43280</v>
      </c>
      <c r="K26" s="18">
        <v>43328</v>
      </c>
      <c r="L26" s="18">
        <v>43328</v>
      </c>
      <c r="N26" s="7" t="s">
        <v>403</v>
      </c>
      <c r="O26" s="7" t="s">
        <v>404</v>
      </c>
      <c r="P26" s="7" t="s">
        <v>404</v>
      </c>
      <c r="R26" s="22" t="s">
        <v>406</v>
      </c>
      <c r="S26" s="22" t="s">
        <v>406</v>
      </c>
      <c r="T26" s="22" t="s">
        <v>406</v>
      </c>
      <c r="V26">
        <f>COUNTIFS(leafdata!$A:$A,collections!$A26,leafdata!$D:$D,"Adult")</f>
        <v>3</v>
      </c>
      <c r="W26">
        <f>COUNTIFS(leafdata!$A:$A,collections!$A26,leafdata!$D:$D,"Juvenile")</f>
        <v>3</v>
      </c>
    </row>
    <row r="27" spans="1:24" x14ac:dyDescent="0.2">
      <c r="A27" s="7" t="s">
        <v>75</v>
      </c>
      <c r="B27" s="17" t="s">
        <v>230</v>
      </c>
      <c r="C27" t="str">
        <f t="shared" si="0"/>
        <v>Eucalyptus camaldulensis</v>
      </c>
      <c r="D27" t="str">
        <f>IF(LEFT($B27)="*","",INDEX(counts!B:C,MATCH($B27,counts!B:B,0), 2))</f>
        <v>E.cam</v>
      </c>
      <c r="E27" s="18">
        <v>43270</v>
      </c>
      <c r="F27" s="19" t="s">
        <v>142</v>
      </c>
      <c r="G27" s="23">
        <v>-37.709887000000002</v>
      </c>
      <c r="H27" s="23">
        <v>145.07156699999999</v>
      </c>
      <c r="I27" s="21" t="s">
        <v>397</v>
      </c>
      <c r="J27" s="18">
        <v>43280</v>
      </c>
      <c r="K27" s="18">
        <v>43328</v>
      </c>
      <c r="L27" s="18">
        <v>43329</v>
      </c>
      <c r="N27" s="7" t="s">
        <v>403</v>
      </c>
      <c r="O27" s="7" t="s">
        <v>404</v>
      </c>
      <c r="P27" s="7" t="s">
        <v>404</v>
      </c>
      <c r="R27" s="22" t="s">
        <v>406</v>
      </c>
      <c r="S27" s="22" t="s">
        <v>406</v>
      </c>
      <c r="T27" s="22" t="s">
        <v>406</v>
      </c>
      <c r="V27">
        <f>COUNTIFS(leafdata!$A:$A,collections!$A27,leafdata!$D:$D,"Adult")</f>
        <v>3</v>
      </c>
      <c r="W27">
        <f>COUNTIFS(leafdata!$A:$A,collections!$A27,leafdata!$D:$D,"Juvenile")</f>
        <v>3</v>
      </c>
    </row>
    <row r="28" spans="1:24" x14ac:dyDescent="0.2">
      <c r="A28" s="7" t="s">
        <v>76</v>
      </c>
      <c r="B28" s="17" t="s">
        <v>230</v>
      </c>
      <c r="C28" t="str">
        <f t="shared" si="0"/>
        <v>Eucalyptus camaldulensis</v>
      </c>
      <c r="D28" t="str">
        <f>IF(LEFT($B28)="*","",INDEX(counts!B:C,MATCH($B28,counts!B:B,0), 2))</f>
        <v>E.cam</v>
      </c>
      <c r="E28" s="18">
        <v>43270</v>
      </c>
      <c r="F28" s="19" t="s">
        <v>142</v>
      </c>
      <c r="G28" s="23">
        <v>-37.710954999999998</v>
      </c>
      <c r="H28" s="23">
        <v>145.071111</v>
      </c>
      <c r="I28" s="21" t="s">
        <v>397</v>
      </c>
      <c r="J28" s="18">
        <v>43280</v>
      </c>
      <c r="K28" s="18">
        <v>43328</v>
      </c>
      <c r="L28" s="18">
        <v>43330</v>
      </c>
      <c r="N28" s="7" t="s">
        <v>403</v>
      </c>
      <c r="O28" s="7" t="s">
        <v>404</v>
      </c>
      <c r="P28" s="7" t="s">
        <v>404</v>
      </c>
      <c r="R28" s="22" t="s">
        <v>406</v>
      </c>
      <c r="S28" s="22" t="s">
        <v>406</v>
      </c>
      <c r="T28" s="22" t="s">
        <v>406</v>
      </c>
      <c r="V28">
        <f>COUNTIFS(leafdata!$A:$A,collections!$A28,leafdata!$D:$D,"Adult")</f>
        <v>3</v>
      </c>
      <c r="W28">
        <f>COUNTIFS(leafdata!$A:$A,collections!$A28,leafdata!$D:$D,"Juvenile")</f>
        <v>3</v>
      </c>
    </row>
    <row r="29" spans="1:24" x14ac:dyDescent="0.2">
      <c r="A29" s="7" t="s">
        <v>77</v>
      </c>
      <c r="B29" s="17" t="s">
        <v>230</v>
      </c>
      <c r="C29" t="str">
        <f t="shared" si="0"/>
        <v>Eucalyptus camaldulensis</v>
      </c>
      <c r="D29" t="str">
        <f>IF(LEFT($B29)="*","",INDEX(counts!B:C,MATCH($B29,counts!B:B,0), 2))</f>
        <v>E.cam</v>
      </c>
      <c r="E29" s="18">
        <v>43270</v>
      </c>
      <c r="F29" s="19" t="s">
        <v>142</v>
      </c>
      <c r="G29" s="23">
        <v>-37.711548000000001</v>
      </c>
      <c r="H29" s="23">
        <v>145.071335</v>
      </c>
      <c r="I29" s="21" t="s">
        <v>397</v>
      </c>
      <c r="J29" s="18">
        <v>43280</v>
      </c>
      <c r="K29" s="18">
        <v>43328</v>
      </c>
      <c r="L29" s="18">
        <v>43331</v>
      </c>
      <c r="N29" s="7" t="s">
        <v>403</v>
      </c>
      <c r="O29" s="7" t="s">
        <v>404</v>
      </c>
      <c r="P29" s="7" t="s">
        <v>404</v>
      </c>
      <c r="R29" s="22" t="s">
        <v>406</v>
      </c>
      <c r="S29" s="22" t="s">
        <v>406</v>
      </c>
      <c r="T29" s="22" t="s">
        <v>406</v>
      </c>
      <c r="V29">
        <f>COUNTIFS(leafdata!$A:$A,collections!$A29,leafdata!$D:$D,"Adult")</f>
        <v>3</v>
      </c>
      <c r="W29">
        <f>COUNTIFS(leafdata!$A:$A,collections!$A29,leafdata!$D:$D,"Juvenile")</f>
        <v>3</v>
      </c>
    </row>
    <row r="30" spans="1:24" x14ac:dyDescent="0.2">
      <c r="A30" s="7" t="s">
        <v>78</v>
      </c>
      <c r="B30" s="17" t="s">
        <v>89</v>
      </c>
      <c r="C30" t="str">
        <f t="shared" si="0"/>
        <v>Eucalyptus ovata</v>
      </c>
      <c r="D30" t="str">
        <f>IF(LEFT($B30)="*","",INDEX(counts!B:C,MATCH($B30,counts!B:B,0), 2))</f>
        <v>E.ova</v>
      </c>
      <c r="E30" s="18">
        <v>43270</v>
      </c>
      <c r="F30" s="19" t="s">
        <v>142</v>
      </c>
      <c r="G30" s="23">
        <v>-37.711756999999999</v>
      </c>
      <c r="H30" s="23">
        <v>145.07076000000001</v>
      </c>
      <c r="I30" s="21" t="s">
        <v>397</v>
      </c>
      <c r="J30" s="18">
        <v>43280</v>
      </c>
      <c r="K30" s="18">
        <v>43328</v>
      </c>
      <c r="L30" s="18">
        <v>43332</v>
      </c>
      <c r="N30" s="7" t="s">
        <v>403</v>
      </c>
      <c r="O30" s="7" t="s">
        <v>404</v>
      </c>
      <c r="P30" s="7" t="s">
        <v>404</v>
      </c>
      <c r="R30" s="22" t="s">
        <v>406</v>
      </c>
      <c r="S30" s="22" t="s">
        <v>406</v>
      </c>
      <c r="T30" s="22" t="s">
        <v>406</v>
      </c>
      <c r="V30">
        <f>COUNTIFS(leafdata!$A:$A,collections!$A30,leafdata!$D:$D,"Adult")</f>
        <v>3</v>
      </c>
      <c r="W30">
        <f>COUNTIFS(leafdata!$A:$A,collections!$A30,leafdata!$D:$D,"Juvenile")</f>
        <v>3</v>
      </c>
    </row>
    <row r="31" spans="1:24" x14ac:dyDescent="0.2">
      <c r="A31" s="7" t="s">
        <v>79</v>
      </c>
      <c r="B31" s="17" t="s">
        <v>230</v>
      </c>
      <c r="C31" t="str">
        <f t="shared" si="0"/>
        <v>Eucalyptus camaldulensis</v>
      </c>
      <c r="D31" t="str">
        <f>IF(LEFT($B31)="*","",INDEX(counts!B:C,MATCH($B31,counts!B:B,0), 2))</f>
        <v>E.cam</v>
      </c>
      <c r="E31" s="18">
        <v>43270</v>
      </c>
      <c r="F31" s="19" t="s">
        <v>142</v>
      </c>
      <c r="G31" s="23">
        <v>-37.710971000000001</v>
      </c>
      <c r="H31" s="23">
        <v>145.07022799999999</v>
      </c>
      <c r="I31" s="21" t="s">
        <v>397</v>
      </c>
      <c r="J31" s="18">
        <v>43280</v>
      </c>
      <c r="K31" s="18">
        <v>43328</v>
      </c>
      <c r="L31" s="18">
        <v>43333</v>
      </c>
      <c r="N31" s="7" t="s">
        <v>403</v>
      </c>
      <c r="O31" s="7" t="s">
        <v>404</v>
      </c>
      <c r="P31" s="7" t="s">
        <v>404</v>
      </c>
      <c r="R31" s="22" t="s">
        <v>406</v>
      </c>
      <c r="S31" s="22" t="s">
        <v>406</v>
      </c>
      <c r="T31" s="22" t="s">
        <v>406</v>
      </c>
      <c r="V31">
        <f>COUNTIFS(leafdata!$A:$A,collections!$A31,leafdata!$D:$D,"Adult")</f>
        <v>3</v>
      </c>
      <c r="W31">
        <f>COUNTIFS(leafdata!$A:$A,collections!$A31,leafdata!$D:$D,"Juvenile")</f>
        <v>3</v>
      </c>
    </row>
    <row r="32" spans="1:24" x14ac:dyDescent="0.2">
      <c r="A32" s="7" t="s">
        <v>80</v>
      </c>
      <c r="B32" s="17" t="s">
        <v>89</v>
      </c>
      <c r="C32" t="str">
        <f t="shared" si="0"/>
        <v>Eucalyptus ovata</v>
      </c>
      <c r="D32" t="str">
        <f>IF(LEFT($B32)="*","",INDEX(counts!B:C,MATCH($B32,counts!B:B,0), 2))</f>
        <v>E.ova</v>
      </c>
      <c r="E32" s="18">
        <v>43270</v>
      </c>
      <c r="F32" s="19" t="s">
        <v>142</v>
      </c>
      <c r="G32" s="23">
        <v>-37.711756999999999</v>
      </c>
      <c r="H32" s="23">
        <v>145.07076000000001</v>
      </c>
      <c r="I32" s="21" t="s">
        <v>397</v>
      </c>
      <c r="J32" s="18">
        <v>43280</v>
      </c>
      <c r="K32" s="18">
        <v>43328</v>
      </c>
      <c r="L32" s="18">
        <v>43334</v>
      </c>
      <c r="N32" s="7" t="s">
        <v>403</v>
      </c>
      <c r="O32" s="7" t="s">
        <v>404</v>
      </c>
      <c r="P32" s="7" t="s">
        <v>404</v>
      </c>
      <c r="R32" s="22" t="s">
        <v>406</v>
      </c>
      <c r="S32" s="22" t="s">
        <v>406</v>
      </c>
      <c r="T32" s="22" t="s">
        <v>406</v>
      </c>
      <c r="V32">
        <f>COUNTIFS(leafdata!$A:$A,collections!$A32,leafdata!$D:$D,"Adult")</f>
        <v>3</v>
      </c>
      <c r="W32">
        <f>COUNTIFS(leafdata!$A:$A,collections!$A32,leafdata!$D:$D,"Juvenile")</f>
        <v>3</v>
      </c>
    </row>
    <row r="33" spans="1:25" x14ac:dyDescent="0.2">
      <c r="A33" s="7" t="s">
        <v>81</v>
      </c>
      <c r="B33" s="17" t="s">
        <v>89</v>
      </c>
      <c r="C33" t="str">
        <f t="shared" si="0"/>
        <v>Eucalyptus ovata</v>
      </c>
      <c r="D33" t="str">
        <f>IF(LEFT($B33)="*","",INDEX(counts!B:C,MATCH($B33,counts!B:B,0), 2))</f>
        <v>E.ova</v>
      </c>
      <c r="E33" s="18">
        <v>43270</v>
      </c>
      <c r="F33" s="19" t="s">
        <v>142</v>
      </c>
      <c r="G33" s="23">
        <v>-37.711756999999999</v>
      </c>
      <c r="H33" s="23">
        <v>145.07076000000001</v>
      </c>
      <c r="I33" s="21" t="s">
        <v>397</v>
      </c>
      <c r="J33" s="18">
        <v>43280</v>
      </c>
      <c r="K33" s="18">
        <v>43328</v>
      </c>
      <c r="L33" s="18">
        <v>43335</v>
      </c>
      <c r="N33" s="7" t="s">
        <v>403</v>
      </c>
      <c r="O33" s="7" t="s">
        <v>404</v>
      </c>
      <c r="P33" s="7" t="s">
        <v>404</v>
      </c>
      <c r="R33" s="22" t="s">
        <v>406</v>
      </c>
      <c r="S33" s="22" t="s">
        <v>406</v>
      </c>
      <c r="T33" s="22" t="s">
        <v>406</v>
      </c>
      <c r="V33">
        <f>COUNTIFS(leafdata!$A:$A,collections!$A33,leafdata!$D:$D,"Adult")</f>
        <v>3</v>
      </c>
      <c r="W33">
        <f>COUNTIFS(leafdata!$A:$A,collections!$A33,leafdata!$D:$D,"Juvenile")</f>
        <v>3</v>
      </c>
    </row>
    <row r="34" spans="1:25" x14ac:dyDescent="0.2">
      <c r="A34" s="7" t="s">
        <v>82</v>
      </c>
      <c r="B34" s="17" t="s">
        <v>89</v>
      </c>
      <c r="C34" t="str">
        <f t="shared" si="0"/>
        <v>Eucalyptus ovata</v>
      </c>
      <c r="D34" t="str">
        <f>IF(LEFT($B34)="*","",INDEX(counts!B:C,MATCH($B34,counts!B:B,0), 2))</f>
        <v>E.ova</v>
      </c>
      <c r="E34" s="18">
        <v>43270</v>
      </c>
      <c r="F34" s="19" t="s">
        <v>142</v>
      </c>
      <c r="G34" s="23">
        <v>-37.711756999999999</v>
      </c>
      <c r="H34" s="23">
        <v>145.07076000000001</v>
      </c>
      <c r="I34" s="21" t="s">
        <v>397</v>
      </c>
      <c r="J34" s="18">
        <v>43280</v>
      </c>
      <c r="K34" s="18">
        <v>43328</v>
      </c>
      <c r="L34" s="18">
        <v>43336</v>
      </c>
      <c r="N34" s="7" t="s">
        <v>403</v>
      </c>
      <c r="O34" s="7" t="s">
        <v>404</v>
      </c>
      <c r="P34" s="7" t="s">
        <v>404</v>
      </c>
      <c r="R34" s="22" t="s">
        <v>406</v>
      </c>
      <c r="S34" s="22" t="s">
        <v>406</v>
      </c>
      <c r="T34" s="22" t="s">
        <v>406</v>
      </c>
      <c r="V34">
        <f>COUNTIFS(leafdata!$A:$A,collections!$A34,leafdata!$D:$D,"Adult")</f>
        <v>3</v>
      </c>
      <c r="W34">
        <f>COUNTIFS(leafdata!$A:$A,collections!$A34,leafdata!$D:$D,"Juvenile")</f>
        <v>3</v>
      </c>
    </row>
    <row r="35" spans="1:25" x14ac:dyDescent="0.2">
      <c r="A35" s="7" t="s">
        <v>83</v>
      </c>
      <c r="B35" s="17" t="s">
        <v>37</v>
      </c>
      <c r="C35" t="str">
        <f t="shared" si="0"/>
        <v>Eucalyptus melliodora</v>
      </c>
      <c r="D35" t="str">
        <f>IF(LEFT($B35)="*","",INDEX(counts!B:C,MATCH($B35,counts!B:B,0), 2))</f>
        <v>E.mel</v>
      </c>
      <c r="E35" s="18">
        <v>43270</v>
      </c>
      <c r="F35" s="19" t="s">
        <v>142</v>
      </c>
      <c r="G35" s="23">
        <v>-37.710424000000003</v>
      </c>
      <c r="H35" s="23">
        <v>145.068376</v>
      </c>
      <c r="I35" s="21" t="s">
        <v>397</v>
      </c>
      <c r="J35" s="18">
        <v>43280</v>
      </c>
      <c r="K35" s="18">
        <v>43328</v>
      </c>
      <c r="L35" s="18">
        <v>43337</v>
      </c>
      <c r="N35" s="7" t="s">
        <v>403</v>
      </c>
      <c r="O35" s="7" t="s">
        <v>404</v>
      </c>
      <c r="P35" s="7" t="s">
        <v>404</v>
      </c>
      <c r="R35" s="22" t="s">
        <v>406</v>
      </c>
      <c r="S35" s="22" t="s">
        <v>406</v>
      </c>
      <c r="T35" s="22" t="s">
        <v>406</v>
      </c>
      <c r="V35">
        <f>COUNTIFS(leafdata!$A:$A,collections!$A35,leafdata!$D:$D,"Adult")</f>
        <v>3</v>
      </c>
      <c r="W35">
        <f>COUNTIFS(leafdata!$A:$A,collections!$A35,leafdata!$D:$D,"Juvenile")</f>
        <v>3</v>
      </c>
    </row>
    <row r="36" spans="1:25" x14ac:dyDescent="0.2">
      <c r="A36" s="7" t="s">
        <v>84</v>
      </c>
      <c r="B36" s="17" t="s">
        <v>37</v>
      </c>
      <c r="C36" t="str">
        <f t="shared" si="0"/>
        <v>Eucalyptus melliodora</v>
      </c>
      <c r="D36" t="str">
        <f>IF(LEFT($B36)="*","",INDEX(counts!B:C,MATCH($B36,counts!B:B,0), 2))</f>
        <v>E.mel</v>
      </c>
      <c r="E36" s="18">
        <v>43270</v>
      </c>
      <c r="F36" s="19" t="s">
        <v>142</v>
      </c>
      <c r="G36" s="23">
        <v>-37.710284000000001</v>
      </c>
      <c r="H36" s="23">
        <v>145.067453</v>
      </c>
      <c r="I36" s="21" t="s">
        <v>397</v>
      </c>
      <c r="J36" s="18">
        <v>43280</v>
      </c>
      <c r="K36" s="18">
        <v>43328</v>
      </c>
      <c r="L36" s="18">
        <v>43338</v>
      </c>
      <c r="N36" s="7" t="s">
        <v>403</v>
      </c>
      <c r="O36" s="7" t="s">
        <v>404</v>
      </c>
      <c r="P36" s="7" t="s">
        <v>404</v>
      </c>
      <c r="R36" s="22" t="s">
        <v>406</v>
      </c>
      <c r="S36" s="22" t="s">
        <v>406</v>
      </c>
      <c r="T36" s="22" t="s">
        <v>406</v>
      </c>
      <c r="V36">
        <f>COUNTIFS(leafdata!$A:$A,collections!$A36,leafdata!$D:$D,"Adult")</f>
        <v>3</v>
      </c>
      <c r="W36">
        <f>COUNTIFS(leafdata!$A:$A,collections!$A36,leafdata!$D:$D,"Juvenile")</f>
        <v>3</v>
      </c>
    </row>
    <row r="37" spans="1:25" x14ac:dyDescent="0.2">
      <c r="A37" s="7" t="s">
        <v>85</v>
      </c>
      <c r="B37" s="17" t="s">
        <v>37</v>
      </c>
      <c r="C37" t="str">
        <f t="shared" si="0"/>
        <v>Eucalyptus melliodora</v>
      </c>
      <c r="D37" t="str">
        <f>IF(LEFT($B37)="*","",INDEX(counts!B:C,MATCH($B37,counts!B:B,0), 2))</f>
        <v>E.mel</v>
      </c>
      <c r="E37" s="18">
        <v>43270</v>
      </c>
      <c r="F37" s="19" t="s">
        <v>142</v>
      </c>
      <c r="G37" s="23">
        <v>-37.709606000000001</v>
      </c>
      <c r="H37" s="23">
        <v>145.065709</v>
      </c>
      <c r="I37" s="21" t="s">
        <v>397</v>
      </c>
      <c r="J37" s="18">
        <v>43280</v>
      </c>
      <c r="K37" s="18">
        <v>43328</v>
      </c>
      <c r="L37" s="18">
        <v>43339</v>
      </c>
      <c r="N37" s="7" t="s">
        <v>403</v>
      </c>
      <c r="O37" s="7" t="s">
        <v>404</v>
      </c>
      <c r="P37" s="7" t="s">
        <v>404</v>
      </c>
      <c r="R37" s="22" t="s">
        <v>406</v>
      </c>
      <c r="S37" s="22" t="s">
        <v>406</v>
      </c>
      <c r="T37" s="22" t="s">
        <v>406</v>
      </c>
      <c r="V37">
        <f>COUNTIFS(leafdata!$A:$A,collections!$A37,leafdata!$D:$D,"Adult")</f>
        <v>3</v>
      </c>
      <c r="W37">
        <f>COUNTIFS(leafdata!$A:$A,collections!$A37,leafdata!$D:$D,"Juvenile")</f>
        <v>3</v>
      </c>
    </row>
    <row r="38" spans="1:25" x14ac:dyDescent="0.2">
      <c r="A38" s="7" t="s">
        <v>86</v>
      </c>
      <c r="B38" s="17" t="s">
        <v>145</v>
      </c>
      <c r="C38" t="str">
        <f t="shared" si="0"/>
        <v/>
      </c>
      <c r="D38" t="str">
        <f>IF(LEFT($B38)="*","",INDEX(counts!B:C,MATCH($B38,counts!B:B,0), 2))</f>
        <v/>
      </c>
      <c r="E38" s="18">
        <v>43271</v>
      </c>
      <c r="F38" s="19" t="s">
        <v>142</v>
      </c>
      <c r="G38" s="23">
        <v>-37.832107000000001</v>
      </c>
      <c r="H38" s="23">
        <v>145.00963999999999</v>
      </c>
      <c r="I38" s="21" t="s">
        <v>397</v>
      </c>
      <c r="J38" s="18" t="s">
        <v>548</v>
      </c>
      <c r="K38" s="18" t="s">
        <v>548</v>
      </c>
      <c r="L38" s="18" t="s">
        <v>548</v>
      </c>
      <c r="N38" s="25" t="s">
        <v>548</v>
      </c>
      <c r="O38" s="25" t="s">
        <v>548</v>
      </c>
      <c r="P38" s="25" t="s">
        <v>548</v>
      </c>
      <c r="R38" s="18" t="s">
        <v>548</v>
      </c>
      <c r="S38" s="18" t="s">
        <v>548</v>
      </c>
      <c r="T38" s="18" t="s">
        <v>548</v>
      </c>
      <c r="V38" s="18" t="s">
        <v>548</v>
      </c>
      <c r="W38" s="18" t="s">
        <v>548</v>
      </c>
      <c r="X38" t="s">
        <v>36</v>
      </c>
    </row>
    <row r="39" spans="1:25" x14ac:dyDescent="0.2">
      <c r="A39" s="7" t="s">
        <v>87</v>
      </c>
      <c r="B39" s="17" t="s">
        <v>145</v>
      </c>
      <c r="C39" t="str">
        <f t="shared" si="0"/>
        <v/>
      </c>
      <c r="D39" t="str">
        <f>IF(LEFT($B39)="*","",INDEX(counts!B:C,MATCH($B39,counts!B:B,0), 2))</f>
        <v/>
      </c>
      <c r="E39" s="18">
        <v>43271</v>
      </c>
      <c r="F39" s="19" t="s">
        <v>142</v>
      </c>
      <c r="G39" s="23">
        <v>-37.832107000000001</v>
      </c>
      <c r="H39" s="23">
        <v>145.00963999999999</v>
      </c>
      <c r="I39" s="21" t="s">
        <v>397</v>
      </c>
      <c r="J39" s="18" t="s">
        <v>548</v>
      </c>
      <c r="K39" s="18" t="s">
        <v>548</v>
      </c>
      <c r="L39" s="18" t="s">
        <v>548</v>
      </c>
      <c r="N39" s="25" t="s">
        <v>548</v>
      </c>
      <c r="O39" s="25" t="s">
        <v>548</v>
      </c>
      <c r="P39" s="25" t="s">
        <v>548</v>
      </c>
      <c r="R39" s="18" t="s">
        <v>548</v>
      </c>
      <c r="S39" s="18" t="s">
        <v>548</v>
      </c>
      <c r="T39" s="18" t="s">
        <v>548</v>
      </c>
      <c r="V39" s="18" t="s">
        <v>548</v>
      </c>
      <c r="W39" s="18" t="s">
        <v>548</v>
      </c>
      <c r="X39" t="s">
        <v>36</v>
      </c>
    </row>
    <row r="40" spans="1:25" x14ac:dyDescent="0.2">
      <c r="A40" s="7" t="s">
        <v>88</v>
      </c>
      <c r="B40" s="17" t="s">
        <v>145</v>
      </c>
      <c r="C40" t="str">
        <f t="shared" si="0"/>
        <v/>
      </c>
      <c r="D40" t="str">
        <f>IF(LEFT($B40)="*","",INDEX(counts!B:C,MATCH($B40,counts!B:B,0), 2))</f>
        <v/>
      </c>
      <c r="E40" s="18">
        <v>43271</v>
      </c>
      <c r="F40" s="19" t="s">
        <v>142</v>
      </c>
      <c r="G40" s="23">
        <v>-37.832261000000003</v>
      </c>
      <c r="H40" s="23">
        <v>145.01020600000001</v>
      </c>
      <c r="I40" s="21" t="s">
        <v>397</v>
      </c>
      <c r="J40" s="18" t="s">
        <v>548</v>
      </c>
      <c r="K40" s="18" t="s">
        <v>548</v>
      </c>
      <c r="L40" s="18" t="s">
        <v>548</v>
      </c>
      <c r="N40" s="25" t="s">
        <v>548</v>
      </c>
      <c r="O40" s="25" t="s">
        <v>548</v>
      </c>
      <c r="P40" s="25" t="s">
        <v>548</v>
      </c>
      <c r="R40" s="18" t="s">
        <v>548</v>
      </c>
      <c r="S40" s="18" t="s">
        <v>548</v>
      </c>
      <c r="T40" s="18" t="s">
        <v>548</v>
      </c>
      <c r="V40" s="18" t="s">
        <v>548</v>
      </c>
      <c r="W40" s="18" t="s">
        <v>548</v>
      </c>
      <c r="X40" t="s">
        <v>36</v>
      </c>
    </row>
    <row r="41" spans="1:25" x14ac:dyDescent="0.2">
      <c r="A41" s="7" t="s">
        <v>91</v>
      </c>
      <c r="B41" s="17" t="s">
        <v>144</v>
      </c>
      <c r="C41" t="str">
        <f t="shared" si="0"/>
        <v/>
      </c>
      <c r="D41" t="str">
        <f>IF(LEFT($B41)="*","",INDEX(counts!B:C,MATCH($B41,counts!B:B,0), 2))</f>
        <v/>
      </c>
      <c r="E41" s="18">
        <v>43271</v>
      </c>
      <c r="F41" s="19" t="s">
        <v>142</v>
      </c>
      <c r="G41" s="23">
        <v>-37.805720000000001</v>
      </c>
      <c r="H41" s="23">
        <v>145.00863000000001</v>
      </c>
      <c r="I41" s="21" t="s">
        <v>397</v>
      </c>
      <c r="J41" s="18" t="s">
        <v>548</v>
      </c>
      <c r="K41" s="18" t="s">
        <v>548</v>
      </c>
      <c r="L41" s="18" t="s">
        <v>548</v>
      </c>
      <c r="N41" s="25" t="s">
        <v>548</v>
      </c>
      <c r="O41" s="25" t="s">
        <v>548</v>
      </c>
      <c r="P41" s="25" t="s">
        <v>548</v>
      </c>
      <c r="R41" s="18" t="s">
        <v>548</v>
      </c>
      <c r="S41" s="18" t="s">
        <v>548</v>
      </c>
      <c r="T41" s="18" t="s">
        <v>548</v>
      </c>
      <c r="V41" s="18" t="s">
        <v>548</v>
      </c>
      <c r="W41" s="18" t="s">
        <v>548</v>
      </c>
      <c r="X41" t="s">
        <v>94</v>
      </c>
    </row>
    <row r="42" spans="1:25" x14ac:dyDescent="0.2">
      <c r="A42" s="7" t="s">
        <v>92</v>
      </c>
      <c r="B42" s="17" t="s">
        <v>144</v>
      </c>
      <c r="C42" t="str">
        <f t="shared" si="0"/>
        <v/>
      </c>
      <c r="D42" t="str">
        <f>IF(LEFT($B42)="*","",INDEX(counts!B:C,MATCH($B42,counts!B:B,0), 2))</f>
        <v/>
      </c>
      <c r="E42" s="18">
        <v>43271</v>
      </c>
      <c r="F42" s="19" t="s">
        <v>142</v>
      </c>
      <c r="G42" s="23">
        <v>-37.805356000000003</v>
      </c>
      <c r="H42" s="23">
        <v>145.008321</v>
      </c>
      <c r="I42" s="21" t="s">
        <v>397</v>
      </c>
      <c r="J42" s="18" t="s">
        <v>548</v>
      </c>
      <c r="K42" s="18" t="s">
        <v>548</v>
      </c>
      <c r="L42" s="18" t="s">
        <v>548</v>
      </c>
      <c r="N42" s="25" t="s">
        <v>548</v>
      </c>
      <c r="O42" s="25" t="s">
        <v>548</v>
      </c>
      <c r="P42" s="25" t="s">
        <v>548</v>
      </c>
      <c r="R42" s="18" t="s">
        <v>548</v>
      </c>
      <c r="S42" s="18" t="s">
        <v>548</v>
      </c>
      <c r="T42" s="18" t="s">
        <v>548</v>
      </c>
      <c r="V42" s="18" t="s">
        <v>548</v>
      </c>
      <c r="W42" s="18" t="s">
        <v>548</v>
      </c>
      <c r="X42" t="s">
        <v>94</v>
      </c>
    </row>
    <row r="43" spans="1:25" x14ac:dyDescent="0.2">
      <c r="A43" s="7" t="s">
        <v>93</v>
      </c>
      <c r="B43" s="17" t="s">
        <v>144</v>
      </c>
      <c r="C43" t="str">
        <f t="shared" si="0"/>
        <v/>
      </c>
      <c r="D43" t="str">
        <f>IF(LEFT($B43)="*","",INDEX(counts!B:C,MATCH($B43,counts!B:B,0), 2))</f>
        <v/>
      </c>
      <c r="E43" s="18">
        <v>43271</v>
      </c>
      <c r="F43" s="19" t="s">
        <v>142</v>
      </c>
      <c r="G43" s="23">
        <v>-37.804541</v>
      </c>
      <c r="H43" s="23">
        <v>145.00899200000001</v>
      </c>
      <c r="I43" s="21" t="s">
        <v>397</v>
      </c>
      <c r="J43" s="18" t="s">
        <v>548</v>
      </c>
      <c r="K43" s="18" t="s">
        <v>548</v>
      </c>
      <c r="L43" s="18" t="s">
        <v>548</v>
      </c>
      <c r="N43" s="25" t="s">
        <v>548</v>
      </c>
      <c r="O43" s="25" t="s">
        <v>548</v>
      </c>
      <c r="P43" s="25" t="s">
        <v>548</v>
      </c>
      <c r="R43" s="18" t="s">
        <v>548</v>
      </c>
      <c r="S43" s="18" t="s">
        <v>548</v>
      </c>
      <c r="T43" s="18" t="s">
        <v>548</v>
      </c>
      <c r="V43" s="18" t="s">
        <v>548</v>
      </c>
      <c r="W43" s="18" t="s">
        <v>548</v>
      </c>
      <c r="X43" t="s">
        <v>94</v>
      </c>
    </row>
    <row r="44" spans="1:25" x14ac:dyDescent="0.2">
      <c r="A44" s="7" t="s">
        <v>96</v>
      </c>
      <c r="B44" s="17" t="str">
        <f>INDEX([1]Collections!$A:$Z, MATCH($Y44,[1]Collections!$C:$C,0), 1)</f>
        <v>Eucalyptus kitsoniana</v>
      </c>
      <c r="C44" t="str">
        <f t="shared" si="0"/>
        <v>Eucalyptus kitsoniana</v>
      </c>
      <c r="D44" t="str">
        <f>IF(LEFT($B44)="*","",INDEX(counts!B:C,MATCH($B44,counts!B:B,0), 2))</f>
        <v>E.kit</v>
      </c>
      <c r="E44" s="18">
        <f>INDEX([1]Collections!$A:$Z, MATCH($Y44,[1]Collections!$C:$C,0), 2)</f>
        <v>43189</v>
      </c>
      <c r="F44" s="26" t="str">
        <f>INDEX([1]Collections!$A:$Z, MATCH($Y44,[1]Collections!$C:$C,0), 21)&amp;" "&amp;INDEX([1]Collections!$A:$Z, MATCH($Y44,[1]Collections!$C:$C,0), 20)</f>
        <v>W.K. Morris</v>
      </c>
      <c r="G44" s="23">
        <f>INDEX([1]Collections!$A:$Z, MATCH($Y44,[1]Collections!$C:$C,0), 4)</f>
        <v>-38.512619999999998</v>
      </c>
      <c r="H44" s="23">
        <f>INDEX([1]Collections!$A:$Z, MATCH($Y44,[1]Collections!$C:$C,0), 5)</f>
        <v>145.77822</v>
      </c>
      <c r="I44" s="27" t="s">
        <v>408</v>
      </c>
      <c r="J44" s="18" t="s">
        <v>548</v>
      </c>
      <c r="K44" s="18">
        <v>43287</v>
      </c>
      <c r="L44" s="18">
        <v>43293</v>
      </c>
      <c r="N44" s="7" t="s">
        <v>403</v>
      </c>
      <c r="O44" s="7" t="s">
        <v>403</v>
      </c>
      <c r="P44" s="7" t="s">
        <v>403</v>
      </c>
      <c r="R44" s="22" t="s">
        <v>406</v>
      </c>
      <c r="S44" s="22" t="s">
        <v>406</v>
      </c>
      <c r="T44" s="22" t="s">
        <v>406</v>
      </c>
      <c r="V44">
        <f>COUNTIFS(leafdata!$A:$A,collections!$A44,leafdata!$D:$D,"Adult")</f>
        <v>3</v>
      </c>
      <c r="W44">
        <f>COUNTIFS(leafdata!$A:$A,collections!$A44,leafdata!$D:$D,"Juvenile")</f>
        <v>0</v>
      </c>
      <c r="Y44" t="s">
        <v>150</v>
      </c>
    </row>
    <row r="45" spans="1:25" x14ac:dyDescent="0.2">
      <c r="A45" s="7" t="s">
        <v>97</v>
      </c>
      <c r="B45" s="17" t="str">
        <f>INDEX([1]Collections!$A:$Z, MATCH($Y45,[1]Collections!$C:$C,0), 1)</f>
        <v>Eucalyptus kitsoniana</v>
      </c>
      <c r="C45" t="str">
        <f t="shared" si="0"/>
        <v>Eucalyptus kitsoniana</v>
      </c>
      <c r="D45" t="str">
        <f>IF(LEFT($B45)="*","",INDEX(counts!B:C,MATCH($B45,counts!B:B,0), 2))</f>
        <v>E.kit</v>
      </c>
      <c r="E45" s="18">
        <f>INDEX([1]Collections!$A:$Z, MATCH($Y45,[1]Collections!$C:$C,0), 2)</f>
        <v>43189</v>
      </c>
      <c r="F45" s="26" t="str">
        <f>INDEX([1]Collections!$A:$Z, MATCH($Y45,[1]Collections!$C:$C,0), 21)&amp;" "&amp;INDEX([1]Collections!$A:$Z, MATCH($Y45,[1]Collections!$C:$C,0), 20)</f>
        <v>W.K. Morris</v>
      </c>
      <c r="G45" s="23">
        <f>INDEX([1]Collections!$A:$Z, MATCH($Y45,[1]Collections!$C:$C,0), 4)</f>
        <v>-38.512619999999998</v>
      </c>
      <c r="H45" s="23">
        <f>INDEX([1]Collections!$A:$Z, MATCH($Y45,[1]Collections!$C:$C,0), 5)</f>
        <v>145.77822</v>
      </c>
      <c r="I45" s="27" t="s">
        <v>408</v>
      </c>
      <c r="J45" s="18" t="s">
        <v>548</v>
      </c>
      <c r="K45" s="18">
        <v>43287</v>
      </c>
      <c r="L45" s="18">
        <v>43293</v>
      </c>
      <c r="N45" s="7" t="s">
        <v>403</v>
      </c>
      <c r="O45" s="7" t="s">
        <v>403</v>
      </c>
      <c r="P45" s="7" t="s">
        <v>403</v>
      </c>
      <c r="R45" s="22" t="s">
        <v>406</v>
      </c>
      <c r="S45" s="22" t="s">
        <v>406</v>
      </c>
      <c r="T45" s="22" t="s">
        <v>406</v>
      </c>
      <c r="V45">
        <f>COUNTIFS(leafdata!$A:$A,collections!$A45,leafdata!$D:$D,"Adult")</f>
        <v>3</v>
      </c>
      <c r="W45">
        <f>COUNTIFS(leafdata!$A:$A,collections!$A45,leafdata!$D:$D,"Juvenile")</f>
        <v>0</v>
      </c>
      <c r="Y45" t="s">
        <v>151</v>
      </c>
    </row>
    <row r="46" spans="1:25" x14ac:dyDescent="0.2">
      <c r="A46" s="7" t="s">
        <v>98</v>
      </c>
      <c r="B46" s="17" t="str">
        <f>INDEX([1]Collections!$A:$Z, MATCH($Y46,[1]Collections!$C:$C,0), 1)</f>
        <v>Eucalyptus kitsoniana</v>
      </c>
      <c r="C46" t="str">
        <f t="shared" si="0"/>
        <v>Eucalyptus kitsoniana</v>
      </c>
      <c r="D46" t="str">
        <f>IF(LEFT($B46)="*","",INDEX(counts!B:C,MATCH($B46,counts!B:B,0), 2))</f>
        <v>E.kit</v>
      </c>
      <c r="E46" s="18">
        <f>INDEX([1]Collections!$A:$Z, MATCH($Y46,[1]Collections!$C:$C,0), 2)</f>
        <v>43189</v>
      </c>
      <c r="F46" s="26" t="str">
        <f>INDEX([1]Collections!$A:$Z, MATCH($Y46,[1]Collections!$C:$C,0), 21)&amp;" "&amp;INDEX([1]Collections!$A:$Z, MATCH($Y46,[1]Collections!$C:$C,0), 20)</f>
        <v>W.K. Morris</v>
      </c>
      <c r="G46" s="23">
        <f>INDEX([1]Collections!$A:$Z, MATCH($Y46,[1]Collections!$C:$C,0), 4)</f>
        <v>-38.512619999999998</v>
      </c>
      <c r="H46" s="23">
        <f>INDEX([1]Collections!$A:$Z, MATCH($Y46,[1]Collections!$C:$C,0), 5)</f>
        <v>145.77822</v>
      </c>
      <c r="I46" s="27" t="s">
        <v>408</v>
      </c>
      <c r="J46" s="18" t="s">
        <v>548</v>
      </c>
      <c r="K46" s="18">
        <v>43287</v>
      </c>
      <c r="L46" s="18">
        <v>43293</v>
      </c>
      <c r="N46" s="7" t="s">
        <v>403</v>
      </c>
      <c r="O46" s="7" t="s">
        <v>403</v>
      </c>
      <c r="P46" s="7" t="s">
        <v>403</v>
      </c>
      <c r="R46" s="22" t="s">
        <v>406</v>
      </c>
      <c r="S46" s="22" t="s">
        <v>406</v>
      </c>
      <c r="T46" s="22" t="s">
        <v>406</v>
      </c>
      <c r="V46">
        <f>COUNTIFS(leafdata!$A:$A,collections!$A46,leafdata!$D:$D,"Adult")</f>
        <v>3</v>
      </c>
      <c r="W46">
        <f>COUNTIFS(leafdata!$A:$A,collections!$A46,leafdata!$D:$D,"Juvenile")</f>
        <v>0</v>
      </c>
      <c r="Y46" t="s">
        <v>152</v>
      </c>
    </row>
    <row r="47" spans="1:25" x14ac:dyDescent="0.2">
      <c r="A47" s="7" t="s">
        <v>99</v>
      </c>
      <c r="B47" s="17" t="str">
        <f>INDEX([1]Collections!$A:$Z, MATCH($Y47,[1]Collections!$C:$C,0), 1)</f>
        <v>Eucalyptus kitsoniana</v>
      </c>
      <c r="C47" t="str">
        <f t="shared" si="0"/>
        <v>Eucalyptus kitsoniana</v>
      </c>
      <c r="D47" t="str">
        <f>IF(LEFT($B47)="*","",INDEX(counts!B:C,MATCH($B47,counts!B:B,0), 2))</f>
        <v>E.kit</v>
      </c>
      <c r="E47" s="18">
        <f>INDEX([1]Collections!$A:$Z, MATCH($Y47,[1]Collections!$C:$C,0), 2)</f>
        <v>43189</v>
      </c>
      <c r="F47" s="26" t="str">
        <f>INDEX([1]Collections!$A:$Z, MATCH($Y47,[1]Collections!$C:$C,0), 21)&amp;" "&amp;INDEX([1]Collections!$A:$Z, MATCH($Y47,[1]Collections!$C:$C,0), 20)</f>
        <v>W.K. Morris</v>
      </c>
      <c r="G47" s="23">
        <f>INDEX([1]Collections!$A:$Z, MATCH($Y47,[1]Collections!$C:$C,0), 4)</f>
        <v>-38.512619999999998</v>
      </c>
      <c r="H47" s="23">
        <f>INDEX([1]Collections!$A:$Z, MATCH($Y47,[1]Collections!$C:$C,0), 5)</f>
        <v>145.77822</v>
      </c>
      <c r="I47" s="27" t="s">
        <v>408</v>
      </c>
      <c r="J47" s="18" t="s">
        <v>548</v>
      </c>
      <c r="K47" s="18">
        <v>43287</v>
      </c>
      <c r="L47" s="18">
        <v>43287</v>
      </c>
      <c r="N47" s="7" t="s">
        <v>403</v>
      </c>
      <c r="O47" s="7" t="s">
        <v>403</v>
      </c>
      <c r="P47" s="7" t="s">
        <v>403</v>
      </c>
      <c r="R47" s="22" t="s">
        <v>406</v>
      </c>
      <c r="S47" s="22" t="s">
        <v>406</v>
      </c>
      <c r="T47" s="22" t="s">
        <v>406</v>
      </c>
      <c r="V47">
        <f>COUNTIFS(leafdata!$A:$A,collections!$A47,leafdata!$D:$D,"Adult")</f>
        <v>3</v>
      </c>
      <c r="W47">
        <f>COUNTIFS(leafdata!$A:$A,collections!$A47,leafdata!$D:$D,"Juvenile")</f>
        <v>0</v>
      </c>
      <c r="Y47" t="s">
        <v>153</v>
      </c>
    </row>
    <row r="48" spans="1:25" x14ac:dyDescent="0.2">
      <c r="A48" s="7" t="s">
        <v>100</v>
      </c>
      <c r="B48" s="17" t="str">
        <f>INDEX([1]Collections!$A:$Z, MATCH($Y48,[1]Collections!$C:$C,0), 1)</f>
        <v>Eucalyptus kitsoniana</v>
      </c>
      <c r="C48" t="str">
        <f t="shared" si="0"/>
        <v>Eucalyptus kitsoniana</v>
      </c>
      <c r="D48" t="str">
        <f>IF(LEFT($B48)="*","",INDEX(counts!B:C,MATCH($B48,counts!B:B,0), 2))</f>
        <v>E.kit</v>
      </c>
      <c r="E48" s="18">
        <f>INDEX([1]Collections!$A:$Z, MATCH($Y48,[1]Collections!$C:$C,0), 2)</f>
        <v>43189</v>
      </c>
      <c r="F48" s="26" t="str">
        <f>INDEX([1]Collections!$A:$Z, MATCH($Y48,[1]Collections!$C:$C,0), 21)&amp;" "&amp;INDEX([1]Collections!$A:$Z, MATCH($Y48,[1]Collections!$C:$C,0), 20)</f>
        <v>W.K. Morris</v>
      </c>
      <c r="G48" s="23">
        <f>INDEX([1]Collections!$A:$Z, MATCH($Y48,[1]Collections!$C:$C,0), 4)</f>
        <v>-38.512619999999998</v>
      </c>
      <c r="H48" s="23">
        <f>INDEX([1]Collections!$A:$Z, MATCH($Y48,[1]Collections!$C:$C,0), 5)</f>
        <v>145.77822</v>
      </c>
      <c r="I48" s="27" t="s">
        <v>408</v>
      </c>
      <c r="J48" s="18" t="s">
        <v>548</v>
      </c>
      <c r="K48" s="18">
        <v>43287</v>
      </c>
      <c r="L48" s="18">
        <v>43291</v>
      </c>
      <c r="N48" s="7" t="s">
        <v>403</v>
      </c>
      <c r="O48" s="7" t="s">
        <v>403</v>
      </c>
      <c r="P48" s="7" t="s">
        <v>403</v>
      </c>
      <c r="R48" s="22" t="s">
        <v>406</v>
      </c>
      <c r="S48" s="22" t="s">
        <v>406</v>
      </c>
      <c r="T48" s="22" t="s">
        <v>406</v>
      </c>
      <c r="V48">
        <f>COUNTIFS(leafdata!$A:$A,collections!$A48,leafdata!$D:$D,"Adult")</f>
        <v>3</v>
      </c>
      <c r="W48">
        <f>COUNTIFS(leafdata!$A:$A,collections!$A48,leafdata!$D:$D,"Juvenile")</f>
        <v>0</v>
      </c>
      <c r="Y48" t="s">
        <v>169</v>
      </c>
    </row>
    <row r="49" spans="1:25" x14ac:dyDescent="0.2">
      <c r="A49" s="7" t="s">
        <v>101</v>
      </c>
      <c r="B49" s="17" t="str">
        <f>INDEX([1]Collections!$A:$Z, MATCH($Y49,[1]Collections!$C:$C,0), 1)</f>
        <v>Eucalyptus pauciflora subsp. pauciflora</v>
      </c>
      <c r="C49" t="str">
        <f t="shared" si="0"/>
        <v>Eucalyptus pauciflora subsp. pauciflora</v>
      </c>
      <c r="D49" t="str">
        <f>IF(LEFT($B49)="*","",INDEX(counts!B:C,MATCH($B49,counts!B:B,0), 2))</f>
        <v>E.paup</v>
      </c>
      <c r="E49" s="18">
        <f>INDEX([1]Collections!$A:$Z, MATCH($Y49,[1]Collections!$C:$C,0), 2)</f>
        <v>43191</v>
      </c>
      <c r="F49" s="26" t="str">
        <f>INDEX([1]Collections!$A:$Z, MATCH($Y49,[1]Collections!$C:$C,0), 21)&amp;" "&amp;INDEX([1]Collections!$A:$Z, MATCH($Y49,[1]Collections!$C:$C,0), 20)</f>
        <v>W.K. Morris</v>
      </c>
      <c r="G49" s="23">
        <f>INDEX([1]Collections!$A:$Z, MATCH($Y49,[1]Collections!$C:$C,0), 4)</f>
        <v>-38.79186</v>
      </c>
      <c r="H49" s="23">
        <f>INDEX([1]Collections!$A:$Z, MATCH($Y49,[1]Collections!$C:$C,0), 5)</f>
        <v>146.01362</v>
      </c>
      <c r="I49" s="27" t="s">
        <v>408</v>
      </c>
      <c r="J49" s="18" t="s">
        <v>548</v>
      </c>
      <c r="K49" s="18">
        <v>43291</v>
      </c>
      <c r="L49" s="18">
        <v>43291</v>
      </c>
      <c r="N49" s="7" t="s">
        <v>403</v>
      </c>
      <c r="O49" s="7" t="s">
        <v>403</v>
      </c>
      <c r="P49" s="7" t="s">
        <v>403</v>
      </c>
      <c r="R49" s="22" t="s">
        <v>406</v>
      </c>
      <c r="S49" s="22" t="s">
        <v>406</v>
      </c>
      <c r="T49" s="22" t="s">
        <v>406</v>
      </c>
      <c r="V49">
        <f>COUNTIFS(leafdata!$A:$A,collections!$A49,leafdata!$D:$D,"Adult")</f>
        <v>3</v>
      </c>
      <c r="W49">
        <f>COUNTIFS(leafdata!$A:$A,collections!$A49,leafdata!$D:$D,"Juvenile")</f>
        <v>0</v>
      </c>
      <c r="Y49" t="s">
        <v>154</v>
      </c>
    </row>
    <row r="50" spans="1:25" x14ac:dyDescent="0.2">
      <c r="A50" s="7" t="s">
        <v>102</v>
      </c>
      <c r="B50" s="17" t="str">
        <f>INDEX([1]Collections!$A:$Z, MATCH($Y50,[1]Collections!$C:$C,0), 1)</f>
        <v>Eucalyptus viminalis subsp. pryoriana</v>
      </c>
      <c r="C50" t="str">
        <f t="shared" si="0"/>
        <v>Eucalyptus viminalis subsp. pryoriana</v>
      </c>
      <c r="D50" t="str">
        <f>IF(LEFT($B50)="*","",INDEX(counts!B:C,MATCH($B50,counts!B:B,0), 2))</f>
        <v>E.vimp</v>
      </c>
      <c r="E50" s="18">
        <f>INDEX([1]Collections!$A:$Z, MATCH($Y50,[1]Collections!$C:$C,0), 2)</f>
        <v>43192</v>
      </c>
      <c r="F50" s="26" t="str">
        <f>INDEX([1]Collections!$A:$Z, MATCH($Y50,[1]Collections!$C:$C,0), 21)&amp;" "&amp;INDEX([1]Collections!$A:$Z, MATCH($Y50,[1]Collections!$C:$C,0), 20)</f>
        <v>W.K. Morris</v>
      </c>
      <c r="G50" s="23">
        <f>INDEX([1]Collections!$A:$Z, MATCH($Y50,[1]Collections!$C:$C,0), 4)</f>
        <v>-38.425890000000003</v>
      </c>
      <c r="H50" s="23">
        <f>INDEX([1]Collections!$A:$Z, MATCH($Y50,[1]Collections!$C:$C,0), 5)</f>
        <v>145.51664</v>
      </c>
      <c r="I50" s="27" t="s">
        <v>408</v>
      </c>
      <c r="J50" s="18" t="s">
        <v>548</v>
      </c>
      <c r="K50" s="18">
        <v>43293</v>
      </c>
      <c r="L50" s="18">
        <v>43293</v>
      </c>
      <c r="N50" s="7" t="s">
        <v>403</v>
      </c>
      <c r="O50" s="7" t="s">
        <v>403</v>
      </c>
      <c r="P50" s="7" t="s">
        <v>403</v>
      </c>
      <c r="R50" s="22" t="s">
        <v>406</v>
      </c>
      <c r="S50" s="22" t="s">
        <v>406</v>
      </c>
      <c r="T50" s="22" t="s">
        <v>406</v>
      </c>
      <c r="V50">
        <f>COUNTIFS(leafdata!$A:$A,collections!$A50,leafdata!$D:$D,"Adult")</f>
        <v>3</v>
      </c>
      <c r="W50">
        <f>COUNTIFS(leafdata!$A:$A,collections!$A50,leafdata!$D:$D,"Juvenile")</f>
        <v>0</v>
      </c>
      <c r="Y50" t="s">
        <v>158</v>
      </c>
    </row>
    <row r="51" spans="1:25" x14ac:dyDescent="0.2">
      <c r="A51" s="7" t="s">
        <v>103</v>
      </c>
      <c r="B51" s="17" t="str">
        <f>INDEX([1]Collections!$A:$Z, MATCH($Y51,[1]Collections!$C:$C,0), 1)</f>
        <v>Eucalyptus agglomerata</v>
      </c>
      <c r="C51" t="str">
        <f t="shared" si="0"/>
        <v>Eucalyptus agglomerata</v>
      </c>
      <c r="D51" t="str">
        <f>IF(LEFT($B51)="*","",INDEX(counts!B:C,MATCH($B51,counts!B:B,0), 2))</f>
        <v>E.agg</v>
      </c>
      <c r="E51" s="18">
        <f>INDEX([1]Collections!$A:$Z, MATCH($Y51,[1]Collections!$C:$C,0), 2)</f>
        <v>43191</v>
      </c>
      <c r="F51" s="26" t="str">
        <f>INDEX([1]Collections!$A:$Z, MATCH($Y51,[1]Collections!$C:$C,0), 21)&amp;" "&amp;INDEX([1]Collections!$A:$Z, MATCH($Y51,[1]Collections!$C:$C,0), 20)</f>
        <v>P.A. Vesk</v>
      </c>
      <c r="G51" s="23">
        <f>INDEX([1]Collections!$A:$Z, MATCH($Y51,[1]Collections!$C:$C,0), 4)</f>
        <v>-36.035960000000003</v>
      </c>
      <c r="H51" s="23">
        <f>INDEX([1]Collections!$A:$Z, MATCH($Y51,[1]Collections!$C:$C,0), 5)</f>
        <v>150.04507000000001</v>
      </c>
      <c r="I51" s="27" t="s">
        <v>408</v>
      </c>
      <c r="J51" s="18" t="s">
        <v>548</v>
      </c>
      <c r="K51" s="18">
        <v>43293</v>
      </c>
      <c r="L51" s="18">
        <v>43293</v>
      </c>
      <c r="N51" s="7" t="s">
        <v>403</v>
      </c>
      <c r="O51" s="7" t="s">
        <v>403</v>
      </c>
      <c r="P51" s="7" t="s">
        <v>403</v>
      </c>
      <c r="R51" s="22" t="s">
        <v>406</v>
      </c>
      <c r="S51" s="22" t="s">
        <v>406</v>
      </c>
      <c r="T51" s="22" t="s">
        <v>406</v>
      </c>
      <c r="V51">
        <f>COUNTIFS(leafdata!$A:$A,collections!$A51,leafdata!$D:$D,"Adult")</f>
        <v>3</v>
      </c>
      <c r="W51">
        <f>COUNTIFS(leafdata!$A:$A,collections!$A51,leafdata!$D:$D,"Juvenile")</f>
        <v>0</v>
      </c>
      <c r="Y51" t="s">
        <v>156</v>
      </c>
    </row>
    <row r="52" spans="1:25" x14ac:dyDescent="0.2">
      <c r="A52" s="7" t="s">
        <v>104</v>
      </c>
      <c r="B52" s="17" t="str">
        <f>INDEX([1]Collections!$A:$Z, MATCH($Y52,[1]Collections!$C:$C,0), 1)</f>
        <v>Eucalyptus agglomerata</v>
      </c>
      <c r="C52" t="str">
        <f t="shared" si="0"/>
        <v>Eucalyptus agglomerata</v>
      </c>
      <c r="D52" t="str">
        <f>IF(LEFT($B52)="*","",INDEX(counts!B:C,MATCH($B52,counts!B:B,0), 2))</f>
        <v>E.agg</v>
      </c>
      <c r="E52" s="18">
        <f>INDEX([1]Collections!$A:$Z, MATCH($Y52,[1]Collections!$C:$C,0), 2)</f>
        <v>43191</v>
      </c>
      <c r="F52" s="26" t="str">
        <f>INDEX([1]Collections!$A:$Z, MATCH($Y52,[1]Collections!$C:$C,0), 21)&amp;" "&amp;INDEX([1]Collections!$A:$Z, MATCH($Y52,[1]Collections!$C:$C,0), 20)</f>
        <v>P.A. Vesk</v>
      </c>
      <c r="G52" s="23">
        <f>INDEX([1]Collections!$A:$Z, MATCH($Y52,[1]Collections!$C:$C,0), 4)</f>
        <v>-36.036259999999999</v>
      </c>
      <c r="H52" s="23">
        <f>INDEX([1]Collections!$A:$Z, MATCH($Y52,[1]Collections!$C:$C,0), 5)</f>
        <v>150.04436999999999</v>
      </c>
      <c r="I52" s="27" t="s">
        <v>408</v>
      </c>
      <c r="J52" s="18" t="s">
        <v>548</v>
      </c>
      <c r="K52" s="18">
        <v>43294</v>
      </c>
      <c r="L52" s="18">
        <v>43294</v>
      </c>
      <c r="N52" s="7" t="s">
        <v>403</v>
      </c>
      <c r="O52" s="7" t="s">
        <v>403</v>
      </c>
      <c r="P52" s="7" t="s">
        <v>403</v>
      </c>
      <c r="R52" s="22" t="s">
        <v>406</v>
      </c>
      <c r="S52" s="22" t="s">
        <v>406</v>
      </c>
      <c r="T52" s="22" t="s">
        <v>406</v>
      </c>
      <c r="V52">
        <f>COUNTIFS(leafdata!$A:$A,collections!$A52,leafdata!$D:$D,"Adult")</f>
        <v>3</v>
      </c>
      <c r="W52">
        <f>COUNTIFS(leafdata!$A:$A,collections!$A52,leafdata!$D:$D,"Juvenile")</f>
        <v>0</v>
      </c>
      <c r="Y52" t="s">
        <v>157</v>
      </c>
    </row>
    <row r="53" spans="1:25" x14ac:dyDescent="0.2">
      <c r="A53" s="7" t="s">
        <v>105</v>
      </c>
      <c r="B53" s="17" t="str">
        <f>INDEX([1]Collections!$A:$Z, MATCH($Y53,[1]Collections!$C:$C,0), 1)</f>
        <v>Eucalyptus viminalis subsp. viminalis</v>
      </c>
      <c r="C53" t="str">
        <f t="shared" si="0"/>
        <v>Eucalyptus viminalis subsp. viminalis</v>
      </c>
      <c r="D53" t="str">
        <f>IF(LEFT($B53)="*","",INDEX(counts!B:C,MATCH($B53,counts!B:B,0), 2))</f>
        <v>E.vimv</v>
      </c>
      <c r="E53" s="18">
        <f>INDEX([1]Collections!$A:$Z, MATCH($Y53,[1]Collections!$C:$C,0), 2)</f>
        <v>43193</v>
      </c>
      <c r="F53" s="26" t="str">
        <f>INDEX([1]Collections!$A:$Z, MATCH($Y53,[1]Collections!$C:$C,0), 21)&amp;" "&amp;INDEX([1]Collections!$A:$Z, MATCH($Y53,[1]Collections!$C:$C,0), 20)</f>
        <v>P.A. Vesk</v>
      </c>
      <c r="G53" s="23">
        <f>INDEX([1]Collections!$A:$Z, MATCH($Y53,[1]Collections!$C:$C,0), 4)</f>
        <v>-36.938160000000003</v>
      </c>
      <c r="H53" s="23">
        <f>INDEX([1]Collections!$A:$Z, MATCH($Y53,[1]Collections!$C:$C,0), 5)</f>
        <v>149.68563</v>
      </c>
      <c r="I53" s="27" t="s">
        <v>408</v>
      </c>
      <c r="J53" s="18" t="s">
        <v>548</v>
      </c>
      <c r="K53" s="18">
        <v>43293</v>
      </c>
      <c r="L53" s="18">
        <v>43293</v>
      </c>
      <c r="N53" s="7" t="s">
        <v>403</v>
      </c>
      <c r="O53" s="7" t="s">
        <v>403</v>
      </c>
      <c r="P53" s="7" t="s">
        <v>403</v>
      </c>
      <c r="R53" s="22" t="s">
        <v>406</v>
      </c>
      <c r="S53" s="22" t="s">
        <v>406</v>
      </c>
      <c r="T53" s="22" t="s">
        <v>406</v>
      </c>
      <c r="V53">
        <f>COUNTIFS(leafdata!$A:$A,collections!$A53,leafdata!$D:$D,"Adult")</f>
        <v>3</v>
      </c>
      <c r="W53">
        <f>COUNTIFS(leafdata!$A:$A,collections!$A53,leafdata!$D:$D,"Juvenile")</f>
        <v>0</v>
      </c>
      <c r="Y53" t="s">
        <v>159</v>
      </c>
    </row>
    <row r="54" spans="1:25" x14ac:dyDescent="0.2">
      <c r="A54" s="7" t="s">
        <v>106</v>
      </c>
      <c r="B54" s="17" t="str">
        <f>INDEX([1]Collections!$A:$Z, MATCH($Y54,[1]Collections!$C:$C,0), 1)</f>
        <v>Eucalyptus baueriana</v>
      </c>
      <c r="C54" t="str">
        <f t="shared" si="0"/>
        <v>Eucalyptus baueriana</v>
      </c>
      <c r="D54" t="str">
        <f>IF(LEFT($B54)="*","",INDEX(counts!B:C,MATCH($B54,counts!B:B,0), 2))</f>
        <v>E.bau</v>
      </c>
      <c r="E54" s="18">
        <f>INDEX([1]Collections!$A:$Z, MATCH($Y54,[1]Collections!$C:$C,0), 2)</f>
        <v>43193</v>
      </c>
      <c r="F54" s="26" t="str">
        <f>INDEX([1]Collections!$A:$Z, MATCH($Y54,[1]Collections!$C:$C,0), 21)&amp;" "&amp;INDEX([1]Collections!$A:$Z, MATCH($Y54,[1]Collections!$C:$C,0), 20)</f>
        <v>P.A. Vesk</v>
      </c>
      <c r="G54" s="23">
        <f>INDEX([1]Collections!$A:$Z, MATCH($Y54,[1]Collections!$C:$C,0), 4)</f>
        <v>-36.950719999999997</v>
      </c>
      <c r="H54" s="23">
        <f>INDEX([1]Collections!$A:$Z, MATCH($Y54,[1]Collections!$C:$C,0), 5)</f>
        <v>149.67169999999999</v>
      </c>
      <c r="I54" s="27" t="s">
        <v>408</v>
      </c>
      <c r="J54" s="18" t="s">
        <v>548</v>
      </c>
      <c r="K54" s="18">
        <v>43293</v>
      </c>
      <c r="L54" s="18">
        <v>43293</v>
      </c>
      <c r="N54" s="7" t="s">
        <v>403</v>
      </c>
      <c r="O54" s="7" t="s">
        <v>403</v>
      </c>
      <c r="P54" s="7" t="s">
        <v>403</v>
      </c>
      <c r="R54" s="22" t="s">
        <v>406</v>
      </c>
      <c r="S54" s="22" t="s">
        <v>406</v>
      </c>
      <c r="T54" s="22" t="s">
        <v>406</v>
      </c>
      <c r="V54">
        <f>COUNTIFS(leafdata!$A:$A,collections!$A54,leafdata!$D:$D,"Adult")</f>
        <v>3</v>
      </c>
      <c r="W54">
        <f>COUNTIFS(leafdata!$A:$A,collections!$A54,leafdata!$D:$D,"Juvenile")</f>
        <v>0</v>
      </c>
      <c r="Y54" t="s">
        <v>160</v>
      </c>
    </row>
    <row r="55" spans="1:25" x14ac:dyDescent="0.2">
      <c r="A55" s="7" t="s">
        <v>107</v>
      </c>
      <c r="B55" s="17" t="str">
        <f>INDEX([1]Collections!$A:$Z, MATCH($Y55,[1]Collections!$C:$C,0), 1)</f>
        <v>Eucalyptus angophoroides</v>
      </c>
      <c r="C55" t="str">
        <f t="shared" si="0"/>
        <v>Eucalyptus angophoroides</v>
      </c>
      <c r="D55" t="str">
        <f>IF(LEFT($B55)="*","",INDEX(counts!B:C,MATCH($B55,counts!B:B,0), 2))</f>
        <v>E.ang</v>
      </c>
      <c r="E55" s="18">
        <f>INDEX([1]Collections!$A:$Z, MATCH($Y55,[1]Collections!$C:$C,0), 2)</f>
        <v>43193</v>
      </c>
      <c r="F55" s="26" t="str">
        <f>INDEX([1]Collections!$A:$Z, MATCH($Y55,[1]Collections!$C:$C,0), 21)&amp;" "&amp;INDEX([1]Collections!$A:$Z, MATCH($Y55,[1]Collections!$C:$C,0), 20)</f>
        <v>P.A. Vesk</v>
      </c>
      <c r="G55" s="23">
        <f>INDEX([1]Collections!$A:$Z, MATCH($Y55,[1]Collections!$C:$C,0), 4)</f>
        <v>-36.967149999999997</v>
      </c>
      <c r="H55" s="23">
        <f>INDEX([1]Collections!$A:$Z, MATCH($Y55,[1]Collections!$C:$C,0), 5)</f>
        <v>149.66431</v>
      </c>
      <c r="I55" s="27" t="s">
        <v>408</v>
      </c>
      <c r="J55" s="18" t="s">
        <v>548</v>
      </c>
      <c r="K55" s="18">
        <v>43293</v>
      </c>
      <c r="L55" s="18">
        <v>43293</v>
      </c>
      <c r="N55" s="7" t="s">
        <v>403</v>
      </c>
      <c r="O55" s="7" t="s">
        <v>403</v>
      </c>
      <c r="P55" s="7" t="s">
        <v>403</v>
      </c>
      <c r="R55" s="22" t="s">
        <v>406</v>
      </c>
      <c r="S55" s="22" t="s">
        <v>406</v>
      </c>
      <c r="T55" s="22" t="s">
        <v>406</v>
      </c>
      <c r="V55">
        <f>COUNTIFS(leafdata!$A:$A,collections!$A55,leafdata!$D:$D,"Adult")</f>
        <v>3</v>
      </c>
      <c r="W55">
        <f>COUNTIFS(leafdata!$A:$A,collections!$A55,leafdata!$D:$D,"Juvenile")</f>
        <v>0</v>
      </c>
      <c r="Y55" t="s">
        <v>161</v>
      </c>
    </row>
    <row r="56" spans="1:25" x14ac:dyDescent="0.2">
      <c r="A56" s="7" t="s">
        <v>108</v>
      </c>
      <c r="B56" s="17" t="str">
        <f>INDEX([1]Collections!$A:$Z, MATCH($Y56,[1]Collections!$C:$C,0), 1)</f>
        <v>Eucalyptus agglomerata</v>
      </c>
      <c r="C56" t="str">
        <f t="shared" si="0"/>
        <v>Eucalyptus agglomerata</v>
      </c>
      <c r="D56" t="str">
        <f>IF(LEFT($B56)="*","",INDEX(counts!B:C,MATCH($B56,counts!B:B,0), 2))</f>
        <v>E.agg</v>
      </c>
      <c r="E56" s="18">
        <f>INDEX([1]Collections!$A:$Z, MATCH($Y56,[1]Collections!$C:$C,0), 2)</f>
        <v>43193</v>
      </c>
      <c r="F56" s="26" t="str">
        <f>INDEX([1]Collections!$A:$Z, MATCH($Y56,[1]Collections!$C:$C,0), 21)&amp;" "&amp;INDEX([1]Collections!$A:$Z, MATCH($Y56,[1]Collections!$C:$C,0), 20)</f>
        <v>P.A. Vesk</v>
      </c>
      <c r="G56" s="23">
        <f>INDEX([1]Collections!$A:$Z, MATCH($Y56,[1]Collections!$C:$C,0), 4)</f>
        <v>-36.968699999999998</v>
      </c>
      <c r="H56" s="23">
        <f>INDEX([1]Collections!$A:$Z, MATCH($Y56,[1]Collections!$C:$C,0), 5)</f>
        <v>149.65458000000001</v>
      </c>
      <c r="I56" s="27" t="s">
        <v>408</v>
      </c>
      <c r="J56" s="18" t="s">
        <v>548</v>
      </c>
      <c r="K56" s="18">
        <v>43293</v>
      </c>
      <c r="L56" s="18">
        <v>43293</v>
      </c>
      <c r="N56" s="7" t="s">
        <v>403</v>
      </c>
      <c r="O56" s="7" t="s">
        <v>403</v>
      </c>
      <c r="P56" s="7" t="s">
        <v>403</v>
      </c>
      <c r="R56" s="22" t="s">
        <v>406</v>
      </c>
      <c r="S56" s="22" t="s">
        <v>406</v>
      </c>
      <c r="T56" s="22" t="s">
        <v>406</v>
      </c>
      <c r="V56">
        <f>COUNTIFS(leafdata!$A:$A,collections!$A56,leafdata!$D:$D,"Adult")</f>
        <v>3</v>
      </c>
      <c r="W56">
        <f>COUNTIFS(leafdata!$A:$A,collections!$A56,leafdata!$D:$D,"Juvenile")</f>
        <v>0</v>
      </c>
      <c r="Y56" t="s">
        <v>162</v>
      </c>
    </row>
    <row r="57" spans="1:25" x14ac:dyDescent="0.2">
      <c r="A57" s="7" t="s">
        <v>109</v>
      </c>
      <c r="B57" s="17" t="str">
        <f>INDEX([1]Collections!$A:$Z, MATCH($Y57,[1]Collections!$C:$C,0), 1)</f>
        <v>Eucalyptus bosistoana</v>
      </c>
      <c r="C57" t="str">
        <f t="shared" si="0"/>
        <v>Eucalyptus bosistoana</v>
      </c>
      <c r="D57" t="str">
        <f>IF(LEFT($B57)="*","",INDEX(counts!B:C,MATCH($B57,counts!B:B,0), 2))</f>
        <v>E.bos</v>
      </c>
      <c r="E57" s="18">
        <f>INDEX([1]Collections!$A:$Z, MATCH($Y57,[1]Collections!$C:$C,0), 2)</f>
        <v>43193</v>
      </c>
      <c r="F57" s="26" t="str">
        <f>INDEX([1]Collections!$A:$Z, MATCH($Y57,[1]Collections!$C:$C,0), 21)&amp;" "&amp;INDEX([1]Collections!$A:$Z, MATCH($Y57,[1]Collections!$C:$C,0), 20)</f>
        <v>P.A. Vesk</v>
      </c>
      <c r="G57" s="23">
        <f>INDEX([1]Collections!$A:$Z, MATCH($Y57,[1]Collections!$C:$C,0), 4)</f>
        <v>-36.927160000000001</v>
      </c>
      <c r="H57" s="23">
        <f>INDEX([1]Collections!$A:$Z, MATCH($Y57,[1]Collections!$C:$C,0), 5)</f>
        <v>149.65689</v>
      </c>
      <c r="I57" s="27" t="s">
        <v>408</v>
      </c>
      <c r="J57" s="18" t="s">
        <v>548</v>
      </c>
      <c r="K57" s="18">
        <v>43294</v>
      </c>
      <c r="L57" s="18">
        <v>43294</v>
      </c>
      <c r="N57" s="7" t="s">
        <v>403</v>
      </c>
      <c r="O57" s="7" t="s">
        <v>403</v>
      </c>
      <c r="P57" s="7" t="s">
        <v>403</v>
      </c>
      <c r="R57" s="22" t="s">
        <v>406</v>
      </c>
      <c r="S57" s="22" t="s">
        <v>406</v>
      </c>
      <c r="T57" s="22" t="s">
        <v>406</v>
      </c>
      <c r="V57">
        <f>COUNTIFS(leafdata!$A:$A,collections!$A57,leafdata!$D:$D,"Adult")</f>
        <v>3</v>
      </c>
      <c r="W57">
        <f>COUNTIFS(leafdata!$A:$A,collections!$A57,leafdata!$D:$D,"Juvenile")</f>
        <v>0</v>
      </c>
      <c r="Y57" t="s">
        <v>163</v>
      </c>
    </row>
    <row r="58" spans="1:25" x14ac:dyDescent="0.2">
      <c r="A58" s="7" t="s">
        <v>110</v>
      </c>
      <c r="B58" s="17" t="str">
        <f>INDEX([1]Collections!$A:$Z, MATCH($Y58,[1]Collections!$C:$C,0), 1)</f>
        <v>Eucalyptus albens</v>
      </c>
      <c r="C58" t="str">
        <f t="shared" si="0"/>
        <v>Eucalyptus albens</v>
      </c>
      <c r="D58" t="str">
        <f>IF(LEFT($B58)="*","",INDEX(counts!B:C,MATCH($B58,counts!B:B,0), 2))</f>
        <v>E.alb</v>
      </c>
      <c r="E58" s="18">
        <f>INDEX([1]Collections!$A:$Z, MATCH($Y58,[1]Collections!$C:$C,0), 2)</f>
        <v>43155</v>
      </c>
      <c r="F58" s="26" t="str">
        <f>INDEX([1]Collections!$A:$Z, MATCH($Y58,[1]Collections!$C:$C,0), 21)&amp;" "&amp;INDEX([1]Collections!$A:$Z, MATCH($Y58,[1]Collections!$C:$C,0), 20)</f>
        <v>P.A. Vesk</v>
      </c>
      <c r="G58" s="23">
        <f>INDEX([1]Collections!$A:$Z, MATCH($Y58,[1]Collections!$C:$C,0), 4)</f>
        <v>-36.568600000000004</v>
      </c>
      <c r="H58" s="23">
        <f>INDEX([1]Collections!$A:$Z, MATCH($Y58,[1]Collections!$C:$C,0), 5)</f>
        <v>144.96709999999999</v>
      </c>
      <c r="I58" s="27" t="s">
        <v>408</v>
      </c>
      <c r="J58" s="18" t="s">
        <v>548</v>
      </c>
      <c r="K58" s="18">
        <v>43294</v>
      </c>
      <c r="L58" s="18">
        <v>43315</v>
      </c>
      <c r="N58" s="7" t="s">
        <v>403</v>
      </c>
      <c r="O58" s="7" t="s">
        <v>404</v>
      </c>
      <c r="P58" s="7" t="s">
        <v>403</v>
      </c>
      <c r="R58" s="22" t="s">
        <v>406</v>
      </c>
      <c r="S58" s="22" t="s">
        <v>406</v>
      </c>
      <c r="T58" s="22" t="s">
        <v>406</v>
      </c>
      <c r="V58">
        <f>COUNTIFS(leafdata!$A:$A,collections!$A58,leafdata!$D:$D,"Adult")</f>
        <v>3</v>
      </c>
      <c r="W58">
        <f>COUNTIFS(leafdata!$A:$A,collections!$A58,leafdata!$D:$D,"Juvenile")</f>
        <v>0</v>
      </c>
      <c r="Y58" t="s">
        <v>170</v>
      </c>
    </row>
    <row r="59" spans="1:25" x14ac:dyDescent="0.2">
      <c r="A59" s="7" t="s">
        <v>111</v>
      </c>
      <c r="B59" s="17" t="str">
        <f>INDEX([1]Collections!$A:$Z, MATCH($Y59,[1]Collections!$C:$C,0), 1)</f>
        <v>Eucalyptus macrorhyncha</v>
      </c>
      <c r="C59" t="str">
        <f t="shared" si="0"/>
        <v>Eucalyptus macrorhyncha</v>
      </c>
      <c r="D59" t="str">
        <f>IF(LEFT($B59)="*","",INDEX(counts!B:C,MATCH($B59,counts!B:B,0), 2))</f>
        <v>E.mac</v>
      </c>
      <c r="E59" s="18">
        <f>INDEX([1]Collections!$A:$Z, MATCH($Y59,[1]Collections!$C:$C,0), 2)</f>
        <v>43155</v>
      </c>
      <c r="F59" s="26" t="str">
        <f>INDEX([1]Collections!$A:$Z, MATCH($Y59,[1]Collections!$C:$C,0), 21)&amp;" "&amp;INDEX([1]Collections!$A:$Z, MATCH($Y59,[1]Collections!$C:$C,0), 20)</f>
        <v>P.A. Vesk</v>
      </c>
      <c r="G59" s="23">
        <f>INDEX([1]Collections!$A:$Z, MATCH($Y59,[1]Collections!$C:$C,0), 4)</f>
        <v>-36.634799999999998</v>
      </c>
      <c r="H59" s="23">
        <f>INDEX([1]Collections!$A:$Z, MATCH($Y59,[1]Collections!$C:$C,0), 5)</f>
        <v>145.03129999999999</v>
      </c>
      <c r="I59" s="27" t="s">
        <v>408</v>
      </c>
      <c r="J59" s="18" t="s">
        <v>548</v>
      </c>
      <c r="K59" s="18">
        <v>43294</v>
      </c>
      <c r="L59" s="18">
        <v>43294</v>
      </c>
      <c r="N59" s="7" t="s">
        <v>403</v>
      </c>
      <c r="O59" s="7" t="s">
        <v>403</v>
      </c>
      <c r="P59" s="7" t="s">
        <v>403</v>
      </c>
      <c r="R59" s="22" t="s">
        <v>406</v>
      </c>
      <c r="S59" s="22" t="s">
        <v>406</v>
      </c>
      <c r="T59" s="22" t="s">
        <v>406</v>
      </c>
      <c r="V59">
        <f>COUNTIFS(leafdata!$A:$A,collections!$A59,leafdata!$D:$D,"Adult")</f>
        <v>3</v>
      </c>
      <c r="W59">
        <f>COUNTIFS(leafdata!$A:$A,collections!$A59,leafdata!$D:$D,"Juvenile")</f>
        <v>0</v>
      </c>
      <c r="Y59" t="s">
        <v>174</v>
      </c>
    </row>
    <row r="60" spans="1:25" x14ac:dyDescent="0.2">
      <c r="A60" s="7" t="s">
        <v>112</v>
      </c>
      <c r="B60" s="17" t="str">
        <f>INDEX([1]Collections!$A:$Z, MATCH($Y60,[1]Collections!$C:$C,0), 1)</f>
        <v>Eucalyptus macrorhyncha</v>
      </c>
      <c r="C60" t="str">
        <f t="shared" si="0"/>
        <v>Eucalyptus macrorhyncha</v>
      </c>
      <c r="D60" t="str">
        <f>IF(LEFT($B60)="*","",INDEX(counts!B:C,MATCH($B60,counts!B:B,0), 2))</f>
        <v>E.mac</v>
      </c>
      <c r="E60" s="18">
        <f>INDEX([1]Collections!$A:$Z, MATCH($Y60,[1]Collections!$C:$C,0), 2)</f>
        <v>43155</v>
      </c>
      <c r="F60" s="26" t="str">
        <f>INDEX([1]Collections!$A:$Z, MATCH($Y60,[1]Collections!$C:$C,0), 21)&amp;" "&amp;INDEX([1]Collections!$A:$Z, MATCH($Y60,[1]Collections!$C:$C,0), 20)</f>
        <v>P.A. Vesk</v>
      </c>
      <c r="G60" s="23">
        <f>INDEX([1]Collections!$A:$Z, MATCH($Y60,[1]Collections!$C:$C,0), 4)</f>
        <v>-36.634799999999998</v>
      </c>
      <c r="H60" s="23">
        <f>INDEX([1]Collections!$A:$Z, MATCH($Y60,[1]Collections!$C:$C,0), 5)</f>
        <v>145.03129999999999</v>
      </c>
      <c r="I60" s="27" t="s">
        <v>408</v>
      </c>
      <c r="J60" s="18" t="s">
        <v>548</v>
      </c>
      <c r="K60" s="18">
        <v>43297</v>
      </c>
      <c r="L60" s="18">
        <v>43297</v>
      </c>
      <c r="N60" s="7" t="s">
        <v>403</v>
      </c>
      <c r="O60" s="7" t="s">
        <v>403</v>
      </c>
      <c r="P60" s="7" t="s">
        <v>403</v>
      </c>
      <c r="R60" s="22" t="s">
        <v>406</v>
      </c>
      <c r="S60" s="22" t="s">
        <v>406</v>
      </c>
      <c r="T60" s="22" t="s">
        <v>406</v>
      </c>
      <c r="V60">
        <f>COUNTIFS(leafdata!$A:$A,collections!$A60,leafdata!$D:$D,"Adult")</f>
        <v>3</v>
      </c>
      <c r="W60">
        <f>COUNTIFS(leafdata!$A:$A,collections!$A60,leafdata!$D:$D,"Juvenile")</f>
        <v>0</v>
      </c>
      <c r="Y60" t="s">
        <v>173</v>
      </c>
    </row>
    <row r="61" spans="1:25" x14ac:dyDescent="0.2">
      <c r="A61" s="7" t="s">
        <v>113</v>
      </c>
      <c r="B61" s="17" t="str">
        <f>INDEX([1]Collections!$A:$Z, MATCH($Y61,[1]Collections!$C:$C,0), 1)</f>
        <v>Eucalyptus tricarpa</v>
      </c>
      <c r="C61" t="str">
        <f t="shared" si="0"/>
        <v>Eucalyptus tricarpa</v>
      </c>
      <c r="D61" t="str">
        <f>IF(LEFT($B61)="*","",INDEX(counts!B:C,MATCH($B61,counts!B:B,0), 2))</f>
        <v>E.tri</v>
      </c>
      <c r="E61" s="18">
        <f>INDEX([1]Collections!$A:$Z, MATCH($Y61,[1]Collections!$C:$C,0), 2)</f>
        <v>43155</v>
      </c>
      <c r="F61" s="26" t="str">
        <f>INDEX([1]Collections!$A:$Z, MATCH($Y61,[1]Collections!$C:$C,0), 21)&amp;" "&amp;INDEX([1]Collections!$A:$Z, MATCH($Y61,[1]Collections!$C:$C,0), 20)</f>
        <v>P.A. Vesk</v>
      </c>
      <c r="G61" s="23">
        <f>INDEX([1]Collections!$A:$Z, MATCH($Y61,[1]Collections!$C:$C,0), 4)</f>
        <v>-36.643099999999997</v>
      </c>
      <c r="H61" s="23">
        <f>INDEX([1]Collections!$A:$Z, MATCH($Y61,[1]Collections!$C:$C,0), 5)</f>
        <v>145.03190000000001</v>
      </c>
      <c r="I61" s="27" t="s">
        <v>408</v>
      </c>
      <c r="J61" s="18" t="s">
        <v>548</v>
      </c>
      <c r="K61" s="18">
        <v>43297</v>
      </c>
      <c r="L61" s="18">
        <v>43297</v>
      </c>
      <c r="N61" s="7" t="s">
        <v>403</v>
      </c>
      <c r="O61" s="7" t="s">
        <v>403</v>
      </c>
      <c r="P61" s="7" t="s">
        <v>403</v>
      </c>
      <c r="R61" s="22" t="s">
        <v>406</v>
      </c>
      <c r="S61" s="22" t="s">
        <v>406</v>
      </c>
      <c r="T61" s="22" t="s">
        <v>406</v>
      </c>
      <c r="V61">
        <f>COUNTIFS(leafdata!$A:$A,collections!$A61,leafdata!$D:$D,"Adult")</f>
        <v>3</v>
      </c>
      <c r="W61">
        <f>COUNTIFS(leafdata!$A:$A,collections!$A61,leafdata!$D:$D,"Juvenile")</f>
        <v>0</v>
      </c>
      <c r="Y61" t="s">
        <v>172</v>
      </c>
    </row>
    <row r="62" spans="1:25" x14ac:dyDescent="0.2">
      <c r="A62" s="7" t="s">
        <v>114</v>
      </c>
      <c r="B62" s="17" t="s">
        <v>16</v>
      </c>
      <c r="C62" t="str">
        <f t="shared" si="0"/>
        <v>Eucalyptus obliqua</v>
      </c>
      <c r="D62" t="str">
        <f>IF(LEFT($B62)="*","",INDEX(counts!B:C,MATCH($B62,counts!B:B,0), 2))</f>
        <v>E.obl</v>
      </c>
      <c r="E62" s="18">
        <v>43294</v>
      </c>
      <c r="F62" s="26" t="s">
        <v>191</v>
      </c>
      <c r="G62" s="23">
        <v>-37.755445000000002</v>
      </c>
      <c r="H62" s="23">
        <v>145.67773299999999</v>
      </c>
      <c r="I62" s="27" t="s">
        <v>397</v>
      </c>
      <c r="J62" s="18">
        <v>43297</v>
      </c>
      <c r="K62" s="18">
        <v>43332</v>
      </c>
      <c r="L62" s="18">
        <v>43332</v>
      </c>
      <c r="N62" s="7" t="s">
        <v>403</v>
      </c>
      <c r="O62" s="7" t="s">
        <v>404</v>
      </c>
      <c r="P62" s="7" t="s">
        <v>404</v>
      </c>
      <c r="R62" s="22" t="s">
        <v>406</v>
      </c>
      <c r="S62" s="22" t="s">
        <v>406</v>
      </c>
      <c r="T62" s="22" t="s">
        <v>406</v>
      </c>
      <c r="V62">
        <f>COUNTIFS(leafdata!$A:$A,collections!$A62,leafdata!$D:$D,"Adult")</f>
        <v>3</v>
      </c>
      <c r="W62">
        <f>COUNTIFS(leafdata!$A:$A,collections!$A62,leafdata!$D:$D,"Juvenile")</f>
        <v>0</v>
      </c>
      <c r="Y62" t="s">
        <v>178</v>
      </c>
    </row>
    <row r="63" spans="1:25" x14ac:dyDescent="0.2">
      <c r="A63" s="7" t="s">
        <v>115</v>
      </c>
      <c r="B63" s="17" t="s">
        <v>192</v>
      </c>
      <c r="C63" t="str">
        <f t="shared" si="0"/>
        <v>Eucalyptus cypellocarpa</v>
      </c>
      <c r="D63" t="str">
        <f>IF(LEFT($B63)="*","",INDEX(counts!B:C,MATCH($B63,counts!B:B,0), 2))</f>
        <v>E.cyp</v>
      </c>
      <c r="E63" s="18">
        <v>43294</v>
      </c>
      <c r="F63" s="26" t="s">
        <v>191</v>
      </c>
      <c r="G63" s="23">
        <v>-37.752749999999999</v>
      </c>
      <c r="H63" s="23">
        <v>145.673553</v>
      </c>
      <c r="I63" s="27" t="s">
        <v>397</v>
      </c>
      <c r="J63" s="18">
        <v>43297</v>
      </c>
      <c r="K63" s="18">
        <v>43332</v>
      </c>
      <c r="L63" s="18">
        <v>43332</v>
      </c>
      <c r="N63" s="7" t="s">
        <v>403</v>
      </c>
      <c r="O63" s="7" t="s">
        <v>404</v>
      </c>
      <c r="P63" s="7" t="s">
        <v>404</v>
      </c>
      <c r="R63" s="22" t="s">
        <v>406</v>
      </c>
      <c r="S63" s="22" t="s">
        <v>406</v>
      </c>
      <c r="T63" s="22" t="s">
        <v>406</v>
      </c>
      <c r="V63">
        <f>COUNTIFS(leafdata!$A:$A,collections!$A63,leafdata!$D:$D,"Adult")</f>
        <v>3</v>
      </c>
      <c r="W63">
        <f>COUNTIFS(leafdata!$A:$A,collections!$A63,leafdata!$D:$D,"Juvenile")</f>
        <v>0</v>
      </c>
      <c r="Y63" t="s">
        <v>179</v>
      </c>
    </row>
    <row r="64" spans="1:25" x14ac:dyDescent="0.2">
      <c r="A64" s="7" t="s">
        <v>116</v>
      </c>
      <c r="B64" s="17" t="s">
        <v>193</v>
      </c>
      <c r="C64" t="str">
        <f t="shared" si="0"/>
        <v>Eucalyptus regnans</v>
      </c>
      <c r="D64" t="str">
        <f>IF(LEFT($B64)="*","",INDEX(counts!B:C,MATCH($B64,counts!B:B,0), 2))</f>
        <v>E.reg</v>
      </c>
      <c r="E64" s="18">
        <v>43294</v>
      </c>
      <c r="F64" s="26" t="s">
        <v>191</v>
      </c>
      <c r="G64" s="23">
        <v>-37.74944</v>
      </c>
      <c r="H64" s="23">
        <v>145.686397</v>
      </c>
      <c r="I64" s="27" t="s">
        <v>397</v>
      </c>
      <c r="J64" s="18">
        <v>43297</v>
      </c>
      <c r="K64" s="18">
        <v>43332</v>
      </c>
      <c r="L64" s="18">
        <v>43332</v>
      </c>
      <c r="N64" s="7" t="s">
        <v>403</v>
      </c>
      <c r="O64" s="7" t="s">
        <v>404</v>
      </c>
      <c r="P64" s="7" t="s">
        <v>404</v>
      </c>
      <c r="R64" s="22" t="s">
        <v>406</v>
      </c>
      <c r="S64" s="22" t="s">
        <v>406</v>
      </c>
      <c r="T64" s="22" t="s">
        <v>406</v>
      </c>
      <c r="V64">
        <f>COUNTIFS(leafdata!$A:$A,collections!$A64,leafdata!$D:$D,"Adult")</f>
        <v>3</v>
      </c>
      <c r="W64">
        <f>COUNTIFS(leafdata!$A:$A,collections!$A64,leafdata!$D:$D,"Juvenile")</f>
        <v>0</v>
      </c>
      <c r="Y64" t="s">
        <v>180</v>
      </c>
    </row>
    <row r="65" spans="1:25" x14ac:dyDescent="0.2">
      <c r="A65" s="7" t="s">
        <v>117</v>
      </c>
      <c r="B65" s="17" t="s">
        <v>192</v>
      </c>
      <c r="C65" t="str">
        <f t="shared" si="0"/>
        <v>Eucalyptus cypellocarpa</v>
      </c>
      <c r="D65" t="str">
        <f>IF(LEFT($B65)="*","",INDEX(counts!B:C,MATCH($B65,counts!B:B,0), 2))</f>
        <v>E.cyp</v>
      </c>
      <c r="E65" s="18">
        <v>43294</v>
      </c>
      <c r="F65" s="26" t="s">
        <v>191</v>
      </c>
      <c r="G65" s="23">
        <v>-37.753756000000003</v>
      </c>
      <c r="H65" s="23">
        <v>145.67382000000001</v>
      </c>
      <c r="I65" s="27" t="s">
        <v>397</v>
      </c>
      <c r="J65" s="18">
        <v>43297</v>
      </c>
      <c r="K65" s="18">
        <v>43332</v>
      </c>
      <c r="L65" s="18">
        <v>43332</v>
      </c>
      <c r="N65" s="7" t="s">
        <v>403</v>
      </c>
      <c r="O65" s="7" t="s">
        <v>404</v>
      </c>
      <c r="P65" s="7" t="s">
        <v>404</v>
      </c>
      <c r="R65" s="22" t="s">
        <v>406</v>
      </c>
      <c r="S65" s="22" t="s">
        <v>406</v>
      </c>
      <c r="T65" s="22" t="s">
        <v>406</v>
      </c>
      <c r="V65">
        <f>COUNTIFS(leafdata!$A:$A,collections!$A65,leafdata!$D:$D,"Adult")</f>
        <v>3</v>
      </c>
      <c r="W65">
        <f>COUNTIFS(leafdata!$A:$A,collections!$A65,leafdata!$D:$D,"Juvenile")</f>
        <v>0</v>
      </c>
      <c r="Y65" t="s">
        <v>181</v>
      </c>
    </row>
    <row r="66" spans="1:25" x14ac:dyDescent="0.2">
      <c r="A66" s="7" t="s">
        <v>118</v>
      </c>
      <c r="B66" s="17" t="s">
        <v>16</v>
      </c>
      <c r="C66" t="str">
        <f t="shared" si="0"/>
        <v>Eucalyptus obliqua</v>
      </c>
      <c r="D66" t="str">
        <f>IF(LEFT($B66)="*","",INDEX(counts!B:C,MATCH($B66,counts!B:B,0), 2))</f>
        <v>E.obl</v>
      </c>
      <c r="E66" s="18">
        <v>43294</v>
      </c>
      <c r="F66" s="26" t="s">
        <v>191</v>
      </c>
      <c r="G66" s="23">
        <v>-37.755397000000002</v>
      </c>
      <c r="H66" s="23">
        <v>145.67465300000001</v>
      </c>
      <c r="I66" s="27" t="s">
        <v>397</v>
      </c>
      <c r="J66" s="18">
        <v>43297</v>
      </c>
      <c r="K66" s="18">
        <v>43332</v>
      </c>
      <c r="L66" s="18">
        <v>43332</v>
      </c>
      <c r="N66" s="7" t="s">
        <v>403</v>
      </c>
      <c r="O66" s="7" t="s">
        <v>404</v>
      </c>
      <c r="P66" s="7" t="s">
        <v>404</v>
      </c>
      <c r="R66" s="22" t="s">
        <v>406</v>
      </c>
      <c r="S66" s="22" t="s">
        <v>406</v>
      </c>
      <c r="T66" s="22" t="s">
        <v>406</v>
      </c>
      <c r="V66">
        <f>COUNTIFS(leafdata!$A:$A,collections!$A66,leafdata!$D:$D,"Adult")</f>
        <v>3</v>
      </c>
      <c r="W66">
        <f>COUNTIFS(leafdata!$A:$A,collections!$A66,leafdata!$D:$D,"Juvenile")</f>
        <v>0</v>
      </c>
      <c r="Y66" t="s">
        <v>182</v>
      </c>
    </row>
    <row r="67" spans="1:25" x14ac:dyDescent="0.2">
      <c r="A67" s="7" t="s">
        <v>119</v>
      </c>
      <c r="B67" s="17" t="s">
        <v>192</v>
      </c>
      <c r="C67" t="str">
        <f t="shared" si="0"/>
        <v>Eucalyptus cypellocarpa</v>
      </c>
      <c r="D67" t="str">
        <f>IF(LEFT($B67)="*","",INDEX(counts!B:C,MATCH($B67,counts!B:B,0), 2))</f>
        <v>E.cyp</v>
      </c>
      <c r="E67" s="18">
        <v>43294</v>
      </c>
      <c r="F67" s="26" t="s">
        <v>191</v>
      </c>
      <c r="G67" s="23">
        <v>-37.754170000000002</v>
      </c>
      <c r="H67" s="23">
        <v>145.68620300000001</v>
      </c>
      <c r="I67" s="27" t="s">
        <v>397</v>
      </c>
      <c r="J67" s="18">
        <v>43297</v>
      </c>
      <c r="K67" s="18">
        <v>43332</v>
      </c>
      <c r="L67" s="18">
        <v>43332</v>
      </c>
      <c r="N67" s="7" t="s">
        <v>403</v>
      </c>
      <c r="O67" s="7" t="s">
        <v>404</v>
      </c>
      <c r="P67" s="7" t="s">
        <v>404</v>
      </c>
      <c r="R67" s="22" t="s">
        <v>406</v>
      </c>
      <c r="S67" s="22" t="s">
        <v>406</v>
      </c>
      <c r="T67" s="22" t="s">
        <v>406</v>
      </c>
      <c r="V67">
        <f>COUNTIFS(leafdata!$A:$A,collections!$A67,leafdata!$D:$D,"Adult")</f>
        <v>3</v>
      </c>
      <c r="W67">
        <f>COUNTIFS(leafdata!$A:$A,collections!$A67,leafdata!$D:$D,"Juvenile")</f>
        <v>0</v>
      </c>
      <c r="Y67" t="s">
        <v>183</v>
      </c>
    </row>
    <row r="68" spans="1:25" x14ac:dyDescent="0.2">
      <c r="A68" s="7" t="s">
        <v>120</v>
      </c>
      <c r="B68" s="17" t="s">
        <v>194</v>
      </c>
      <c r="C68" t="str">
        <f t="shared" ref="C68:C131" si="1">IF(LEFT($B68)="*","",$B68)</f>
        <v>Eucalyptus baxteri</v>
      </c>
      <c r="D68" t="str">
        <f>IF(LEFT($B68)="*","",INDEX(counts!B:C,MATCH($B68,counts!B:B,0), 2))</f>
        <v>E.bax</v>
      </c>
      <c r="E68" s="18">
        <v>43294</v>
      </c>
      <c r="F68" s="26" t="s">
        <v>191</v>
      </c>
      <c r="G68" s="23">
        <v>-37.770187</v>
      </c>
      <c r="H68" s="23">
        <v>145.655913</v>
      </c>
      <c r="I68" s="27" t="s">
        <v>397</v>
      </c>
      <c r="J68" s="18">
        <v>43297</v>
      </c>
      <c r="K68" s="18">
        <v>43332</v>
      </c>
      <c r="L68" s="18">
        <v>43332</v>
      </c>
      <c r="N68" s="7" t="s">
        <v>403</v>
      </c>
      <c r="O68" s="7" t="s">
        <v>404</v>
      </c>
      <c r="P68" s="7" t="s">
        <v>404</v>
      </c>
      <c r="R68" s="22" t="s">
        <v>406</v>
      </c>
      <c r="S68" s="22" t="s">
        <v>406</v>
      </c>
      <c r="T68" s="22" t="s">
        <v>406</v>
      </c>
      <c r="V68">
        <f>COUNTIFS(leafdata!$A:$A,collections!$A68,leafdata!$D:$D,"Adult")</f>
        <v>3</v>
      </c>
      <c r="W68">
        <f>COUNTIFS(leafdata!$A:$A,collections!$A68,leafdata!$D:$D,"Juvenile")</f>
        <v>0</v>
      </c>
      <c r="Y68" t="s">
        <v>184</v>
      </c>
    </row>
    <row r="69" spans="1:25" x14ac:dyDescent="0.2">
      <c r="A69" s="7" t="s">
        <v>121</v>
      </c>
      <c r="B69" s="17" t="s">
        <v>195</v>
      </c>
      <c r="C69" t="str">
        <f t="shared" si="1"/>
        <v>Eucalyptus sieberi</v>
      </c>
      <c r="D69" t="str">
        <f>IF(LEFT($B69)="*","",INDEX(counts!B:C,MATCH($B69,counts!B:B,0), 2))</f>
        <v>E.sie</v>
      </c>
      <c r="E69" s="18">
        <v>43294</v>
      </c>
      <c r="F69" s="26" t="s">
        <v>191</v>
      </c>
      <c r="G69" s="23">
        <v>-37.769772000000003</v>
      </c>
      <c r="H69" s="23">
        <v>145.65666200000001</v>
      </c>
      <c r="I69" s="27" t="s">
        <v>397</v>
      </c>
      <c r="J69" s="18">
        <v>43297</v>
      </c>
      <c r="K69" s="18">
        <v>43332</v>
      </c>
      <c r="L69" s="18">
        <v>43332</v>
      </c>
      <c r="N69" s="7" t="s">
        <v>403</v>
      </c>
      <c r="O69" s="7" t="s">
        <v>404</v>
      </c>
      <c r="P69" s="7" t="s">
        <v>404</v>
      </c>
      <c r="R69" s="22" t="s">
        <v>406</v>
      </c>
      <c r="S69" s="22" t="s">
        <v>406</v>
      </c>
      <c r="T69" s="22" t="s">
        <v>406</v>
      </c>
      <c r="V69">
        <f>COUNTIFS(leafdata!$A:$A,collections!$A69,leafdata!$D:$D,"Adult")</f>
        <v>3</v>
      </c>
      <c r="W69">
        <f>COUNTIFS(leafdata!$A:$A,collections!$A69,leafdata!$D:$D,"Juvenile")</f>
        <v>0</v>
      </c>
      <c r="Y69" t="s">
        <v>185</v>
      </c>
    </row>
    <row r="70" spans="1:25" x14ac:dyDescent="0.2">
      <c r="A70" s="7" t="s">
        <v>122</v>
      </c>
      <c r="B70" s="17" t="s">
        <v>195</v>
      </c>
      <c r="C70" t="str">
        <f t="shared" si="1"/>
        <v>Eucalyptus sieberi</v>
      </c>
      <c r="D70" t="str">
        <f>IF(LEFT($B70)="*","",INDEX(counts!B:C,MATCH($B70,counts!B:B,0), 2))</f>
        <v>E.sie</v>
      </c>
      <c r="E70" s="18">
        <v>43294</v>
      </c>
      <c r="F70" s="26" t="s">
        <v>191</v>
      </c>
      <c r="G70" s="23">
        <v>-37.769384000000002</v>
      </c>
      <c r="H70" s="23">
        <v>145.60889</v>
      </c>
      <c r="I70" s="27" t="s">
        <v>397</v>
      </c>
      <c r="J70" s="18">
        <v>43297</v>
      </c>
      <c r="K70" s="18">
        <v>43332</v>
      </c>
      <c r="L70" s="18">
        <v>43332</v>
      </c>
      <c r="N70" s="7" t="s">
        <v>403</v>
      </c>
      <c r="O70" s="7" t="s">
        <v>404</v>
      </c>
      <c r="P70" s="7" t="s">
        <v>404</v>
      </c>
      <c r="R70" s="22" t="s">
        <v>406</v>
      </c>
      <c r="S70" s="22" t="s">
        <v>406</v>
      </c>
      <c r="T70" s="22" t="s">
        <v>406</v>
      </c>
      <c r="V70">
        <f>COUNTIFS(leafdata!$A:$A,collections!$A70,leafdata!$D:$D,"Adult")</f>
        <v>3</v>
      </c>
      <c r="W70">
        <f>COUNTIFS(leafdata!$A:$A,collections!$A70,leafdata!$D:$D,"Juvenile")</f>
        <v>0</v>
      </c>
      <c r="Y70" t="s">
        <v>186</v>
      </c>
    </row>
    <row r="71" spans="1:25" x14ac:dyDescent="0.2">
      <c r="A71" s="7" t="s">
        <v>123</v>
      </c>
      <c r="B71" s="17" t="s">
        <v>16</v>
      </c>
      <c r="C71" t="str">
        <f t="shared" si="1"/>
        <v>Eucalyptus obliqua</v>
      </c>
      <c r="D71" t="str">
        <f>IF(LEFT($B71)="*","",INDEX(counts!B:C,MATCH($B71,counts!B:B,0), 2))</f>
        <v>E.obl</v>
      </c>
      <c r="E71" s="18">
        <v>43294</v>
      </c>
      <c r="F71" s="26" t="s">
        <v>191</v>
      </c>
      <c r="G71" s="23">
        <v>-37.770187</v>
      </c>
      <c r="H71" s="23">
        <v>145.655913</v>
      </c>
      <c r="I71" s="27" t="s">
        <v>397</v>
      </c>
      <c r="J71" s="18">
        <v>43297</v>
      </c>
      <c r="K71" s="18">
        <v>43332</v>
      </c>
      <c r="L71" s="18">
        <v>43332</v>
      </c>
      <c r="N71" s="7" t="s">
        <v>403</v>
      </c>
      <c r="O71" s="7" t="s">
        <v>404</v>
      </c>
      <c r="P71" s="7" t="s">
        <v>404</v>
      </c>
      <c r="R71" s="22" t="s">
        <v>406</v>
      </c>
      <c r="S71" s="22" t="s">
        <v>406</v>
      </c>
      <c r="T71" s="22" t="s">
        <v>406</v>
      </c>
      <c r="V71">
        <f>COUNTIFS(leafdata!$A:$A,collections!$A71,leafdata!$D:$D,"Adult")</f>
        <v>3</v>
      </c>
      <c r="W71">
        <f>COUNTIFS(leafdata!$A:$A,collections!$A71,leafdata!$D:$D,"Juvenile")</f>
        <v>0</v>
      </c>
      <c r="Y71" t="s">
        <v>187</v>
      </c>
    </row>
    <row r="72" spans="1:25" x14ac:dyDescent="0.2">
      <c r="A72" s="7" t="s">
        <v>124</v>
      </c>
      <c r="B72" s="17" t="s">
        <v>193</v>
      </c>
      <c r="C72" t="str">
        <f t="shared" si="1"/>
        <v>Eucalyptus regnans</v>
      </c>
      <c r="D72" t="str">
        <f>IF(LEFT($B72)="*","",INDEX(counts!B:C,MATCH($B72,counts!B:B,0), 2))</f>
        <v>E.reg</v>
      </c>
      <c r="E72" s="18">
        <v>43294</v>
      </c>
      <c r="F72" s="26" t="s">
        <v>191</v>
      </c>
      <c r="G72" s="23">
        <v>-37.744402999999998</v>
      </c>
      <c r="H72" s="23">
        <v>145.68952999999999</v>
      </c>
      <c r="I72" s="27" t="s">
        <v>397</v>
      </c>
      <c r="J72" s="18">
        <v>43297</v>
      </c>
      <c r="K72" s="18">
        <v>43332</v>
      </c>
      <c r="L72" s="18">
        <v>43332</v>
      </c>
      <c r="N72" s="7" t="s">
        <v>403</v>
      </c>
      <c r="O72" s="7" t="s">
        <v>404</v>
      </c>
      <c r="P72" s="7" t="s">
        <v>404</v>
      </c>
      <c r="R72" s="22" t="s">
        <v>406</v>
      </c>
      <c r="S72" s="22" t="s">
        <v>406</v>
      </c>
      <c r="T72" s="22" t="s">
        <v>406</v>
      </c>
      <c r="V72">
        <f>COUNTIFS(leafdata!$A:$A,collections!$A72,leafdata!$D:$D,"Adult")</f>
        <v>3</v>
      </c>
      <c r="W72">
        <f>COUNTIFS(leafdata!$A:$A,collections!$A72,leafdata!$D:$D,"Juvenile")</f>
        <v>0</v>
      </c>
      <c r="Y72" t="s">
        <v>188</v>
      </c>
    </row>
    <row r="73" spans="1:25" x14ac:dyDescent="0.2">
      <c r="A73" s="7" t="s">
        <v>125</v>
      </c>
      <c r="B73" s="17" t="s">
        <v>225</v>
      </c>
      <c r="C73" t="str">
        <f t="shared" si="1"/>
        <v>Eucalyptus viminalis subsp. viminalis</v>
      </c>
      <c r="D73" t="str">
        <f>IF(LEFT($B73)="*","",INDEX(counts!B:C,MATCH($B73,counts!B:B,0), 2))</f>
        <v>E.vimv</v>
      </c>
      <c r="E73" s="18">
        <v>43294</v>
      </c>
      <c r="F73" s="26" t="s">
        <v>191</v>
      </c>
      <c r="G73" s="23">
        <v>-37.742457999999999</v>
      </c>
      <c r="H73" s="23">
        <v>145.72201699999999</v>
      </c>
      <c r="I73" s="27" t="s">
        <v>397</v>
      </c>
      <c r="J73" s="18">
        <v>43297</v>
      </c>
      <c r="K73" s="18">
        <v>43332</v>
      </c>
      <c r="L73" s="18">
        <v>43332</v>
      </c>
      <c r="N73" s="7" t="s">
        <v>403</v>
      </c>
      <c r="O73" s="7" t="s">
        <v>404</v>
      </c>
      <c r="P73" s="7" t="s">
        <v>404</v>
      </c>
      <c r="R73" s="22" t="s">
        <v>406</v>
      </c>
      <c r="S73" s="22" t="s">
        <v>406</v>
      </c>
      <c r="T73" s="22" t="s">
        <v>406</v>
      </c>
      <c r="V73">
        <f>COUNTIFS(leafdata!$A:$A,collections!$A73,leafdata!$D:$D,"Adult")</f>
        <v>3</v>
      </c>
      <c r="W73">
        <f>COUNTIFS(leafdata!$A:$A,collections!$A73,leafdata!$D:$D,"Juvenile")</f>
        <v>0</v>
      </c>
      <c r="Y73" t="s">
        <v>189</v>
      </c>
    </row>
    <row r="74" spans="1:25" x14ac:dyDescent="0.2">
      <c r="A74" s="7" t="s">
        <v>126</v>
      </c>
      <c r="B74" s="17" t="s">
        <v>225</v>
      </c>
      <c r="C74" t="str">
        <f t="shared" si="1"/>
        <v>Eucalyptus viminalis subsp. viminalis</v>
      </c>
      <c r="D74" t="str">
        <f>IF(LEFT($B74)="*","",INDEX(counts!B:C,MATCH($B74,counts!B:B,0), 2))</f>
        <v>E.vimv</v>
      </c>
      <c r="E74" s="18">
        <v>43294</v>
      </c>
      <c r="F74" s="26" t="s">
        <v>191</v>
      </c>
      <c r="G74" s="23">
        <v>-37.759771999999998</v>
      </c>
      <c r="H74" s="23">
        <v>145.68620300000001</v>
      </c>
      <c r="I74" s="27" t="s">
        <v>397</v>
      </c>
      <c r="J74" s="18">
        <v>43297</v>
      </c>
      <c r="K74" s="18">
        <v>43332</v>
      </c>
      <c r="L74" s="18">
        <v>43332</v>
      </c>
      <c r="N74" s="7" t="s">
        <v>403</v>
      </c>
      <c r="O74" s="7" t="s">
        <v>404</v>
      </c>
      <c r="P74" s="7" t="s">
        <v>404</v>
      </c>
      <c r="R74" s="22" t="s">
        <v>406</v>
      </c>
      <c r="S74" s="22" t="s">
        <v>406</v>
      </c>
      <c r="T74" s="22" t="s">
        <v>406</v>
      </c>
      <c r="V74">
        <f>COUNTIFS(leafdata!$A:$A,collections!$A74,leafdata!$D:$D,"Adult")</f>
        <v>3</v>
      </c>
      <c r="W74">
        <f>COUNTIFS(leafdata!$A:$A,collections!$A74,leafdata!$D:$D,"Juvenile")</f>
        <v>0</v>
      </c>
      <c r="Y74" t="s">
        <v>190</v>
      </c>
    </row>
    <row r="75" spans="1:25" x14ac:dyDescent="0.2">
      <c r="A75" s="7" t="s">
        <v>127</v>
      </c>
      <c r="B75" s="17" t="s">
        <v>208</v>
      </c>
      <c r="C75" t="str">
        <f t="shared" si="1"/>
        <v>Eucalyptus dives</v>
      </c>
      <c r="D75" t="str">
        <f>IF(LEFT($B75)="*","",INDEX(counts!B:C,MATCH($B75,counts!B:B,0), 2))</f>
        <v>E.div</v>
      </c>
      <c r="E75" s="18">
        <v>43299</v>
      </c>
      <c r="F75" s="26" t="s">
        <v>142</v>
      </c>
      <c r="G75" s="23">
        <v>-37.458547000000003</v>
      </c>
      <c r="H75" s="23">
        <v>145.22797800000001</v>
      </c>
      <c r="I75" s="27" t="s">
        <v>397</v>
      </c>
      <c r="J75" s="18">
        <v>43305</v>
      </c>
      <c r="K75" s="18">
        <v>43332</v>
      </c>
      <c r="L75" s="18">
        <v>43332</v>
      </c>
      <c r="N75" s="7" t="s">
        <v>548</v>
      </c>
      <c r="O75" s="7" t="s">
        <v>404</v>
      </c>
      <c r="P75" s="7" t="s">
        <v>404</v>
      </c>
      <c r="R75" s="22" t="s">
        <v>548</v>
      </c>
      <c r="S75" s="22" t="s">
        <v>406</v>
      </c>
      <c r="T75" s="22" t="s">
        <v>406</v>
      </c>
      <c r="V75">
        <f>COUNTIFS(leafdata!$A:$A,collections!$A75,leafdata!$D:$D,"Adult")</f>
        <v>3</v>
      </c>
      <c r="W75">
        <f>COUNTIFS(leafdata!$A:$A,collections!$A75,leafdata!$D:$D,"Juvenile")</f>
        <v>0</v>
      </c>
    </row>
    <row r="76" spans="1:25" x14ac:dyDescent="0.2">
      <c r="A76" s="7" t="s">
        <v>128</v>
      </c>
      <c r="B76" s="17" t="s">
        <v>16</v>
      </c>
      <c r="C76" t="str">
        <f t="shared" si="1"/>
        <v>Eucalyptus obliqua</v>
      </c>
      <c r="D76" t="str">
        <f>IF(LEFT($B76)="*","",INDEX(counts!B:C,MATCH($B76,counts!B:B,0), 2))</f>
        <v>E.obl</v>
      </c>
      <c r="E76" s="18">
        <v>43299</v>
      </c>
      <c r="F76" s="26" t="s">
        <v>142</v>
      </c>
      <c r="G76" s="23">
        <v>-37.458547000000003</v>
      </c>
      <c r="H76" s="23">
        <v>145.22797800000001</v>
      </c>
      <c r="I76" s="27" t="s">
        <v>397</v>
      </c>
      <c r="J76" s="18">
        <v>43305</v>
      </c>
      <c r="K76" s="18">
        <v>43332</v>
      </c>
      <c r="L76" s="18">
        <v>43332</v>
      </c>
      <c r="N76" s="7" t="s">
        <v>548</v>
      </c>
      <c r="O76" s="7" t="s">
        <v>404</v>
      </c>
      <c r="P76" s="7" t="s">
        <v>404</v>
      </c>
      <c r="R76" s="22" t="s">
        <v>548</v>
      </c>
      <c r="S76" s="22" t="s">
        <v>406</v>
      </c>
      <c r="T76" s="22" t="s">
        <v>406</v>
      </c>
      <c r="V76">
        <f>COUNTIFS(leafdata!$A:$A,collections!$A76,leafdata!$D:$D,"Adult")</f>
        <v>3</v>
      </c>
      <c r="W76">
        <f>COUNTIFS(leafdata!$A:$A,collections!$A76,leafdata!$D:$D,"Juvenile")</f>
        <v>0</v>
      </c>
    </row>
    <row r="77" spans="1:25" x14ac:dyDescent="0.2">
      <c r="A77" s="7" t="s">
        <v>129</v>
      </c>
      <c r="B77" s="17" t="s">
        <v>208</v>
      </c>
      <c r="C77" t="str">
        <f t="shared" si="1"/>
        <v>Eucalyptus dives</v>
      </c>
      <c r="D77" t="str">
        <f>IF(LEFT($B77)="*","",INDEX(counts!B:C,MATCH($B77,counts!B:B,0), 2))</f>
        <v>E.div</v>
      </c>
      <c r="E77" s="18">
        <v>43299</v>
      </c>
      <c r="F77" s="26" t="s">
        <v>142</v>
      </c>
      <c r="G77" s="23">
        <v>-37.458734</v>
      </c>
      <c r="H77" s="23">
        <v>145.22848999999999</v>
      </c>
      <c r="I77" s="27" t="s">
        <v>397</v>
      </c>
      <c r="J77" s="18">
        <v>43305</v>
      </c>
      <c r="K77" s="18">
        <v>43332</v>
      </c>
      <c r="L77" s="18">
        <v>43332</v>
      </c>
      <c r="N77" s="7" t="s">
        <v>548</v>
      </c>
      <c r="O77" s="7" t="s">
        <v>404</v>
      </c>
      <c r="P77" s="7" t="s">
        <v>404</v>
      </c>
      <c r="R77" s="22" t="s">
        <v>548</v>
      </c>
      <c r="S77" s="22" t="s">
        <v>406</v>
      </c>
      <c r="T77" s="22" t="s">
        <v>406</v>
      </c>
      <c r="V77">
        <f>COUNTIFS(leafdata!$A:$A,collections!$A77,leafdata!$D:$D,"Adult")</f>
        <v>3</v>
      </c>
      <c r="W77">
        <f>COUNTIFS(leafdata!$A:$A,collections!$A77,leafdata!$D:$D,"Juvenile")</f>
        <v>0</v>
      </c>
    </row>
    <row r="78" spans="1:25" x14ac:dyDescent="0.2">
      <c r="A78" s="7" t="s">
        <v>130</v>
      </c>
      <c r="B78" s="17" t="s">
        <v>208</v>
      </c>
      <c r="C78" t="str">
        <f t="shared" si="1"/>
        <v>Eucalyptus dives</v>
      </c>
      <c r="D78" t="str">
        <f>IF(LEFT($B78)="*","",INDEX(counts!B:C,MATCH($B78,counts!B:B,0), 2))</f>
        <v>E.div</v>
      </c>
      <c r="E78" s="18">
        <v>43299</v>
      </c>
      <c r="F78" s="26" t="s">
        <v>142</v>
      </c>
      <c r="G78" s="23">
        <v>-37.458734</v>
      </c>
      <c r="H78" s="23">
        <v>145.22848999999999</v>
      </c>
      <c r="I78" s="27" t="s">
        <v>397</v>
      </c>
      <c r="J78" s="18">
        <v>43305</v>
      </c>
      <c r="K78" s="18">
        <v>43332</v>
      </c>
      <c r="L78" s="18">
        <v>43332</v>
      </c>
      <c r="N78" s="7" t="s">
        <v>548</v>
      </c>
      <c r="O78" s="7" t="s">
        <v>404</v>
      </c>
      <c r="P78" s="7" t="s">
        <v>404</v>
      </c>
      <c r="R78" s="22" t="s">
        <v>548</v>
      </c>
      <c r="S78" s="22" t="s">
        <v>406</v>
      </c>
      <c r="T78" s="22" t="s">
        <v>406</v>
      </c>
      <c r="V78">
        <f>COUNTIFS(leafdata!$A:$A,collections!$A78,leafdata!$D:$D,"Adult")</f>
        <v>3</v>
      </c>
      <c r="W78">
        <f>COUNTIFS(leafdata!$A:$A,collections!$A78,leafdata!$D:$D,"Juvenile")</f>
        <v>0</v>
      </c>
    </row>
    <row r="79" spans="1:25" x14ac:dyDescent="0.2">
      <c r="A79" s="7" t="s">
        <v>131</v>
      </c>
      <c r="B79" s="17" t="s">
        <v>16</v>
      </c>
      <c r="C79" t="str">
        <f t="shared" si="1"/>
        <v>Eucalyptus obliqua</v>
      </c>
      <c r="D79" t="str">
        <f>IF(LEFT($B79)="*","",INDEX(counts!B:C,MATCH($B79,counts!B:B,0), 2))</f>
        <v>E.obl</v>
      </c>
      <c r="E79" s="18">
        <v>43299</v>
      </c>
      <c r="F79" s="26" t="s">
        <v>142</v>
      </c>
      <c r="G79" s="23">
        <v>-37.458734</v>
      </c>
      <c r="H79" s="23">
        <v>145.22796299999999</v>
      </c>
      <c r="I79" s="27" t="s">
        <v>397</v>
      </c>
      <c r="J79" s="18">
        <v>43305</v>
      </c>
      <c r="K79" s="18">
        <v>43332</v>
      </c>
      <c r="L79" s="18">
        <v>43332</v>
      </c>
      <c r="N79" s="7" t="s">
        <v>548</v>
      </c>
      <c r="O79" s="7" t="s">
        <v>404</v>
      </c>
      <c r="P79" s="7" t="s">
        <v>404</v>
      </c>
      <c r="R79" s="22" t="s">
        <v>548</v>
      </c>
      <c r="S79" s="22" t="s">
        <v>406</v>
      </c>
      <c r="T79" s="22" t="s">
        <v>406</v>
      </c>
      <c r="V79">
        <f>COUNTIFS(leafdata!$A:$A,collections!$A79,leafdata!$D:$D,"Adult")</f>
        <v>3</v>
      </c>
      <c r="W79">
        <f>COUNTIFS(leafdata!$A:$A,collections!$A79,leafdata!$D:$D,"Juvenile")</f>
        <v>0</v>
      </c>
    </row>
    <row r="80" spans="1:25" x14ac:dyDescent="0.2">
      <c r="A80" s="7" t="s">
        <v>132</v>
      </c>
      <c r="B80" s="17" t="s">
        <v>192</v>
      </c>
      <c r="C80" t="str">
        <f t="shared" si="1"/>
        <v>Eucalyptus cypellocarpa</v>
      </c>
      <c r="D80" t="str">
        <f>IF(LEFT($B80)="*","",INDEX(counts!B:C,MATCH($B80,counts!B:B,0), 2))</f>
        <v>E.cyp</v>
      </c>
      <c r="E80" s="18">
        <v>43300</v>
      </c>
      <c r="F80" s="26" t="s">
        <v>142</v>
      </c>
      <c r="G80" s="23">
        <v>-37.458044000000001</v>
      </c>
      <c r="H80" s="23">
        <v>145.22681800000001</v>
      </c>
      <c r="I80" s="27" t="s">
        <v>397</v>
      </c>
      <c r="J80" s="18">
        <v>43305</v>
      </c>
      <c r="K80" s="18">
        <v>43332</v>
      </c>
      <c r="L80" s="18">
        <v>43332</v>
      </c>
      <c r="N80" s="7" t="s">
        <v>548</v>
      </c>
      <c r="O80" s="7" t="s">
        <v>404</v>
      </c>
      <c r="P80" s="7" t="s">
        <v>404</v>
      </c>
      <c r="R80" s="22" t="s">
        <v>548</v>
      </c>
      <c r="S80" s="22" t="s">
        <v>406</v>
      </c>
      <c r="T80" s="22" t="s">
        <v>406</v>
      </c>
      <c r="V80">
        <f>COUNTIFS(leafdata!$A:$A,collections!$A80,leafdata!$D:$D,"Adult")</f>
        <v>3</v>
      </c>
      <c r="W80">
        <f>COUNTIFS(leafdata!$A:$A,collections!$A80,leafdata!$D:$D,"Juvenile")</f>
        <v>0</v>
      </c>
    </row>
    <row r="81" spans="1:23" x14ac:dyDescent="0.2">
      <c r="A81" s="7" t="s">
        <v>133</v>
      </c>
      <c r="B81" s="17" t="s">
        <v>208</v>
      </c>
      <c r="C81" t="str">
        <f t="shared" si="1"/>
        <v>Eucalyptus dives</v>
      </c>
      <c r="D81" t="str">
        <f>IF(LEFT($B81)="*","",INDEX(counts!B:C,MATCH($B81,counts!B:B,0), 2))</f>
        <v>E.div</v>
      </c>
      <c r="E81" s="18">
        <v>43300</v>
      </c>
      <c r="F81" s="26" t="s">
        <v>142</v>
      </c>
      <c r="G81" s="23">
        <v>-37.458666000000001</v>
      </c>
      <c r="H81" s="23">
        <v>145.226651</v>
      </c>
      <c r="I81" s="27" t="s">
        <v>397</v>
      </c>
      <c r="J81" s="18">
        <v>43305</v>
      </c>
      <c r="K81" s="18">
        <v>43332</v>
      </c>
      <c r="L81" s="18">
        <v>43332</v>
      </c>
      <c r="N81" s="7" t="s">
        <v>548</v>
      </c>
      <c r="O81" s="7" t="s">
        <v>404</v>
      </c>
      <c r="P81" s="7" t="s">
        <v>404</v>
      </c>
      <c r="R81" s="22" t="s">
        <v>548</v>
      </c>
      <c r="S81" s="22" t="s">
        <v>406</v>
      </c>
      <c r="T81" s="22" t="s">
        <v>406</v>
      </c>
      <c r="V81">
        <f>COUNTIFS(leafdata!$A:$A,collections!$A81,leafdata!$D:$D,"Adult")</f>
        <v>3</v>
      </c>
      <c r="W81">
        <f>COUNTIFS(leafdata!$A:$A,collections!$A81,leafdata!$D:$D,"Juvenile")</f>
        <v>0</v>
      </c>
    </row>
    <row r="82" spans="1:23" x14ac:dyDescent="0.2">
      <c r="A82" s="7" t="s">
        <v>134</v>
      </c>
      <c r="B82" s="17" t="s">
        <v>208</v>
      </c>
      <c r="C82" t="str">
        <f t="shared" si="1"/>
        <v>Eucalyptus dives</v>
      </c>
      <c r="D82" t="str">
        <f>IF(LEFT($B82)="*","",INDEX(counts!B:C,MATCH($B82,counts!B:B,0), 2))</f>
        <v>E.div</v>
      </c>
      <c r="E82" s="18">
        <v>43300</v>
      </c>
      <c r="F82" s="26" t="s">
        <v>142</v>
      </c>
      <c r="G82" s="23">
        <v>-37.457906999999999</v>
      </c>
      <c r="H82" s="23">
        <v>145.22852800000001</v>
      </c>
      <c r="I82" s="27" t="s">
        <v>397</v>
      </c>
      <c r="J82" s="18">
        <v>43305</v>
      </c>
      <c r="K82" s="18">
        <v>43332</v>
      </c>
      <c r="L82" s="18">
        <v>43332</v>
      </c>
      <c r="N82" s="7" t="s">
        <v>548</v>
      </c>
      <c r="O82" s="7" t="s">
        <v>404</v>
      </c>
      <c r="P82" s="7" t="s">
        <v>404</v>
      </c>
      <c r="R82" s="22" t="s">
        <v>548</v>
      </c>
      <c r="S82" s="22" t="s">
        <v>406</v>
      </c>
      <c r="T82" s="22" t="s">
        <v>406</v>
      </c>
      <c r="V82">
        <f>COUNTIFS(leafdata!$A:$A,collections!$A82,leafdata!$D:$D,"Adult")</f>
        <v>3</v>
      </c>
      <c r="W82">
        <f>COUNTIFS(leafdata!$A:$A,collections!$A82,leafdata!$D:$D,"Juvenile")</f>
        <v>0</v>
      </c>
    </row>
    <row r="83" spans="1:23" x14ac:dyDescent="0.2">
      <c r="A83" s="7" t="s">
        <v>135</v>
      </c>
      <c r="B83" s="17" t="s">
        <v>209</v>
      </c>
      <c r="C83" t="str">
        <f t="shared" si="1"/>
        <v>Eucalyptus pauciflora subsp. pauciflora</v>
      </c>
      <c r="D83" t="str">
        <f>IF(LEFT($B83)="*","",INDEX(counts!B:C,MATCH($B83,counts!B:B,0), 2))</f>
        <v>E.paup</v>
      </c>
      <c r="E83" s="18">
        <v>43302</v>
      </c>
      <c r="F83" s="26" t="s">
        <v>142</v>
      </c>
      <c r="G83" s="23">
        <v>-37.142176999999997</v>
      </c>
      <c r="H83" s="23">
        <v>146.44030100000001</v>
      </c>
      <c r="I83" s="27" t="s">
        <v>397</v>
      </c>
      <c r="J83" s="18">
        <v>43305</v>
      </c>
      <c r="K83" s="18">
        <v>43332</v>
      </c>
      <c r="L83" s="18">
        <v>43332</v>
      </c>
      <c r="N83" s="7" t="s">
        <v>548</v>
      </c>
      <c r="O83" s="7" t="s">
        <v>404</v>
      </c>
      <c r="P83" s="7" t="s">
        <v>404</v>
      </c>
      <c r="R83" s="22" t="s">
        <v>548</v>
      </c>
      <c r="S83" s="22" t="s">
        <v>406</v>
      </c>
      <c r="T83" s="22" t="s">
        <v>406</v>
      </c>
      <c r="V83">
        <f>COUNTIFS(leafdata!$A:$A,collections!$A83,leafdata!$D:$D,"Adult")</f>
        <v>3</v>
      </c>
      <c r="W83">
        <f>COUNTIFS(leafdata!$A:$A,collections!$A83,leafdata!$D:$D,"Juvenile")</f>
        <v>0</v>
      </c>
    </row>
    <row r="84" spans="1:23" x14ac:dyDescent="0.2">
      <c r="A84" s="7" t="s">
        <v>136</v>
      </c>
      <c r="B84" s="17" t="s">
        <v>209</v>
      </c>
      <c r="C84" t="str">
        <f t="shared" si="1"/>
        <v>Eucalyptus pauciflora subsp. pauciflora</v>
      </c>
      <c r="D84" t="str">
        <f>IF(LEFT($B84)="*","",INDEX(counts!B:C,MATCH($B84,counts!B:B,0), 2))</f>
        <v>E.paup</v>
      </c>
      <c r="E84" s="18">
        <v>43302</v>
      </c>
      <c r="F84" s="26" t="s">
        <v>142</v>
      </c>
      <c r="G84" s="23">
        <v>-37.142176999999997</v>
      </c>
      <c r="H84" s="23">
        <v>146.44030100000001</v>
      </c>
      <c r="I84" s="27" t="s">
        <v>397</v>
      </c>
      <c r="J84" s="18">
        <v>43306</v>
      </c>
      <c r="K84" s="18">
        <v>43332</v>
      </c>
      <c r="L84" s="18">
        <v>43332</v>
      </c>
      <c r="N84" s="7" t="s">
        <v>548</v>
      </c>
      <c r="O84" s="7" t="s">
        <v>404</v>
      </c>
      <c r="P84" s="7" t="s">
        <v>404</v>
      </c>
      <c r="R84" s="22" t="s">
        <v>548</v>
      </c>
      <c r="S84" s="22" t="s">
        <v>406</v>
      </c>
      <c r="T84" s="22" t="s">
        <v>406</v>
      </c>
      <c r="V84">
        <f>COUNTIFS(leafdata!$A:$A,collections!$A84,leafdata!$D:$D,"Adult")</f>
        <v>3</v>
      </c>
      <c r="W84">
        <f>COUNTIFS(leafdata!$A:$A,collections!$A84,leafdata!$D:$D,"Juvenile")</f>
        <v>0</v>
      </c>
    </row>
    <row r="85" spans="1:23" x14ac:dyDescent="0.2">
      <c r="A85" s="7" t="s">
        <v>137</v>
      </c>
      <c r="B85" s="17" t="s">
        <v>209</v>
      </c>
      <c r="C85" t="str">
        <f t="shared" si="1"/>
        <v>Eucalyptus pauciflora subsp. pauciflora</v>
      </c>
      <c r="D85" t="str">
        <f>IF(LEFT($B85)="*","",INDEX(counts!B:C,MATCH($B85,counts!B:B,0), 2))</f>
        <v>E.paup</v>
      </c>
      <c r="E85" s="18">
        <v>43302</v>
      </c>
      <c r="F85" s="26" t="s">
        <v>142</v>
      </c>
      <c r="G85" s="23">
        <v>-37.142176999999997</v>
      </c>
      <c r="H85" s="23">
        <v>146.44030100000001</v>
      </c>
      <c r="I85" s="27" t="s">
        <v>397</v>
      </c>
      <c r="J85" s="18">
        <v>43306</v>
      </c>
      <c r="K85" s="18">
        <v>43332</v>
      </c>
      <c r="L85" s="18">
        <v>43332</v>
      </c>
      <c r="N85" s="7" t="s">
        <v>548</v>
      </c>
      <c r="O85" s="7" t="s">
        <v>404</v>
      </c>
      <c r="P85" s="7" t="s">
        <v>404</v>
      </c>
      <c r="R85" s="22" t="s">
        <v>548</v>
      </c>
      <c r="S85" s="22" t="s">
        <v>406</v>
      </c>
      <c r="T85" s="22" t="s">
        <v>406</v>
      </c>
      <c r="V85">
        <f>COUNTIFS(leafdata!$A:$A,collections!$A85,leafdata!$D:$D,"Adult")</f>
        <v>3</v>
      </c>
      <c r="W85">
        <f>COUNTIFS(leafdata!$A:$A,collections!$A85,leafdata!$D:$D,"Juvenile")</f>
        <v>0</v>
      </c>
    </row>
    <row r="86" spans="1:23" x14ac:dyDescent="0.2">
      <c r="A86" s="7" t="s">
        <v>138</v>
      </c>
      <c r="B86" s="17" t="s">
        <v>209</v>
      </c>
      <c r="C86" t="str">
        <f t="shared" si="1"/>
        <v>Eucalyptus pauciflora subsp. pauciflora</v>
      </c>
      <c r="D86" t="str">
        <f>IF(LEFT($B86)="*","",INDEX(counts!B:C,MATCH($B86,counts!B:B,0), 2))</f>
        <v>E.paup</v>
      </c>
      <c r="E86" s="18">
        <v>43302</v>
      </c>
      <c r="F86" s="26" t="s">
        <v>142</v>
      </c>
      <c r="G86" s="23">
        <v>-37.139121000000003</v>
      </c>
      <c r="H86" s="23">
        <v>146.45564100000001</v>
      </c>
      <c r="I86" s="27" t="s">
        <v>397</v>
      </c>
      <c r="J86" s="18">
        <v>43306</v>
      </c>
      <c r="K86" s="18">
        <v>43332</v>
      </c>
      <c r="L86" s="18">
        <v>43332</v>
      </c>
      <c r="N86" s="7" t="s">
        <v>548</v>
      </c>
      <c r="O86" s="7" t="s">
        <v>404</v>
      </c>
      <c r="P86" s="7" t="s">
        <v>404</v>
      </c>
      <c r="R86" s="22" t="s">
        <v>548</v>
      </c>
      <c r="S86" s="22" t="s">
        <v>406</v>
      </c>
      <c r="T86" s="22" t="s">
        <v>406</v>
      </c>
      <c r="V86">
        <f>COUNTIFS(leafdata!$A:$A,collections!$A86,leafdata!$D:$D,"Adult")</f>
        <v>3</v>
      </c>
      <c r="W86">
        <f>COUNTIFS(leafdata!$A:$A,collections!$A86,leafdata!$D:$D,"Juvenile")</f>
        <v>0</v>
      </c>
    </row>
    <row r="87" spans="1:23" x14ac:dyDescent="0.2">
      <c r="A87" s="7" t="s">
        <v>139</v>
      </c>
      <c r="B87" s="17" t="s">
        <v>209</v>
      </c>
      <c r="C87" t="str">
        <f t="shared" si="1"/>
        <v>Eucalyptus pauciflora subsp. pauciflora</v>
      </c>
      <c r="D87" t="str">
        <f>IF(LEFT($B87)="*","",INDEX(counts!B:C,MATCH($B87,counts!B:B,0), 2))</f>
        <v>E.paup</v>
      </c>
      <c r="E87" s="18">
        <v>43302</v>
      </c>
      <c r="F87" s="26" t="s">
        <v>142</v>
      </c>
      <c r="G87" s="23">
        <v>-37.139121000000003</v>
      </c>
      <c r="H87" s="23">
        <v>146.45564100000001</v>
      </c>
      <c r="I87" s="27" t="s">
        <v>397</v>
      </c>
      <c r="J87" s="18">
        <v>43306</v>
      </c>
      <c r="K87" s="18">
        <v>43332</v>
      </c>
      <c r="L87" s="18">
        <v>43332</v>
      </c>
      <c r="N87" s="7" t="s">
        <v>548</v>
      </c>
      <c r="O87" s="7" t="s">
        <v>404</v>
      </c>
      <c r="P87" s="7" t="s">
        <v>404</v>
      </c>
      <c r="R87" s="22" t="s">
        <v>548</v>
      </c>
      <c r="S87" s="22" t="s">
        <v>406</v>
      </c>
      <c r="T87" s="22" t="s">
        <v>406</v>
      </c>
      <c r="V87">
        <f>COUNTIFS(leafdata!$A:$A,collections!$A87,leafdata!$D:$D,"Adult")</f>
        <v>3</v>
      </c>
      <c r="W87">
        <f>COUNTIFS(leafdata!$A:$A,collections!$A87,leafdata!$D:$D,"Juvenile")</f>
        <v>0</v>
      </c>
    </row>
    <row r="88" spans="1:23" x14ac:dyDescent="0.2">
      <c r="A88" s="7" t="s">
        <v>140</v>
      </c>
      <c r="B88" s="17" t="s">
        <v>209</v>
      </c>
      <c r="C88" t="str">
        <f t="shared" si="1"/>
        <v>Eucalyptus pauciflora subsp. pauciflora</v>
      </c>
      <c r="D88" t="str">
        <f>IF(LEFT($B88)="*","",INDEX(counts!B:C,MATCH($B88,counts!B:B,0), 2))</f>
        <v>E.paup</v>
      </c>
      <c r="E88" s="18">
        <v>43302</v>
      </c>
      <c r="F88" s="26" t="s">
        <v>142</v>
      </c>
      <c r="G88" s="23">
        <v>-37.139121000000003</v>
      </c>
      <c r="H88" s="23">
        <v>146.45564100000001</v>
      </c>
      <c r="I88" s="27" t="s">
        <v>397</v>
      </c>
      <c r="J88" s="18">
        <v>43306</v>
      </c>
      <c r="K88" s="18">
        <v>43332</v>
      </c>
      <c r="L88" s="18">
        <v>43332</v>
      </c>
      <c r="N88" s="7" t="s">
        <v>548</v>
      </c>
      <c r="O88" s="7" t="s">
        <v>404</v>
      </c>
      <c r="P88" s="7" t="s">
        <v>404</v>
      </c>
      <c r="R88" s="22" t="s">
        <v>548</v>
      </c>
      <c r="S88" s="22" t="s">
        <v>406</v>
      </c>
      <c r="T88" s="22" t="s">
        <v>406</v>
      </c>
      <c r="V88">
        <f>COUNTIFS(leafdata!$A:$A,collections!$A88,leafdata!$D:$D,"Adult")</f>
        <v>3</v>
      </c>
      <c r="W88">
        <f>COUNTIFS(leafdata!$A:$A,collections!$A88,leafdata!$D:$D,"Juvenile")</f>
        <v>0</v>
      </c>
    </row>
    <row r="89" spans="1:23" x14ac:dyDescent="0.2">
      <c r="A89" s="7" t="s">
        <v>141</v>
      </c>
      <c r="B89" s="17" t="s">
        <v>89</v>
      </c>
      <c r="C89" t="str">
        <f t="shared" si="1"/>
        <v>Eucalyptus ovata</v>
      </c>
      <c r="D89" t="str">
        <f>IF(LEFT($B89)="*","",INDEX(counts!B:C,MATCH($B89,counts!B:B,0), 2))</f>
        <v>E.ova</v>
      </c>
      <c r="E89" s="18">
        <v>43303</v>
      </c>
      <c r="F89" s="26" t="s">
        <v>142</v>
      </c>
      <c r="G89" s="23">
        <v>-37.208046000000003</v>
      </c>
      <c r="H89" s="23">
        <v>145.42913899999999</v>
      </c>
      <c r="I89" s="27" t="s">
        <v>397</v>
      </c>
      <c r="J89" s="18">
        <v>43306</v>
      </c>
      <c r="K89" s="18">
        <v>43332</v>
      </c>
      <c r="L89" s="18">
        <v>43332</v>
      </c>
      <c r="N89" s="7" t="s">
        <v>548</v>
      </c>
      <c r="O89" s="7" t="s">
        <v>404</v>
      </c>
      <c r="P89" s="7" t="s">
        <v>404</v>
      </c>
      <c r="R89" s="22" t="s">
        <v>548</v>
      </c>
      <c r="S89" s="22" t="s">
        <v>406</v>
      </c>
      <c r="T89" s="22" t="s">
        <v>406</v>
      </c>
      <c r="V89">
        <f>COUNTIFS(leafdata!$A:$A,collections!$A89,leafdata!$D:$D,"Adult")</f>
        <v>3</v>
      </c>
      <c r="W89">
        <f>COUNTIFS(leafdata!$A:$A,collections!$A89,leafdata!$D:$D,"Juvenile")</f>
        <v>0</v>
      </c>
    </row>
    <row r="90" spans="1:23" x14ac:dyDescent="0.2">
      <c r="A90" s="7" t="s">
        <v>211</v>
      </c>
      <c r="B90" s="17" t="s">
        <v>224</v>
      </c>
      <c r="C90" t="str">
        <f t="shared" si="1"/>
        <v>Eucalyptus goniocalyx</v>
      </c>
      <c r="D90" t="str">
        <f>IF(LEFT($B90)="*","",INDEX(counts!B:C,MATCH($B90,counts!B:B,0), 2))</f>
        <v>E.gon</v>
      </c>
      <c r="E90" s="18">
        <v>43311</v>
      </c>
      <c r="F90" s="26" t="s">
        <v>142</v>
      </c>
      <c r="G90" s="23">
        <v>-37.884517000000002</v>
      </c>
      <c r="H90" s="23">
        <v>144.17338100000001</v>
      </c>
      <c r="I90" s="21" t="s">
        <v>397</v>
      </c>
      <c r="J90" s="18">
        <v>43322</v>
      </c>
      <c r="K90" s="18">
        <v>43340</v>
      </c>
      <c r="L90" s="18">
        <v>43340</v>
      </c>
      <c r="N90" s="7" t="s">
        <v>404</v>
      </c>
      <c r="O90" s="7" t="s">
        <v>404</v>
      </c>
      <c r="P90" s="7" t="s">
        <v>404</v>
      </c>
      <c r="R90" s="22" t="s">
        <v>406</v>
      </c>
      <c r="S90" s="22" t="s">
        <v>406</v>
      </c>
      <c r="T90" s="22" t="s">
        <v>406</v>
      </c>
      <c r="V90">
        <f>COUNTIFS(leafdata!$A:$A,collections!$A90,leafdata!$D:$D,"Adult")</f>
        <v>3</v>
      </c>
      <c r="W90">
        <f>COUNTIFS(leafdata!$A:$A,collections!$A90,leafdata!$D:$D,"Juvenile")</f>
        <v>0</v>
      </c>
    </row>
    <row r="91" spans="1:23" x14ac:dyDescent="0.2">
      <c r="A91" s="7" t="s">
        <v>212</v>
      </c>
      <c r="B91" s="17" t="s">
        <v>224</v>
      </c>
      <c r="C91" t="str">
        <f t="shared" si="1"/>
        <v>Eucalyptus goniocalyx</v>
      </c>
      <c r="D91" t="str">
        <f>IF(LEFT($B91)="*","",INDEX(counts!B:C,MATCH($B91,counts!B:B,0), 2))</f>
        <v>E.gon</v>
      </c>
      <c r="E91" s="18">
        <v>43311</v>
      </c>
      <c r="F91" s="26" t="s">
        <v>142</v>
      </c>
      <c r="G91" s="23">
        <v>-37.884217</v>
      </c>
      <c r="H91" s="23">
        <v>144.17261500000001</v>
      </c>
      <c r="I91" s="21" t="s">
        <v>397</v>
      </c>
      <c r="J91" s="18">
        <v>43322</v>
      </c>
      <c r="K91" s="18">
        <v>43340</v>
      </c>
      <c r="L91" s="18">
        <v>43340</v>
      </c>
      <c r="N91" s="7" t="s">
        <v>404</v>
      </c>
      <c r="O91" s="7" t="s">
        <v>404</v>
      </c>
      <c r="P91" s="7" t="s">
        <v>404</v>
      </c>
      <c r="R91" s="22" t="s">
        <v>406</v>
      </c>
      <c r="S91" s="22" t="s">
        <v>406</v>
      </c>
      <c r="T91" s="22" t="s">
        <v>406</v>
      </c>
      <c r="V91">
        <f>COUNTIFS(leafdata!$A:$A,collections!$A91,leafdata!$D:$D,"Adult")</f>
        <v>3</v>
      </c>
      <c r="W91">
        <f>COUNTIFS(leafdata!$A:$A,collections!$A91,leafdata!$D:$D,"Juvenile")</f>
        <v>0</v>
      </c>
    </row>
    <row r="92" spans="1:23" x14ac:dyDescent="0.2">
      <c r="A92" s="7" t="s">
        <v>213</v>
      </c>
      <c r="B92" s="17" t="s">
        <v>225</v>
      </c>
      <c r="C92" t="str">
        <f t="shared" si="1"/>
        <v>Eucalyptus viminalis subsp. viminalis</v>
      </c>
      <c r="D92" t="str">
        <f>IF(LEFT($B92)="*","",INDEX(counts!B:C,MATCH($B92,counts!B:B,0), 2))</f>
        <v>E.vimv</v>
      </c>
      <c r="E92" s="18">
        <v>43311</v>
      </c>
      <c r="F92" s="26" t="s">
        <v>142</v>
      </c>
      <c r="G92" s="23">
        <v>-37.884217</v>
      </c>
      <c r="H92" s="23">
        <v>144.17261500000001</v>
      </c>
      <c r="I92" s="21" t="s">
        <v>397</v>
      </c>
      <c r="J92" s="18">
        <v>43322</v>
      </c>
      <c r="K92" s="18">
        <v>43340</v>
      </c>
      <c r="L92" s="18">
        <v>43340</v>
      </c>
      <c r="N92" s="7" t="s">
        <v>404</v>
      </c>
      <c r="O92" s="7" t="s">
        <v>404</v>
      </c>
      <c r="P92" s="7" t="s">
        <v>404</v>
      </c>
      <c r="R92" s="22" t="s">
        <v>406</v>
      </c>
      <c r="S92" s="22" t="s">
        <v>406</v>
      </c>
      <c r="T92" s="22" t="s">
        <v>406</v>
      </c>
      <c r="V92">
        <f>COUNTIFS(leafdata!$A:$A,collections!$A92,leafdata!$D:$D,"Adult")</f>
        <v>3</v>
      </c>
      <c r="W92">
        <f>COUNTIFS(leafdata!$A:$A,collections!$A92,leafdata!$D:$D,"Juvenile")</f>
        <v>0</v>
      </c>
    </row>
    <row r="93" spans="1:23" x14ac:dyDescent="0.2">
      <c r="A93" s="7" t="s">
        <v>214</v>
      </c>
      <c r="B93" s="17" t="s">
        <v>226</v>
      </c>
      <c r="C93" t="str">
        <f t="shared" si="1"/>
        <v>Eucalyptus tricarpa</v>
      </c>
      <c r="D93" t="str">
        <f>IF(LEFT($B93)="*","",INDEX(counts!B:C,MATCH($B93,counts!B:B,0), 2))</f>
        <v>E.tri</v>
      </c>
      <c r="E93" s="18">
        <v>43311</v>
      </c>
      <c r="F93" s="26" t="s">
        <v>142</v>
      </c>
      <c r="G93" s="23">
        <v>-37.883899999999997</v>
      </c>
      <c r="H93" s="23">
        <v>144.172775</v>
      </c>
      <c r="I93" s="21" t="s">
        <v>397</v>
      </c>
      <c r="J93" s="18">
        <v>43322</v>
      </c>
      <c r="K93" s="18">
        <v>43340</v>
      </c>
      <c r="L93" s="18">
        <v>43340</v>
      </c>
      <c r="N93" s="7" t="s">
        <v>404</v>
      </c>
      <c r="O93" s="7" t="s">
        <v>404</v>
      </c>
      <c r="P93" s="7" t="s">
        <v>404</v>
      </c>
      <c r="R93" s="22" t="s">
        <v>406</v>
      </c>
      <c r="S93" s="22" t="s">
        <v>406</v>
      </c>
      <c r="T93" s="22" t="s">
        <v>406</v>
      </c>
      <c r="V93">
        <f>COUNTIFS(leafdata!$A:$A,collections!$A93,leafdata!$D:$D,"Adult")</f>
        <v>3</v>
      </c>
      <c r="W93">
        <f>COUNTIFS(leafdata!$A:$A,collections!$A93,leafdata!$D:$D,"Juvenile")</f>
        <v>0</v>
      </c>
    </row>
    <row r="94" spans="1:23" x14ac:dyDescent="0.2">
      <c r="A94" s="7" t="s">
        <v>215</v>
      </c>
      <c r="B94" s="17" t="s">
        <v>228</v>
      </c>
      <c r="C94" t="str">
        <f t="shared" si="1"/>
        <v>Eucalyptus macrorhyncha</v>
      </c>
      <c r="D94" t="str">
        <f>IF(LEFT($B94)="*","",INDEX(counts!B:C,MATCH($B94,counts!B:B,0), 2))</f>
        <v>E.mac</v>
      </c>
      <c r="E94" s="18">
        <v>43311</v>
      </c>
      <c r="F94" s="26" t="s">
        <v>142</v>
      </c>
      <c r="G94" s="23">
        <v>-37.883335000000002</v>
      </c>
      <c r="H94" s="23">
        <v>144.17417900000001</v>
      </c>
      <c r="I94" s="21" t="s">
        <v>397</v>
      </c>
      <c r="J94" s="18">
        <v>43322</v>
      </c>
      <c r="K94" s="18">
        <v>43340</v>
      </c>
      <c r="L94" s="18">
        <v>43340</v>
      </c>
      <c r="N94" s="7" t="s">
        <v>404</v>
      </c>
      <c r="O94" s="7" t="s">
        <v>404</v>
      </c>
      <c r="P94" s="7" t="s">
        <v>404</v>
      </c>
      <c r="R94" s="22" t="s">
        <v>406</v>
      </c>
      <c r="S94" s="22" t="s">
        <v>406</v>
      </c>
      <c r="T94" s="22" t="s">
        <v>406</v>
      </c>
      <c r="V94">
        <f>COUNTIFS(leafdata!$A:$A,collections!$A94,leafdata!$D:$D,"Adult")</f>
        <v>3</v>
      </c>
      <c r="W94">
        <f>COUNTIFS(leafdata!$A:$A,collections!$A94,leafdata!$D:$D,"Juvenile")</f>
        <v>0</v>
      </c>
    </row>
    <row r="95" spans="1:23" x14ac:dyDescent="0.2">
      <c r="A95" s="7" t="s">
        <v>216</v>
      </c>
      <c r="B95" s="17" t="s">
        <v>228</v>
      </c>
      <c r="C95" t="str">
        <f t="shared" si="1"/>
        <v>Eucalyptus macrorhyncha</v>
      </c>
      <c r="D95" t="str">
        <f>IF(LEFT($B95)="*","",INDEX(counts!B:C,MATCH($B95,counts!B:B,0), 2))</f>
        <v>E.mac</v>
      </c>
      <c r="E95" s="18">
        <v>43311</v>
      </c>
      <c r="F95" s="26" t="s">
        <v>142</v>
      </c>
      <c r="G95" s="23">
        <v>-37.883335000000002</v>
      </c>
      <c r="H95" s="23">
        <v>144.17417900000001</v>
      </c>
      <c r="I95" s="21" t="s">
        <v>397</v>
      </c>
      <c r="J95" s="18">
        <v>43322</v>
      </c>
      <c r="K95" s="18">
        <v>43340</v>
      </c>
      <c r="L95" s="18">
        <v>43340</v>
      </c>
      <c r="N95" s="7" t="s">
        <v>404</v>
      </c>
      <c r="O95" s="7" t="s">
        <v>404</v>
      </c>
      <c r="P95" s="7" t="s">
        <v>404</v>
      </c>
      <c r="R95" s="22" t="s">
        <v>406</v>
      </c>
      <c r="S95" s="22" t="s">
        <v>406</v>
      </c>
      <c r="T95" s="22" t="s">
        <v>406</v>
      </c>
      <c r="V95">
        <f>COUNTIFS(leafdata!$A:$A,collections!$A95,leafdata!$D:$D,"Adult")</f>
        <v>3</v>
      </c>
      <c r="W95">
        <f>COUNTIFS(leafdata!$A:$A,collections!$A95,leafdata!$D:$D,"Juvenile")</f>
        <v>0</v>
      </c>
    </row>
    <row r="96" spans="1:23" x14ac:dyDescent="0.2">
      <c r="A96" s="7" t="s">
        <v>217</v>
      </c>
      <c r="B96" s="17" t="s">
        <v>224</v>
      </c>
      <c r="C96" t="str">
        <f t="shared" si="1"/>
        <v>Eucalyptus goniocalyx</v>
      </c>
      <c r="D96" t="str">
        <f>IF(LEFT($B96)="*","",INDEX(counts!B:C,MATCH($B96,counts!B:B,0), 2))</f>
        <v>E.gon</v>
      </c>
      <c r="E96" s="18">
        <v>43311</v>
      </c>
      <c r="F96" s="26" t="s">
        <v>142</v>
      </c>
      <c r="G96" s="23">
        <v>-37.883980000000001</v>
      </c>
      <c r="H96" s="23">
        <v>144.17256599999999</v>
      </c>
      <c r="I96" s="21" t="s">
        <v>397</v>
      </c>
      <c r="J96" s="18">
        <v>43322</v>
      </c>
      <c r="K96" s="18">
        <v>43340</v>
      </c>
      <c r="L96" s="18">
        <v>43340</v>
      </c>
      <c r="N96" s="7" t="s">
        <v>404</v>
      </c>
      <c r="O96" s="7" t="s">
        <v>404</v>
      </c>
      <c r="P96" s="7" t="s">
        <v>404</v>
      </c>
      <c r="R96" s="22" t="s">
        <v>406</v>
      </c>
      <c r="S96" s="22" t="s">
        <v>406</v>
      </c>
      <c r="T96" s="22" t="s">
        <v>406</v>
      </c>
      <c r="V96">
        <f>COUNTIFS(leafdata!$A:$A,collections!$A96,leafdata!$D:$D,"Adult")</f>
        <v>3</v>
      </c>
      <c r="W96">
        <f>COUNTIFS(leafdata!$A:$A,collections!$A96,leafdata!$D:$D,"Juvenile")</f>
        <v>0</v>
      </c>
    </row>
    <row r="97" spans="1:25" x14ac:dyDescent="0.2">
      <c r="A97" s="7" t="s">
        <v>218</v>
      </c>
      <c r="B97" s="17" t="s">
        <v>225</v>
      </c>
      <c r="C97" t="str">
        <f t="shared" si="1"/>
        <v>Eucalyptus viminalis subsp. viminalis</v>
      </c>
      <c r="D97" t="str">
        <f>IF(LEFT($B97)="*","",INDEX(counts!B:C,MATCH($B97,counts!B:B,0), 2))</f>
        <v>E.vimv</v>
      </c>
      <c r="E97" s="18">
        <v>43311</v>
      </c>
      <c r="F97" s="26" t="s">
        <v>142</v>
      </c>
      <c r="G97" s="23">
        <v>-37.866895999999997</v>
      </c>
      <c r="H97" s="23">
        <v>144.22169400000001</v>
      </c>
      <c r="I97" s="21" t="s">
        <v>397</v>
      </c>
      <c r="J97" s="18">
        <v>43322</v>
      </c>
      <c r="K97" s="18">
        <v>43340</v>
      </c>
      <c r="L97" s="18">
        <v>43340</v>
      </c>
      <c r="N97" s="7" t="s">
        <v>404</v>
      </c>
      <c r="O97" s="7" t="s">
        <v>404</v>
      </c>
      <c r="P97" s="7" t="s">
        <v>404</v>
      </c>
      <c r="R97" s="22" t="s">
        <v>406</v>
      </c>
      <c r="S97" s="22" t="s">
        <v>406</v>
      </c>
      <c r="T97" s="22" t="s">
        <v>406</v>
      </c>
      <c r="V97">
        <f>COUNTIFS(leafdata!$A:$A,collections!$A97,leafdata!$D:$D,"Adult")</f>
        <v>3</v>
      </c>
      <c r="W97">
        <f>COUNTIFS(leafdata!$A:$A,collections!$A97,leafdata!$D:$D,"Juvenile")</f>
        <v>0</v>
      </c>
    </row>
    <row r="98" spans="1:25" x14ac:dyDescent="0.2">
      <c r="A98" s="7" t="s">
        <v>219</v>
      </c>
      <c r="B98" s="17" t="s">
        <v>229</v>
      </c>
      <c r="C98" t="str">
        <f t="shared" si="1"/>
        <v>Eucalyptus polyanthemos subsp. vestita</v>
      </c>
      <c r="D98" t="str">
        <f>IF(LEFT($B98)="*","",INDEX(counts!B:C,MATCH($B98,counts!B:B,0), 2))</f>
        <v>E.panv</v>
      </c>
      <c r="E98" s="18">
        <v>43311</v>
      </c>
      <c r="F98" s="26" t="s">
        <v>142</v>
      </c>
      <c r="G98" s="23">
        <v>-37.863537999999998</v>
      </c>
      <c r="H98" s="23">
        <v>144.21277599999999</v>
      </c>
      <c r="I98" s="21" t="s">
        <v>397</v>
      </c>
      <c r="J98" s="18">
        <v>43322</v>
      </c>
      <c r="K98" s="18">
        <v>43340</v>
      </c>
      <c r="L98" s="18">
        <v>43340</v>
      </c>
      <c r="N98" s="7" t="s">
        <v>404</v>
      </c>
      <c r="O98" s="7" t="s">
        <v>404</v>
      </c>
      <c r="P98" s="7" t="s">
        <v>404</v>
      </c>
      <c r="R98" s="22" t="s">
        <v>406</v>
      </c>
      <c r="S98" s="22" t="s">
        <v>406</v>
      </c>
      <c r="T98" s="22" t="s">
        <v>406</v>
      </c>
      <c r="V98">
        <f>COUNTIFS(leafdata!$A:$A,collections!$A98,leafdata!$D:$D,"Adult")</f>
        <v>3</v>
      </c>
      <c r="W98">
        <f>COUNTIFS(leafdata!$A:$A,collections!$A98,leafdata!$D:$D,"Juvenile")</f>
        <v>0</v>
      </c>
    </row>
    <row r="99" spans="1:25" x14ac:dyDescent="0.2">
      <c r="A99" s="7" t="s">
        <v>220</v>
      </c>
      <c r="B99" s="17" t="s">
        <v>229</v>
      </c>
      <c r="C99" t="str">
        <f t="shared" si="1"/>
        <v>Eucalyptus polyanthemos subsp. vestita</v>
      </c>
      <c r="D99" t="str">
        <f>IF(LEFT($B99)="*","",INDEX(counts!B:C,MATCH($B99,counts!B:B,0), 2))</f>
        <v>E.panv</v>
      </c>
      <c r="E99" s="18">
        <v>43311</v>
      </c>
      <c r="F99" s="26" t="s">
        <v>142</v>
      </c>
      <c r="G99" s="23">
        <v>-37.857660000000003</v>
      </c>
      <c r="H99" s="23">
        <v>144.19032999999999</v>
      </c>
      <c r="I99" s="21" t="s">
        <v>397</v>
      </c>
      <c r="J99" s="18">
        <v>43322</v>
      </c>
      <c r="K99" s="18">
        <v>43340</v>
      </c>
      <c r="L99" s="18">
        <v>43340</v>
      </c>
      <c r="N99" s="7" t="s">
        <v>404</v>
      </c>
      <c r="O99" s="7" t="s">
        <v>404</v>
      </c>
      <c r="P99" s="7" t="s">
        <v>404</v>
      </c>
      <c r="R99" s="22" t="s">
        <v>406</v>
      </c>
      <c r="S99" s="22" t="s">
        <v>406</v>
      </c>
      <c r="T99" s="22" t="s">
        <v>406</v>
      </c>
      <c r="V99">
        <f>COUNTIFS(leafdata!$A:$A,collections!$A99,leafdata!$D:$D,"Adult")</f>
        <v>3</v>
      </c>
      <c r="W99">
        <f>COUNTIFS(leafdata!$A:$A,collections!$A99,leafdata!$D:$D,"Juvenile")</f>
        <v>0</v>
      </c>
    </row>
    <row r="100" spans="1:25" x14ac:dyDescent="0.2">
      <c r="A100" s="7" t="s">
        <v>221</v>
      </c>
      <c r="B100" s="17" t="s">
        <v>89</v>
      </c>
      <c r="C100" t="str">
        <f t="shared" si="1"/>
        <v>Eucalyptus ovata</v>
      </c>
      <c r="D100" t="str">
        <f>IF(LEFT($B100)="*","",INDEX(counts!B:C,MATCH($B100,counts!B:B,0), 2))</f>
        <v>E.ova</v>
      </c>
      <c r="E100" s="18">
        <v>43311</v>
      </c>
      <c r="F100" s="26" t="s">
        <v>142</v>
      </c>
      <c r="G100" s="23">
        <v>-37.835438000000003</v>
      </c>
      <c r="H100" s="23">
        <v>144.196438</v>
      </c>
      <c r="I100" s="21" t="s">
        <v>397</v>
      </c>
      <c r="J100" s="18">
        <v>43322</v>
      </c>
      <c r="K100" s="18">
        <v>43340</v>
      </c>
      <c r="L100" s="18">
        <v>43340</v>
      </c>
      <c r="N100" s="7" t="s">
        <v>404</v>
      </c>
      <c r="O100" s="7" t="s">
        <v>404</v>
      </c>
      <c r="P100" s="7" t="s">
        <v>404</v>
      </c>
      <c r="R100" s="22" t="s">
        <v>406</v>
      </c>
      <c r="S100" s="22" t="s">
        <v>406</v>
      </c>
      <c r="T100" s="22" t="s">
        <v>406</v>
      </c>
      <c r="V100">
        <f>COUNTIFS(leafdata!$A:$A,collections!$A100,leafdata!$D:$D,"Adult")</f>
        <v>3</v>
      </c>
      <c r="W100">
        <f>COUNTIFS(leafdata!$A:$A,collections!$A100,leafdata!$D:$D,"Juvenile")</f>
        <v>0</v>
      </c>
    </row>
    <row r="101" spans="1:25" x14ac:dyDescent="0.2">
      <c r="A101" s="7" t="s">
        <v>222</v>
      </c>
      <c r="B101" s="17" t="s">
        <v>194</v>
      </c>
      <c r="C101" t="str">
        <f t="shared" si="1"/>
        <v>Eucalyptus baxteri</v>
      </c>
      <c r="D101" t="str">
        <f>IF(LEFT($B101)="*","",INDEX(counts!B:C,MATCH($B101,counts!B:B,0), 2))</f>
        <v>E.bax</v>
      </c>
      <c r="E101" s="18">
        <v>43311</v>
      </c>
      <c r="F101" s="26" t="s">
        <v>142</v>
      </c>
      <c r="G101" s="23">
        <v>-37.853633000000002</v>
      </c>
      <c r="H101" s="23">
        <v>144.257147</v>
      </c>
      <c r="I101" s="21" t="s">
        <v>397</v>
      </c>
      <c r="J101" s="18">
        <v>43322</v>
      </c>
      <c r="K101" s="18">
        <v>43340</v>
      </c>
      <c r="L101" s="18">
        <v>43340</v>
      </c>
      <c r="N101" s="7" t="s">
        <v>404</v>
      </c>
      <c r="O101" s="7" t="s">
        <v>404</v>
      </c>
      <c r="P101" s="7" t="s">
        <v>404</v>
      </c>
      <c r="R101" s="22" t="s">
        <v>406</v>
      </c>
      <c r="S101" s="22" t="s">
        <v>406</v>
      </c>
      <c r="T101" s="22" t="s">
        <v>406</v>
      </c>
      <c r="V101">
        <f>COUNTIFS(leafdata!$A:$A,collections!$A101,leafdata!$D:$D,"Adult")</f>
        <v>3</v>
      </c>
      <c r="W101">
        <f>COUNTIFS(leafdata!$A:$A,collections!$A101,leafdata!$D:$D,"Juvenile")</f>
        <v>0</v>
      </c>
    </row>
    <row r="102" spans="1:25" x14ac:dyDescent="0.2">
      <c r="A102" s="7" t="s">
        <v>223</v>
      </c>
      <c r="B102" s="17" t="s">
        <v>231</v>
      </c>
      <c r="C102" t="str">
        <f t="shared" si="1"/>
        <v>Eucalyptus microcarpa</v>
      </c>
      <c r="D102" t="str">
        <f>IF(LEFT($B102)="*","",INDEX(counts!B:C,MATCH($B102,counts!B:B,0), 2))</f>
        <v>E.mca</v>
      </c>
      <c r="E102" s="18">
        <v>43311</v>
      </c>
      <c r="F102" s="26" t="s">
        <v>142</v>
      </c>
      <c r="G102" s="23">
        <v>-37.742483999999997</v>
      </c>
      <c r="H102" s="23">
        <v>144.53025</v>
      </c>
      <c r="I102" s="21" t="s">
        <v>397</v>
      </c>
      <c r="J102" s="18">
        <v>43322</v>
      </c>
      <c r="K102" s="18">
        <v>43340</v>
      </c>
      <c r="L102" s="18">
        <v>43340</v>
      </c>
      <c r="N102" s="7" t="s">
        <v>404</v>
      </c>
      <c r="O102" s="7" t="s">
        <v>404</v>
      </c>
      <c r="P102" s="7" t="s">
        <v>404</v>
      </c>
      <c r="R102" s="22" t="s">
        <v>406</v>
      </c>
      <c r="S102" s="22" t="s">
        <v>406</v>
      </c>
      <c r="T102" s="22" t="s">
        <v>406</v>
      </c>
      <c r="V102">
        <f>COUNTIFS(leafdata!$A:$A,collections!$A102,leafdata!$D:$D,"Adult")</f>
        <v>3</v>
      </c>
      <c r="W102">
        <f>COUNTIFS(leafdata!$A:$A,collections!$A102,leafdata!$D:$D,"Juvenile")</f>
        <v>0</v>
      </c>
    </row>
    <row r="103" spans="1:25" x14ac:dyDescent="0.2">
      <c r="A103" s="7" t="s">
        <v>319</v>
      </c>
      <c r="B103" s="17" t="str">
        <f>INDEX([1]Collections!$A:$Z, MATCH($Y103,[1]Collections!$C:$C,0), 1)</f>
        <v>Eucalyptus dives</v>
      </c>
      <c r="C103" t="str">
        <f t="shared" si="1"/>
        <v>Eucalyptus dives</v>
      </c>
      <c r="D103" t="str">
        <f>IF(LEFT($B103)="*","",INDEX(counts!B:C,MATCH($B103,counts!B:B,0), 2))</f>
        <v>E.div</v>
      </c>
      <c r="E103" s="18">
        <f>INDEX([1]Collections!$A:$Z, MATCH($Y103,[1]Collections!$C:$C,0), 2)</f>
        <v>43161</v>
      </c>
      <c r="F103" s="26" t="str">
        <f>INDEX([1]Collections!$A:$Z, MATCH($Y103,[1]Collections!$C:$C,0), 21)&amp;" "&amp;INDEX([1]Collections!$A:$Z, MATCH($Y103,[1]Collections!$C:$C,0), 20)</f>
        <v>P.A. Vesk</v>
      </c>
      <c r="G103" s="23">
        <f>INDEX([1]Collections!$A:$Z, MATCH($Y103,[1]Collections!$C:$C,0), 4)</f>
        <v>-38.01388</v>
      </c>
      <c r="H103" s="23">
        <f>INDEX([1]Collections!$A:$Z, MATCH($Y103,[1]Collections!$C:$C,0), 5)</f>
        <v>146.35357999999999</v>
      </c>
      <c r="I103" s="27" t="s">
        <v>408</v>
      </c>
      <c r="J103" s="18" t="s">
        <v>548</v>
      </c>
      <c r="K103" s="18">
        <v>43347</v>
      </c>
      <c r="L103" s="18">
        <v>43347</v>
      </c>
      <c r="N103" s="7" t="s">
        <v>404</v>
      </c>
      <c r="O103" s="7" t="s">
        <v>404</v>
      </c>
      <c r="P103" s="7" t="s">
        <v>404</v>
      </c>
      <c r="R103" s="22" t="s">
        <v>548</v>
      </c>
      <c r="S103" s="22" t="s">
        <v>406</v>
      </c>
      <c r="T103" s="22" t="s">
        <v>406</v>
      </c>
      <c r="V103">
        <f>COUNTIFS(leafdata!$A:$A,collections!$A103,leafdata!$D:$D,"Adult")</f>
        <v>3</v>
      </c>
      <c r="W103">
        <f>COUNTIFS(leafdata!$A:$A,collections!$A103,leafdata!$D:$D,"Juvenile")</f>
        <v>0</v>
      </c>
      <c r="Y103" t="s">
        <v>305</v>
      </c>
    </row>
    <row r="104" spans="1:25" x14ac:dyDescent="0.2">
      <c r="A104" s="7" t="s">
        <v>320</v>
      </c>
      <c r="B104" s="17" t="str">
        <f>INDEX([1]Collections!$A:$Z, MATCH($Y104,[1]Collections!$C:$C,0), 1)</f>
        <v>Eucalyptus fulgens</v>
      </c>
      <c r="C104" t="str">
        <f t="shared" si="1"/>
        <v>Eucalyptus fulgens</v>
      </c>
      <c r="D104" t="str">
        <f>IF(LEFT($B104)="*","",INDEX(counts!B:C,MATCH($B104,counts!B:B,0), 2))</f>
        <v>E.ful</v>
      </c>
      <c r="E104" s="18">
        <f>INDEX([1]Collections!$A:$Z, MATCH($Y104,[1]Collections!$C:$C,0), 2)</f>
        <v>43161</v>
      </c>
      <c r="F104" s="26" t="str">
        <f>INDEX([1]Collections!$A:$Z, MATCH($Y104,[1]Collections!$C:$C,0), 21)&amp;" "&amp;INDEX([1]Collections!$A:$Z, MATCH($Y104,[1]Collections!$C:$C,0), 20)</f>
        <v>P.A. Vesk</v>
      </c>
      <c r="G104" s="23">
        <f>INDEX([1]Collections!$A:$Z, MATCH($Y104,[1]Collections!$C:$C,0), 4)</f>
        <v>-38.037199999999999</v>
      </c>
      <c r="H104" s="23">
        <f>INDEX([1]Collections!$A:$Z, MATCH($Y104,[1]Collections!$C:$C,0), 5)</f>
        <v>146.32729</v>
      </c>
      <c r="I104" s="27" t="s">
        <v>408</v>
      </c>
      <c r="J104" s="18" t="s">
        <v>548</v>
      </c>
      <c r="K104" s="18">
        <v>43347</v>
      </c>
      <c r="L104" s="18">
        <v>43347</v>
      </c>
      <c r="N104" s="7" t="s">
        <v>404</v>
      </c>
      <c r="O104" s="7" t="s">
        <v>404</v>
      </c>
      <c r="P104" s="7" t="s">
        <v>404</v>
      </c>
      <c r="R104" s="22" t="s">
        <v>548</v>
      </c>
      <c r="S104" s="22" t="s">
        <v>406</v>
      </c>
      <c r="T104" s="22" t="s">
        <v>406</v>
      </c>
      <c r="V104">
        <f>COUNTIFS(leafdata!$A:$A,collections!$A104,leafdata!$D:$D,"Adult")</f>
        <v>3</v>
      </c>
      <c r="W104">
        <f>COUNTIFS(leafdata!$A:$A,collections!$A104,leafdata!$D:$D,"Juvenile")</f>
        <v>0</v>
      </c>
      <c r="Y104" t="s">
        <v>407</v>
      </c>
    </row>
    <row r="105" spans="1:25" x14ac:dyDescent="0.2">
      <c r="A105" s="7" t="s">
        <v>321</v>
      </c>
      <c r="B105" s="17" t="str">
        <f>INDEX([1]Collections!$A:$Z, MATCH($Y105,[1]Collections!$C:$C,0), 1)</f>
        <v>Eucalyptus dives</v>
      </c>
      <c r="C105" t="str">
        <f t="shared" si="1"/>
        <v>Eucalyptus dives</v>
      </c>
      <c r="D105" t="str">
        <f>IF(LEFT($B105)="*","",INDEX(counts!B:C,MATCH($B105,counts!B:B,0), 2))</f>
        <v>E.div</v>
      </c>
      <c r="E105" s="18">
        <f>INDEX([1]Collections!$A:$Z, MATCH($Y105,[1]Collections!$C:$C,0), 2)</f>
        <v>43161</v>
      </c>
      <c r="F105" s="26" t="str">
        <f>INDEX([1]Collections!$A:$Z, MATCH($Y105,[1]Collections!$C:$C,0), 21)&amp;" "&amp;INDEX([1]Collections!$A:$Z, MATCH($Y105,[1]Collections!$C:$C,0), 20)</f>
        <v>P.A. Vesk</v>
      </c>
      <c r="G105" s="23">
        <f>INDEX([1]Collections!$A:$Z, MATCH($Y105,[1]Collections!$C:$C,0), 4)</f>
        <v>-38.043759999999999</v>
      </c>
      <c r="H105" s="23">
        <f>INDEX([1]Collections!$A:$Z, MATCH($Y105,[1]Collections!$C:$C,0), 5)</f>
        <v>146.07474999999999</v>
      </c>
      <c r="I105" s="27" t="s">
        <v>408</v>
      </c>
      <c r="J105" s="18" t="s">
        <v>548</v>
      </c>
      <c r="K105" s="18">
        <v>43347</v>
      </c>
      <c r="L105" s="18">
        <v>43347</v>
      </c>
      <c r="N105" s="7" t="s">
        <v>404</v>
      </c>
      <c r="O105" s="7" t="s">
        <v>404</v>
      </c>
      <c r="P105" s="7" t="s">
        <v>404</v>
      </c>
      <c r="R105" s="22" t="s">
        <v>548</v>
      </c>
      <c r="S105" s="22" t="s">
        <v>406</v>
      </c>
      <c r="T105" s="22" t="s">
        <v>406</v>
      </c>
      <c r="V105">
        <f>COUNTIFS(leafdata!$A:$A,collections!$A105,leafdata!$D:$D,"Adult")</f>
        <v>3</v>
      </c>
      <c r="W105">
        <f>COUNTIFS(leafdata!$A:$A,collections!$A105,leafdata!$D:$D,"Juvenile")</f>
        <v>0</v>
      </c>
      <c r="Y105" t="s">
        <v>306</v>
      </c>
    </row>
    <row r="106" spans="1:25" x14ac:dyDescent="0.2">
      <c r="A106" s="7" t="s">
        <v>322</v>
      </c>
      <c r="B106" s="17" t="str">
        <f>INDEX([1]Collections!$A:$Z, MATCH($Y106,[1]Collections!$C:$C,0), 1)</f>
        <v>Eucalyptus fastigata</v>
      </c>
      <c r="C106" t="str">
        <f t="shared" si="1"/>
        <v>Eucalyptus fastigata</v>
      </c>
      <c r="D106" t="str">
        <f>IF(LEFT($B106)="*","",INDEX(counts!B:C,MATCH($B106,counts!B:B,0), 2))</f>
        <v>E.fas</v>
      </c>
      <c r="E106" s="18">
        <f>INDEX([1]Collections!$A:$Z, MATCH($Y106,[1]Collections!$C:$C,0), 2)</f>
        <v>43093</v>
      </c>
      <c r="F106" s="26" t="str">
        <f>INDEX([1]Collections!$A:$Z, MATCH($Y106,[1]Collections!$C:$C,0), 21)&amp;" "&amp;INDEX([1]Collections!$A:$Z, MATCH($Y106,[1]Collections!$C:$C,0), 20)</f>
        <v>P.A. Vesk</v>
      </c>
      <c r="G106" s="23">
        <f>INDEX([1]Collections!$A:$Z, MATCH($Y106,[1]Collections!$C:$C,0), 4)</f>
        <v>-34.788150000000002</v>
      </c>
      <c r="H106" s="23">
        <f>INDEX([1]Collections!$A:$Z, MATCH($Y106,[1]Collections!$C:$C,0), 5)</f>
        <v>150.55476999999999</v>
      </c>
      <c r="I106" s="27" t="s">
        <v>408</v>
      </c>
      <c r="J106" s="18" t="s">
        <v>548</v>
      </c>
      <c r="K106" s="18">
        <v>43347</v>
      </c>
      <c r="L106" s="18">
        <v>43347</v>
      </c>
      <c r="N106" s="7" t="s">
        <v>404</v>
      </c>
      <c r="O106" s="7" t="s">
        <v>404</v>
      </c>
      <c r="P106" s="7" t="s">
        <v>404</v>
      </c>
      <c r="R106" s="22" t="s">
        <v>548</v>
      </c>
      <c r="S106" s="22" t="s">
        <v>406</v>
      </c>
      <c r="T106" s="22" t="s">
        <v>406</v>
      </c>
      <c r="V106">
        <f>COUNTIFS(leafdata!$A:$A,collections!$A106,leafdata!$D:$D,"Adult")</f>
        <v>3</v>
      </c>
      <c r="W106">
        <f>COUNTIFS(leafdata!$A:$A,collections!$A106,leafdata!$D:$D,"Juvenile")</f>
        <v>0</v>
      </c>
      <c r="Y106" t="s">
        <v>254</v>
      </c>
    </row>
    <row r="107" spans="1:25" x14ac:dyDescent="0.2">
      <c r="A107" s="7" t="s">
        <v>323</v>
      </c>
      <c r="B107" s="17" t="str">
        <f>INDEX([1]Collections!$A:$Z, MATCH($Y107,[1]Collections!$C:$C,0), 1)</f>
        <v>Eucalyptus dives</v>
      </c>
      <c r="C107" t="str">
        <f t="shared" si="1"/>
        <v>Eucalyptus dives</v>
      </c>
      <c r="D107" t="str">
        <f>IF(LEFT($B107)="*","",INDEX(counts!B:C,MATCH($B107,counts!B:B,0), 2))</f>
        <v>E.div</v>
      </c>
      <c r="E107" s="18">
        <f>INDEX([1]Collections!$A:$Z, MATCH($Y107,[1]Collections!$C:$C,0), 2)</f>
        <v>42895</v>
      </c>
      <c r="F107" s="26" t="str">
        <f>INDEX([1]Collections!$A:$Z, MATCH($Y107,[1]Collections!$C:$C,0), 21)&amp;" "&amp;INDEX([1]Collections!$A:$Z, MATCH($Y107,[1]Collections!$C:$C,0), 20)</f>
        <v>P.A. Vesk</v>
      </c>
      <c r="G107" s="23">
        <f>INDEX([1]Collections!$A:$Z, MATCH($Y107,[1]Collections!$C:$C,0), 4)</f>
        <v>-37.725911000000004</v>
      </c>
      <c r="H107" s="23">
        <f>INDEX([1]Collections!$A:$Z, MATCH($Y107,[1]Collections!$C:$C,0), 5)</f>
        <v>145.77774700000001</v>
      </c>
      <c r="I107" s="27" t="s">
        <v>408</v>
      </c>
      <c r="J107" s="18" t="s">
        <v>548</v>
      </c>
      <c r="K107" s="18">
        <v>43347</v>
      </c>
      <c r="L107" s="18">
        <v>43347</v>
      </c>
      <c r="N107" s="7" t="s">
        <v>404</v>
      </c>
      <c r="O107" s="7" t="s">
        <v>404</v>
      </c>
      <c r="P107" s="7" t="s">
        <v>404</v>
      </c>
      <c r="R107" s="22" t="s">
        <v>548</v>
      </c>
      <c r="S107" s="22" t="s">
        <v>406</v>
      </c>
      <c r="T107" s="22" t="s">
        <v>406</v>
      </c>
      <c r="V107">
        <f>COUNTIFS(leafdata!$A:$A,collections!$A107,leafdata!$D:$D,"Adult")</f>
        <v>3</v>
      </c>
      <c r="W107">
        <f>COUNTIFS(leafdata!$A:$A,collections!$A107,leafdata!$D:$D,"Juvenile")</f>
        <v>0</v>
      </c>
      <c r="Y107" t="s">
        <v>307</v>
      </c>
    </row>
    <row r="108" spans="1:25" x14ac:dyDescent="0.2">
      <c r="A108" s="7" t="s">
        <v>324</v>
      </c>
      <c r="B108" s="17" t="str">
        <f>INDEX([1]Collections!$A:$Z, MATCH($Y108,[1]Collections!$C:$C,0), 1)</f>
        <v>Eucalyptus radiata subsp. radiata</v>
      </c>
      <c r="C108" t="str">
        <f t="shared" si="1"/>
        <v>Eucalyptus radiata subsp. radiata</v>
      </c>
      <c r="D108" t="str">
        <f>IF(LEFT($B108)="*","",INDEX(counts!B:C,MATCH($B108,counts!B:B,0), 2))</f>
        <v>E.radra</v>
      </c>
      <c r="E108" s="18">
        <f>INDEX([1]Collections!$A:$Z, MATCH($Y108,[1]Collections!$C:$C,0), 2)</f>
        <v>42895</v>
      </c>
      <c r="F108" s="26" t="str">
        <f>INDEX([1]Collections!$A:$Z, MATCH($Y108,[1]Collections!$C:$C,0), 21)&amp;" "&amp;INDEX([1]Collections!$A:$Z, MATCH($Y108,[1]Collections!$C:$C,0), 20)</f>
        <v>P.A. Vesk</v>
      </c>
      <c r="G108" s="23">
        <f>INDEX([1]Collections!$A:$Z, MATCH($Y108,[1]Collections!$C:$C,0), 4)</f>
        <v>-37.737971999999999</v>
      </c>
      <c r="H108" s="23">
        <f>INDEX([1]Collections!$A:$Z, MATCH($Y108,[1]Collections!$C:$C,0), 5)</f>
        <v>145.782747</v>
      </c>
      <c r="I108" s="27" t="s">
        <v>408</v>
      </c>
      <c r="J108" s="18" t="s">
        <v>548</v>
      </c>
      <c r="K108" s="18">
        <v>43347</v>
      </c>
      <c r="L108" s="18">
        <v>43347</v>
      </c>
      <c r="N108" s="7" t="s">
        <v>404</v>
      </c>
      <c r="O108" s="7" t="s">
        <v>404</v>
      </c>
      <c r="P108" s="7" t="s">
        <v>404</v>
      </c>
      <c r="R108" s="22" t="s">
        <v>548</v>
      </c>
      <c r="S108" s="22" t="s">
        <v>406</v>
      </c>
      <c r="T108" s="22" t="s">
        <v>406</v>
      </c>
      <c r="V108">
        <f>COUNTIFS(leafdata!$A:$A,collections!$A108,leafdata!$D:$D,"Adult")</f>
        <v>3</v>
      </c>
      <c r="W108">
        <f>COUNTIFS(leafdata!$A:$A,collections!$A108,leafdata!$D:$D,"Juvenile")</f>
        <v>0</v>
      </c>
      <c r="Y108" t="s">
        <v>259</v>
      </c>
    </row>
    <row r="109" spans="1:25" x14ac:dyDescent="0.2">
      <c r="A109" s="7" t="s">
        <v>325</v>
      </c>
      <c r="B109" s="17" t="str">
        <f>INDEX([1]Collections!$A:$Z, MATCH($Y109,[1]Collections!$C:$C,0), 1)</f>
        <v>Eucalyptus viminalis subsp. viminalis</v>
      </c>
      <c r="C109" t="str">
        <f t="shared" si="1"/>
        <v>Eucalyptus viminalis subsp. viminalis</v>
      </c>
      <c r="D109" t="str">
        <f>IF(LEFT($B109)="*","",INDEX(counts!B:C,MATCH($B109,counts!B:B,0), 2))</f>
        <v>E.vimv</v>
      </c>
      <c r="E109" s="18">
        <f>INDEX([1]Collections!$A:$Z, MATCH($Y109,[1]Collections!$C:$C,0), 2)</f>
        <v>42895</v>
      </c>
      <c r="F109" s="26" t="str">
        <f>INDEX([1]Collections!$A:$Z, MATCH($Y109,[1]Collections!$C:$C,0), 21)&amp;" "&amp;INDEX([1]Collections!$A:$Z, MATCH($Y109,[1]Collections!$C:$C,0), 20)</f>
        <v>P.A. Vesk</v>
      </c>
      <c r="G109" s="23">
        <f>INDEX([1]Collections!$A:$Z, MATCH($Y109,[1]Collections!$C:$C,0), 4)</f>
        <v>-37.767485000000001</v>
      </c>
      <c r="H109" s="23">
        <f>INDEX([1]Collections!$A:$Z, MATCH($Y109,[1]Collections!$C:$C,0), 5)</f>
        <v>145.81294399999999</v>
      </c>
      <c r="I109" s="27" t="s">
        <v>408</v>
      </c>
      <c r="J109" s="18" t="s">
        <v>548</v>
      </c>
      <c r="K109" s="18">
        <v>43347</v>
      </c>
      <c r="L109" s="18">
        <v>43347</v>
      </c>
      <c r="N109" s="7" t="s">
        <v>404</v>
      </c>
      <c r="O109" s="7" t="s">
        <v>404</v>
      </c>
      <c r="P109" s="7" t="s">
        <v>404</v>
      </c>
      <c r="R109" s="22" t="s">
        <v>548</v>
      </c>
      <c r="S109" s="22" t="s">
        <v>406</v>
      </c>
      <c r="T109" s="22" t="s">
        <v>406</v>
      </c>
      <c r="V109">
        <f>COUNTIFS(leafdata!$A:$A,collections!$A109,leafdata!$D:$D,"Adult")</f>
        <v>3</v>
      </c>
      <c r="W109">
        <f>COUNTIFS(leafdata!$A:$A,collections!$A109,leafdata!$D:$D,"Juvenile")</f>
        <v>0</v>
      </c>
      <c r="Y109" t="s">
        <v>276</v>
      </c>
    </row>
    <row r="110" spans="1:25" x14ac:dyDescent="0.2">
      <c r="A110" s="7" t="s">
        <v>326</v>
      </c>
      <c r="B110" s="17" t="str">
        <f>INDEX([1]Collections!$A:$Z, MATCH($Y110,[1]Collections!$C:$C,0), 1)</f>
        <v>Eucalyptus macrorhyncha</v>
      </c>
      <c r="C110" t="str">
        <f t="shared" si="1"/>
        <v>Eucalyptus macrorhyncha</v>
      </c>
      <c r="D110" t="str">
        <f>IF(LEFT($B110)="*","",INDEX(counts!B:C,MATCH($B110,counts!B:B,0), 2))</f>
        <v>E.mac</v>
      </c>
      <c r="E110" s="18">
        <f>INDEX([1]Collections!$A:$Z, MATCH($Y110,[1]Collections!$C:$C,0), 2)</f>
        <v>42946</v>
      </c>
      <c r="F110" s="26" t="str">
        <f>INDEX([1]Collections!$A:$Z, MATCH($Y110,[1]Collections!$C:$C,0), 21)&amp;" "&amp;INDEX([1]Collections!$A:$Z, MATCH($Y110,[1]Collections!$C:$C,0), 20)</f>
        <v>W.C. Neal</v>
      </c>
      <c r="G110" s="23">
        <f>INDEX([1]Collections!$A:$Z, MATCH($Y110,[1]Collections!$C:$C,0), 4)</f>
        <v>-37.866390000000003</v>
      </c>
      <c r="H110" s="23">
        <f>INDEX([1]Collections!$A:$Z, MATCH($Y110,[1]Collections!$C:$C,0), 5)</f>
        <v>144.23336</v>
      </c>
      <c r="I110" s="27" t="s">
        <v>408</v>
      </c>
      <c r="J110" s="18" t="s">
        <v>548</v>
      </c>
      <c r="K110" s="18">
        <v>43347</v>
      </c>
      <c r="L110" s="18">
        <v>43347</v>
      </c>
      <c r="N110" s="7" t="s">
        <v>404</v>
      </c>
      <c r="O110" s="7" t="s">
        <v>404</v>
      </c>
      <c r="P110" s="7" t="s">
        <v>404</v>
      </c>
      <c r="R110" s="22" t="s">
        <v>548</v>
      </c>
      <c r="S110" s="22" t="s">
        <v>406</v>
      </c>
      <c r="T110" s="22" t="s">
        <v>406</v>
      </c>
      <c r="V110">
        <f>COUNTIFS(leafdata!$A:$A,collections!$A110,leafdata!$D:$D,"Adult")</f>
        <v>3</v>
      </c>
      <c r="W110">
        <f>COUNTIFS(leafdata!$A:$A,collections!$A110,leafdata!$D:$D,"Juvenile")</f>
        <v>0</v>
      </c>
      <c r="Y110" t="s">
        <v>284</v>
      </c>
    </row>
    <row r="111" spans="1:25" x14ac:dyDescent="0.2">
      <c r="A111" s="7" t="s">
        <v>327</v>
      </c>
      <c r="B111" s="17" t="str">
        <f>INDEX([1]Collections!$A:$Z, MATCH($Y111,[1]Collections!$C:$C,0), 1)</f>
        <v>Eucalyptus fastigata</v>
      </c>
      <c r="C111" t="str">
        <f t="shared" si="1"/>
        <v>Eucalyptus fastigata</v>
      </c>
      <c r="D111" t="str">
        <f>IF(LEFT($B111)="*","",INDEX(counts!B:C,MATCH($B111,counts!B:B,0), 2))</f>
        <v>E.fas</v>
      </c>
      <c r="E111" s="18">
        <f>INDEX([1]Collections!$A:$Z, MATCH($Y111,[1]Collections!$C:$C,0), 2)</f>
        <v>43030</v>
      </c>
      <c r="F111" s="26" t="str">
        <f>INDEX([1]Collections!$A:$Z, MATCH($Y111,[1]Collections!$C:$C,0), 21)&amp;" "&amp;INDEX([1]Collections!$A:$Z, MATCH($Y111,[1]Collections!$C:$C,0), 20)</f>
        <v>M.E. Freeman</v>
      </c>
      <c r="G111" s="23">
        <f>INDEX([1]Collections!$A:$Z, MATCH($Y111,[1]Collections!$C:$C,0), 4)</f>
        <v>-35.450000000000003</v>
      </c>
      <c r="H111" s="23">
        <f>INDEX([1]Collections!$A:$Z, MATCH($Y111,[1]Collections!$C:$C,0), 5)</f>
        <v>149.97</v>
      </c>
      <c r="I111" s="27" t="s">
        <v>408</v>
      </c>
      <c r="J111" s="18" t="s">
        <v>548</v>
      </c>
      <c r="K111" s="18">
        <v>43347</v>
      </c>
      <c r="L111" s="18">
        <v>43347</v>
      </c>
      <c r="N111" s="7" t="s">
        <v>404</v>
      </c>
      <c r="O111" s="7" t="s">
        <v>404</v>
      </c>
      <c r="P111" s="7" t="s">
        <v>404</v>
      </c>
      <c r="R111" s="22" t="s">
        <v>548</v>
      </c>
      <c r="S111" s="22" t="s">
        <v>406</v>
      </c>
      <c r="T111" s="22" t="s">
        <v>406</v>
      </c>
      <c r="V111">
        <f>COUNTIFS(leafdata!$A:$A,collections!$A111,leafdata!$D:$D,"Adult")</f>
        <v>3</v>
      </c>
      <c r="W111">
        <f>COUNTIFS(leafdata!$A:$A,collections!$A111,leafdata!$D:$D,"Juvenile")</f>
        <v>0</v>
      </c>
      <c r="Y111" t="s">
        <v>251</v>
      </c>
    </row>
    <row r="112" spans="1:25" x14ac:dyDescent="0.2">
      <c r="A112" s="7" t="s">
        <v>328</v>
      </c>
      <c r="B112" s="17" t="str">
        <f>INDEX([1]Collections!$A:$Z, MATCH($Y112,[1]Collections!$C:$C,0), 1)</f>
        <v>Eucalyptus fastigata</v>
      </c>
      <c r="C112" t="str">
        <f t="shared" si="1"/>
        <v>Eucalyptus fastigata</v>
      </c>
      <c r="D112" t="str">
        <f>IF(LEFT($B112)="*","",INDEX(counts!B:C,MATCH($B112,counts!B:B,0), 2))</f>
        <v>E.fas</v>
      </c>
      <c r="E112" s="18">
        <f>INDEX([1]Collections!$A:$Z, MATCH($Y112,[1]Collections!$C:$C,0), 2)</f>
        <v>43030</v>
      </c>
      <c r="F112" s="26" t="str">
        <f>INDEX([1]Collections!$A:$Z, MATCH($Y112,[1]Collections!$C:$C,0), 21)&amp;" "&amp;INDEX([1]Collections!$A:$Z, MATCH($Y112,[1]Collections!$C:$C,0), 20)</f>
        <v>M.E. Freeman</v>
      </c>
      <c r="G112" s="23">
        <f>INDEX([1]Collections!$A:$Z, MATCH($Y112,[1]Collections!$C:$C,0), 4)</f>
        <v>-35.450000000000003</v>
      </c>
      <c r="H112" s="23">
        <f>INDEX([1]Collections!$A:$Z, MATCH($Y112,[1]Collections!$C:$C,0), 5)</f>
        <v>149.97</v>
      </c>
      <c r="I112" s="27" t="s">
        <v>408</v>
      </c>
      <c r="J112" s="18" t="s">
        <v>548</v>
      </c>
      <c r="K112" s="18">
        <v>43347</v>
      </c>
      <c r="L112" s="18">
        <v>43347</v>
      </c>
      <c r="N112" s="7" t="s">
        <v>404</v>
      </c>
      <c r="O112" s="7" t="s">
        <v>404</v>
      </c>
      <c r="P112" s="7" t="s">
        <v>404</v>
      </c>
      <c r="R112" s="22" t="s">
        <v>548</v>
      </c>
      <c r="S112" s="22" t="s">
        <v>406</v>
      </c>
      <c r="T112" s="22" t="s">
        <v>406</v>
      </c>
      <c r="V112">
        <f>COUNTIFS(leafdata!$A:$A,collections!$A112,leafdata!$D:$D,"Adult")</f>
        <v>3</v>
      </c>
      <c r="W112">
        <f>COUNTIFS(leafdata!$A:$A,collections!$A112,leafdata!$D:$D,"Juvenile")</f>
        <v>0</v>
      </c>
      <c r="Y112" t="s">
        <v>250</v>
      </c>
    </row>
    <row r="113" spans="1:25" x14ac:dyDescent="0.2">
      <c r="A113" s="7" t="s">
        <v>329</v>
      </c>
      <c r="B113" s="17" t="str">
        <f>INDEX([1]Collections!$A:$Z, MATCH($Y113,[1]Collections!$C:$C,0), 1)</f>
        <v>Eucalyptus fastigata</v>
      </c>
      <c r="C113" t="str">
        <f t="shared" si="1"/>
        <v>Eucalyptus fastigata</v>
      </c>
      <c r="D113" t="str">
        <f>IF(LEFT($B113)="*","",INDEX(counts!B:C,MATCH($B113,counts!B:B,0), 2))</f>
        <v>E.fas</v>
      </c>
      <c r="E113" s="18">
        <f>INDEX([1]Collections!$A:$Z, MATCH($Y113,[1]Collections!$C:$C,0), 2)</f>
        <v>43030</v>
      </c>
      <c r="F113" s="26" t="str">
        <f>INDEX([1]Collections!$A:$Z, MATCH($Y113,[1]Collections!$C:$C,0), 21)&amp;" "&amp;INDEX([1]Collections!$A:$Z, MATCH($Y113,[1]Collections!$C:$C,0), 20)</f>
        <v>M.E. Freeman</v>
      </c>
      <c r="G113" s="23">
        <f>INDEX([1]Collections!$A:$Z, MATCH($Y113,[1]Collections!$C:$C,0), 4)</f>
        <v>-35.450000000000003</v>
      </c>
      <c r="H113" s="23">
        <f>INDEX([1]Collections!$A:$Z, MATCH($Y113,[1]Collections!$C:$C,0), 5)</f>
        <v>149.97</v>
      </c>
      <c r="I113" s="27" t="s">
        <v>408</v>
      </c>
      <c r="J113" s="18" t="s">
        <v>548</v>
      </c>
      <c r="K113" s="18">
        <v>43347</v>
      </c>
      <c r="L113" s="18">
        <v>43347</v>
      </c>
      <c r="N113" s="7" t="s">
        <v>404</v>
      </c>
      <c r="O113" s="7" t="s">
        <v>404</v>
      </c>
      <c r="P113" s="7" t="s">
        <v>404</v>
      </c>
      <c r="R113" s="22" t="s">
        <v>548</v>
      </c>
      <c r="S113" s="22" t="s">
        <v>406</v>
      </c>
      <c r="T113" s="22" t="s">
        <v>406</v>
      </c>
      <c r="V113">
        <f>COUNTIFS(leafdata!$A:$A,collections!$A113,leafdata!$D:$D,"Adult")</f>
        <v>3</v>
      </c>
      <c r="W113">
        <f>COUNTIFS(leafdata!$A:$A,collections!$A113,leafdata!$D:$D,"Juvenile")</f>
        <v>0</v>
      </c>
      <c r="Y113" t="s">
        <v>252</v>
      </c>
    </row>
    <row r="114" spans="1:25" x14ac:dyDescent="0.2">
      <c r="A114" s="7" t="s">
        <v>330</v>
      </c>
      <c r="B114" s="17" t="str">
        <f>INDEX([1]Collections!$A:$Z, MATCH($Y114,[1]Collections!$C:$C,0), 1)</f>
        <v>Eucalyptus sieberi</v>
      </c>
      <c r="C114" t="str">
        <f t="shared" si="1"/>
        <v>Eucalyptus sieberi</v>
      </c>
      <c r="D114" t="str">
        <f>IF(LEFT($B114)="*","",INDEX(counts!B:C,MATCH($B114,counts!B:B,0), 2))</f>
        <v>E.sie</v>
      </c>
      <c r="E114" s="18">
        <f>INDEX([1]Collections!$A:$Z, MATCH($Y114,[1]Collections!$C:$C,0), 2)</f>
        <v>42831</v>
      </c>
      <c r="F114" s="26" t="str">
        <f>INDEX([1]Collections!$A:$Z, MATCH($Y114,[1]Collections!$C:$C,0), 21)&amp;" "&amp;INDEX([1]Collections!$A:$Z, MATCH($Y114,[1]Collections!$C:$C,0), 20)</f>
        <v>P.A. Vesk</v>
      </c>
      <c r="G114" s="23">
        <f>INDEX([1]Collections!$A:$Z, MATCH($Y114,[1]Collections!$C:$C,0), 4)</f>
        <v>-37.437919999999998</v>
      </c>
      <c r="H114" s="23">
        <f>INDEX([1]Collections!$A:$Z, MATCH($Y114,[1]Collections!$C:$C,0), 5)</f>
        <v>148.97364999999999</v>
      </c>
      <c r="I114" s="27" t="s">
        <v>408</v>
      </c>
      <c r="J114" s="18" t="s">
        <v>548</v>
      </c>
      <c r="K114" s="18">
        <v>43347</v>
      </c>
      <c r="L114" s="18">
        <v>43347</v>
      </c>
      <c r="N114" s="7" t="s">
        <v>404</v>
      </c>
      <c r="O114" s="7" t="s">
        <v>404</v>
      </c>
      <c r="P114" s="7" t="s">
        <v>404</v>
      </c>
      <c r="R114" s="22" t="s">
        <v>548</v>
      </c>
      <c r="S114" s="22" t="s">
        <v>406</v>
      </c>
      <c r="T114" s="22" t="s">
        <v>406</v>
      </c>
      <c r="V114">
        <f>COUNTIFS(leafdata!$A:$A,collections!$A114,leafdata!$D:$D,"Adult")</f>
        <v>3</v>
      </c>
      <c r="W114">
        <f>COUNTIFS(leafdata!$A:$A,collections!$A114,leafdata!$D:$D,"Juvenile")</f>
        <v>0</v>
      </c>
      <c r="Y114" t="s">
        <v>243</v>
      </c>
    </row>
    <row r="115" spans="1:25" x14ac:dyDescent="0.2">
      <c r="A115" s="7" t="s">
        <v>331</v>
      </c>
      <c r="B115" s="17" t="str">
        <f>INDEX([1]Collections!$A:$Z, MATCH($Y115,[1]Collections!$C:$C,0), 1)</f>
        <v>Eucalyptus cypellocarpa</v>
      </c>
      <c r="C115" t="str">
        <f t="shared" si="1"/>
        <v>Eucalyptus cypellocarpa</v>
      </c>
      <c r="D115" t="str">
        <f>IF(LEFT($B115)="*","",INDEX(counts!B:C,MATCH($B115,counts!B:B,0), 2))</f>
        <v>E.cyp</v>
      </c>
      <c r="E115" s="18">
        <f>INDEX([1]Collections!$A:$Z, MATCH($Y115,[1]Collections!$C:$C,0), 2)</f>
        <v>42831</v>
      </c>
      <c r="F115" s="26" t="str">
        <f>INDEX([1]Collections!$A:$Z, MATCH($Y115,[1]Collections!$C:$C,0), 21)&amp;" "&amp;INDEX([1]Collections!$A:$Z, MATCH($Y115,[1]Collections!$C:$C,0), 20)</f>
        <v>P.A. Vesk</v>
      </c>
      <c r="G115" s="23">
        <f>INDEX([1]Collections!$A:$Z, MATCH($Y115,[1]Collections!$C:$C,0), 4)</f>
        <v>-37.42042</v>
      </c>
      <c r="H115" s="23">
        <f>INDEX([1]Collections!$A:$Z, MATCH($Y115,[1]Collections!$C:$C,0), 5)</f>
        <v>148.95681999999999</v>
      </c>
      <c r="I115" s="27" t="s">
        <v>408</v>
      </c>
      <c r="J115" s="18" t="s">
        <v>548</v>
      </c>
      <c r="K115" s="18">
        <v>43347</v>
      </c>
      <c r="L115" s="18">
        <v>43347</v>
      </c>
      <c r="N115" s="7" t="s">
        <v>404</v>
      </c>
      <c r="O115" s="7" t="s">
        <v>404</v>
      </c>
      <c r="P115" s="7" t="s">
        <v>404</v>
      </c>
      <c r="R115" s="22" t="s">
        <v>548</v>
      </c>
      <c r="S115" s="22" t="s">
        <v>406</v>
      </c>
      <c r="T115" s="22" t="s">
        <v>406</v>
      </c>
      <c r="V115">
        <f>COUNTIFS(leafdata!$A:$A,collections!$A115,leafdata!$D:$D,"Adult")</f>
        <v>3</v>
      </c>
      <c r="W115">
        <f>COUNTIFS(leafdata!$A:$A,collections!$A115,leafdata!$D:$D,"Juvenile")</f>
        <v>0</v>
      </c>
      <c r="Y115" t="s">
        <v>235</v>
      </c>
    </row>
    <row r="116" spans="1:25" x14ac:dyDescent="0.2">
      <c r="A116" s="7" t="s">
        <v>332</v>
      </c>
      <c r="B116" s="17" t="str">
        <f>INDEX([1]Collections!$A:$Z, MATCH($Y116,[1]Collections!$C:$C,0), 1)</f>
        <v>Eucalyptus cypellocarpa</v>
      </c>
      <c r="C116" t="str">
        <f t="shared" si="1"/>
        <v>Eucalyptus cypellocarpa</v>
      </c>
      <c r="D116" t="str">
        <f>IF(LEFT($B116)="*","",INDEX(counts!B:C,MATCH($B116,counts!B:B,0), 2))</f>
        <v>E.cyp</v>
      </c>
      <c r="E116" s="18">
        <f>INDEX([1]Collections!$A:$Z, MATCH($Y116,[1]Collections!$C:$C,0), 2)</f>
        <v>42831</v>
      </c>
      <c r="F116" s="26" t="str">
        <f>INDEX([1]Collections!$A:$Z, MATCH($Y116,[1]Collections!$C:$C,0), 21)&amp;" "&amp;INDEX([1]Collections!$A:$Z, MATCH($Y116,[1]Collections!$C:$C,0), 20)</f>
        <v>P.A. Vesk</v>
      </c>
      <c r="G116" s="23">
        <f>INDEX([1]Collections!$A:$Z, MATCH($Y116,[1]Collections!$C:$C,0), 4)</f>
        <v>-37.442019999999999</v>
      </c>
      <c r="H116" s="23">
        <f>INDEX([1]Collections!$A:$Z, MATCH($Y116,[1]Collections!$C:$C,0), 5)</f>
        <v>148.95128</v>
      </c>
      <c r="I116" s="27" t="s">
        <v>408</v>
      </c>
      <c r="J116" s="18" t="s">
        <v>548</v>
      </c>
      <c r="K116" s="18">
        <v>43347</v>
      </c>
      <c r="L116" s="18">
        <v>43347</v>
      </c>
      <c r="N116" s="7" t="s">
        <v>404</v>
      </c>
      <c r="O116" s="7" t="s">
        <v>404</v>
      </c>
      <c r="P116" s="7" t="s">
        <v>404</v>
      </c>
      <c r="R116" s="22" t="s">
        <v>548</v>
      </c>
      <c r="S116" s="22" t="s">
        <v>406</v>
      </c>
      <c r="T116" s="22" t="s">
        <v>406</v>
      </c>
      <c r="V116">
        <f>COUNTIFS(leafdata!$A:$A,collections!$A116,leafdata!$D:$D,"Adult")</f>
        <v>3</v>
      </c>
      <c r="W116">
        <f>COUNTIFS(leafdata!$A:$A,collections!$A116,leafdata!$D:$D,"Juvenile")</f>
        <v>0</v>
      </c>
      <c r="Y116" t="s">
        <v>236</v>
      </c>
    </row>
    <row r="117" spans="1:25" x14ac:dyDescent="0.2">
      <c r="A117" s="7" t="s">
        <v>333</v>
      </c>
      <c r="B117" s="17" t="s">
        <v>144</v>
      </c>
      <c r="C117" t="str">
        <f t="shared" si="1"/>
        <v/>
      </c>
      <c r="D117" t="str">
        <f>IF(LEFT($B117)="*","",INDEX(counts!B:C,MATCH($B117,counts!B:B,0), 2))</f>
        <v/>
      </c>
      <c r="F117" s="26" t="s">
        <v>143</v>
      </c>
      <c r="G117" s="23" t="s">
        <v>548</v>
      </c>
      <c r="H117" s="23" t="s">
        <v>548</v>
      </c>
      <c r="I117" s="27" t="s">
        <v>548</v>
      </c>
      <c r="J117" s="18" t="s">
        <v>548</v>
      </c>
      <c r="K117" s="18" t="s">
        <v>548</v>
      </c>
      <c r="L117" s="18" t="s">
        <v>548</v>
      </c>
      <c r="N117" s="25" t="s">
        <v>548</v>
      </c>
      <c r="O117" s="25" t="s">
        <v>548</v>
      </c>
      <c r="P117" s="25" t="s">
        <v>548</v>
      </c>
      <c r="R117" s="18" t="s">
        <v>548</v>
      </c>
      <c r="S117" s="18" t="s">
        <v>548</v>
      </c>
      <c r="T117" s="18" t="s">
        <v>548</v>
      </c>
      <c r="V117" s="18" t="s">
        <v>548</v>
      </c>
      <c r="W117" s="18" t="s">
        <v>548</v>
      </c>
      <c r="X117" t="s">
        <v>543</v>
      </c>
    </row>
    <row r="118" spans="1:25" x14ac:dyDescent="0.2">
      <c r="A118" s="7" t="s">
        <v>334</v>
      </c>
      <c r="B118" s="17" t="str">
        <f>INDEX([1]Collections!$A:$Z, MATCH($Y118,[1]Collections!$C:$C,0), 1)</f>
        <v>Eucalyptus radiata subsp. radiata</v>
      </c>
      <c r="C118" t="str">
        <f t="shared" si="1"/>
        <v>Eucalyptus radiata subsp. radiata</v>
      </c>
      <c r="D118" t="str">
        <f>IF(LEFT($B118)="*","",INDEX(counts!B:C,MATCH($B118,counts!B:B,0), 2))</f>
        <v>E.radra</v>
      </c>
      <c r="E118" s="18">
        <f>INDEX([1]Collections!$A:$Z, MATCH($Y118,[1]Collections!$C:$C,0), 2)</f>
        <v>42831</v>
      </c>
      <c r="F118" s="26" t="str">
        <f>INDEX([1]Collections!$A:$Z, MATCH($Y118,[1]Collections!$C:$C,0), 21)&amp;" "&amp;INDEX([1]Collections!$A:$Z, MATCH($Y118,[1]Collections!$C:$C,0), 20)</f>
        <v>P.A. Vesk</v>
      </c>
      <c r="G118" s="23">
        <f>INDEX([1]Collections!$A:$Z, MATCH($Y118,[1]Collections!$C:$C,0), 4)</f>
        <v>-37.44191</v>
      </c>
      <c r="H118" s="23">
        <f>INDEX([1]Collections!$A:$Z, MATCH($Y118,[1]Collections!$C:$C,0), 5)</f>
        <v>148.95716999999999</v>
      </c>
      <c r="I118" s="27" t="s">
        <v>408</v>
      </c>
      <c r="J118" s="18" t="s">
        <v>548</v>
      </c>
      <c r="K118" s="18">
        <v>43347</v>
      </c>
      <c r="L118" s="18">
        <v>43347</v>
      </c>
      <c r="N118" s="7" t="s">
        <v>404</v>
      </c>
      <c r="O118" s="7" t="s">
        <v>404</v>
      </c>
      <c r="P118" s="7" t="s">
        <v>404</v>
      </c>
      <c r="R118" s="22" t="s">
        <v>548</v>
      </c>
      <c r="S118" s="22" t="s">
        <v>406</v>
      </c>
      <c r="T118" s="22" t="s">
        <v>406</v>
      </c>
      <c r="V118">
        <f>COUNTIFS(leafdata!$A:$A,collections!$A118,leafdata!$D:$D,"Adult")</f>
        <v>3</v>
      </c>
      <c r="W118">
        <f>COUNTIFS(leafdata!$A:$A,collections!$A118,leafdata!$D:$D,"Juvenile")</f>
        <v>0</v>
      </c>
      <c r="Y118" t="s">
        <v>255</v>
      </c>
    </row>
    <row r="119" spans="1:25" x14ac:dyDescent="0.2">
      <c r="A119" s="7" t="s">
        <v>335</v>
      </c>
      <c r="B119" s="17" t="str">
        <f>INDEX([1]Collections!$A:$Z, MATCH($Y119,[1]Collections!$C:$C,0), 1)</f>
        <v>Eucalyptus radiata subsp. radiata</v>
      </c>
      <c r="C119" t="str">
        <f t="shared" si="1"/>
        <v>Eucalyptus radiata subsp. radiata</v>
      </c>
      <c r="D119" t="str">
        <f>IF(LEFT($B119)="*","",INDEX(counts!B:C,MATCH($B119,counts!B:B,0), 2))</f>
        <v>E.radra</v>
      </c>
      <c r="E119" s="18">
        <f>INDEX([1]Collections!$A:$Z, MATCH($Y119,[1]Collections!$C:$C,0), 2)</f>
        <v>42831</v>
      </c>
      <c r="F119" s="26" t="str">
        <f>INDEX([1]Collections!$A:$Z, MATCH($Y119,[1]Collections!$C:$C,0), 21)&amp;" "&amp;INDEX([1]Collections!$A:$Z, MATCH($Y119,[1]Collections!$C:$C,0), 20)</f>
        <v>P.A. Vesk</v>
      </c>
      <c r="G119" s="23">
        <f>INDEX([1]Collections!$A:$Z, MATCH($Y119,[1]Collections!$C:$C,0), 4)</f>
        <v>-37.442410000000002</v>
      </c>
      <c r="H119" s="23">
        <f>INDEX([1]Collections!$A:$Z, MATCH($Y119,[1]Collections!$C:$C,0), 5)</f>
        <v>148.97068999999999</v>
      </c>
      <c r="I119" s="27" t="s">
        <v>408</v>
      </c>
      <c r="J119" s="18" t="s">
        <v>548</v>
      </c>
      <c r="K119" s="18">
        <v>43347</v>
      </c>
      <c r="L119" s="18">
        <v>43347</v>
      </c>
      <c r="N119" s="7" t="s">
        <v>404</v>
      </c>
      <c r="O119" s="7" t="s">
        <v>404</v>
      </c>
      <c r="P119" s="7" t="s">
        <v>404</v>
      </c>
      <c r="R119" s="22" t="s">
        <v>548</v>
      </c>
      <c r="S119" s="22" t="s">
        <v>406</v>
      </c>
      <c r="T119" s="22" t="s">
        <v>406</v>
      </c>
      <c r="V119">
        <f>COUNTIFS(leafdata!$A:$A,collections!$A119,leafdata!$D:$D,"Adult")</f>
        <v>3</v>
      </c>
      <c r="W119">
        <f>COUNTIFS(leafdata!$A:$A,collections!$A119,leafdata!$D:$D,"Juvenile")</f>
        <v>0</v>
      </c>
      <c r="Y119" t="s">
        <v>256</v>
      </c>
    </row>
    <row r="120" spans="1:25" x14ac:dyDescent="0.2">
      <c r="A120" s="7" t="s">
        <v>336</v>
      </c>
      <c r="B120" s="17" t="str">
        <f>INDEX([1]Collections!$A:$Z, MATCH($Y120,[1]Collections!$C:$C,0), 1)</f>
        <v>Eucalyptus croajingolensis</v>
      </c>
      <c r="C120" t="str">
        <f t="shared" si="1"/>
        <v>Eucalyptus croajingolensis</v>
      </c>
      <c r="D120" t="str">
        <f>IF(LEFT($B120)="*","",INDEX(counts!B:C,MATCH($B120,counts!B:B,0), 2))</f>
        <v>E.cro</v>
      </c>
      <c r="E120" s="18">
        <f>INDEX([1]Collections!$A:$Z, MATCH($Y120,[1]Collections!$C:$C,0), 2)</f>
        <v>42831</v>
      </c>
      <c r="F120" s="26" t="str">
        <f>INDEX([1]Collections!$A:$Z, MATCH($Y120,[1]Collections!$C:$C,0), 21)&amp;" "&amp;INDEX([1]Collections!$A:$Z, MATCH($Y120,[1]Collections!$C:$C,0), 20)</f>
        <v>P.A. Vesk</v>
      </c>
      <c r="G120" s="23">
        <f>INDEX([1]Collections!$A:$Z, MATCH($Y120,[1]Collections!$C:$C,0), 4)</f>
        <v>-37.59328</v>
      </c>
      <c r="H120" s="23">
        <f>INDEX([1]Collections!$A:$Z, MATCH($Y120,[1]Collections!$C:$C,0), 5)</f>
        <v>148.90073000000001</v>
      </c>
      <c r="I120" s="27" t="s">
        <v>408</v>
      </c>
      <c r="J120" s="18" t="s">
        <v>548</v>
      </c>
      <c r="K120" s="18">
        <v>43347</v>
      </c>
      <c r="L120" s="18">
        <v>43347</v>
      </c>
      <c r="N120" s="7" t="s">
        <v>404</v>
      </c>
      <c r="O120" s="7" t="s">
        <v>404</v>
      </c>
      <c r="P120" s="7" t="s">
        <v>404</v>
      </c>
      <c r="R120" s="22" t="s">
        <v>548</v>
      </c>
      <c r="S120" s="22" t="s">
        <v>406</v>
      </c>
      <c r="T120" s="22" t="s">
        <v>406</v>
      </c>
      <c r="V120">
        <f>COUNTIFS(leafdata!$A:$A,collections!$A120,leafdata!$D:$D,"Adult")</f>
        <v>3</v>
      </c>
      <c r="W120">
        <f>COUNTIFS(leafdata!$A:$A,collections!$A120,leafdata!$D:$D,"Juvenile")</f>
        <v>0</v>
      </c>
      <c r="Y120" t="s">
        <v>295</v>
      </c>
    </row>
    <row r="121" spans="1:25" x14ac:dyDescent="0.2">
      <c r="A121" s="7" t="s">
        <v>337</v>
      </c>
      <c r="B121" s="17" t="str">
        <f>INDEX([1]Collections!$A:$Z, MATCH($Y121,[1]Collections!$C:$C,0), 1)</f>
        <v>Eucalyptus croajingolensis</v>
      </c>
      <c r="C121" t="str">
        <f t="shared" si="1"/>
        <v>Eucalyptus croajingolensis</v>
      </c>
      <c r="D121" t="str">
        <f>IF(LEFT($B121)="*","",INDEX(counts!B:C,MATCH($B121,counts!B:B,0), 2))</f>
        <v>E.cro</v>
      </c>
      <c r="E121" s="18">
        <f>INDEX([1]Collections!$A:$Z, MATCH($Y121,[1]Collections!$C:$C,0), 2)</f>
        <v>42831</v>
      </c>
      <c r="F121" s="26" t="str">
        <f>INDEX([1]Collections!$A:$Z, MATCH($Y121,[1]Collections!$C:$C,0), 21)&amp;" "&amp;INDEX([1]Collections!$A:$Z, MATCH($Y121,[1]Collections!$C:$C,0), 20)</f>
        <v>P.A. Vesk</v>
      </c>
      <c r="G121" s="23">
        <f>INDEX([1]Collections!$A:$Z, MATCH($Y121,[1]Collections!$C:$C,0), 4)</f>
        <v>-37.59328</v>
      </c>
      <c r="H121" s="23">
        <f>INDEX([1]Collections!$A:$Z, MATCH($Y121,[1]Collections!$C:$C,0), 5)</f>
        <v>148.90073000000001</v>
      </c>
      <c r="I121" s="27" t="s">
        <v>408</v>
      </c>
      <c r="J121" s="18" t="s">
        <v>548</v>
      </c>
      <c r="K121" s="18">
        <v>43347</v>
      </c>
      <c r="L121" s="18">
        <v>43347</v>
      </c>
      <c r="N121" s="7" t="s">
        <v>404</v>
      </c>
      <c r="O121" s="7" t="s">
        <v>404</v>
      </c>
      <c r="P121" s="7" t="s">
        <v>404</v>
      </c>
      <c r="R121" s="22" t="s">
        <v>548</v>
      </c>
      <c r="S121" s="22" t="s">
        <v>406</v>
      </c>
      <c r="T121" s="22" t="s">
        <v>406</v>
      </c>
      <c r="V121">
        <f>COUNTIFS(leafdata!$A:$A,collections!$A121,leafdata!$D:$D,"Adult")</f>
        <v>3</v>
      </c>
      <c r="W121">
        <f>COUNTIFS(leafdata!$A:$A,collections!$A121,leafdata!$D:$D,"Juvenile")</f>
        <v>0</v>
      </c>
      <c r="Y121" t="s">
        <v>296</v>
      </c>
    </row>
    <row r="122" spans="1:25" x14ac:dyDescent="0.2">
      <c r="A122" s="7" t="s">
        <v>338</v>
      </c>
      <c r="B122" s="17" t="str">
        <f>INDEX([1]Collections!$A:$Z, MATCH($Y122,[1]Collections!$C:$C,0), 1)</f>
        <v>Eucalyptus consideniana</v>
      </c>
      <c r="C122" t="str">
        <f t="shared" si="1"/>
        <v>Eucalyptus consideniana</v>
      </c>
      <c r="D122" t="str">
        <f>IF(LEFT($B122)="*","",INDEX(counts!B:C,MATCH($B122,counts!B:B,0), 2))</f>
        <v>E.csdn</v>
      </c>
      <c r="E122" s="18">
        <f>INDEX([1]Collections!$A:$Z, MATCH($Y122,[1]Collections!$C:$C,0), 2)</f>
        <v>42831</v>
      </c>
      <c r="F122" s="26" t="str">
        <f>INDEX([1]Collections!$A:$Z, MATCH($Y122,[1]Collections!$C:$C,0), 21)&amp;" "&amp;INDEX([1]Collections!$A:$Z, MATCH($Y122,[1]Collections!$C:$C,0), 20)</f>
        <v>P.A. Vesk</v>
      </c>
      <c r="G122" s="23">
        <f>INDEX([1]Collections!$A:$Z, MATCH($Y122,[1]Collections!$C:$C,0), 4)</f>
        <v>-37.58755</v>
      </c>
      <c r="H122" s="23">
        <f>INDEX([1]Collections!$A:$Z, MATCH($Y122,[1]Collections!$C:$C,0), 5)</f>
        <v>148.8997</v>
      </c>
      <c r="I122" s="27" t="s">
        <v>408</v>
      </c>
      <c r="J122" s="18" t="s">
        <v>548</v>
      </c>
      <c r="K122" s="18">
        <v>43347</v>
      </c>
      <c r="L122" s="18">
        <v>43347</v>
      </c>
      <c r="N122" s="7" t="s">
        <v>404</v>
      </c>
      <c r="O122" s="7" t="s">
        <v>404</v>
      </c>
      <c r="P122" s="7" t="s">
        <v>404</v>
      </c>
      <c r="R122" s="22" t="s">
        <v>548</v>
      </c>
      <c r="S122" s="22" t="s">
        <v>406</v>
      </c>
      <c r="T122" s="22" t="s">
        <v>406</v>
      </c>
      <c r="V122">
        <f>COUNTIFS(leafdata!$A:$A,collections!$A122,leafdata!$D:$D,"Adult")</f>
        <v>3</v>
      </c>
      <c r="W122">
        <f>COUNTIFS(leafdata!$A:$A,collections!$A122,leafdata!$D:$D,"Juvenile")</f>
        <v>0</v>
      </c>
      <c r="Y122" t="s">
        <v>298</v>
      </c>
    </row>
    <row r="123" spans="1:25" x14ac:dyDescent="0.2">
      <c r="A123" s="7" t="s">
        <v>339</v>
      </c>
      <c r="B123" s="17" t="str">
        <f>INDEX([1]Collections!$A:$Z, MATCH($Y123,[1]Collections!$C:$C,0), 1)</f>
        <v>Eucalyptus cypellocarpa</v>
      </c>
      <c r="C123" t="str">
        <f t="shared" si="1"/>
        <v>Eucalyptus cypellocarpa</v>
      </c>
      <c r="D123" t="str">
        <f>IF(LEFT($B123)="*","",INDEX(counts!B:C,MATCH($B123,counts!B:B,0), 2))</f>
        <v>E.cyp</v>
      </c>
      <c r="E123" s="18">
        <f>INDEX([1]Collections!$A:$Z, MATCH($Y123,[1]Collections!$C:$C,0), 2)</f>
        <v>42831</v>
      </c>
      <c r="F123" s="26" t="str">
        <f>INDEX([1]Collections!$A:$Z, MATCH($Y123,[1]Collections!$C:$C,0), 21)&amp;" "&amp;INDEX([1]Collections!$A:$Z, MATCH($Y123,[1]Collections!$C:$C,0), 20)</f>
        <v>P.A. Vesk</v>
      </c>
      <c r="G123" s="23">
        <f>INDEX([1]Collections!$A:$Z, MATCH($Y123,[1]Collections!$C:$C,0), 4)</f>
        <v>-37.58755</v>
      </c>
      <c r="H123" s="23">
        <f>INDEX([1]Collections!$A:$Z, MATCH($Y123,[1]Collections!$C:$C,0), 5)</f>
        <v>148.8997</v>
      </c>
      <c r="I123" s="27" t="s">
        <v>408</v>
      </c>
      <c r="J123" s="18" t="s">
        <v>548</v>
      </c>
      <c r="K123" s="18">
        <v>43347</v>
      </c>
      <c r="L123" s="18">
        <v>43347</v>
      </c>
      <c r="N123" s="7" t="s">
        <v>404</v>
      </c>
      <c r="O123" s="7" t="s">
        <v>404</v>
      </c>
      <c r="P123" s="7" t="s">
        <v>404</v>
      </c>
      <c r="R123" s="22" t="s">
        <v>548</v>
      </c>
      <c r="S123" s="22" t="s">
        <v>406</v>
      </c>
      <c r="T123" s="22" t="s">
        <v>406</v>
      </c>
      <c r="V123">
        <f>COUNTIFS(leafdata!$A:$A,collections!$A123,leafdata!$D:$D,"Adult")</f>
        <v>3</v>
      </c>
      <c r="W123">
        <f>COUNTIFS(leafdata!$A:$A,collections!$A123,leafdata!$D:$D,"Juvenile")</f>
        <v>0</v>
      </c>
      <c r="Y123" t="s">
        <v>237</v>
      </c>
    </row>
    <row r="124" spans="1:25" x14ac:dyDescent="0.2">
      <c r="A124" s="7" t="s">
        <v>340</v>
      </c>
      <c r="B124" s="17" t="str">
        <f>INDEX([1]Collections!$A:$Z, MATCH($Y124,[1]Collections!$C:$C,0), 1)</f>
        <v>Eucalyptus obliqua</v>
      </c>
      <c r="C124" t="str">
        <f t="shared" si="1"/>
        <v>Eucalyptus obliqua</v>
      </c>
      <c r="D124" t="str">
        <f>IF(LEFT($B124)="*","",INDEX(counts!B:C,MATCH($B124,counts!B:B,0), 2))</f>
        <v>E.obl</v>
      </c>
      <c r="E124" s="18">
        <f>INDEX([1]Collections!$A:$Z, MATCH($Y124,[1]Collections!$C:$C,0), 2)</f>
        <v>43046</v>
      </c>
      <c r="F124" s="26" t="str">
        <f>INDEX([1]Collections!$A:$Z, MATCH($Y124,[1]Collections!$C:$C,0), 21)&amp;" "&amp;INDEX([1]Collections!$A:$Z, MATCH($Y124,[1]Collections!$C:$C,0), 20)</f>
        <v>W.C. Neal</v>
      </c>
      <c r="G124" s="23">
        <f>INDEX([1]Collections!$A:$Z, MATCH($Y124,[1]Collections!$C:$C,0), 4)</f>
        <v>-37.697989999999997</v>
      </c>
      <c r="H124" s="23">
        <f>INDEX([1]Collections!$A:$Z, MATCH($Y124,[1]Collections!$C:$C,0), 5)</f>
        <v>145.55941000000001</v>
      </c>
      <c r="I124" s="27" t="s">
        <v>408</v>
      </c>
      <c r="J124" s="18" t="s">
        <v>548</v>
      </c>
      <c r="K124" s="18">
        <v>43347</v>
      </c>
      <c r="L124" s="18">
        <v>43347</v>
      </c>
      <c r="N124" s="7" t="s">
        <v>404</v>
      </c>
      <c r="O124" s="7" t="s">
        <v>404</v>
      </c>
      <c r="P124" s="7" t="s">
        <v>404</v>
      </c>
      <c r="R124" s="22" t="s">
        <v>548</v>
      </c>
      <c r="S124" s="22" t="s">
        <v>406</v>
      </c>
      <c r="T124" s="22" t="s">
        <v>406</v>
      </c>
      <c r="V124">
        <f>COUNTIFS(leafdata!$A:$A,collections!$A124,leafdata!$D:$D,"Adult")</f>
        <v>3</v>
      </c>
      <c r="W124">
        <f>COUNTIFS(leafdata!$A:$A,collections!$A124,leafdata!$D:$D,"Juvenile")</f>
        <v>0</v>
      </c>
      <c r="Y124" t="s">
        <v>247</v>
      </c>
    </row>
    <row r="125" spans="1:25" x14ac:dyDescent="0.2">
      <c r="A125" s="7" t="s">
        <v>341</v>
      </c>
      <c r="B125" s="17" t="str">
        <f>INDEX([1]Collections!$A:$Z, MATCH($Y125,[1]Collections!$C:$C,0), 1)</f>
        <v>Eucalyptus globulus subsp. bicostata</v>
      </c>
      <c r="C125" t="str">
        <f t="shared" si="1"/>
        <v>Eucalyptus globulus subsp. bicostata</v>
      </c>
      <c r="D125" t="str">
        <f>IF(LEFT($B125)="*","",INDEX(counts!B:C,MATCH($B125,counts!B:B,0), 2))</f>
        <v>E.glblb</v>
      </c>
      <c r="E125" s="18">
        <f>INDEX([1]Collections!$A:$Z, MATCH($Y125,[1]Collections!$C:$C,0), 2)</f>
        <v>43135</v>
      </c>
      <c r="F125" s="26" t="str">
        <f>INDEX([1]Collections!$A:$Z, MATCH($Y125,[1]Collections!$C:$C,0), 21)&amp;" "&amp;INDEX([1]Collections!$A:$Z, MATCH($Y125,[1]Collections!$C:$C,0), 20)</f>
        <v>P.A. Vesk</v>
      </c>
      <c r="G125" s="23">
        <f>INDEX([1]Collections!$A:$Z, MATCH($Y125,[1]Collections!$C:$C,0), 4)</f>
        <v>-36.81671</v>
      </c>
      <c r="H125" s="23">
        <f>INDEX([1]Collections!$A:$Z, MATCH($Y125,[1]Collections!$C:$C,0), 5)</f>
        <v>147.22512</v>
      </c>
      <c r="I125" s="27" t="s">
        <v>408</v>
      </c>
      <c r="J125" s="18" t="s">
        <v>548</v>
      </c>
      <c r="K125" s="18">
        <v>43347</v>
      </c>
      <c r="L125" s="18">
        <v>43347</v>
      </c>
      <c r="N125" s="7" t="s">
        <v>404</v>
      </c>
      <c r="O125" s="7" t="s">
        <v>404</v>
      </c>
      <c r="P125" s="7" t="s">
        <v>404</v>
      </c>
      <c r="R125" s="22" t="s">
        <v>548</v>
      </c>
      <c r="S125" s="22" t="s">
        <v>406</v>
      </c>
      <c r="T125" s="22" t="s">
        <v>406</v>
      </c>
      <c r="V125">
        <f>COUNTIFS(leafdata!$A:$A,collections!$A125,leafdata!$D:$D,"Adult")</f>
        <v>3</v>
      </c>
      <c r="W125">
        <f>COUNTIFS(leafdata!$A:$A,collections!$A125,leafdata!$D:$D,"Juvenile")</f>
        <v>0</v>
      </c>
      <c r="Y125" t="s">
        <v>274</v>
      </c>
    </row>
    <row r="126" spans="1:25" x14ac:dyDescent="0.2">
      <c r="A126" s="7" t="s">
        <v>342</v>
      </c>
      <c r="B126" s="17" t="str">
        <f>INDEX([1]Collections!$A:$Z, MATCH($Y126,[1]Collections!$C:$C,0), 1)</f>
        <v>Eucalyptus globulus subsp. bicostata</v>
      </c>
      <c r="C126" t="str">
        <f t="shared" si="1"/>
        <v>Eucalyptus globulus subsp. bicostata</v>
      </c>
      <c r="D126" t="str">
        <f>IF(LEFT($B126)="*","",INDEX(counts!B:C,MATCH($B126,counts!B:B,0), 2))</f>
        <v>E.glblb</v>
      </c>
      <c r="E126" s="18">
        <f>INDEX([1]Collections!$A:$Z, MATCH($Y126,[1]Collections!$C:$C,0), 2)</f>
        <v>43135</v>
      </c>
      <c r="F126" s="26" t="str">
        <f>INDEX([1]Collections!$A:$Z, MATCH($Y126,[1]Collections!$C:$C,0), 21)&amp;" "&amp;INDEX([1]Collections!$A:$Z, MATCH($Y126,[1]Collections!$C:$C,0), 20)</f>
        <v>P.A. Vesk</v>
      </c>
      <c r="G126" s="23">
        <f>INDEX([1]Collections!$A:$Z, MATCH($Y126,[1]Collections!$C:$C,0), 4)</f>
        <v>-36.712290000000003</v>
      </c>
      <c r="H126" s="23">
        <f>INDEX([1]Collections!$A:$Z, MATCH($Y126,[1]Collections!$C:$C,0), 5)</f>
        <v>147.11998</v>
      </c>
      <c r="I126" s="27" t="s">
        <v>408</v>
      </c>
      <c r="J126" s="18" t="s">
        <v>548</v>
      </c>
      <c r="K126" s="18">
        <v>43347</v>
      </c>
      <c r="L126" s="18">
        <v>43347</v>
      </c>
      <c r="N126" s="7" t="s">
        <v>404</v>
      </c>
      <c r="O126" s="7" t="s">
        <v>404</v>
      </c>
      <c r="P126" s="7" t="s">
        <v>404</v>
      </c>
      <c r="R126" s="22" t="s">
        <v>548</v>
      </c>
      <c r="S126" s="22" t="s">
        <v>406</v>
      </c>
      <c r="T126" s="22" t="s">
        <v>406</v>
      </c>
      <c r="V126">
        <f>COUNTIFS(leafdata!$A:$A,collections!$A126,leafdata!$D:$D,"Adult")</f>
        <v>3</v>
      </c>
      <c r="W126">
        <f>COUNTIFS(leafdata!$A:$A,collections!$A126,leafdata!$D:$D,"Juvenile")</f>
        <v>0</v>
      </c>
      <c r="Y126" t="s">
        <v>275</v>
      </c>
    </row>
    <row r="127" spans="1:25" x14ac:dyDescent="0.2">
      <c r="A127" s="7" t="s">
        <v>343</v>
      </c>
      <c r="B127" s="17" t="str">
        <f>INDEX([1]Collections!$A:$Z, MATCH($Y127,[1]Collections!$C:$C,0), 1)</f>
        <v>Eucalyptus bosistoana</v>
      </c>
      <c r="C127" t="str">
        <f t="shared" si="1"/>
        <v>Eucalyptus bosistoana</v>
      </c>
      <c r="D127" t="str">
        <f>IF(LEFT($B127)="*","",INDEX(counts!B:C,MATCH($B127,counts!B:B,0), 2))</f>
        <v>E.bos</v>
      </c>
      <c r="E127" s="18">
        <f>INDEX([1]Collections!$A:$Z, MATCH($Y127,[1]Collections!$C:$C,0), 2)</f>
        <v>43193</v>
      </c>
      <c r="F127" s="26" t="str">
        <f>INDEX([1]Collections!$A:$Z, MATCH($Y127,[1]Collections!$C:$C,0), 21)&amp;" "&amp;INDEX([1]Collections!$A:$Z, MATCH($Y127,[1]Collections!$C:$C,0), 20)</f>
        <v>P.A. Vesk</v>
      </c>
      <c r="G127" s="23">
        <f>INDEX([1]Collections!$A:$Z, MATCH($Y127,[1]Collections!$C:$C,0), 4)</f>
        <v>-36.967399999999998</v>
      </c>
      <c r="H127" s="23">
        <f>INDEX([1]Collections!$A:$Z, MATCH($Y127,[1]Collections!$C:$C,0), 5)</f>
        <v>149.65753000000001</v>
      </c>
      <c r="I127" s="27" t="s">
        <v>408</v>
      </c>
      <c r="J127" s="18" t="s">
        <v>548</v>
      </c>
      <c r="K127" s="18">
        <v>43347</v>
      </c>
      <c r="L127" s="18">
        <v>43347</v>
      </c>
      <c r="N127" s="7" t="s">
        <v>404</v>
      </c>
      <c r="O127" s="7" t="s">
        <v>404</v>
      </c>
      <c r="P127" s="7" t="s">
        <v>404</v>
      </c>
      <c r="R127" s="22" t="s">
        <v>548</v>
      </c>
      <c r="S127" s="22" t="s">
        <v>406</v>
      </c>
      <c r="T127" s="22" t="s">
        <v>406</v>
      </c>
      <c r="V127">
        <f>COUNTIFS(leafdata!$A:$A,collections!$A127,leafdata!$D:$D,"Adult")</f>
        <v>3</v>
      </c>
      <c r="W127">
        <f>COUNTIFS(leafdata!$A:$A,collections!$A127,leafdata!$D:$D,"Juvenile")</f>
        <v>0</v>
      </c>
      <c r="Y127" t="s">
        <v>302</v>
      </c>
    </row>
    <row r="128" spans="1:25" x14ac:dyDescent="0.2">
      <c r="A128" s="7" t="s">
        <v>344</v>
      </c>
      <c r="B128" s="17" t="str">
        <f>INDEX([1]Collections!$A:$Z, MATCH($Y128,[1]Collections!$C:$C,0), 1)</f>
        <v>Eucalyptus muelleriana</v>
      </c>
      <c r="C128" t="str">
        <f t="shared" si="1"/>
        <v>Eucalyptus muelleriana</v>
      </c>
      <c r="D128" t="str">
        <f>IF(LEFT($B128)="*","",INDEX(counts!B:C,MATCH($B128,counts!B:B,0), 2))</f>
        <v>E.mue</v>
      </c>
      <c r="E128" s="18">
        <f>INDEX([1]Collections!$A:$Z, MATCH($Y128,[1]Collections!$C:$C,0), 2)</f>
        <v>43193</v>
      </c>
      <c r="F128" s="26" t="str">
        <f>INDEX([1]Collections!$A:$Z, MATCH($Y128,[1]Collections!$C:$C,0), 21)&amp;" "&amp;INDEX([1]Collections!$A:$Z, MATCH($Y128,[1]Collections!$C:$C,0), 20)</f>
        <v>P.A. Vesk</v>
      </c>
      <c r="G128" s="23">
        <f>INDEX([1]Collections!$A:$Z, MATCH($Y128,[1]Collections!$C:$C,0), 4)</f>
        <v>-36.967399999999998</v>
      </c>
      <c r="H128" s="23">
        <f>INDEX([1]Collections!$A:$Z, MATCH($Y128,[1]Collections!$C:$C,0), 5)</f>
        <v>149.65753000000001</v>
      </c>
      <c r="I128" s="27" t="s">
        <v>408</v>
      </c>
      <c r="J128" s="18" t="s">
        <v>548</v>
      </c>
      <c r="K128" s="18">
        <v>43347</v>
      </c>
      <c r="L128" s="18">
        <v>43347</v>
      </c>
      <c r="N128" s="7" t="s">
        <v>404</v>
      </c>
      <c r="O128" s="7" t="s">
        <v>404</v>
      </c>
      <c r="P128" s="7" t="s">
        <v>404</v>
      </c>
      <c r="R128" s="22" t="s">
        <v>548</v>
      </c>
      <c r="S128" s="22" t="s">
        <v>406</v>
      </c>
      <c r="T128" s="22" t="s">
        <v>406</v>
      </c>
      <c r="V128">
        <f>COUNTIFS(leafdata!$A:$A,collections!$A128,leafdata!$D:$D,"Adult")</f>
        <v>3</v>
      </c>
      <c r="W128">
        <f>COUNTIFS(leafdata!$A:$A,collections!$A128,leafdata!$D:$D,"Juvenile")</f>
        <v>0</v>
      </c>
      <c r="Y128" t="s">
        <v>249</v>
      </c>
    </row>
    <row r="129" spans="1:25" x14ac:dyDescent="0.2">
      <c r="A129" s="7" t="s">
        <v>345</v>
      </c>
      <c r="B129" s="17" t="str">
        <f>INDEX([1]Collections!$A:$Z, MATCH($Y129,[1]Collections!$C:$C,0), 1)</f>
        <v>Eucalyptus polyanthemos subsp. vestita</v>
      </c>
      <c r="C129" t="str">
        <f t="shared" si="1"/>
        <v>Eucalyptus polyanthemos subsp. vestita</v>
      </c>
      <c r="D129" t="str">
        <f>IF(LEFT($B129)="*","",INDEX(counts!B:C,MATCH($B129,counts!B:B,0), 2))</f>
        <v>E.panv</v>
      </c>
      <c r="E129" s="18">
        <f>INDEX([1]Collections!$A:$Z, MATCH($Y129,[1]Collections!$C:$C,0), 2)</f>
        <v>42993</v>
      </c>
      <c r="F129" s="26" t="str">
        <f>INDEX([1]Collections!$A:$Z, MATCH($Y129,[1]Collections!$C:$C,0), 21)&amp;" "&amp;INDEX([1]Collections!$A:$Z, MATCH($Y129,[1]Collections!$C:$C,0), 20)</f>
        <v>P.A. Vesk</v>
      </c>
      <c r="G129" s="23">
        <f>INDEX([1]Collections!$A:$Z, MATCH($Y129,[1]Collections!$C:$C,0), 4)</f>
        <v>-37.670409999999997</v>
      </c>
      <c r="H129" s="23">
        <f>INDEX([1]Collections!$A:$Z, MATCH($Y129,[1]Collections!$C:$C,0), 5)</f>
        <v>144.51382000000001</v>
      </c>
      <c r="I129" s="27" t="s">
        <v>408</v>
      </c>
      <c r="J129" s="18" t="s">
        <v>548</v>
      </c>
      <c r="K129" s="18">
        <v>43347</v>
      </c>
      <c r="L129" s="18">
        <v>43347</v>
      </c>
      <c r="N129" s="7" t="s">
        <v>404</v>
      </c>
      <c r="O129" s="7" t="s">
        <v>404</v>
      </c>
      <c r="P129" s="7" t="s">
        <v>404</v>
      </c>
      <c r="R129" s="22" t="s">
        <v>548</v>
      </c>
      <c r="S129" s="22" t="s">
        <v>406</v>
      </c>
      <c r="T129" s="22" t="s">
        <v>406</v>
      </c>
      <c r="V129">
        <f>COUNTIFS(leafdata!$A:$A,collections!$A129,leafdata!$D:$D,"Adult")</f>
        <v>3</v>
      </c>
      <c r="W129">
        <f>COUNTIFS(leafdata!$A:$A,collections!$A129,leafdata!$D:$D,"Juvenile")</f>
        <v>0</v>
      </c>
      <c r="Y129" t="s">
        <v>291</v>
      </c>
    </row>
    <row r="130" spans="1:25" x14ac:dyDescent="0.2">
      <c r="A130" s="7" t="s">
        <v>390</v>
      </c>
      <c r="B130" s="17" t="str">
        <f>INDEX([1]Collections!$A:$Z, MATCH($Y130,[1]Collections!$C:$C,0), 1)</f>
        <v>Eucalyptus polyanthemos subsp. vestita</v>
      </c>
      <c r="C130" t="str">
        <f t="shared" si="1"/>
        <v>Eucalyptus polyanthemos subsp. vestita</v>
      </c>
      <c r="D130" t="str">
        <f>IF(LEFT($B130)="*","",INDEX(counts!B:C,MATCH($B130,counts!B:B,0), 2))</f>
        <v>E.panv</v>
      </c>
      <c r="E130" s="18">
        <f>INDEX([1]Collections!$A:$Z, MATCH($Y130,[1]Collections!$C:$C,0), 2)</f>
        <v>42993</v>
      </c>
      <c r="F130" s="26" t="str">
        <f>INDEX([1]Collections!$A:$Z, MATCH($Y130,[1]Collections!$C:$C,0), 21)&amp;" "&amp;INDEX([1]Collections!$A:$Z, MATCH($Y130,[1]Collections!$C:$C,0), 20)</f>
        <v>P.A. Vesk</v>
      </c>
      <c r="G130" s="23">
        <f>INDEX([1]Collections!$A:$Z, MATCH($Y130,[1]Collections!$C:$C,0), 4)</f>
        <v>-37.671219999999998</v>
      </c>
      <c r="H130" s="23">
        <f>INDEX([1]Collections!$A:$Z, MATCH($Y130,[1]Collections!$C:$C,0), 5)</f>
        <v>144.51573999999999</v>
      </c>
      <c r="I130" s="27" t="s">
        <v>408</v>
      </c>
      <c r="J130" s="18" t="s">
        <v>548</v>
      </c>
      <c r="K130" s="18">
        <v>43347</v>
      </c>
      <c r="L130" s="18">
        <v>43347</v>
      </c>
      <c r="N130" s="7" t="s">
        <v>404</v>
      </c>
      <c r="O130" s="7" t="s">
        <v>404</v>
      </c>
      <c r="P130" s="7" t="s">
        <v>404</v>
      </c>
      <c r="R130" s="22" t="s">
        <v>548</v>
      </c>
      <c r="S130" s="22" t="s">
        <v>406</v>
      </c>
      <c r="T130" s="22" t="s">
        <v>406</v>
      </c>
      <c r="V130">
        <f>COUNTIFS(leafdata!$A:$A,collections!$A130,leafdata!$D:$D,"Adult")</f>
        <v>3</v>
      </c>
      <c r="W130">
        <f>COUNTIFS(leafdata!$A:$A,collections!$A130,leafdata!$D:$D,"Juvenile")</f>
        <v>0</v>
      </c>
      <c r="Y130" t="s">
        <v>292</v>
      </c>
    </row>
    <row r="131" spans="1:25" x14ac:dyDescent="0.2">
      <c r="A131" s="7" t="s">
        <v>346</v>
      </c>
      <c r="B131" s="17" t="str">
        <f>INDEX([1]Collections!$A:$Z, MATCH($Y131,[1]Collections!$C:$C,0), 1)</f>
        <v>Eucalyptus macrorhyncha</v>
      </c>
      <c r="C131" t="str">
        <f t="shared" si="1"/>
        <v>Eucalyptus macrorhyncha</v>
      </c>
      <c r="D131" t="str">
        <f>IF(LEFT($B131)="*","",INDEX(counts!B:C,MATCH($B131,counts!B:B,0), 2))</f>
        <v>E.mac</v>
      </c>
      <c r="E131" s="18">
        <f>INDEX([1]Collections!$A:$Z, MATCH($Y131,[1]Collections!$C:$C,0), 2)</f>
        <v>43081</v>
      </c>
      <c r="F131" s="26" t="str">
        <f>INDEX([1]Collections!$A:$Z, MATCH($Y131,[1]Collections!$C:$C,0), 21)&amp;" "&amp;INDEX([1]Collections!$A:$Z, MATCH($Y131,[1]Collections!$C:$C,0), 20)</f>
        <v>P.A. Vesk</v>
      </c>
      <c r="G131" s="23">
        <f>INDEX([1]Collections!$A:$Z, MATCH($Y131,[1]Collections!$C:$C,0), 4)</f>
        <v>-37.910800000000002</v>
      </c>
      <c r="H131" s="23">
        <f>INDEX([1]Collections!$A:$Z, MATCH($Y131,[1]Collections!$C:$C,0), 5)</f>
        <v>146.80942999999999</v>
      </c>
      <c r="I131" s="27" t="s">
        <v>408</v>
      </c>
      <c r="J131" s="18" t="s">
        <v>548</v>
      </c>
      <c r="K131" s="18">
        <v>43347</v>
      </c>
      <c r="L131" s="18">
        <v>43347</v>
      </c>
      <c r="N131" s="7" t="s">
        <v>404</v>
      </c>
      <c r="O131" s="7" t="s">
        <v>404</v>
      </c>
      <c r="P131" s="7" t="s">
        <v>404</v>
      </c>
      <c r="R131" s="22" t="s">
        <v>548</v>
      </c>
      <c r="S131" s="22" t="s">
        <v>406</v>
      </c>
      <c r="T131" s="22" t="s">
        <v>406</v>
      </c>
      <c r="V131">
        <f>COUNTIFS(leafdata!$A:$A,collections!$A131,leafdata!$D:$D,"Adult")</f>
        <v>3</v>
      </c>
      <c r="W131">
        <f>COUNTIFS(leafdata!$A:$A,collections!$A131,leafdata!$D:$D,"Juvenile")</f>
        <v>0</v>
      </c>
      <c r="Y131" t="s">
        <v>285</v>
      </c>
    </row>
    <row r="132" spans="1:25" x14ac:dyDescent="0.2">
      <c r="A132" s="7" t="s">
        <v>347</v>
      </c>
      <c r="B132" s="17" t="str">
        <f>INDEX([1]Collections!$A:$Z, MATCH($Y132,[1]Collections!$C:$C,0), 1)</f>
        <v>Eucalyptus macrorhyncha</v>
      </c>
      <c r="C132" t="str">
        <f t="shared" ref="C132:C195" si="2">IF(LEFT($B132)="*","",$B132)</f>
        <v>Eucalyptus macrorhyncha</v>
      </c>
      <c r="D132" t="str">
        <f>IF(LEFT($B132)="*","",INDEX(counts!B:C,MATCH($B132,counts!B:B,0), 2))</f>
        <v>E.mac</v>
      </c>
      <c r="E132" s="18">
        <f>INDEX([1]Collections!$A:$Z, MATCH($Y132,[1]Collections!$C:$C,0), 2)</f>
        <v>43081</v>
      </c>
      <c r="F132" s="26" t="str">
        <f>INDEX([1]Collections!$A:$Z, MATCH($Y132,[1]Collections!$C:$C,0), 21)&amp;" "&amp;INDEX([1]Collections!$A:$Z, MATCH($Y132,[1]Collections!$C:$C,0), 20)</f>
        <v>P.A. Vesk</v>
      </c>
      <c r="G132" s="23">
        <f>INDEX([1]Collections!$A:$Z, MATCH($Y132,[1]Collections!$C:$C,0), 4)</f>
        <v>-37.925379999999997</v>
      </c>
      <c r="H132" s="23">
        <f>INDEX([1]Collections!$A:$Z, MATCH($Y132,[1]Collections!$C:$C,0), 5)</f>
        <v>146.82111</v>
      </c>
      <c r="I132" s="27" t="s">
        <v>408</v>
      </c>
      <c r="J132" s="18" t="s">
        <v>548</v>
      </c>
      <c r="K132" s="18">
        <v>43347</v>
      </c>
      <c r="L132" s="18">
        <v>43347</v>
      </c>
      <c r="N132" s="7" t="s">
        <v>404</v>
      </c>
      <c r="O132" s="7" t="s">
        <v>404</v>
      </c>
      <c r="P132" s="7" t="s">
        <v>404</v>
      </c>
      <c r="R132" s="22" t="s">
        <v>548</v>
      </c>
      <c r="S132" s="22" t="s">
        <v>406</v>
      </c>
      <c r="T132" s="22" t="s">
        <v>406</v>
      </c>
      <c r="V132">
        <f>COUNTIFS(leafdata!$A:$A,collections!$A132,leafdata!$D:$D,"Adult")</f>
        <v>3</v>
      </c>
      <c r="W132">
        <f>COUNTIFS(leafdata!$A:$A,collections!$A132,leafdata!$D:$D,"Juvenile")</f>
        <v>0</v>
      </c>
      <c r="Y132" t="s">
        <v>286</v>
      </c>
    </row>
    <row r="133" spans="1:25" x14ac:dyDescent="0.2">
      <c r="A133" s="7" t="s">
        <v>348</v>
      </c>
      <c r="B133" s="17" t="str">
        <f>INDEX([1]Collections!$A:$Z, MATCH($Y133,[1]Collections!$C:$C,0), 1)</f>
        <v>Eucalyptus consideniana</v>
      </c>
      <c r="C133" t="str">
        <f t="shared" si="2"/>
        <v>Eucalyptus consideniana</v>
      </c>
      <c r="D133" t="str">
        <f>IF(LEFT($B133)="*","",INDEX(counts!B:C,MATCH($B133,counts!B:B,0), 2))</f>
        <v>E.csdn</v>
      </c>
      <c r="E133" s="18">
        <f>INDEX([1]Collections!$A:$Z, MATCH($Y133,[1]Collections!$C:$C,0), 2)</f>
        <v>43081</v>
      </c>
      <c r="F133" s="26" t="str">
        <f>INDEX([1]Collections!$A:$Z, MATCH($Y133,[1]Collections!$C:$C,0), 21)&amp;" "&amp;INDEX([1]Collections!$A:$Z, MATCH($Y133,[1]Collections!$C:$C,0), 20)</f>
        <v>P.A. Vesk</v>
      </c>
      <c r="G133" s="23">
        <f>INDEX([1]Collections!$A:$Z, MATCH($Y133,[1]Collections!$C:$C,0), 4)</f>
        <v>-37.930070000000001</v>
      </c>
      <c r="H133" s="23">
        <f>INDEX([1]Collections!$A:$Z, MATCH($Y133,[1]Collections!$C:$C,0), 5)</f>
        <v>146.81691000000001</v>
      </c>
      <c r="I133" s="27" t="s">
        <v>408</v>
      </c>
      <c r="J133" s="18" t="s">
        <v>548</v>
      </c>
      <c r="K133" s="18">
        <v>43347</v>
      </c>
      <c r="L133" s="18">
        <v>43347</v>
      </c>
      <c r="N133" s="7" t="s">
        <v>404</v>
      </c>
      <c r="O133" s="7" t="s">
        <v>404</v>
      </c>
      <c r="P133" s="7" t="s">
        <v>404</v>
      </c>
      <c r="R133" s="22" t="s">
        <v>548</v>
      </c>
      <c r="S133" s="22" t="s">
        <v>406</v>
      </c>
      <c r="T133" s="22" t="s">
        <v>406</v>
      </c>
      <c r="V133">
        <f>COUNTIFS(leafdata!$A:$A,collections!$A133,leafdata!$D:$D,"Adult")</f>
        <v>3</v>
      </c>
      <c r="W133">
        <f>COUNTIFS(leafdata!$A:$A,collections!$A133,leafdata!$D:$D,"Juvenile")</f>
        <v>0</v>
      </c>
      <c r="Y133" t="s">
        <v>299</v>
      </c>
    </row>
    <row r="134" spans="1:25" x14ac:dyDescent="0.2">
      <c r="A134" s="7" t="s">
        <v>349</v>
      </c>
      <c r="B134" s="17" t="str">
        <f>INDEX([1]Collections!$A:$Z, MATCH($Y134,[1]Collections!$C:$C,0), 1)</f>
        <v>Eucalyptus dives</v>
      </c>
      <c r="C134" t="str">
        <f t="shared" si="2"/>
        <v>Eucalyptus dives</v>
      </c>
      <c r="D134" t="str">
        <f>IF(LEFT($B134)="*","",INDEX(counts!B:C,MATCH($B134,counts!B:B,0), 2))</f>
        <v>E.div</v>
      </c>
      <c r="E134" s="18">
        <f>INDEX([1]Collections!$A:$Z, MATCH($Y134,[1]Collections!$C:$C,0), 2)</f>
        <v>43082</v>
      </c>
      <c r="F134" s="26" t="str">
        <f>INDEX([1]Collections!$A:$Z, MATCH($Y134,[1]Collections!$C:$C,0), 21)&amp;" "&amp;INDEX([1]Collections!$A:$Z, MATCH($Y134,[1]Collections!$C:$C,0), 20)</f>
        <v>P.A. Vesk</v>
      </c>
      <c r="G134" s="23">
        <f>INDEX([1]Collections!$A:$Z, MATCH($Y134,[1]Collections!$C:$C,0), 4)</f>
        <v>-37.656649999999999</v>
      </c>
      <c r="H134" s="23">
        <f>INDEX([1]Collections!$A:$Z, MATCH($Y134,[1]Collections!$C:$C,0), 5)</f>
        <v>146.37334000000001</v>
      </c>
      <c r="I134" s="27" t="s">
        <v>408</v>
      </c>
      <c r="J134" s="18" t="s">
        <v>548</v>
      </c>
      <c r="K134" s="18">
        <v>43347</v>
      </c>
      <c r="L134" s="18">
        <v>43347</v>
      </c>
      <c r="N134" s="7" t="s">
        <v>404</v>
      </c>
      <c r="O134" s="7" t="s">
        <v>404</v>
      </c>
      <c r="P134" s="7" t="s">
        <v>404</v>
      </c>
      <c r="R134" s="22" t="s">
        <v>548</v>
      </c>
      <c r="S134" s="22" t="s">
        <v>406</v>
      </c>
      <c r="T134" s="22" t="s">
        <v>406</v>
      </c>
      <c r="V134">
        <f>COUNTIFS(leafdata!$A:$A,collections!$A134,leafdata!$D:$D,"Adult")</f>
        <v>3</v>
      </c>
      <c r="W134">
        <f>COUNTIFS(leafdata!$A:$A,collections!$A134,leafdata!$D:$D,"Juvenile")</f>
        <v>0</v>
      </c>
      <c r="Y134" t="s">
        <v>304</v>
      </c>
    </row>
    <row r="135" spans="1:25" x14ac:dyDescent="0.2">
      <c r="A135" s="7" t="s">
        <v>350</v>
      </c>
      <c r="B135" s="17" t="str">
        <f>INDEX([1]Collections!$A:$Z, MATCH($Y135,[1]Collections!$C:$C,0), 1)</f>
        <v>Eucalyptus sieberi</v>
      </c>
      <c r="C135" t="str">
        <f t="shared" si="2"/>
        <v>Eucalyptus sieberi</v>
      </c>
      <c r="D135" t="str">
        <f>IF(LEFT($B135)="*","",INDEX(counts!B:C,MATCH($B135,counts!B:B,0), 2))</f>
        <v>E.sie</v>
      </c>
      <c r="E135" s="18">
        <f>INDEX([1]Collections!$A:$Z, MATCH($Y135,[1]Collections!$C:$C,0), 2)</f>
        <v>42830</v>
      </c>
      <c r="F135" s="26" t="str">
        <f>INDEX([1]Collections!$A:$Z, MATCH($Y135,[1]Collections!$C:$C,0), 21)&amp;" "&amp;INDEX([1]Collections!$A:$Z, MATCH($Y135,[1]Collections!$C:$C,0), 20)</f>
        <v>P.A. Vesk</v>
      </c>
      <c r="G135" s="23">
        <f>INDEX([1]Collections!$A:$Z, MATCH($Y135,[1]Collections!$C:$C,0), 4)</f>
        <v>-37.688249999999996</v>
      </c>
      <c r="H135" s="23">
        <f>INDEX([1]Collections!$A:$Z, MATCH($Y135,[1]Collections!$C:$C,0), 5)</f>
        <v>148.61809</v>
      </c>
      <c r="I135" s="27" t="s">
        <v>408</v>
      </c>
      <c r="J135" s="18" t="s">
        <v>548</v>
      </c>
      <c r="K135" s="18">
        <v>43347</v>
      </c>
      <c r="L135" s="18">
        <v>43347</v>
      </c>
      <c r="N135" s="7" t="s">
        <v>404</v>
      </c>
      <c r="O135" s="7" t="s">
        <v>404</v>
      </c>
      <c r="P135" s="7" t="s">
        <v>404</v>
      </c>
      <c r="R135" s="22" t="s">
        <v>548</v>
      </c>
      <c r="S135" s="22" t="s">
        <v>406</v>
      </c>
      <c r="T135" s="22" t="s">
        <v>406</v>
      </c>
      <c r="V135">
        <f>COUNTIFS(leafdata!$A:$A,collections!$A135,leafdata!$D:$D,"Adult")</f>
        <v>2</v>
      </c>
      <c r="W135">
        <f>COUNTIFS(leafdata!$A:$A,collections!$A135,leafdata!$D:$D,"Juvenile")</f>
        <v>0</v>
      </c>
      <c r="Y135" t="s">
        <v>241</v>
      </c>
    </row>
    <row r="136" spans="1:25" x14ac:dyDescent="0.2">
      <c r="A136" s="7" t="s">
        <v>351</v>
      </c>
      <c r="B136" s="17" t="str">
        <f>INDEX([1]Collections!$A:$Z, MATCH($Y136,[1]Collections!$C:$C,0), 1)</f>
        <v>Eucalyptus sieberi</v>
      </c>
      <c r="C136" t="str">
        <f t="shared" si="2"/>
        <v>Eucalyptus sieberi</v>
      </c>
      <c r="D136" t="str">
        <f>IF(LEFT($B136)="*","",INDEX(counts!B:C,MATCH($B136,counts!B:B,0), 2))</f>
        <v>E.sie</v>
      </c>
      <c r="E136" s="18">
        <f>INDEX([1]Collections!$A:$Z, MATCH($Y136,[1]Collections!$C:$C,0), 2)</f>
        <v>42830</v>
      </c>
      <c r="F136" s="26" t="str">
        <f>INDEX([1]Collections!$A:$Z, MATCH($Y136,[1]Collections!$C:$C,0), 21)&amp;" "&amp;INDEX([1]Collections!$A:$Z, MATCH($Y136,[1]Collections!$C:$C,0), 20)</f>
        <v>P.A. Vesk</v>
      </c>
      <c r="G136" s="23">
        <f>INDEX([1]Collections!$A:$Z, MATCH($Y136,[1]Collections!$C:$C,0), 4)</f>
        <v>-37.688249999999996</v>
      </c>
      <c r="H136" s="23">
        <f>INDEX([1]Collections!$A:$Z, MATCH($Y136,[1]Collections!$C:$C,0), 5)</f>
        <v>148.61809</v>
      </c>
      <c r="I136" s="27" t="s">
        <v>408</v>
      </c>
      <c r="J136" s="18" t="s">
        <v>548</v>
      </c>
      <c r="K136" s="18">
        <v>43347</v>
      </c>
      <c r="L136" s="18">
        <v>43347</v>
      </c>
      <c r="N136" s="7" t="s">
        <v>404</v>
      </c>
      <c r="O136" s="7" t="s">
        <v>404</v>
      </c>
      <c r="P136" s="7" t="s">
        <v>404</v>
      </c>
      <c r="R136" s="22" t="s">
        <v>548</v>
      </c>
      <c r="S136" s="22" t="s">
        <v>406</v>
      </c>
      <c r="T136" s="22" t="s">
        <v>406</v>
      </c>
      <c r="V136">
        <f>COUNTIFS(leafdata!$A:$A,collections!$A136,leafdata!$D:$D,"Adult")</f>
        <v>3</v>
      </c>
      <c r="W136">
        <f>COUNTIFS(leafdata!$A:$A,collections!$A136,leafdata!$D:$D,"Juvenile")</f>
        <v>0</v>
      </c>
      <c r="Y136" t="s">
        <v>242</v>
      </c>
    </row>
    <row r="137" spans="1:25" x14ac:dyDescent="0.2">
      <c r="A137" s="7" t="s">
        <v>352</v>
      </c>
      <c r="B137" s="17" t="str">
        <f>INDEX([1]Collections!$A:$Z, MATCH($Y137,[1]Collections!$C:$C,0), 1)</f>
        <v>Eucalyptus consideniana</v>
      </c>
      <c r="C137" t="str">
        <f t="shared" si="2"/>
        <v>Eucalyptus consideniana</v>
      </c>
      <c r="D137" t="str">
        <f>IF(LEFT($B137)="*","",INDEX(counts!B:C,MATCH($B137,counts!B:B,0), 2))</f>
        <v>E.csdn</v>
      </c>
      <c r="E137" s="18">
        <f>INDEX([1]Collections!$A:$Z, MATCH($Y137,[1]Collections!$C:$C,0), 2)</f>
        <v>42830</v>
      </c>
      <c r="F137" s="26" t="str">
        <f>INDEX([1]Collections!$A:$Z, MATCH($Y137,[1]Collections!$C:$C,0), 21)&amp;" "&amp;INDEX([1]Collections!$A:$Z, MATCH($Y137,[1]Collections!$C:$C,0), 20)</f>
        <v>P.A. Vesk</v>
      </c>
      <c r="G137" s="23">
        <f>INDEX([1]Collections!$A:$Z, MATCH($Y137,[1]Collections!$C:$C,0), 4)</f>
        <v>-37.688249999999996</v>
      </c>
      <c r="H137" s="23">
        <f>INDEX([1]Collections!$A:$Z, MATCH($Y137,[1]Collections!$C:$C,0), 5)</f>
        <v>148.61809</v>
      </c>
      <c r="I137" s="27" t="s">
        <v>408</v>
      </c>
      <c r="J137" s="18" t="s">
        <v>548</v>
      </c>
      <c r="K137" s="18">
        <v>43347</v>
      </c>
      <c r="L137" s="18">
        <v>43347</v>
      </c>
      <c r="N137" s="7" t="s">
        <v>404</v>
      </c>
      <c r="O137" s="7" t="s">
        <v>404</v>
      </c>
      <c r="P137" s="7" t="s">
        <v>404</v>
      </c>
      <c r="R137" s="22" t="s">
        <v>548</v>
      </c>
      <c r="S137" s="22" t="s">
        <v>406</v>
      </c>
      <c r="T137" s="22" t="s">
        <v>406</v>
      </c>
      <c r="V137">
        <f>COUNTIFS(leafdata!$A:$A,collections!$A137,leafdata!$D:$D,"Adult")</f>
        <v>3</v>
      </c>
      <c r="W137">
        <f>COUNTIFS(leafdata!$A:$A,collections!$A137,leafdata!$D:$D,"Juvenile")</f>
        <v>0</v>
      </c>
      <c r="Y137" t="s">
        <v>300</v>
      </c>
    </row>
    <row r="138" spans="1:25" x14ac:dyDescent="0.2">
      <c r="A138" s="7" t="s">
        <v>353</v>
      </c>
      <c r="B138" s="17" t="str">
        <f>INDEX([1]Collections!$A:$Z, MATCH($Y138,[1]Collections!$C:$C,0), 1)</f>
        <v>Eucalyptus muelleriana</v>
      </c>
      <c r="C138" t="str">
        <f t="shared" si="2"/>
        <v>Eucalyptus muelleriana</v>
      </c>
      <c r="D138" t="str">
        <f>IF(LEFT($B138)="*","",INDEX(counts!B:C,MATCH($B138,counts!B:B,0), 2))</f>
        <v>E.mue</v>
      </c>
      <c r="E138" s="18">
        <f>INDEX([1]Collections!$A:$Z, MATCH($Y138,[1]Collections!$C:$C,0), 2)</f>
        <v>42830</v>
      </c>
      <c r="F138" s="26" t="str">
        <f>INDEX([1]Collections!$A:$Z, MATCH($Y138,[1]Collections!$C:$C,0), 21)&amp;" "&amp;INDEX([1]Collections!$A:$Z, MATCH($Y138,[1]Collections!$C:$C,0), 20)</f>
        <v>P.A. Vesk</v>
      </c>
      <c r="G138" s="23">
        <f>INDEX([1]Collections!$A:$Z, MATCH($Y138,[1]Collections!$C:$C,0), 4)</f>
        <v>-37.688249999999996</v>
      </c>
      <c r="H138" s="23">
        <f>INDEX([1]Collections!$A:$Z, MATCH($Y138,[1]Collections!$C:$C,0), 5)</f>
        <v>148.61809</v>
      </c>
      <c r="I138" s="27" t="s">
        <v>408</v>
      </c>
      <c r="J138" s="18" t="s">
        <v>548</v>
      </c>
      <c r="K138" s="18">
        <v>43347</v>
      </c>
      <c r="L138" s="18">
        <v>43347</v>
      </c>
      <c r="N138" s="7" t="s">
        <v>404</v>
      </c>
      <c r="O138" s="7" t="s">
        <v>404</v>
      </c>
      <c r="P138" s="7" t="s">
        <v>404</v>
      </c>
      <c r="R138" s="22" t="s">
        <v>548</v>
      </c>
      <c r="S138" s="22" t="s">
        <v>406</v>
      </c>
      <c r="T138" s="22" t="s">
        <v>406</v>
      </c>
      <c r="V138">
        <f>COUNTIFS(leafdata!$A:$A,collections!$A138,leafdata!$D:$D,"Adult")</f>
        <v>3</v>
      </c>
      <c r="W138">
        <f>COUNTIFS(leafdata!$A:$A,collections!$A138,leafdata!$D:$D,"Juvenile")</f>
        <v>0</v>
      </c>
      <c r="Y138" t="s">
        <v>248</v>
      </c>
    </row>
    <row r="139" spans="1:25" x14ac:dyDescent="0.2">
      <c r="A139" s="7" t="s">
        <v>354</v>
      </c>
      <c r="B139" s="17" t="str">
        <f>INDEX([1]Collections!$A:$Z, MATCH($Y139,[1]Collections!$C:$C,0), 1)</f>
        <v>Eucalyptus croajingolensis</v>
      </c>
      <c r="C139" t="str">
        <f t="shared" si="2"/>
        <v>Eucalyptus croajingolensis</v>
      </c>
      <c r="D139" t="str">
        <f>IF(LEFT($B139)="*","",INDEX(counts!B:C,MATCH($B139,counts!B:B,0), 2))</f>
        <v>E.cro</v>
      </c>
      <c r="E139" s="18">
        <f>INDEX([1]Collections!$A:$Z, MATCH($Y139,[1]Collections!$C:$C,0), 2)</f>
        <v>42832</v>
      </c>
      <c r="F139" s="26" t="str">
        <f>INDEX([1]Collections!$A:$Z, MATCH($Y139,[1]Collections!$C:$C,0), 21)&amp;" "&amp;INDEX([1]Collections!$A:$Z, MATCH($Y139,[1]Collections!$C:$C,0), 20)</f>
        <v>P.A. Vesk</v>
      </c>
      <c r="G139" s="23">
        <f>INDEX([1]Collections!$A:$Z, MATCH($Y139,[1]Collections!$C:$C,0), 4)</f>
        <v>-37.63259</v>
      </c>
      <c r="H139" s="23">
        <f>INDEX([1]Collections!$A:$Z, MATCH($Y139,[1]Collections!$C:$C,0), 5)</f>
        <v>148.87509</v>
      </c>
      <c r="I139" s="27" t="s">
        <v>408</v>
      </c>
      <c r="J139" s="18" t="s">
        <v>548</v>
      </c>
      <c r="K139" s="18">
        <v>43347</v>
      </c>
      <c r="L139" s="18">
        <v>43347</v>
      </c>
      <c r="N139" s="7" t="s">
        <v>404</v>
      </c>
      <c r="O139" s="7" t="s">
        <v>404</v>
      </c>
      <c r="P139" s="7" t="s">
        <v>404</v>
      </c>
      <c r="R139" s="22" t="s">
        <v>548</v>
      </c>
      <c r="S139" s="22" t="s">
        <v>406</v>
      </c>
      <c r="T139" s="22" t="s">
        <v>406</v>
      </c>
      <c r="V139">
        <f>COUNTIFS(leafdata!$A:$A,collections!$A139,leafdata!$D:$D,"Adult")</f>
        <v>3</v>
      </c>
      <c r="W139">
        <f>COUNTIFS(leafdata!$A:$A,collections!$A139,leafdata!$D:$D,"Juvenile")</f>
        <v>0</v>
      </c>
      <c r="Y139" t="s">
        <v>297</v>
      </c>
    </row>
    <row r="140" spans="1:25" x14ac:dyDescent="0.2">
      <c r="A140" s="7" t="s">
        <v>355</v>
      </c>
      <c r="B140" s="17" t="str">
        <f>INDEX([1]Collections!$A:$Z, MATCH($Y140,[1]Collections!$C:$C,0), 1)</f>
        <v>Eucalyptus elata</v>
      </c>
      <c r="C140" t="str">
        <f t="shared" si="2"/>
        <v>Eucalyptus elata</v>
      </c>
      <c r="D140" t="str">
        <f>IF(LEFT($B140)="*","",INDEX(counts!B:C,MATCH($B140,counts!B:B,0), 2))</f>
        <v>E.ela</v>
      </c>
      <c r="E140" s="18">
        <f>INDEX([1]Collections!$A:$Z, MATCH($Y140,[1]Collections!$C:$C,0), 2)</f>
        <v>42832</v>
      </c>
      <c r="F140" s="26" t="str">
        <f>INDEX([1]Collections!$A:$Z, MATCH($Y140,[1]Collections!$C:$C,0), 21)&amp;" "&amp;INDEX([1]Collections!$A:$Z, MATCH($Y140,[1]Collections!$C:$C,0), 20)</f>
        <v>P.A. Vesk</v>
      </c>
      <c r="G140" s="23">
        <f>INDEX([1]Collections!$A:$Z, MATCH($Y140,[1]Collections!$C:$C,0), 4)</f>
        <v>-37.625518999999997</v>
      </c>
      <c r="H140" s="23">
        <f>INDEX([1]Collections!$A:$Z, MATCH($Y140,[1]Collections!$C:$C,0), 5)</f>
        <v>148.87747999999999</v>
      </c>
      <c r="I140" s="27" t="s">
        <v>408</v>
      </c>
      <c r="J140" s="18" t="s">
        <v>548</v>
      </c>
      <c r="K140" s="18">
        <v>43347</v>
      </c>
      <c r="L140" s="18">
        <v>43347</v>
      </c>
      <c r="N140" s="7" t="s">
        <v>404</v>
      </c>
      <c r="O140" s="7" t="s">
        <v>404</v>
      </c>
      <c r="P140" s="7" t="s">
        <v>404</v>
      </c>
      <c r="R140" s="22" t="s">
        <v>548</v>
      </c>
      <c r="S140" s="22" t="s">
        <v>406</v>
      </c>
      <c r="T140" s="22" t="s">
        <v>406</v>
      </c>
      <c r="V140">
        <f>COUNTIFS(leafdata!$A:$A,collections!$A140,leafdata!$D:$D,"Adult")</f>
        <v>3</v>
      </c>
      <c r="W140">
        <f>COUNTIFS(leafdata!$A:$A,collections!$A140,leafdata!$D:$D,"Juvenile")</f>
        <v>0</v>
      </c>
      <c r="Y140" t="s">
        <v>265</v>
      </c>
    </row>
    <row r="141" spans="1:25" x14ac:dyDescent="0.2">
      <c r="A141" s="7" t="s">
        <v>356</v>
      </c>
      <c r="B141" s="17" t="str">
        <f>INDEX([1]Collections!$A:$Z, MATCH($Y141,[1]Collections!$C:$C,0), 1)</f>
        <v>Eucalyptus obliqua</v>
      </c>
      <c r="C141" t="str">
        <f t="shared" si="2"/>
        <v>Eucalyptus obliqua</v>
      </c>
      <c r="D141" t="str">
        <f>IF(LEFT($B141)="*","",INDEX(counts!B:C,MATCH($B141,counts!B:B,0), 2))</f>
        <v>E.obl</v>
      </c>
      <c r="E141" s="18">
        <f>INDEX([1]Collections!$A:$Z, MATCH($Y141,[1]Collections!$C:$C,0), 2)</f>
        <v>42895</v>
      </c>
      <c r="F141" s="26" t="str">
        <f>INDEX([1]Collections!$A:$Z, MATCH($Y141,[1]Collections!$C:$C,0), 21)&amp;" "&amp;INDEX([1]Collections!$A:$Z, MATCH($Y141,[1]Collections!$C:$C,0), 20)</f>
        <v>P.A. Vesk</v>
      </c>
      <c r="G141" s="23">
        <f>INDEX([1]Collections!$A:$Z, MATCH($Y141,[1]Collections!$C:$C,0), 4)</f>
        <v>-37.7682</v>
      </c>
      <c r="H141" s="23">
        <f>INDEX([1]Collections!$A:$Z, MATCH($Y141,[1]Collections!$C:$C,0), 5)</f>
        <v>145.77887000000001</v>
      </c>
      <c r="I141" s="27" t="s">
        <v>408</v>
      </c>
      <c r="J141" s="18" t="s">
        <v>548</v>
      </c>
      <c r="K141" s="18">
        <v>43347</v>
      </c>
      <c r="L141" s="18">
        <v>43347</v>
      </c>
      <c r="N141" s="7" t="s">
        <v>404</v>
      </c>
      <c r="O141" s="7" t="s">
        <v>404</v>
      </c>
      <c r="P141" s="7" t="s">
        <v>404</v>
      </c>
      <c r="R141" s="22" t="s">
        <v>548</v>
      </c>
      <c r="S141" s="22" t="s">
        <v>406</v>
      </c>
      <c r="T141" s="22" t="s">
        <v>406</v>
      </c>
      <c r="V141">
        <f>COUNTIFS(leafdata!$A:$A,collections!$A141,leafdata!$D:$D,"Adult")</f>
        <v>3</v>
      </c>
      <c r="W141">
        <f>COUNTIFS(leafdata!$A:$A,collections!$A141,leafdata!$D:$D,"Juvenile")</f>
        <v>0</v>
      </c>
      <c r="Y141" t="s">
        <v>244</v>
      </c>
    </row>
    <row r="142" spans="1:25" x14ac:dyDescent="0.2">
      <c r="A142" s="7" t="s">
        <v>391</v>
      </c>
      <c r="B142" s="17" t="str">
        <f>INDEX([1]Collections!$A:$Z, MATCH($Y142,[1]Collections!$C:$C,0), 1)</f>
        <v>Eucalyptus obliqua</v>
      </c>
      <c r="C142" t="str">
        <f t="shared" si="2"/>
        <v>Eucalyptus obliqua</v>
      </c>
      <c r="D142" t="str">
        <f>IF(LEFT($B142)="*","",INDEX(counts!B:C,MATCH($B142,counts!B:B,0), 2))</f>
        <v>E.obl</v>
      </c>
      <c r="E142" s="18">
        <f>INDEX([1]Collections!$A:$Z, MATCH($Y142,[1]Collections!$C:$C,0), 2)</f>
        <v>42895</v>
      </c>
      <c r="F142" s="26" t="str">
        <f>INDEX([1]Collections!$A:$Z, MATCH($Y142,[1]Collections!$C:$C,0), 21)&amp;" "&amp;INDEX([1]Collections!$A:$Z, MATCH($Y142,[1]Collections!$C:$C,0), 20)</f>
        <v>P.A. Vesk</v>
      </c>
      <c r="G142" s="23">
        <f>INDEX([1]Collections!$A:$Z, MATCH($Y142,[1]Collections!$C:$C,0), 4)</f>
        <v>-37.767569999999999</v>
      </c>
      <c r="H142" s="23">
        <f>INDEX([1]Collections!$A:$Z, MATCH($Y142,[1]Collections!$C:$C,0), 5)</f>
        <v>145.77103</v>
      </c>
      <c r="I142" s="27" t="s">
        <v>408</v>
      </c>
      <c r="J142" s="18" t="s">
        <v>548</v>
      </c>
      <c r="K142" s="18">
        <v>43354</v>
      </c>
      <c r="L142" s="18">
        <v>43354</v>
      </c>
      <c r="N142" s="7" t="s">
        <v>404</v>
      </c>
      <c r="O142" s="7" t="s">
        <v>404</v>
      </c>
      <c r="P142" s="7" t="s">
        <v>404</v>
      </c>
      <c r="R142" s="22" t="s">
        <v>548</v>
      </c>
      <c r="S142" s="22" t="s">
        <v>406</v>
      </c>
      <c r="T142" s="22" t="s">
        <v>406</v>
      </c>
      <c r="V142">
        <f>COUNTIFS(leafdata!$A:$A,collections!$A142,leafdata!$D:$D,"Adult")</f>
        <v>3</v>
      </c>
      <c r="W142">
        <f>COUNTIFS(leafdata!$A:$A,collections!$A142,leafdata!$D:$D,"Juvenile")</f>
        <v>0</v>
      </c>
      <c r="Y142" t="s">
        <v>245</v>
      </c>
    </row>
    <row r="143" spans="1:25" x14ac:dyDescent="0.2">
      <c r="A143" s="7" t="s">
        <v>392</v>
      </c>
      <c r="B143" s="17" t="str">
        <f>INDEX([1]Collections!$A:$Z, MATCH($Y143,[1]Collections!$C:$C,0), 1)</f>
        <v>Eucalyptus cypellocarpa</v>
      </c>
      <c r="C143" t="str">
        <f t="shared" si="2"/>
        <v>Eucalyptus cypellocarpa</v>
      </c>
      <c r="D143" t="str">
        <f>IF(LEFT($B143)="*","",INDEX(counts!B:C,MATCH($B143,counts!B:B,0), 2))</f>
        <v>E.cyp</v>
      </c>
      <c r="E143" s="18">
        <f>INDEX([1]Collections!$A:$Z, MATCH($Y143,[1]Collections!$C:$C,0), 2)</f>
        <v>42832</v>
      </c>
      <c r="F143" s="26" t="str">
        <f>INDEX([1]Collections!$A:$Z, MATCH($Y143,[1]Collections!$C:$C,0), 21)&amp;" "&amp;INDEX([1]Collections!$A:$Z, MATCH($Y143,[1]Collections!$C:$C,0), 20)</f>
        <v>P.A. Vesk</v>
      </c>
      <c r="G143" s="23">
        <f>INDEX([1]Collections!$A:$Z, MATCH($Y143,[1]Collections!$C:$C,0), 4)</f>
        <v>-37.558929999999997</v>
      </c>
      <c r="H143" s="23">
        <f>INDEX([1]Collections!$A:$Z, MATCH($Y143,[1]Collections!$C:$C,0), 5)</f>
        <v>149.10265999999999</v>
      </c>
      <c r="I143" s="27" t="s">
        <v>408</v>
      </c>
      <c r="J143" s="18" t="s">
        <v>548</v>
      </c>
      <c r="K143" s="18">
        <v>43354</v>
      </c>
      <c r="L143" s="18">
        <v>43354</v>
      </c>
      <c r="N143" s="7" t="s">
        <v>404</v>
      </c>
      <c r="O143" s="7" t="s">
        <v>404</v>
      </c>
      <c r="P143" s="7" t="s">
        <v>404</v>
      </c>
      <c r="R143" s="22" t="s">
        <v>548</v>
      </c>
      <c r="S143" s="22" t="s">
        <v>406</v>
      </c>
      <c r="T143" s="22" t="s">
        <v>406</v>
      </c>
      <c r="V143">
        <f>COUNTIFS(leafdata!$A:$A,collections!$A143,leafdata!$D:$D,"Adult")</f>
        <v>3</v>
      </c>
      <c r="W143">
        <f>COUNTIFS(leafdata!$A:$A,collections!$A143,leafdata!$D:$D,"Juvenile")</f>
        <v>0</v>
      </c>
      <c r="Y143" t="s">
        <v>239</v>
      </c>
    </row>
    <row r="144" spans="1:25" x14ac:dyDescent="0.2">
      <c r="A144" s="7" t="s">
        <v>357</v>
      </c>
      <c r="B144" s="17" t="str">
        <f>INDEX([1]Collections!$A:$Z, MATCH($Y144,[1]Collections!$C:$C,0), 1)</f>
        <v>Eucalyptus bosistoana</v>
      </c>
      <c r="C144" t="str">
        <f t="shared" si="2"/>
        <v>Eucalyptus bosistoana</v>
      </c>
      <c r="D144" t="str">
        <f>IF(LEFT($B144)="*","",INDEX(counts!B:C,MATCH($B144,counts!B:B,0), 2))</f>
        <v>E.bos</v>
      </c>
      <c r="E144" s="18">
        <f>INDEX([1]Collections!$A:$Z, MATCH($Y144,[1]Collections!$C:$C,0), 2)</f>
        <v>42832</v>
      </c>
      <c r="F144" s="26" t="str">
        <f>INDEX([1]Collections!$A:$Z, MATCH($Y144,[1]Collections!$C:$C,0), 21)&amp;" "&amp;INDEX([1]Collections!$A:$Z, MATCH($Y144,[1]Collections!$C:$C,0), 20)</f>
        <v>P.A. Vesk</v>
      </c>
      <c r="G144" s="23">
        <f>INDEX([1]Collections!$A:$Z, MATCH($Y144,[1]Collections!$C:$C,0), 4)</f>
        <v>-37.503169999999997</v>
      </c>
      <c r="H144" s="23">
        <f>INDEX([1]Collections!$A:$Z, MATCH($Y144,[1]Collections!$C:$C,0), 5)</f>
        <v>149.17662000000001</v>
      </c>
      <c r="I144" s="27" t="s">
        <v>408</v>
      </c>
      <c r="J144" s="18" t="s">
        <v>548</v>
      </c>
      <c r="K144" s="18">
        <v>43354</v>
      </c>
      <c r="L144" s="18">
        <v>43354</v>
      </c>
      <c r="N144" s="7" t="s">
        <v>404</v>
      </c>
      <c r="O144" s="7" t="s">
        <v>404</v>
      </c>
      <c r="P144" s="7" t="s">
        <v>404</v>
      </c>
      <c r="R144" s="22" t="s">
        <v>548</v>
      </c>
      <c r="S144" s="22" t="s">
        <v>406</v>
      </c>
      <c r="T144" s="22" t="s">
        <v>406</v>
      </c>
      <c r="V144">
        <f>COUNTIFS(leafdata!$A:$A,collections!$A144,leafdata!$D:$D,"Adult")</f>
        <v>3</v>
      </c>
      <c r="W144">
        <f>COUNTIFS(leafdata!$A:$A,collections!$A144,leafdata!$D:$D,"Juvenile")</f>
        <v>0</v>
      </c>
      <c r="Y144" t="s">
        <v>303</v>
      </c>
    </row>
    <row r="145" spans="1:25" x14ac:dyDescent="0.2">
      <c r="A145" s="7" t="s">
        <v>358</v>
      </c>
      <c r="B145" s="17" t="str">
        <f>INDEX([1]Collections!$A:$Z, MATCH($Y145,[1]Collections!$C:$C,0), 1)</f>
        <v>Eucalyptus polyanthemos subsp. vestita</v>
      </c>
      <c r="C145" t="str">
        <f t="shared" si="2"/>
        <v>Eucalyptus polyanthemos subsp. vestita</v>
      </c>
      <c r="D145" t="str">
        <f>IF(LEFT($B145)="*","",INDEX(counts!B:C,MATCH($B145,counts!B:B,0), 2))</f>
        <v>E.panv</v>
      </c>
      <c r="E145" s="18">
        <f>INDEX([1]Collections!$A:$Z, MATCH($Y145,[1]Collections!$C:$C,0), 2)</f>
        <v>42833</v>
      </c>
      <c r="F145" s="26" t="str">
        <f>INDEX([1]Collections!$A:$Z, MATCH($Y145,[1]Collections!$C:$C,0), 21)&amp;" "&amp;INDEX([1]Collections!$A:$Z, MATCH($Y145,[1]Collections!$C:$C,0), 20)</f>
        <v>P.A. Vesk</v>
      </c>
      <c r="G145" s="23">
        <f>INDEX([1]Collections!$A:$Z, MATCH($Y145,[1]Collections!$C:$C,0), 4)</f>
        <v>-37.678690000000003</v>
      </c>
      <c r="H145" s="23">
        <f>INDEX([1]Collections!$A:$Z, MATCH($Y145,[1]Collections!$C:$C,0), 5)</f>
        <v>148.36646999999999</v>
      </c>
      <c r="I145" s="27" t="s">
        <v>408</v>
      </c>
      <c r="J145" s="18" t="s">
        <v>548</v>
      </c>
      <c r="K145" s="18">
        <v>43354</v>
      </c>
      <c r="L145" s="18">
        <v>43354</v>
      </c>
      <c r="N145" s="7" t="s">
        <v>404</v>
      </c>
      <c r="O145" s="7" t="s">
        <v>404</v>
      </c>
      <c r="P145" s="7" t="s">
        <v>404</v>
      </c>
      <c r="R145" s="22" t="s">
        <v>548</v>
      </c>
      <c r="S145" s="22" t="s">
        <v>406</v>
      </c>
      <c r="T145" s="22" t="s">
        <v>406</v>
      </c>
      <c r="V145">
        <f>COUNTIFS(leafdata!$A:$A,collections!$A145,leafdata!$D:$D,"Adult")</f>
        <v>3</v>
      </c>
      <c r="W145">
        <f>COUNTIFS(leafdata!$A:$A,collections!$A145,leafdata!$D:$D,"Juvenile")</f>
        <v>0</v>
      </c>
      <c r="Y145" t="s">
        <v>293</v>
      </c>
    </row>
    <row r="146" spans="1:25" x14ac:dyDescent="0.2">
      <c r="A146" s="7" t="s">
        <v>359</v>
      </c>
      <c r="B146" s="17" t="str">
        <f>INDEX([1]Collections!$A:$Z, MATCH($Y146,[1]Collections!$C:$C,0), 1)</f>
        <v>Eucalyptus tricarpa</v>
      </c>
      <c r="C146" t="str">
        <f t="shared" si="2"/>
        <v>Eucalyptus tricarpa</v>
      </c>
      <c r="D146" t="str">
        <f>IF(LEFT($B146)="*","",INDEX(counts!B:C,MATCH($B146,counts!B:B,0), 2))</f>
        <v>E.tri</v>
      </c>
      <c r="E146" s="18">
        <f>INDEX([1]Collections!$A:$Z, MATCH($Y146,[1]Collections!$C:$C,0), 2)</f>
        <v>42833</v>
      </c>
      <c r="F146" s="26" t="str">
        <f>INDEX([1]Collections!$A:$Z, MATCH($Y146,[1]Collections!$C:$C,0), 21)&amp;" "&amp;INDEX([1]Collections!$A:$Z, MATCH($Y146,[1]Collections!$C:$C,0), 20)</f>
        <v>P.A. Vesk</v>
      </c>
      <c r="G146" s="23">
        <f>INDEX([1]Collections!$A:$Z, MATCH($Y146,[1]Collections!$C:$C,0), 4)</f>
        <v>-37.678690000000003</v>
      </c>
      <c r="H146" s="23">
        <f>INDEX([1]Collections!$A:$Z, MATCH($Y146,[1]Collections!$C:$C,0), 5)</f>
        <v>148.36646999999999</v>
      </c>
      <c r="I146" s="27" t="s">
        <v>408</v>
      </c>
      <c r="J146" s="18" t="s">
        <v>548</v>
      </c>
      <c r="K146" s="18">
        <v>43354</v>
      </c>
      <c r="L146" s="18">
        <v>43354</v>
      </c>
      <c r="N146" s="7" t="s">
        <v>404</v>
      </c>
      <c r="O146" s="7" t="s">
        <v>404</v>
      </c>
      <c r="P146" s="7" t="s">
        <v>404</v>
      </c>
      <c r="R146" s="22" t="s">
        <v>548</v>
      </c>
      <c r="S146" s="22" t="s">
        <v>406</v>
      </c>
      <c r="T146" s="22" t="s">
        <v>406</v>
      </c>
      <c r="V146">
        <f>COUNTIFS(leafdata!$A:$A,collections!$A146,leafdata!$D:$D,"Adult")</f>
        <v>3</v>
      </c>
      <c r="W146">
        <f>COUNTIFS(leafdata!$A:$A,collections!$A146,leafdata!$D:$D,"Juvenile")</f>
        <v>0</v>
      </c>
      <c r="Y146" t="s">
        <v>287</v>
      </c>
    </row>
    <row r="147" spans="1:25" x14ac:dyDescent="0.2">
      <c r="A147" s="7" t="s">
        <v>360</v>
      </c>
      <c r="B147" s="17" t="str">
        <f>INDEX([1]Collections!$A:$Z, MATCH($Y147,[1]Collections!$C:$C,0), 1)</f>
        <v>Eucalyptus polyanthemos subsp. vestita</v>
      </c>
      <c r="C147" t="str">
        <f t="shared" si="2"/>
        <v>Eucalyptus polyanthemos subsp. vestita</v>
      </c>
      <c r="D147" t="str">
        <f>IF(LEFT($B147)="*","",INDEX(counts!B:C,MATCH($B147,counts!B:B,0), 2))</f>
        <v>E.panv</v>
      </c>
      <c r="E147" s="18">
        <f>INDEX([1]Collections!$A:$Z, MATCH($Y147,[1]Collections!$C:$C,0), 2)</f>
        <v>42833</v>
      </c>
      <c r="F147" s="26" t="str">
        <f>INDEX([1]Collections!$A:$Z, MATCH($Y147,[1]Collections!$C:$C,0), 21)&amp;" "&amp;INDEX([1]Collections!$A:$Z, MATCH($Y147,[1]Collections!$C:$C,0), 20)</f>
        <v>P.A. Vesk</v>
      </c>
      <c r="G147" s="23">
        <f>INDEX([1]Collections!$A:$Z, MATCH($Y147,[1]Collections!$C:$C,0), 4)</f>
        <v>-37.680689999999998</v>
      </c>
      <c r="H147" s="23">
        <f>INDEX([1]Collections!$A:$Z, MATCH($Y147,[1]Collections!$C:$C,0), 5)</f>
        <v>148.36501999999999</v>
      </c>
      <c r="I147" s="27" t="s">
        <v>408</v>
      </c>
      <c r="J147" s="18" t="s">
        <v>548</v>
      </c>
      <c r="K147" s="18">
        <v>43354</v>
      </c>
      <c r="L147" s="18">
        <v>43354</v>
      </c>
      <c r="N147" s="7" t="s">
        <v>404</v>
      </c>
      <c r="O147" s="7" t="s">
        <v>404</v>
      </c>
      <c r="P147" s="7" t="s">
        <v>404</v>
      </c>
      <c r="R147" s="22" t="s">
        <v>548</v>
      </c>
      <c r="S147" s="22" t="s">
        <v>406</v>
      </c>
      <c r="T147" s="22" t="s">
        <v>406</v>
      </c>
      <c r="V147">
        <f>COUNTIFS(leafdata!$A:$A,collections!$A147,leafdata!$D:$D,"Adult")</f>
        <v>3</v>
      </c>
      <c r="W147">
        <f>COUNTIFS(leafdata!$A:$A,collections!$A147,leafdata!$D:$D,"Juvenile")</f>
        <v>0</v>
      </c>
      <c r="Y147" t="s">
        <v>294</v>
      </c>
    </row>
    <row r="148" spans="1:25" x14ac:dyDescent="0.2">
      <c r="A148" s="7" t="s">
        <v>361</v>
      </c>
      <c r="B148" s="17" t="str">
        <f>INDEX([1]Collections!$A:$Z, MATCH($Y148,[1]Collections!$C:$C,0), 1)</f>
        <v>Eucalyptus tricarpa</v>
      </c>
      <c r="C148" t="str">
        <f t="shared" si="2"/>
        <v>Eucalyptus tricarpa</v>
      </c>
      <c r="D148" t="str">
        <f>IF(LEFT($B148)="*","",INDEX(counts!B:C,MATCH($B148,counts!B:B,0), 2))</f>
        <v>E.tri</v>
      </c>
      <c r="E148" s="18">
        <f>INDEX([1]Collections!$A:$Z, MATCH($Y148,[1]Collections!$C:$C,0), 2)</f>
        <v>42833</v>
      </c>
      <c r="F148" s="26" t="str">
        <f>INDEX([1]Collections!$A:$Z, MATCH($Y148,[1]Collections!$C:$C,0), 21)&amp;" "&amp;INDEX([1]Collections!$A:$Z, MATCH($Y148,[1]Collections!$C:$C,0), 20)</f>
        <v>P.A. Vesk</v>
      </c>
      <c r="G148" s="23">
        <f>INDEX([1]Collections!$A:$Z, MATCH($Y148,[1]Collections!$C:$C,0), 4)</f>
        <v>-37.683190000000003</v>
      </c>
      <c r="H148" s="23">
        <f>INDEX([1]Collections!$A:$Z, MATCH($Y148,[1]Collections!$C:$C,0), 5)</f>
        <v>148.36104</v>
      </c>
      <c r="I148" s="27" t="s">
        <v>408</v>
      </c>
      <c r="J148" s="18" t="s">
        <v>548</v>
      </c>
      <c r="K148" s="18">
        <v>43354</v>
      </c>
      <c r="L148" s="18">
        <v>43354</v>
      </c>
      <c r="N148" s="7" t="s">
        <v>404</v>
      </c>
      <c r="O148" s="7" t="s">
        <v>404</v>
      </c>
      <c r="P148" s="7" t="s">
        <v>404</v>
      </c>
      <c r="R148" s="22" t="s">
        <v>548</v>
      </c>
      <c r="S148" s="22" t="s">
        <v>406</v>
      </c>
      <c r="T148" s="22" t="s">
        <v>406</v>
      </c>
      <c r="V148">
        <f>COUNTIFS(leafdata!$A:$A,collections!$A148,leafdata!$D:$D,"Adult")</f>
        <v>3</v>
      </c>
      <c r="W148">
        <f>COUNTIFS(leafdata!$A:$A,collections!$A148,leafdata!$D:$D,"Juvenile")</f>
        <v>0</v>
      </c>
      <c r="Y148" t="s">
        <v>288</v>
      </c>
    </row>
    <row r="149" spans="1:25" x14ac:dyDescent="0.2">
      <c r="A149" s="7" t="s">
        <v>362</v>
      </c>
      <c r="B149" s="17" t="str">
        <f>INDEX([1]Collections!$A:$Z, MATCH($Y149,[1]Collections!$C:$C,0), 1)</f>
        <v>Eucalyptus tricarpa</v>
      </c>
      <c r="C149" t="str">
        <f t="shared" si="2"/>
        <v>Eucalyptus tricarpa</v>
      </c>
      <c r="D149" t="str">
        <f>IF(LEFT($B149)="*","",INDEX(counts!B:C,MATCH($B149,counts!B:B,0), 2))</f>
        <v>E.tri</v>
      </c>
      <c r="E149" s="18">
        <f>INDEX([1]Collections!$A:$Z, MATCH($Y149,[1]Collections!$C:$C,0), 2)</f>
        <v>42833</v>
      </c>
      <c r="F149" s="26" t="str">
        <f>INDEX([1]Collections!$A:$Z, MATCH($Y149,[1]Collections!$C:$C,0), 21)&amp;" "&amp;INDEX([1]Collections!$A:$Z, MATCH($Y149,[1]Collections!$C:$C,0), 20)</f>
        <v>P.A. Vesk</v>
      </c>
      <c r="G149" s="23">
        <f>INDEX([1]Collections!$A:$Z, MATCH($Y149,[1]Collections!$C:$C,0), 4)</f>
        <v>-37.553449999999998</v>
      </c>
      <c r="H149" s="23">
        <f>INDEX([1]Collections!$A:$Z, MATCH($Y149,[1]Collections!$C:$C,0), 5)</f>
        <v>148.25691</v>
      </c>
      <c r="I149" s="27" t="s">
        <v>408</v>
      </c>
      <c r="J149" s="18" t="s">
        <v>548</v>
      </c>
      <c r="K149" s="18">
        <v>43354</v>
      </c>
      <c r="L149" s="18">
        <v>43354</v>
      </c>
      <c r="N149" s="7" t="s">
        <v>404</v>
      </c>
      <c r="O149" s="7" t="s">
        <v>404</v>
      </c>
      <c r="P149" s="7" t="s">
        <v>404</v>
      </c>
      <c r="R149" s="22" t="s">
        <v>548</v>
      </c>
      <c r="S149" s="22" t="s">
        <v>406</v>
      </c>
      <c r="T149" s="22" t="s">
        <v>406</v>
      </c>
      <c r="V149">
        <f>COUNTIFS(leafdata!$A:$A,collections!$A149,leafdata!$D:$D,"Adult")</f>
        <v>3</v>
      </c>
      <c r="W149">
        <f>COUNTIFS(leafdata!$A:$A,collections!$A149,leafdata!$D:$D,"Juvenile")</f>
        <v>0</v>
      </c>
      <c r="Y149" s="28" t="s">
        <v>289</v>
      </c>
    </row>
    <row r="150" spans="1:25" x14ac:dyDescent="0.2">
      <c r="A150" s="7" t="s">
        <v>363</v>
      </c>
      <c r="B150" s="17" t="str">
        <f>INDEX([1]Collections!$A:$Z, MATCH($Y150,[1]Collections!$C:$C,0), 1)</f>
        <v>Eucalyptus viminalis subsp. pryoriana</v>
      </c>
      <c r="C150" t="str">
        <f t="shared" si="2"/>
        <v>Eucalyptus viminalis subsp. pryoriana</v>
      </c>
      <c r="D150" t="str">
        <f>IF(LEFT($B150)="*","",INDEX(counts!B:C,MATCH($B150,counts!B:B,0), 2))</f>
        <v>E.vimp</v>
      </c>
      <c r="E150" s="18">
        <f>INDEX([1]Collections!$A:$Z, MATCH($Y150,[1]Collections!$C:$C,0), 2)</f>
        <v>42833</v>
      </c>
      <c r="F150" s="26" t="str">
        <f>INDEX([1]Collections!$A:$Z, MATCH($Y150,[1]Collections!$C:$C,0), 21)&amp;" "&amp;INDEX([1]Collections!$A:$Z, MATCH($Y150,[1]Collections!$C:$C,0), 20)</f>
        <v>P.A. Vesk</v>
      </c>
      <c r="G150" s="23">
        <f>INDEX([1]Collections!$A:$Z, MATCH($Y150,[1]Collections!$C:$C,0), 4)</f>
        <v>-37.512239999999998</v>
      </c>
      <c r="H150" s="23">
        <f>INDEX([1]Collections!$A:$Z, MATCH($Y150,[1]Collections!$C:$C,0), 5)</f>
        <v>148.23419000000001</v>
      </c>
      <c r="I150" s="27" t="s">
        <v>408</v>
      </c>
      <c r="J150" s="18" t="s">
        <v>548</v>
      </c>
      <c r="K150" s="18">
        <v>43354</v>
      </c>
      <c r="L150" s="18">
        <v>43354</v>
      </c>
      <c r="N150" s="7" t="s">
        <v>404</v>
      </c>
      <c r="O150" s="7" t="s">
        <v>404</v>
      </c>
      <c r="P150" s="7" t="s">
        <v>404</v>
      </c>
      <c r="R150" s="22" t="s">
        <v>548</v>
      </c>
      <c r="S150" s="22" t="s">
        <v>406</v>
      </c>
      <c r="T150" s="22" t="s">
        <v>406</v>
      </c>
      <c r="V150">
        <f>COUNTIFS(leafdata!$A:$A,collections!$A150,leafdata!$D:$D,"Adult")</f>
        <v>3</v>
      </c>
      <c r="W150">
        <f>COUNTIFS(leafdata!$A:$A,collections!$A150,leafdata!$D:$D,"Juvenile")</f>
        <v>0</v>
      </c>
      <c r="Y150" s="28" t="s">
        <v>277</v>
      </c>
    </row>
    <row r="151" spans="1:25" x14ac:dyDescent="0.2">
      <c r="A151" s="7" t="s">
        <v>364</v>
      </c>
      <c r="B151" s="17" t="str">
        <f>INDEX([1]Collections!$A:$Z, MATCH($Y151,[1]Collections!$C:$C,0), 1)</f>
        <v>Eucalyptus radiata subsp. robertsonii</v>
      </c>
      <c r="C151" t="str">
        <f t="shared" si="2"/>
        <v>Eucalyptus radiata subsp. robertsonii</v>
      </c>
      <c r="D151" t="str">
        <f>IF(LEFT($B151)="*","",INDEX(counts!B:C,MATCH($B151,counts!B:B,0), 2))</f>
        <v>E.radro</v>
      </c>
      <c r="E151" s="18">
        <f>INDEX([1]Collections!$A:$Z, MATCH($Y151,[1]Collections!$C:$C,0), 2)</f>
        <v>42841</v>
      </c>
      <c r="F151" s="26" t="str">
        <f>INDEX([1]Collections!$A:$Z, MATCH($Y151,[1]Collections!$C:$C,0), 21)&amp;" "&amp;INDEX([1]Collections!$A:$Z, MATCH($Y151,[1]Collections!$C:$C,0), 20)</f>
        <v>P.A. Vesk</v>
      </c>
      <c r="G151" s="23">
        <f>INDEX([1]Collections!$A:$Z, MATCH($Y151,[1]Collections!$C:$C,0), 4)</f>
        <v>-35.677472000000002</v>
      </c>
      <c r="H151" s="23">
        <f>INDEX([1]Collections!$A:$Z, MATCH($Y151,[1]Collections!$C:$C,0), 5)</f>
        <v>148.48605599999999</v>
      </c>
      <c r="I151" s="27" t="s">
        <v>408</v>
      </c>
      <c r="J151" s="18" t="s">
        <v>548</v>
      </c>
      <c r="K151" s="18">
        <v>43354</v>
      </c>
      <c r="L151" s="18">
        <v>43354</v>
      </c>
      <c r="N151" s="7" t="s">
        <v>404</v>
      </c>
      <c r="O151" s="7" t="s">
        <v>404</v>
      </c>
      <c r="P151" s="7" t="s">
        <v>404</v>
      </c>
      <c r="R151" s="22" t="s">
        <v>548</v>
      </c>
      <c r="S151" s="22" t="s">
        <v>406</v>
      </c>
      <c r="T151" s="22" t="s">
        <v>406</v>
      </c>
      <c r="V151">
        <f>COUNTIFS(leafdata!$A:$A,collections!$A151,leafdata!$D:$D,"Adult")</f>
        <v>3</v>
      </c>
      <c r="W151">
        <f>COUNTIFS(leafdata!$A:$A,collections!$A151,leafdata!$D:$D,"Juvenile")</f>
        <v>0</v>
      </c>
      <c r="Y151" t="s">
        <v>257</v>
      </c>
    </row>
    <row r="152" spans="1:25" x14ac:dyDescent="0.2">
      <c r="A152" s="7" t="s">
        <v>365</v>
      </c>
      <c r="B152" s="17" t="str">
        <f>INDEX([1]Collections!$A:$Z, MATCH($Y152,[1]Collections!$C:$C,0), 1)</f>
        <v>Eucalyptus radiata subsp. robertsonii</v>
      </c>
      <c r="C152" t="str">
        <f t="shared" si="2"/>
        <v>Eucalyptus radiata subsp. robertsonii</v>
      </c>
      <c r="D152" t="str">
        <f>IF(LEFT($B152)="*","",INDEX(counts!B:C,MATCH($B152,counts!B:B,0), 2))</f>
        <v>E.radro</v>
      </c>
      <c r="E152" s="18">
        <f>INDEX([1]Collections!$A:$Z, MATCH($Y152,[1]Collections!$C:$C,0), 2)</f>
        <v>42841</v>
      </c>
      <c r="F152" s="26" t="str">
        <f>INDEX([1]Collections!$A:$Z, MATCH($Y152,[1]Collections!$C:$C,0), 21)&amp;" "&amp;INDEX([1]Collections!$A:$Z, MATCH($Y152,[1]Collections!$C:$C,0), 20)</f>
        <v>P.A. Vesk</v>
      </c>
      <c r="G152" s="23">
        <f>INDEX([1]Collections!$A:$Z, MATCH($Y152,[1]Collections!$C:$C,0), 4)</f>
        <v>-35.677472000000002</v>
      </c>
      <c r="H152" s="23">
        <f>INDEX([1]Collections!$A:$Z, MATCH($Y152,[1]Collections!$C:$C,0), 5)</f>
        <v>148.48605599999999</v>
      </c>
      <c r="I152" s="27" t="s">
        <v>408</v>
      </c>
      <c r="J152" s="18" t="s">
        <v>548</v>
      </c>
      <c r="K152" s="18">
        <v>43354</v>
      </c>
      <c r="L152" s="18">
        <v>43354</v>
      </c>
      <c r="N152" s="7" t="s">
        <v>404</v>
      </c>
      <c r="O152" s="7" t="s">
        <v>404</v>
      </c>
      <c r="P152" s="7" t="s">
        <v>404</v>
      </c>
      <c r="R152" s="22" t="s">
        <v>548</v>
      </c>
      <c r="S152" s="22" t="s">
        <v>406</v>
      </c>
      <c r="T152" s="22" t="s">
        <v>406</v>
      </c>
      <c r="V152">
        <f>COUNTIFS(leafdata!$A:$A,collections!$A152,leafdata!$D:$D,"Adult")</f>
        <v>2</v>
      </c>
      <c r="W152">
        <f>COUNTIFS(leafdata!$A:$A,collections!$A152,leafdata!$D:$D,"Juvenile")</f>
        <v>0</v>
      </c>
      <c r="Y152" t="s">
        <v>258</v>
      </c>
    </row>
    <row r="153" spans="1:25" x14ac:dyDescent="0.2">
      <c r="A153" s="7" t="s">
        <v>366</v>
      </c>
      <c r="B153" s="17" t="str">
        <f>INDEX([1]Collections!$A:$Z, MATCH($Y153,[1]Collections!$C:$C,0), 1)</f>
        <v>Eucalyptus eugenioides</v>
      </c>
      <c r="C153" t="str">
        <f t="shared" si="2"/>
        <v>Eucalyptus eugenioides</v>
      </c>
      <c r="D153" t="str">
        <f>IF(LEFT($B153)="*","",INDEX(counts!B:C,MATCH($B153,counts!B:B,0), 2))</f>
        <v>E.eug</v>
      </c>
      <c r="E153" s="18">
        <f>INDEX([1]Collections!$A:$Z, MATCH($Y153,[1]Collections!$C:$C,0), 2)</f>
        <v>43004</v>
      </c>
      <c r="F153" s="26" t="str">
        <f>INDEX([1]Collections!$A:$Z, MATCH($Y153,[1]Collections!$C:$C,0), 21)&amp;" "&amp;INDEX([1]Collections!$A:$Z, MATCH($Y153,[1]Collections!$C:$C,0), 20)</f>
        <v>P.A. Vesk</v>
      </c>
      <c r="G153" s="23">
        <f>INDEX([1]Collections!$A:$Z, MATCH($Y153,[1]Collections!$C:$C,0), 4)</f>
        <v>-36.046002100000003</v>
      </c>
      <c r="H153" s="23">
        <f>INDEX([1]Collections!$A:$Z, MATCH($Y153,[1]Collections!$C:$C,0), 5)</f>
        <v>150.0758305</v>
      </c>
      <c r="I153" s="27" t="s">
        <v>408</v>
      </c>
      <c r="J153" s="18" t="s">
        <v>548</v>
      </c>
      <c r="K153" s="18">
        <v>43354</v>
      </c>
      <c r="L153" s="18">
        <v>43354</v>
      </c>
      <c r="N153" s="7" t="s">
        <v>404</v>
      </c>
      <c r="O153" s="7" t="s">
        <v>404</v>
      </c>
      <c r="P153" s="7" t="s">
        <v>404</v>
      </c>
      <c r="R153" s="22" t="s">
        <v>548</v>
      </c>
      <c r="S153" s="22" t="s">
        <v>406</v>
      </c>
      <c r="T153" s="22" t="s">
        <v>406</v>
      </c>
      <c r="V153">
        <f>COUNTIFS(leafdata!$A:$A,collections!$A153,leafdata!$D:$D,"Adult")</f>
        <v>3</v>
      </c>
      <c r="W153">
        <f>COUNTIFS(leafdata!$A:$A,collections!$A153,leafdata!$D:$D,"Juvenile")</f>
        <v>0</v>
      </c>
      <c r="Y153" t="s">
        <v>268</v>
      </c>
    </row>
    <row r="154" spans="1:25" x14ac:dyDescent="0.2">
      <c r="A154" s="7" t="s">
        <v>367</v>
      </c>
      <c r="B154" s="17" t="str">
        <f>INDEX([1]Collections!$A:$Z, MATCH($Y154,[1]Collections!$C:$C,0), 1)</f>
        <v>Eucalyptus longifolia</v>
      </c>
      <c r="C154" t="str">
        <f t="shared" si="2"/>
        <v>Eucalyptus longifolia</v>
      </c>
      <c r="D154" t="str">
        <f>IF(LEFT($B154)="*","",INDEX(counts!B:C,MATCH($B154,counts!B:B,0), 2))</f>
        <v>E.long</v>
      </c>
      <c r="E154" s="18">
        <f>INDEX([1]Collections!$A:$Z, MATCH($Y154,[1]Collections!$C:$C,0), 2)</f>
        <v>43004</v>
      </c>
      <c r="F154" s="26" t="str">
        <f>INDEX([1]Collections!$A:$Z, MATCH($Y154,[1]Collections!$C:$C,0), 21)&amp;" "&amp;INDEX([1]Collections!$A:$Z, MATCH($Y154,[1]Collections!$C:$C,0), 20)</f>
        <v>P.A. Vesk</v>
      </c>
      <c r="G154" s="23">
        <f>INDEX([1]Collections!$A:$Z, MATCH($Y154,[1]Collections!$C:$C,0), 4)</f>
        <v>-36.0957334</v>
      </c>
      <c r="H154" s="23">
        <f>INDEX([1]Collections!$A:$Z, MATCH($Y154,[1]Collections!$C:$C,0), 5)</f>
        <v>150.12801229999999</v>
      </c>
      <c r="I154" s="27" t="s">
        <v>408</v>
      </c>
      <c r="J154" s="18" t="s">
        <v>548</v>
      </c>
      <c r="K154" s="18">
        <v>43354</v>
      </c>
      <c r="L154" s="18">
        <v>43354</v>
      </c>
      <c r="N154" s="7" t="s">
        <v>404</v>
      </c>
      <c r="O154" s="7" t="s">
        <v>404</v>
      </c>
      <c r="P154" s="7" t="s">
        <v>404</v>
      </c>
      <c r="R154" s="22" t="s">
        <v>548</v>
      </c>
      <c r="S154" s="22" t="s">
        <v>406</v>
      </c>
      <c r="T154" s="22" t="s">
        <v>406</v>
      </c>
      <c r="V154">
        <f>COUNTIFS(leafdata!$A:$A,collections!$A154,leafdata!$D:$D,"Adult")</f>
        <v>3</v>
      </c>
      <c r="W154">
        <f>COUNTIFS(leafdata!$A:$A,collections!$A154,leafdata!$D:$D,"Juvenile")</f>
        <v>0</v>
      </c>
      <c r="Y154" t="s">
        <v>280</v>
      </c>
    </row>
    <row r="155" spans="1:25" x14ac:dyDescent="0.2">
      <c r="A155" s="7" t="s">
        <v>368</v>
      </c>
      <c r="B155" s="17" t="str">
        <f>INDEX([1]Collections!$A:$Z, MATCH($Y155,[1]Collections!$C:$C,0), 1)</f>
        <v>Eucalyptus longifolia</v>
      </c>
      <c r="C155" t="str">
        <f t="shared" si="2"/>
        <v>Eucalyptus longifolia</v>
      </c>
      <c r="D155" t="str">
        <f>IF(LEFT($B155)="*","",INDEX(counts!B:C,MATCH($B155,counts!B:B,0), 2))</f>
        <v>E.long</v>
      </c>
      <c r="E155" s="18">
        <f>INDEX([1]Collections!$A:$Z, MATCH($Y155,[1]Collections!$C:$C,0), 2)</f>
        <v>43004</v>
      </c>
      <c r="F155" s="26" t="str">
        <f>INDEX([1]Collections!$A:$Z, MATCH($Y155,[1]Collections!$C:$C,0), 21)&amp;" "&amp;INDEX([1]Collections!$A:$Z, MATCH($Y155,[1]Collections!$C:$C,0), 20)</f>
        <v>P.A. Vesk</v>
      </c>
      <c r="G155" s="23">
        <f>INDEX([1]Collections!$A:$Z, MATCH($Y155,[1]Collections!$C:$C,0), 4)</f>
        <v>-36.0957334</v>
      </c>
      <c r="H155" s="23">
        <f>INDEX([1]Collections!$A:$Z, MATCH($Y155,[1]Collections!$C:$C,0), 5)</f>
        <v>150.12801229999999</v>
      </c>
      <c r="I155" s="27" t="s">
        <v>408</v>
      </c>
      <c r="J155" s="18" t="s">
        <v>548</v>
      </c>
      <c r="K155" s="18">
        <v>43354</v>
      </c>
      <c r="L155" s="18">
        <v>43354</v>
      </c>
      <c r="N155" s="7" t="s">
        <v>404</v>
      </c>
      <c r="O155" s="7" t="s">
        <v>404</v>
      </c>
      <c r="P155" s="7" t="s">
        <v>404</v>
      </c>
      <c r="R155" s="22" t="s">
        <v>548</v>
      </c>
      <c r="S155" s="22" t="s">
        <v>406</v>
      </c>
      <c r="T155" s="22" t="s">
        <v>406</v>
      </c>
      <c r="V155">
        <f>COUNTIFS(leafdata!$A:$A,collections!$A155,leafdata!$D:$D,"Adult")</f>
        <v>3</v>
      </c>
      <c r="W155">
        <f>COUNTIFS(leafdata!$A:$A,collections!$A155,leafdata!$D:$D,"Juvenile")</f>
        <v>0</v>
      </c>
      <c r="Y155" t="s">
        <v>281</v>
      </c>
    </row>
    <row r="156" spans="1:25" x14ac:dyDescent="0.2">
      <c r="A156" s="7" t="s">
        <v>369</v>
      </c>
      <c r="B156" s="17" t="str">
        <f>INDEX([1]Collections!$A:$Z, MATCH($Y156,[1]Collections!$C:$C,0), 1)</f>
        <v>Eucalyptus longifolia</v>
      </c>
      <c r="C156" t="str">
        <f t="shared" si="2"/>
        <v>Eucalyptus longifolia</v>
      </c>
      <c r="D156" t="str">
        <f>IF(LEFT($B156)="*","",INDEX(counts!B:C,MATCH($B156,counts!B:B,0), 2))</f>
        <v>E.long</v>
      </c>
      <c r="E156" s="18">
        <f>INDEX([1]Collections!$A:$Z, MATCH($Y156,[1]Collections!$C:$C,0), 2)</f>
        <v>43005</v>
      </c>
      <c r="F156" s="26" t="str">
        <f>INDEX([1]Collections!$A:$Z, MATCH($Y156,[1]Collections!$C:$C,0), 21)&amp;" "&amp;INDEX([1]Collections!$A:$Z, MATCH($Y156,[1]Collections!$C:$C,0), 20)</f>
        <v>P.A. Vesk</v>
      </c>
      <c r="G156" s="23">
        <f>INDEX([1]Collections!$A:$Z, MATCH($Y156,[1]Collections!$C:$C,0), 4)</f>
        <v>-36.0957334</v>
      </c>
      <c r="H156" s="23">
        <f>INDEX([1]Collections!$A:$Z, MATCH($Y156,[1]Collections!$C:$C,0), 5)</f>
        <v>150.12801229999999</v>
      </c>
      <c r="I156" s="27" t="s">
        <v>408</v>
      </c>
      <c r="J156" s="18" t="s">
        <v>548</v>
      </c>
      <c r="K156" s="18">
        <v>43354</v>
      </c>
      <c r="L156" s="18">
        <v>43354</v>
      </c>
      <c r="N156" s="7" t="s">
        <v>404</v>
      </c>
      <c r="O156" s="7" t="s">
        <v>404</v>
      </c>
      <c r="P156" s="7" t="s">
        <v>404</v>
      </c>
      <c r="R156" s="22" t="s">
        <v>548</v>
      </c>
      <c r="S156" s="22" t="s">
        <v>406</v>
      </c>
      <c r="T156" s="22" t="s">
        <v>406</v>
      </c>
      <c r="V156">
        <f>COUNTIFS(leafdata!$A:$A,collections!$A156,leafdata!$D:$D,"Adult")</f>
        <v>3</v>
      </c>
      <c r="W156">
        <f>COUNTIFS(leafdata!$A:$A,collections!$A156,leafdata!$D:$D,"Juvenile")</f>
        <v>0</v>
      </c>
      <c r="Y156" t="s">
        <v>282</v>
      </c>
    </row>
    <row r="157" spans="1:25" x14ac:dyDescent="0.2">
      <c r="A157" s="7" t="s">
        <v>370</v>
      </c>
      <c r="B157" s="17" t="str">
        <f>INDEX([1]Collections!$A:$Z, MATCH($Y157,[1]Collections!$C:$C,0), 1)</f>
        <v>Eucalyptus globoidea</v>
      </c>
      <c r="C157" t="str">
        <f t="shared" si="2"/>
        <v>Eucalyptus globoidea</v>
      </c>
      <c r="D157" t="str">
        <f>IF(LEFT($B157)="*","",INDEX(counts!B:C,MATCH($B157,counts!B:B,0), 2))</f>
        <v>E.glbd</v>
      </c>
      <c r="E157" s="18">
        <f>INDEX([1]Collections!$A:$Z, MATCH($Y157,[1]Collections!$C:$C,0), 2)</f>
        <v>43005</v>
      </c>
      <c r="F157" s="26" t="str">
        <f>INDEX([1]Collections!$A:$Z, MATCH($Y157,[1]Collections!$C:$C,0), 21)&amp;" "&amp;INDEX([1]Collections!$A:$Z, MATCH($Y157,[1]Collections!$C:$C,0), 20)</f>
        <v>P.A. Vesk</v>
      </c>
      <c r="G157" s="23">
        <f>INDEX([1]Collections!$A:$Z, MATCH($Y157,[1]Collections!$C:$C,0), 4)</f>
        <v>-36.0957334</v>
      </c>
      <c r="H157" s="23">
        <f>INDEX([1]Collections!$A:$Z, MATCH($Y157,[1]Collections!$C:$C,0), 5)</f>
        <v>150.12801229999999</v>
      </c>
      <c r="I157" s="27" t="s">
        <v>408</v>
      </c>
      <c r="J157" s="18" t="s">
        <v>548</v>
      </c>
      <c r="K157" s="18">
        <v>43354</v>
      </c>
      <c r="L157" s="18">
        <v>43354</v>
      </c>
      <c r="N157" s="7" t="s">
        <v>404</v>
      </c>
      <c r="O157" s="7" t="s">
        <v>404</v>
      </c>
      <c r="P157" s="7" t="s">
        <v>404</v>
      </c>
      <c r="R157" s="22" t="s">
        <v>548</v>
      </c>
      <c r="S157" s="22" t="s">
        <v>406</v>
      </c>
      <c r="T157" s="22" t="s">
        <v>406</v>
      </c>
      <c r="V157">
        <f>COUNTIFS(leafdata!$A:$A,collections!$A157,leafdata!$D:$D,"Adult")</f>
        <v>3</v>
      </c>
      <c r="W157">
        <f>COUNTIFS(leafdata!$A:$A,collections!$A157,leafdata!$D:$D,"Juvenile")</f>
        <v>0</v>
      </c>
      <c r="Y157" t="s">
        <v>269</v>
      </c>
    </row>
    <row r="158" spans="1:25" x14ac:dyDescent="0.2">
      <c r="A158" s="7" t="s">
        <v>371</v>
      </c>
      <c r="B158" s="17" t="str">
        <f>INDEX([1]Collections!$A:$Z, MATCH($Y158,[1]Collections!$C:$C,0), 1)</f>
        <v>Eucalyptus longifolia</v>
      </c>
      <c r="C158" t="str">
        <f t="shared" si="2"/>
        <v>Eucalyptus longifolia</v>
      </c>
      <c r="D158" t="str">
        <f>IF(LEFT($B158)="*","",INDEX(counts!B:C,MATCH($B158,counts!B:B,0), 2))</f>
        <v>E.long</v>
      </c>
      <c r="E158" s="18">
        <f>INDEX([1]Collections!$A:$Z, MATCH($Y158,[1]Collections!$C:$C,0), 2)</f>
        <v>43006</v>
      </c>
      <c r="F158" s="26" t="str">
        <f>INDEX([1]Collections!$A:$Z, MATCH($Y158,[1]Collections!$C:$C,0), 21)&amp;" "&amp;INDEX([1]Collections!$A:$Z, MATCH($Y158,[1]Collections!$C:$C,0), 20)</f>
        <v>P.A. Vesk</v>
      </c>
      <c r="G158" s="23">
        <f>INDEX([1]Collections!$A:$Z, MATCH($Y158,[1]Collections!$C:$C,0), 4)</f>
        <v>-35.959884299999999</v>
      </c>
      <c r="H158" s="23">
        <f>INDEX([1]Collections!$A:$Z, MATCH($Y158,[1]Collections!$C:$C,0), 5)</f>
        <v>150.01611650000001</v>
      </c>
      <c r="I158" s="27" t="s">
        <v>408</v>
      </c>
      <c r="J158" s="18" t="s">
        <v>548</v>
      </c>
      <c r="K158" s="18">
        <v>43354</v>
      </c>
      <c r="L158" s="18">
        <v>43354</v>
      </c>
      <c r="N158" s="7" t="s">
        <v>404</v>
      </c>
      <c r="O158" s="7" t="s">
        <v>404</v>
      </c>
      <c r="P158" s="7" t="s">
        <v>404</v>
      </c>
      <c r="R158" s="22" t="s">
        <v>548</v>
      </c>
      <c r="S158" s="22" t="s">
        <v>406</v>
      </c>
      <c r="T158" s="22" t="s">
        <v>406</v>
      </c>
      <c r="V158">
        <f>COUNTIFS(leafdata!$A:$A,collections!$A158,leafdata!$D:$D,"Adult")</f>
        <v>3</v>
      </c>
      <c r="W158">
        <f>COUNTIFS(leafdata!$A:$A,collections!$A158,leafdata!$D:$D,"Juvenile")</f>
        <v>0</v>
      </c>
      <c r="Y158" t="s">
        <v>283</v>
      </c>
    </row>
    <row r="159" spans="1:25" x14ac:dyDescent="0.2">
      <c r="A159" s="7" t="s">
        <v>372</v>
      </c>
      <c r="B159" s="17" t="str">
        <f>INDEX([1]Collections!$A:$Z, MATCH($Y159,[1]Collections!$C:$C,0), 1)</f>
        <v>Eucalyptus consideniana</v>
      </c>
      <c r="C159" t="str">
        <f t="shared" si="2"/>
        <v>Eucalyptus consideniana</v>
      </c>
      <c r="D159" t="str">
        <f>IF(LEFT($B159)="*","",INDEX(counts!B:C,MATCH($B159,counts!B:B,0), 2))</f>
        <v>E.csdn</v>
      </c>
      <c r="E159" s="18">
        <f>INDEX([1]Collections!$A:$Z, MATCH($Y159,[1]Collections!$C:$C,0), 2)</f>
        <v>43006</v>
      </c>
      <c r="F159" s="26" t="str">
        <f>INDEX([1]Collections!$A:$Z, MATCH($Y159,[1]Collections!$C:$C,0), 21)&amp;" "&amp;INDEX([1]Collections!$A:$Z, MATCH($Y159,[1]Collections!$C:$C,0), 20)</f>
        <v>P.A. Vesk</v>
      </c>
      <c r="G159" s="23">
        <f>INDEX([1]Collections!$A:$Z, MATCH($Y159,[1]Collections!$C:$C,0), 4)</f>
        <v>-35.959884299999999</v>
      </c>
      <c r="H159" s="23">
        <f>INDEX([1]Collections!$A:$Z, MATCH($Y159,[1]Collections!$C:$C,0), 5)</f>
        <v>150.01611650000001</v>
      </c>
      <c r="I159" s="27" t="s">
        <v>408</v>
      </c>
      <c r="J159" s="18" t="s">
        <v>548</v>
      </c>
      <c r="K159" s="18">
        <v>43354</v>
      </c>
      <c r="L159" s="18">
        <v>43354</v>
      </c>
      <c r="N159" s="7" t="s">
        <v>404</v>
      </c>
      <c r="O159" s="7" t="s">
        <v>404</v>
      </c>
      <c r="P159" s="7" t="s">
        <v>404</v>
      </c>
      <c r="R159" s="22" t="s">
        <v>548</v>
      </c>
      <c r="S159" s="22" t="s">
        <v>406</v>
      </c>
      <c r="T159" s="22" t="s">
        <v>406</v>
      </c>
      <c r="V159">
        <f>COUNTIFS(leafdata!$A:$A,collections!$A159,leafdata!$D:$D,"Adult")</f>
        <v>3</v>
      </c>
      <c r="W159">
        <f>COUNTIFS(leafdata!$A:$A,collections!$A159,leafdata!$D:$D,"Juvenile")</f>
        <v>0</v>
      </c>
      <c r="Y159" t="s">
        <v>301</v>
      </c>
    </row>
    <row r="160" spans="1:25" x14ac:dyDescent="0.2">
      <c r="A160" s="7" t="s">
        <v>373</v>
      </c>
      <c r="B160" s="17" t="str">
        <f>INDEX([1]Collections!$A:$Z, MATCH($Y160,[1]Collections!$C:$C,0), 1)</f>
        <v>Eucalyptus sieberi</v>
      </c>
      <c r="C160" t="str">
        <f t="shared" si="2"/>
        <v>Eucalyptus sieberi</v>
      </c>
      <c r="D160" t="str">
        <f>IF(LEFT($B160)="*","",INDEX(counts!B:C,MATCH($B160,counts!B:B,0), 2))</f>
        <v>E.sie</v>
      </c>
      <c r="E160" s="18">
        <f>INDEX([1]Collections!$A:$Z, MATCH($Y160,[1]Collections!$C:$C,0), 2)</f>
        <v>43006</v>
      </c>
      <c r="F160" s="26" t="str">
        <f>INDEX([1]Collections!$A:$Z, MATCH($Y160,[1]Collections!$C:$C,0), 21)&amp;" "&amp;INDEX([1]Collections!$A:$Z, MATCH($Y160,[1]Collections!$C:$C,0), 20)</f>
        <v>P.A. Vesk</v>
      </c>
      <c r="G160" s="23">
        <f>INDEX([1]Collections!$A:$Z, MATCH($Y160,[1]Collections!$C:$C,0), 4)</f>
        <v>-35.959884299999999</v>
      </c>
      <c r="H160" s="23">
        <f>INDEX([1]Collections!$A:$Z, MATCH($Y160,[1]Collections!$C:$C,0), 5)</f>
        <v>150.01611650000001</v>
      </c>
      <c r="I160" s="27" t="s">
        <v>408</v>
      </c>
      <c r="J160" s="18" t="s">
        <v>548</v>
      </c>
      <c r="K160" s="18">
        <v>43354</v>
      </c>
      <c r="L160" s="18">
        <v>43354</v>
      </c>
      <c r="N160" s="7" t="s">
        <v>404</v>
      </c>
      <c r="O160" s="7" t="s">
        <v>404</v>
      </c>
      <c r="P160" s="7" t="s">
        <v>404</v>
      </c>
      <c r="R160" s="22" t="s">
        <v>548</v>
      </c>
      <c r="S160" s="22" t="s">
        <v>406</v>
      </c>
      <c r="T160" s="22" t="s">
        <v>406</v>
      </c>
      <c r="V160">
        <f>COUNTIFS(leafdata!$A:$A,collections!$A160,leafdata!$D:$D,"Adult")</f>
        <v>3</v>
      </c>
      <c r="W160">
        <f>COUNTIFS(leafdata!$A:$A,collections!$A160,leafdata!$D:$D,"Juvenile")</f>
        <v>0</v>
      </c>
      <c r="Y160" t="s">
        <v>240</v>
      </c>
    </row>
    <row r="161" spans="1:25" x14ac:dyDescent="0.2">
      <c r="A161" s="7" t="s">
        <v>374</v>
      </c>
      <c r="B161" s="17" t="str">
        <f>INDEX([1]Collections!$A:$Z, MATCH($Y161,[1]Collections!$C:$C,0), 1)</f>
        <v>Eucalyptus globoidea</v>
      </c>
      <c r="C161" t="str">
        <f t="shared" si="2"/>
        <v>Eucalyptus globoidea</v>
      </c>
      <c r="D161" t="str">
        <f>IF(LEFT($B161)="*","",INDEX(counts!B:C,MATCH($B161,counts!B:B,0), 2))</f>
        <v>E.glbd</v>
      </c>
      <c r="E161" s="18">
        <f>INDEX([1]Collections!$A:$Z, MATCH($Y161,[1]Collections!$C:$C,0), 2)</f>
        <v>43006</v>
      </c>
      <c r="F161" s="26" t="str">
        <f>INDEX([1]Collections!$A:$Z, MATCH($Y161,[1]Collections!$C:$C,0), 21)&amp;" "&amp;INDEX([1]Collections!$A:$Z, MATCH($Y161,[1]Collections!$C:$C,0), 20)</f>
        <v>P.A. Vesk</v>
      </c>
      <c r="G161" s="23">
        <f>INDEX([1]Collections!$A:$Z, MATCH($Y161,[1]Collections!$C:$C,0), 4)</f>
        <v>-35.960420999999997</v>
      </c>
      <c r="H161" s="23">
        <f>INDEX([1]Collections!$A:$Z, MATCH($Y161,[1]Collections!$C:$C,0), 5)</f>
        <v>150.01297400000001</v>
      </c>
      <c r="I161" s="27" t="s">
        <v>408</v>
      </c>
      <c r="J161" s="18" t="s">
        <v>548</v>
      </c>
      <c r="K161" s="18">
        <v>43354</v>
      </c>
      <c r="L161" s="18">
        <v>43354</v>
      </c>
      <c r="N161" s="7" t="s">
        <v>404</v>
      </c>
      <c r="O161" s="7" t="s">
        <v>404</v>
      </c>
      <c r="P161" s="7" t="s">
        <v>404</v>
      </c>
      <c r="R161" s="22" t="s">
        <v>548</v>
      </c>
      <c r="S161" s="22" t="s">
        <v>406</v>
      </c>
      <c r="T161" s="22" t="s">
        <v>406</v>
      </c>
      <c r="V161">
        <f>COUNTIFS(leafdata!$A:$A,collections!$A161,leafdata!$D:$D,"Adult")</f>
        <v>3</v>
      </c>
      <c r="W161">
        <f>COUNTIFS(leafdata!$A:$A,collections!$A161,leafdata!$D:$D,"Juvenile")</f>
        <v>0</v>
      </c>
      <c r="Y161" t="s">
        <v>270</v>
      </c>
    </row>
    <row r="162" spans="1:25" x14ac:dyDescent="0.2">
      <c r="A162" s="7" t="s">
        <v>375</v>
      </c>
      <c r="B162" s="17" t="str">
        <f>INDEX([1]Collections!$A:$Z, MATCH($Y162,[1]Collections!$C:$C,0), 1)</f>
        <v>Eucalyptus globoidea</v>
      </c>
      <c r="C162" t="str">
        <f t="shared" si="2"/>
        <v>Eucalyptus globoidea</v>
      </c>
      <c r="D162" t="str">
        <f>IF(LEFT($B162)="*","",INDEX(counts!B:C,MATCH($B162,counts!B:B,0), 2))</f>
        <v>E.glbd</v>
      </c>
      <c r="E162" s="18">
        <f>INDEX([1]Collections!$A:$Z, MATCH($Y162,[1]Collections!$C:$C,0), 2)</f>
        <v>43006</v>
      </c>
      <c r="F162" s="26" t="str">
        <f>INDEX([1]Collections!$A:$Z, MATCH($Y162,[1]Collections!$C:$C,0), 21)&amp;" "&amp;INDEX([1]Collections!$A:$Z, MATCH($Y162,[1]Collections!$C:$C,0), 20)</f>
        <v>P.A. Vesk</v>
      </c>
      <c r="G162" s="23">
        <f>INDEX([1]Collections!$A:$Z, MATCH($Y162,[1]Collections!$C:$C,0), 4)</f>
        <v>-35.960420999999997</v>
      </c>
      <c r="H162" s="23">
        <f>INDEX([1]Collections!$A:$Z, MATCH($Y162,[1]Collections!$C:$C,0), 5)</f>
        <v>150.01297400000001</v>
      </c>
      <c r="I162" s="27" t="s">
        <v>408</v>
      </c>
      <c r="J162" s="18" t="s">
        <v>548</v>
      </c>
      <c r="K162" s="18">
        <v>43354</v>
      </c>
      <c r="L162" s="18">
        <v>43354</v>
      </c>
      <c r="N162" s="7" t="s">
        <v>404</v>
      </c>
      <c r="O162" s="7" t="s">
        <v>404</v>
      </c>
      <c r="P162" s="7" t="s">
        <v>404</v>
      </c>
      <c r="R162" s="22" t="s">
        <v>548</v>
      </c>
      <c r="S162" s="22" t="s">
        <v>406</v>
      </c>
      <c r="T162" s="22" t="s">
        <v>406</v>
      </c>
      <c r="V162">
        <f>COUNTIFS(leafdata!$A:$A,collections!$A162,leafdata!$D:$D,"Adult")</f>
        <v>3</v>
      </c>
      <c r="W162">
        <f>COUNTIFS(leafdata!$A:$A,collections!$A162,leafdata!$D:$D,"Juvenile")</f>
        <v>0</v>
      </c>
      <c r="Y162" t="s">
        <v>271</v>
      </c>
    </row>
    <row r="163" spans="1:25" x14ac:dyDescent="0.2">
      <c r="A163" s="7" t="s">
        <v>376</v>
      </c>
      <c r="B163" s="17" t="str">
        <f>INDEX([1]Collections!$A:$Z, MATCH($Y163,[1]Collections!$C:$C,0), 1)</f>
        <v>Eucalyptus globoidea</v>
      </c>
      <c r="C163" t="str">
        <f t="shared" si="2"/>
        <v>Eucalyptus globoidea</v>
      </c>
      <c r="D163" t="str">
        <f>IF(LEFT($B163)="*","",INDEX(counts!B:C,MATCH($B163,counts!B:B,0), 2))</f>
        <v>E.glbd</v>
      </c>
      <c r="E163" s="18">
        <f>INDEX([1]Collections!$A:$Z, MATCH($Y163,[1]Collections!$C:$C,0), 2)</f>
        <v>43006</v>
      </c>
      <c r="F163" s="26" t="str">
        <f>INDEX([1]Collections!$A:$Z, MATCH($Y163,[1]Collections!$C:$C,0), 21)&amp;" "&amp;INDEX([1]Collections!$A:$Z, MATCH($Y163,[1]Collections!$C:$C,0), 20)</f>
        <v>P.A. Vesk</v>
      </c>
      <c r="G163" s="23">
        <f>INDEX([1]Collections!$A:$Z, MATCH($Y163,[1]Collections!$C:$C,0), 4)</f>
        <v>-35.963113999999997</v>
      </c>
      <c r="H163" s="23">
        <f>INDEX([1]Collections!$A:$Z, MATCH($Y163,[1]Collections!$C:$C,0), 5)</f>
        <v>150.00847099999999</v>
      </c>
      <c r="I163" s="27" t="s">
        <v>408</v>
      </c>
      <c r="J163" s="18" t="s">
        <v>548</v>
      </c>
      <c r="K163" s="18">
        <v>43354</v>
      </c>
      <c r="L163" s="18">
        <v>43354</v>
      </c>
      <c r="N163" s="7" t="s">
        <v>404</v>
      </c>
      <c r="O163" s="7" t="s">
        <v>404</v>
      </c>
      <c r="P163" s="7" t="s">
        <v>404</v>
      </c>
      <c r="R163" s="22" t="s">
        <v>548</v>
      </c>
      <c r="S163" s="22" t="s">
        <v>406</v>
      </c>
      <c r="T163" s="22" t="s">
        <v>406</v>
      </c>
      <c r="V163">
        <f>COUNTIFS(leafdata!$A:$A,collections!$A163,leafdata!$D:$D,"Adult")</f>
        <v>3</v>
      </c>
      <c r="W163">
        <f>COUNTIFS(leafdata!$A:$A,collections!$A163,leafdata!$D:$D,"Juvenile")</f>
        <v>0</v>
      </c>
      <c r="Y163" t="s">
        <v>272</v>
      </c>
    </row>
    <row r="164" spans="1:25" x14ac:dyDescent="0.2">
      <c r="A164" s="7" t="s">
        <v>377</v>
      </c>
      <c r="B164" s="17" t="str">
        <f>INDEX([1]Collections!$A:$Z, MATCH($Y164,[1]Collections!$C:$C,0), 1)</f>
        <v>Eucalyptus tricarpa</v>
      </c>
      <c r="C164" t="str">
        <f t="shared" si="2"/>
        <v>Eucalyptus tricarpa</v>
      </c>
      <c r="D164" t="str">
        <f>IF(LEFT($B164)="*","",INDEX(counts!B:C,MATCH($B164,counts!B:B,0), 2))</f>
        <v>E.tri</v>
      </c>
      <c r="E164" s="18">
        <f>INDEX([1]Collections!$A:$Z, MATCH($Y164,[1]Collections!$C:$C,0), 2)</f>
        <v>43006</v>
      </c>
      <c r="F164" s="26" t="str">
        <f>INDEX([1]Collections!$A:$Z, MATCH($Y164,[1]Collections!$C:$C,0), 21)&amp;" "&amp;INDEX([1]Collections!$A:$Z, MATCH($Y164,[1]Collections!$C:$C,0), 20)</f>
        <v>P.A. Vesk</v>
      </c>
      <c r="G164" s="23">
        <f>INDEX([1]Collections!$A:$Z, MATCH($Y164,[1]Collections!$C:$C,0), 4)</f>
        <v>-35.957321999999998</v>
      </c>
      <c r="H164" s="23">
        <f>INDEX([1]Collections!$A:$Z, MATCH($Y164,[1]Collections!$C:$C,0), 5)</f>
        <v>150.01862600000001</v>
      </c>
      <c r="I164" s="27" t="s">
        <v>408</v>
      </c>
      <c r="J164" s="18" t="s">
        <v>548</v>
      </c>
      <c r="K164" s="18">
        <v>43354</v>
      </c>
      <c r="L164" s="18">
        <v>43354</v>
      </c>
      <c r="N164" s="7" t="s">
        <v>404</v>
      </c>
      <c r="O164" s="7" t="s">
        <v>404</v>
      </c>
      <c r="P164" s="7" t="s">
        <v>404</v>
      </c>
      <c r="R164" s="22" t="s">
        <v>548</v>
      </c>
      <c r="S164" s="22" t="s">
        <v>406</v>
      </c>
      <c r="T164" s="22" t="s">
        <v>406</v>
      </c>
      <c r="V164">
        <f>COUNTIFS(leafdata!$A:$A,collections!$A164,leafdata!$D:$D,"Adult")</f>
        <v>3</v>
      </c>
      <c r="W164">
        <f>COUNTIFS(leafdata!$A:$A,collections!$A164,leafdata!$D:$D,"Juvenile")</f>
        <v>0</v>
      </c>
      <c r="Y164" t="s">
        <v>290</v>
      </c>
    </row>
    <row r="165" spans="1:25" x14ac:dyDescent="0.2">
      <c r="A165" s="7" t="s">
        <v>378</v>
      </c>
      <c r="B165" s="17" t="str">
        <f>INDEX([1]Collections!$A:$Z, MATCH($Y165,[1]Collections!$C:$C,0), 1)</f>
        <v>Eucalyptus elata</v>
      </c>
      <c r="C165" t="str">
        <f t="shared" si="2"/>
        <v>Eucalyptus elata</v>
      </c>
      <c r="D165" t="str">
        <f>IF(LEFT($B165)="*","",INDEX(counts!B:C,MATCH($B165,counts!B:B,0), 2))</f>
        <v>E.ela</v>
      </c>
      <c r="E165" s="18">
        <f>INDEX([1]Collections!$A:$Z, MATCH($Y165,[1]Collections!$C:$C,0), 2)</f>
        <v>43006</v>
      </c>
      <c r="F165" s="26" t="str">
        <f>INDEX([1]Collections!$A:$Z, MATCH($Y165,[1]Collections!$C:$C,0), 21)&amp;" "&amp;INDEX([1]Collections!$A:$Z, MATCH($Y165,[1]Collections!$C:$C,0), 20)</f>
        <v>P.A. Vesk</v>
      </c>
      <c r="G165" s="23">
        <f>INDEX([1]Collections!$A:$Z, MATCH($Y165,[1]Collections!$C:$C,0), 4)</f>
        <v>-35.95346</v>
      </c>
      <c r="H165" s="23">
        <f>INDEX([1]Collections!$A:$Z, MATCH($Y165,[1]Collections!$C:$C,0), 5)</f>
        <v>150.023799</v>
      </c>
      <c r="I165" s="27" t="s">
        <v>408</v>
      </c>
      <c r="J165" s="18" t="s">
        <v>548</v>
      </c>
      <c r="K165" s="18">
        <v>43354</v>
      </c>
      <c r="L165" s="18">
        <v>43354</v>
      </c>
      <c r="N165" s="7" t="s">
        <v>404</v>
      </c>
      <c r="O165" s="7" t="s">
        <v>404</v>
      </c>
      <c r="P165" s="7" t="s">
        <v>404</v>
      </c>
      <c r="R165" s="22" t="s">
        <v>548</v>
      </c>
      <c r="S165" s="22" t="s">
        <v>406</v>
      </c>
      <c r="T165" s="22" t="s">
        <v>406</v>
      </c>
      <c r="V165">
        <f>COUNTIFS(leafdata!$A:$A,collections!$A165,leafdata!$D:$D,"Adult")</f>
        <v>3</v>
      </c>
      <c r="W165">
        <f>COUNTIFS(leafdata!$A:$A,collections!$A165,leafdata!$D:$D,"Juvenile")</f>
        <v>0</v>
      </c>
      <c r="Y165" t="s">
        <v>266</v>
      </c>
    </row>
    <row r="166" spans="1:25" x14ac:dyDescent="0.2">
      <c r="A166" s="7" t="s">
        <v>379</v>
      </c>
      <c r="B166" s="17" t="str">
        <f>INDEX([1]Collections!$A:$Z, MATCH($Y166,[1]Collections!$C:$C,0), 1)</f>
        <v>Eucalyptus elata</v>
      </c>
      <c r="C166" t="str">
        <f t="shared" si="2"/>
        <v>Eucalyptus elata</v>
      </c>
      <c r="D166" t="str">
        <f>IF(LEFT($B166)="*","",INDEX(counts!B:C,MATCH($B166,counts!B:B,0), 2))</f>
        <v>E.ela</v>
      </c>
      <c r="E166" s="18">
        <f>INDEX([1]Collections!$A:$Z, MATCH($Y166,[1]Collections!$C:$C,0), 2)</f>
        <v>43006</v>
      </c>
      <c r="F166" s="26" t="str">
        <f>INDEX([1]Collections!$A:$Z, MATCH($Y166,[1]Collections!$C:$C,0), 21)&amp;" "&amp;INDEX([1]Collections!$A:$Z, MATCH($Y166,[1]Collections!$C:$C,0), 20)</f>
        <v>P.A. Vesk</v>
      </c>
      <c r="G166" s="23">
        <f>INDEX([1]Collections!$A:$Z, MATCH($Y166,[1]Collections!$C:$C,0), 4)</f>
        <v>-35.932904999999998</v>
      </c>
      <c r="H166" s="23">
        <f>INDEX([1]Collections!$A:$Z, MATCH($Y166,[1]Collections!$C:$C,0), 5)</f>
        <v>150.04340099999999</v>
      </c>
      <c r="I166" s="27" t="s">
        <v>408</v>
      </c>
      <c r="J166" s="18" t="s">
        <v>548</v>
      </c>
      <c r="K166" s="18">
        <v>43354</v>
      </c>
      <c r="L166" s="18">
        <v>43354</v>
      </c>
      <c r="N166" s="7" t="s">
        <v>404</v>
      </c>
      <c r="O166" s="7" t="s">
        <v>404</v>
      </c>
      <c r="P166" s="7" t="s">
        <v>404</v>
      </c>
      <c r="R166" s="22" t="s">
        <v>548</v>
      </c>
      <c r="S166" s="22" t="s">
        <v>406</v>
      </c>
      <c r="T166" s="22" t="s">
        <v>406</v>
      </c>
      <c r="V166">
        <f>COUNTIFS(leafdata!$A:$A,collections!$A166,leafdata!$D:$D,"Adult")</f>
        <v>3</v>
      </c>
      <c r="W166">
        <f>COUNTIFS(leafdata!$A:$A,collections!$A166,leafdata!$D:$D,"Juvenile")</f>
        <v>0</v>
      </c>
      <c r="Y166" t="s">
        <v>267</v>
      </c>
    </row>
    <row r="167" spans="1:25" x14ac:dyDescent="0.2">
      <c r="A167" s="7" t="s">
        <v>380</v>
      </c>
      <c r="B167" s="17" t="str">
        <f>INDEX([1]Collections!$A:$Z, MATCH($Y167,[1]Collections!$C:$C,0), 1)</f>
        <v>Eucalyptus viminalis subsp. viminalis</v>
      </c>
      <c r="C167" t="str">
        <f t="shared" si="2"/>
        <v>Eucalyptus viminalis subsp. viminalis</v>
      </c>
      <c r="D167" t="str">
        <f>IF(LEFT($B167)="*","",INDEX(counts!B:C,MATCH($B167,counts!B:B,0), 2))</f>
        <v>E.vimv</v>
      </c>
      <c r="E167" s="18">
        <f>INDEX([1]Collections!$A:$Z, MATCH($Y167,[1]Collections!$C:$C,0), 2)</f>
        <v>43043</v>
      </c>
      <c r="F167" s="26" t="str">
        <f>INDEX([1]Collections!$A:$Z, MATCH($Y167,[1]Collections!$C:$C,0), 21)&amp;" "&amp;INDEX([1]Collections!$A:$Z, MATCH($Y167,[1]Collections!$C:$C,0), 20)</f>
        <v>W.C. Neal</v>
      </c>
      <c r="G167" s="23">
        <f>INDEX([1]Collections!$A:$Z, MATCH($Y167,[1]Collections!$C:$C,0), 4)</f>
        <v>-35.462150000000001</v>
      </c>
      <c r="H167" s="23">
        <f>INDEX([1]Collections!$A:$Z, MATCH($Y167,[1]Collections!$C:$C,0), 5)</f>
        <v>148.9152</v>
      </c>
      <c r="I167" s="27" t="s">
        <v>408</v>
      </c>
      <c r="J167" s="18" t="s">
        <v>548</v>
      </c>
      <c r="K167" s="18">
        <v>43354</v>
      </c>
      <c r="L167" s="18">
        <v>43354</v>
      </c>
      <c r="N167" s="7" t="s">
        <v>404</v>
      </c>
      <c r="O167" s="7" t="s">
        <v>404</v>
      </c>
      <c r="P167" s="7" t="s">
        <v>404</v>
      </c>
      <c r="R167" s="22" t="s">
        <v>548</v>
      </c>
      <c r="S167" s="22" t="s">
        <v>406</v>
      </c>
      <c r="T167" s="22" t="s">
        <v>406</v>
      </c>
      <c r="V167">
        <f>COUNTIFS(leafdata!$A:$A,collections!$A167,leafdata!$D:$D,"Adult")</f>
        <v>3</v>
      </c>
      <c r="W167">
        <f>COUNTIFS(leafdata!$A:$A,collections!$A167,leafdata!$D:$D,"Juvenile")</f>
        <v>0</v>
      </c>
      <c r="Y167" t="s">
        <v>278</v>
      </c>
    </row>
    <row r="168" spans="1:25" x14ac:dyDescent="0.2">
      <c r="A168" s="7" t="s">
        <v>381</v>
      </c>
      <c r="B168" s="17" t="str">
        <f>INDEX([1]Collections!$A:$Z, MATCH($Y168,[1]Collections!$C:$C,0), 1)</f>
        <v>Eucalyptus bridgesiana</v>
      </c>
      <c r="C168" t="str">
        <f t="shared" si="2"/>
        <v>Eucalyptus bridgesiana</v>
      </c>
      <c r="D168" t="str">
        <f>IF(LEFT($B168)="*","",INDEX(counts!B:C,MATCH($B168,counts!B:B,0), 2))</f>
        <v>E.bri</v>
      </c>
      <c r="E168" s="18">
        <f>INDEX([1]Collections!$A:$Z, MATCH($Y168,[1]Collections!$C:$C,0), 2)</f>
        <v>43043</v>
      </c>
      <c r="F168" s="26" t="str">
        <f>INDEX([1]Collections!$A:$Z, MATCH($Y168,[1]Collections!$C:$C,0), 21)&amp;" "&amp;INDEX([1]Collections!$A:$Z, MATCH($Y168,[1]Collections!$C:$C,0), 20)</f>
        <v>W.C. Neal</v>
      </c>
      <c r="G168" s="23">
        <f>INDEX([1]Collections!$A:$Z, MATCH($Y168,[1]Collections!$C:$C,0), 4)</f>
        <v>-35.462470000000003</v>
      </c>
      <c r="H168" s="23">
        <f>INDEX([1]Collections!$A:$Z, MATCH($Y168,[1]Collections!$C:$C,0), 5)</f>
        <v>148.91594000000001</v>
      </c>
      <c r="I168" s="27" t="s">
        <v>408</v>
      </c>
      <c r="J168" s="18" t="s">
        <v>548</v>
      </c>
      <c r="K168" s="18">
        <v>43354</v>
      </c>
      <c r="L168" s="18">
        <v>43354</v>
      </c>
      <c r="N168" s="7" t="s">
        <v>404</v>
      </c>
      <c r="O168" s="7" t="s">
        <v>404</v>
      </c>
      <c r="P168" s="7" t="s">
        <v>404</v>
      </c>
      <c r="R168" s="22" t="s">
        <v>548</v>
      </c>
      <c r="S168" s="22" t="s">
        <v>406</v>
      </c>
      <c r="T168" s="22" t="s">
        <v>406</v>
      </c>
      <c r="V168">
        <f>COUNTIFS(leafdata!$A:$A,collections!$A168,leafdata!$D:$D,"Adult")</f>
        <v>3</v>
      </c>
      <c r="W168">
        <f>COUNTIFS(leafdata!$A:$A,collections!$A168,leafdata!$D:$D,"Juvenile")</f>
        <v>0</v>
      </c>
      <c r="Y168" t="s">
        <v>308</v>
      </c>
    </row>
    <row r="169" spans="1:25" x14ac:dyDescent="0.2">
      <c r="A169" s="7" t="s">
        <v>382</v>
      </c>
      <c r="B169" s="17" t="str">
        <f>INDEX([1]Collections!$A:$Z, MATCH($Y169,[1]Collections!$C:$C,0), 1)</f>
        <v>Eucalyptus bridgesiana</v>
      </c>
      <c r="C169" t="str">
        <f t="shared" si="2"/>
        <v>Eucalyptus bridgesiana</v>
      </c>
      <c r="D169" t="str">
        <f>IF(LEFT($B169)="*","",INDEX(counts!B:C,MATCH($B169,counts!B:B,0), 2))</f>
        <v>E.bri</v>
      </c>
      <c r="E169" s="18">
        <f>INDEX([1]Collections!$A:$Z, MATCH($Y169,[1]Collections!$C:$C,0), 2)</f>
        <v>43043</v>
      </c>
      <c r="F169" s="26" t="str">
        <f>INDEX([1]Collections!$A:$Z, MATCH($Y169,[1]Collections!$C:$C,0), 21)&amp;" "&amp;INDEX([1]Collections!$A:$Z, MATCH($Y169,[1]Collections!$C:$C,0), 20)</f>
        <v>W.C. Neal</v>
      </c>
      <c r="G169" s="23">
        <f>INDEX([1]Collections!$A:$Z, MATCH($Y169,[1]Collections!$C:$C,0), 4)</f>
        <v>-35.461539999999999</v>
      </c>
      <c r="H169" s="23">
        <f>INDEX([1]Collections!$A:$Z, MATCH($Y169,[1]Collections!$C:$C,0), 5)</f>
        <v>148.90571</v>
      </c>
      <c r="I169" s="27" t="s">
        <v>408</v>
      </c>
      <c r="J169" s="18" t="s">
        <v>548</v>
      </c>
      <c r="K169" s="18">
        <v>43354</v>
      </c>
      <c r="L169" s="18">
        <v>43354</v>
      </c>
      <c r="N169" s="7" t="s">
        <v>404</v>
      </c>
      <c r="O169" s="7" t="s">
        <v>404</v>
      </c>
      <c r="P169" s="7" t="s">
        <v>404</v>
      </c>
      <c r="R169" s="22" t="s">
        <v>548</v>
      </c>
      <c r="S169" s="22" t="s">
        <v>406</v>
      </c>
      <c r="T169" s="22" t="s">
        <v>406</v>
      </c>
      <c r="V169">
        <f>COUNTIFS(leafdata!$A:$A,collections!$A169,leafdata!$D:$D,"Adult")</f>
        <v>3</v>
      </c>
      <c r="W169">
        <f>COUNTIFS(leafdata!$A:$A,collections!$A169,leafdata!$D:$D,"Juvenile")</f>
        <v>0</v>
      </c>
      <c r="Y169" t="s">
        <v>309</v>
      </c>
    </row>
    <row r="170" spans="1:25" x14ac:dyDescent="0.2">
      <c r="A170" s="7" t="s">
        <v>383</v>
      </c>
      <c r="B170" s="17" t="str">
        <f>INDEX([1]Collections!$A:$Z, MATCH($Y170,[1]Collections!$C:$C,0), 1)</f>
        <v>Eucalyptus fastigata</v>
      </c>
      <c r="C170" t="str">
        <f t="shared" si="2"/>
        <v>Eucalyptus fastigata</v>
      </c>
      <c r="D170" t="str">
        <f>IF(LEFT($B170)="*","",INDEX(counts!B:C,MATCH($B170,counts!B:B,0), 2))</f>
        <v>E.fas</v>
      </c>
      <c r="E170" s="18">
        <f>INDEX([1]Collections!$A:$Z, MATCH($Y170,[1]Collections!$C:$C,0), 2)</f>
        <v>43043</v>
      </c>
      <c r="F170" s="26" t="str">
        <f>INDEX([1]Collections!$A:$Z, MATCH($Y170,[1]Collections!$C:$C,0), 21)&amp;" "&amp;INDEX([1]Collections!$A:$Z, MATCH($Y170,[1]Collections!$C:$C,0), 20)</f>
        <v>W.C. Neal</v>
      </c>
      <c r="G170" s="23">
        <f>INDEX([1]Collections!$A:$Z, MATCH($Y170,[1]Collections!$C:$C,0), 4)</f>
        <v>-35.461539999999999</v>
      </c>
      <c r="H170" s="23">
        <f>INDEX([1]Collections!$A:$Z, MATCH($Y170,[1]Collections!$C:$C,0), 5)</f>
        <v>148.90571</v>
      </c>
      <c r="I170" s="27" t="s">
        <v>408</v>
      </c>
      <c r="J170" s="18" t="s">
        <v>548</v>
      </c>
      <c r="K170" s="18">
        <v>43354</v>
      </c>
      <c r="L170" s="18">
        <v>43354</v>
      </c>
      <c r="N170" s="7" t="s">
        <v>404</v>
      </c>
      <c r="O170" s="7" t="s">
        <v>404</v>
      </c>
      <c r="P170" s="7" t="s">
        <v>404</v>
      </c>
      <c r="R170" s="22" t="s">
        <v>548</v>
      </c>
      <c r="S170" s="22" t="s">
        <v>406</v>
      </c>
      <c r="T170" s="22" t="s">
        <v>406</v>
      </c>
      <c r="V170">
        <f>COUNTIFS(leafdata!$A:$A,collections!$A170,leafdata!$D:$D,"Adult")</f>
        <v>3</v>
      </c>
      <c r="W170">
        <f>COUNTIFS(leafdata!$A:$A,collections!$A170,leafdata!$D:$D,"Juvenile")</f>
        <v>0</v>
      </c>
      <c r="Y170" t="s">
        <v>253</v>
      </c>
    </row>
    <row r="171" spans="1:25" x14ac:dyDescent="0.2">
      <c r="A171" s="7" t="s">
        <v>384</v>
      </c>
      <c r="B171" s="17" t="str">
        <f>INDEX([1]Collections!$A:$Z, MATCH($Y171,[1]Collections!$C:$C,0), 1)</f>
        <v>Eucalyptus bridgesiana</v>
      </c>
      <c r="C171" t="str">
        <f t="shared" si="2"/>
        <v>Eucalyptus bridgesiana</v>
      </c>
      <c r="D171" t="str">
        <f>IF(LEFT($B171)="*","",INDEX(counts!B:C,MATCH($B171,counts!B:B,0), 2))</f>
        <v>E.bri</v>
      </c>
      <c r="E171" s="18">
        <f>INDEX([1]Collections!$A:$Z, MATCH($Y171,[1]Collections!$C:$C,0), 2)</f>
        <v>43043</v>
      </c>
      <c r="F171" s="26" t="str">
        <f>INDEX([1]Collections!$A:$Z, MATCH($Y171,[1]Collections!$C:$C,0), 21)&amp;" "&amp;INDEX([1]Collections!$A:$Z, MATCH($Y171,[1]Collections!$C:$C,0), 20)</f>
        <v>W.C. Neal</v>
      </c>
      <c r="G171" s="23">
        <f>INDEX([1]Collections!$A:$Z, MATCH($Y171,[1]Collections!$C:$C,0), 4)</f>
        <v>-35.479889999999997</v>
      </c>
      <c r="H171" s="23">
        <f>INDEX([1]Collections!$A:$Z, MATCH($Y171,[1]Collections!$C:$C,0), 5)</f>
        <v>148.90303</v>
      </c>
      <c r="I171" s="27" t="s">
        <v>408</v>
      </c>
      <c r="J171" s="18" t="s">
        <v>548</v>
      </c>
      <c r="K171" s="18">
        <v>43354</v>
      </c>
      <c r="L171" s="18">
        <v>43354</v>
      </c>
      <c r="N171" s="7" t="s">
        <v>404</v>
      </c>
      <c r="O171" s="7" t="s">
        <v>404</v>
      </c>
      <c r="P171" s="7" t="s">
        <v>404</v>
      </c>
      <c r="R171" s="22" t="s">
        <v>548</v>
      </c>
      <c r="S171" s="22" t="s">
        <v>406</v>
      </c>
      <c r="T171" s="22" t="s">
        <v>406</v>
      </c>
      <c r="V171">
        <f>COUNTIFS(leafdata!$A:$A,collections!$A171,leafdata!$D:$D,"Adult")</f>
        <v>3</v>
      </c>
      <c r="W171">
        <f>COUNTIFS(leafdata!$A:$A,collections!$A171,leafdata!$D:$D,"Juvenile")</f>
        <v>0</v>
      </c>
      <c r="Y171" t="s">
        <v>310</v>
      </c>
    </row>
    <row r="172" spans="1:25" x14ac:dyDescent="0.2">
      <c r="A172" s="7" t="s">
        <v>385</v>
      </c>
      <c r="B172" s="17" t="str">
        <f>INDEX([1]Collections!$A:$Z, MATCH($Y172,[1]Collections!$C:$C,0), 1)</f>
        <v>Eucalyptus globulus subsp. bicostata</v>
      </c>
      <c r="C172" t="str">
        <f t="shared" si="2"/>
        <v>Eucalyptus globulus subsp. bicostata</v>
      </c>
      <c r="D172" t="str">
        <f>IF(LEFT($B172)="*","",INDEX(counts!B:C,MATCH($B172,counts!B:B,0), 2))</f>
        <v>E.glblb</v>
      </c>
      <c r="E172" s="18">
        <f>INDEX([1]Collections!$A:$Z, MATCH($Y172,[1]Collections!$C:$C,0), 2)</f>
        <v>43043</v>
      </c>
      <c r="F172" s="26" t="str">
        <f>INDEX([1]Collections!$A:$Z, MATCH($Y172,[1]Collections!$C:$C,0), 21)&amp;" "&amp;INDEX([1]Collections!$A:$Z, MATCH($Y172,[1]Collections!$C:$C,0), 20)</f>
        <v>W.C. Neal</v>
      </c>
      <c r="G172" s="23">
        <f>INDEX([1]Collections!$A:$Z, MATCH($Y172,[1]Collections!$C:$C,0), 4)</f>
        <v>-35.457500000000003</v>
      </c>
      <c r="H172" s="23">
        <f>INDEX([1]Collections!$A:$Z, MATCH($Y172,[1]Collections!$C:$C,0), 5)</f>
        <v>148.92223000000001</v>
      </c>
      <c r="I172" s="27" t="s">
        <v>408</v>
      </c>
      <c r="J172" s="18" t="s">
        <v>548</v>
      </c>
      <c r="K172" s="18">
        <v>43354</v>
      </c>
      <c r="L172" s="18">
        <v>43354</v>
      </c>
      <c r="N172" s="7" t="s">
        <v>404</v>
      </c>
      <c r="O172" s="7" t="s">
        <v>404</v>
      </c>
      <c r="P172" s="7" t="s">
        <v>404</v>
      </c>
      <c r="R172" s="22" t="s">
        <v>548</v>
      </c>
      <c r="S172" s="22" t="s">
        <v>406</v>
      </c>
      <c r="T172" s="22" t="s">
        <v>406</v>
      </c>
      <c r="V172">
        <f>COUNTIFS(leafdata!$A:$A,collections!$A172,leafdata!$D:$D,"Adult")</f>
        <v>3</v>
      </c>
      <c r="W172">
        <f>COUNTIFS(leafdata!$A:$A,collections!$A172,leafdata!$D:$D,"Juvenile")</f>
        <v>0</v>
      </c>
      <c r="Y172" t="s">
        <v>273</v>
      </c>
    </row>
    <row r="173" spans="1:25" x14ac:dyDescent="0.2">
      <c r="A173" s="7" t="s">
        <v>386</v>
      </c>
      <c r="B173" s="17" t="str">
        <f>INDEX([1]Collections!$A:$Z, MATCH($Y173,[1]Collections!$C:$C,0), 1)</f>
        <v>Eucalyptus bridgesiana</v>
      </c>
      <c r="C173" t="str">
        <f t="shared" si="2"/>
        <v>Eucalyptus bridgesiana</v>
      </c>
      <c r="D173" t="str">
        <f>IF(LEFT($B173)="*","",INDEX(counts!B:C,MATCH($B173,counts!B:B,0), 2))</f>
        <v>E.bri</v>
      </c>
      <c r="E173" s="18">
        <f>INDEX([1]Collections!$A:$Z, MATCH($Y173,[1]Collections!$C:$C,0), 2)</f>
        <v>43043</v>
      </c>
      <c r="F173" s="26" t="str">
        <f>INDEX([1]Collections!$A:$Z, MATCH($Y173,[1]Collections!$C:$C,0), 21)&amp;" "&amp;INDEX([1]Collections!$A:$Z, MATCH($Y173,[1]Collections!$C:$C,0), 20)</f>
        <v>W.C. Neal</v>
      </c>
      <c r="G173" s="23">
        <f>INDEX([1]Collections!$A:$Z, MATCH($Y173,[1]Collections!$C:$C,0), 4)</f>
        <v>-35.324449999999999</v>
      </c>
      <c r="H173" s="23">
        <f>INDEX([1]Collections!$A:$Z, MATCH($Y173,[1]Collections!$C:$C,0), 5)</f>
        <v>148.94001</v>
      </c>
      <c r="I173" s="27" t="s">
        <v>408</v>
      </c>
      <c r="J173" s="18" t="s">
        <v>548</v>
      </c>
      <c r="K173" s="18">
        <v>43360</v>
      </c>
      <c r="L173" s="18">
        <v>43360</v>
      </c>
      <c r="N173" s="7" t="s">
        <v>404</v>
      </c>
      <c r="O173" s="7" t="s">
        <v>404</v>
      </c>
      <c r="P173" s="7" t="s">
        <v>404</v>
      </c>
      <c r="R173" s="22" t="s">
        <v>548</v>
      </c>
      <c r="S173" s="22" t="s">
        <v>406</v>
      </c>
      <c r="T173" s="22" t="s">
        <v>406</v>
      </c>
      <c r="V173">
        <f>COUNTIFS(leafdata!$A:$A,collections!$A173,leafdata!$D:$D,"Adult")</f>
        <v>3</v>
      </c>
      <c r="W173">
        <f>COUNTIFS(leafdata!$A:$A,collections!$A173,leafdata!$D:$D,"Juvenile")</f>
        <v>0</v>
      </c>
      <c r="Y173" t="s">
        <v>311</v>
      </c>
    </row>
    <row r="174" spans="1:25" x14ac:dyDescent="0.2">
      <c r="A174" s="7" t="s">
        <v>387</v>
      </c>
      <c r="B174" s="17" t="str">
        <f>INDEX([1]Collections!$A:$Z, MATCH($Y174,[1]Collections!$C:$C,0), 1)</f>
        <v>Eucalyptus cypellocarpa</v>
      </c>
      <c r="C174" t="str">
        <f t="shared" si="2"/>
        <v>Eucalyptus cypellocarpa</v>
      </c>
      <c r="D174" t="str">
        <f>IF(LEFT($B174)="*","",INDEX(counts!B:C,MATCH($B174,counts!B:B,0), 2))</f>
        <v>E.cyp</v>
      </c>
      <c r="E174" s="18">
        <f>INDEX([1]Collections!$A:$Z, MATCH($Y174,[1]Collections!$C:$C,0), 2)</f>
        <v>42831</v>
      </c>
      <c r="F174" s="26" t="str">
        <f>INDEX([1]Collections!$A:$Z, MATCH($Y174,[1]Collections!$C:$C,0), 21)&amp;" "&amp;INDEX([1]Collections!$A:$Z, MATCH($Y174,[1]Collections!$C:$C,0), 20)</f>
        <v>P.A. Vesk</v>
      </c>
      <c r="G174" s="23">
        <f>INDEX([1]Collections!$A:$Z, MATCH($Y174,[1]Collections!$C:$C,0), 4)</f>
        <v>-37.41093</v>
      </c>
      <c r="H174" s="23">
        <f>INDEX([1]Collections!$A:$Z, MATCH($Y174,[1]Collections!$C:$C,0), 5)</f>
        <v>148.93853999999999</v>
      </c>
      <c r="I174" s="27" t="s">
        <v>408</v>
      </c>
      <c r="J174" s="18" t="s">
        <v>548</v>
      </c>
      <c r="K174" s="18">
        <v>43360</v>
      </c>
      <c r="L174" s="18">
        <v>43360</v>
      </c>
      <c r="N174" s="7" t="s">
        <v>404</v>
      </c>
      <c r="O174" s="7" t="s">
        <v>404</v>
      </c>
      <c r="P174" s="7" t="s">
        <v>404</v>
      </c>
      <c r="R174" s="22" t="s">
        <v>548</v>
      </c>
      <c r="S174" s="22" t="s">
        <v>406</v>
      </c>
      <c r="T174" s="22" t="s">
        <v>406</v>
      </c>
      <c r="V174">
        <f>COUNTIFS(leafdata!$A:$A,collections!$A174,leafdata!$D:$D,"Adult")</f>
        <v>3</v>
      </c>
      <c r="W174">
        <f>COUNTIFS(leafdata!$A:$A,collections!$A174,leafdata!$D:$D,"Juvenile")</f>
        <v>0</v>
      </c>
      <c r="Y174" t="s">
        <v>238</v>
      </c>
    </row>
    <row r="175" spans="1:25" x14ac:dyDescent="0.2">
      <c r="A175" s="7" t="s">
        <v>388</v>
      </c>
      <c r="B175" s="17" t="str">
        <f>INDEX([1]Collections!$A:$Z, MATCH($Y175,[1]Collections!$C:$C,0), 1)</f>
        <v>Eucalyptus longifolia</v>
      </c>
      <c r="C175" t="str">
        <f t="shared" si="2"/>
        <v>Eucalyptus longifolia</v>
      </c>
      <c r="D175" t="str">
        <f>IF(LEFT($B175)="*","",INDEX(counts!B:C,MATCH($B175,counts!B:B,0), 2))</f>
        <v>E.long</v>
      </c>
      <c r="E175" s="18">
        <f>INDEX([1]Collections!$A:$Z, MATCH($Y175,[1]Collections!$C:$C,0), 2)</f>
        <v>43191</v>
      </c>
      <c r="F175" s="26" t="str">
        <f>INDEX([1]Collections!$A:$Z, MATCH($Y175,[1]Collections!$C:$C,0), 21)&amp;" "&amp;INDEX([1]Collections!$A:$Z, MATCH($Y175,[1]Collections!$C:$C,0), 20)</f>
        <v>P.A. Vesk</v>
      </c>
      <c r="G175" s="23">
        <f>INDEX([1]Collections!$A:$Z, MATCH($Y175,[1]Collections!$C:$C,0), 4)</f>
        <v>-36.035080000000001</v>
      </c>
      <c r="H175" s="23">
        <f>INDEX([1]Collections!$A:$Z, MATCH($Y175,[1]Collections!$C:$C,0), 5)</f>
        <v>150.04853</v>
      </c>
      <c r="I175" s="27" t="s">
        <v>408</v>
      </c>
      <c r="J175" s="18" t="s">
        <v>548</v>
      </c>
      <c r="K175" s="18">
        <v>43360</v>
      </c>
      <c r="L175" s="18">
        <v>43360</v>
      </c>
      <c r="N175" s="7" t="s">
        <v>404</v>
      </c>
      <c r="O175" s="7" t="s">
        <v>404</v>
      </c>
      <c r="P175" s="7" t="s">
        <v>404</v>
      </c>
      <c r="R175" s="22" t="s">
        <v>548</v>
      </c>
      <c r="S175" s="22" t="s">
        <v>406</v>
      </c>
      <c r="T175" s="22" t="s">
        <v>406</v>
      </c>
      <c r="V175">
        <f>COUNTIFS(leafdata!$A:$A,collections!$A175,leafdata!$D:$D,"Adult")</f>
        <v>3</v>
      </c>
      <c r="W175">
        <f>COUNTIFS(leafdata!$A:$A,collections!$A175,leafdata!$D:$D,"Juvenile")</f>
        <v>0</v>
      </c>
      <c r="Y175" t="s">
        <v>279</v>
      </c>
    </row>
    <row r="176" spans="1:25" x14ac:dyDescent="0.2">
      <c r="A176" s="7" t="s">
        <v>389</v>
      </c>
      <c r="B176" s="17" t="str">
        <f>INDEX([1]Collections!$A:$Z, MATCH($Y176,[1]Collections!$C:$C,0), 1)</f>
        <v>Eucalyptus elata</v>
      </c>
      <c r="C176" t="str">
        <f t="shared" si="2"/>
        <v>Eucalyptus elata</v>
      </c>
      <c r="D176" t="str">
        <f>IF(LEFT($B176)="*","",INDEX(counts!B:C,MATCH($B176,counts!B:B,0), 2))</f>
        <v>E.ela</v>
      </c>
      <c r="E176" s="18">
        <f>INDEX([1]Collections!$A:$Z, MATCH($Y176,[1]Collections!$C:$C,0), 2)</f>
        <v>43191</v>
      </c>
      <c r="F176" s="26" t="str">
        <f>INDEX([1]Collections!$A:$Z, MATCH($Y176,[1]Collections!$C:$C,0), 21)&amp;" "&amp;INDEX([1]Collections!$A:$Z, MATCH($Y176,[1]Collections!$C:$C,0), 20)</f>
        <v>P.A. Vesk</v>
      </c>
      <c r="G176" s="23">
        <f>INDEX([1]Collections!$A:$Z, MATCH($Y176,[1]Collections!$C:$C,0), 4)</f>
        <v>-36.017699999999998</v>
      </c>
      <c r="H176" s="23">
        <f>INDEX([1]Collections!$A:$Z, MATCH($Y176,[1]Collections!$C:$C,0), 5)</f>
        <v>150.06521000000001</v>
      </c>
      <c r="I176" s="27" t="s">
        <v>408</v>
      </c>
      <c r="J176" s="18" t="s">
        <v>548</v>
      </c>
      <c r="K176" s="18">
        <v>43360</v>
      </c>
      <c r="L176" s="18">
        <v>43360</v>
      </c>
      <c r="N176" s="7" t="s">
        <v>404</v>
      </c>
      <c r="O176" s="7" t="s">
        <v>404</v>
      </c>
      <c r="P176" s="7" t="s">
        <v>404</v>
      </c>
      <c r="R176" s="22" t="s">
        <v>548</v>
      </c>
      <c r="S176" s="22" t="s">
        <v>406</v>
      </c>
      <c r="T176" s="22" t="s">
        <v>406</v>
      </c>
      <c r="V176">
        <f>COUNTIFS(leafdata!$A:$A,collections!$A176,leafdata!$D:$D,"Adult")</f>
        <v>3</v>
      </c>
      <c r="W176">
        <f>COUNTIFS(leafdata!$A:$A,collections!$A176,leafdata!$D:$D,"Juvenile")</f>
        <v>0</v>
      </c>
      <c r="Y176" t="s">
        <v>264</v>
      </c>
    </row>
    <row r="177" spans="1:25" x14ac:dyDescent="0.2">
      <c r="A177" s="7" t="s">
        <v>395</v>
      </c>
      <c r="B177" s="17" t="str">
        <f>INDEX([1]Collections!$A:$Z, MATCH($Y177,[1]Collections!$C:$C,0), 1)</f>
        <v>Eucalyptus obliqua</v>
      </c>
      <c r="C177" t="str">
        <f t="shared" si="2"/>
        <v>Eucalyptus obliqua</v>
      </c>
      <c r="D177" t="str">
        <f>IF(LEFT($B177)="*","",INDEX(counts!B:C,MATCH($B177,counts!B:B,0), 2))</f>
        <v>E.obl</v>
      </c>
      <c r="E177" s="18">
        <f>INDEX([1]Collections!$A:$Z, MATCH($Y177,[1]Collections!$C:$C,0), 2)</f>
        <v>42896</v>
      </c>
      <c r="F177" s="26" t="str">
        <f>INDEX([1]Collections!$A:$Z, MATCH($Y177,[1]Collections!$C:$C,0), 21)&amp;" "&amp;INDEX([1]Collections!$A:$Z, MATCH($Y177,[1]Collections!$C:$C,0), 20)</f>
        <v>P.A. Vesk</v>
      </c>
      <c r="G177" s="23">
        <f>INDEX([1]Collections!$A:$Z, MATCH($Y177,[1]Collections!$C:$C,0), 4)</f>
        <v>-37.749893999999998</v>
      </c>
      <c r="H177" s="23">
        <f>INDEX([1]Collections!$A:$Z, MATCH($Y177,[1]Collections!$C:$C,0), 5)</f>
        <v>145.68629999999999</v>
      </c>
      <c r="I177" s="27" t="s">
        <v>408</v>
      </c>
      <c r="J177" s="18" t="s">
        <v>548</v>
      </c>
      <c r="K177" s="18">
        <v>43360</v>
      </c>
      <c r="L177" s="18">
        <v>43360</v>
      </c>
      <c r="N177" s="7" t="s">
        <v>404</v>
      </c>
      <c r="O177" s="7" t="s">
        <v>404</v>
      </c>
      <c r="P177" s="7" t="s">
        <v>404</v>
      </c>
      <c r="R177" s="22" t="s">
        <v>548</v>
      </c>
      <c r="S177" s="22" t="s">
        <v>406</v>
      </c>
      <c r="T177" s="22" t="s">
        <v>406</v>
      </c>
      <c r="V177">
        <f>COUNTIFS(leafdata!$A:$A,collections!$A177,leafdata!$D:$D,"Adult")</f>
        <v>3</v>
      </c>
      <c r="W177">
        <f>COUNTIFS(leafdata!$A:$A,collections!$A177,leafdata!$D:$D,"Juvenile")</f>
        <v>0</v>
      </c>
      <c r="Y177" t="s">
        <v>246</v>
      </c>
    </row>
    <row r="178" spans="1:25" x14ac:dyDescent="0.2">
      <c r="A178" s="7" t="s">
        <v>431</v>
      </c>
      <c r="B178" s="17" t="str">
        <f>INDEX([1]Collections!$A:$Z, MATCH($Y178,[1]Collections!$C:$C,0), 1)</f>
        <v>Eucalyptus consideniana</v>
      </c>
      <c r="C178" t="str">
        <f t="shared" si="2"/>
        <v>Eucalyptus consideniana</v>
      </c>
      <c r="D178" t="str">
        <f>IF(LEFT($B178)="*","",INDEX(counts!B:C,MATCH($B178,counts!B:B,0), 2))</f>
        <v>E.csdn</v>
      </c>
      <c r="E178" s="18">
        <f>INDEX([1]Collections!$A:$Z, MATCH($Y178,[1]Collections!$C:$C,0), 2)</f>
        <v>43161</v>
      </c>
      <c r="F178" s="26" t="str">
        <f>INDEX([1]Collections!$A:$Z, MATCH($Y178,[1]Collections!$C:$C,0), 21)&amp;" "&amp;INDEX([1]Collections!$A:$Z, MATCH($Y178,[1]Collections!$C:$C,0), 20)</f>
        <v>P.A. Vesk</v>
      </c>
      <c r="G178" s="23">
        <f>INDEX([1]Collections!$A:$Z, MATCH($Y178,[1]Collections!$C:$C,0), 4)</f>
        <v>-38.02534</v>
      </c>
      <c r="H178" s="23">
        <f>INDEX([1]Collections!$A:$Z, MATCH($Y178,[1]Collections!$C:$C,0), 5)</f>
        <v>146.34963999999999</v>
      </c>
      <c r="I178" s="27" t="s">
        <v>408</v>
      </c>
      <c r="J178" s="18" t="s">
        <v>548</v>
      </c>
      <c r="K178" s="18">
        <v>43360</v>
      </c>
      <c r="L178" s="18">
        <v>43360</v>
      </c>
      <c r="N178" s="7" t="s">
        <v>404</v>
      </c>
      <c r="O178" s="7" t="s">
        <v>404</v>
      </c>
      <c r="P178" s="7" t="s">
        <v>404</v>
      </c>
      <c r="R178" s="22" t="s">
        <v>548</v>
      </c>
      <c r="S178" s="22" t="s">
        <v>406</v>
      </c>
      <c r="T178" s="22" t="s">
        <v>406</v>
      </c>
      <c r="V178">
        <f>COUNTIFS(leafdata!$A:$A,collections!$A178,leafdata!$D:$D,"Adult")</f>
        <v>3</v>
      </c>
      <c r="W178">
        <f>COUNTIFS(leafdata!$A:$A,collections!$A178,leafdata!$D:$D,"Juvenile")</f>
        <v>0</v>
      </c>
      <c r="Y178" t="s">
        <v>426</v>
      </c>
    </row>
    <row r="179" spans="1:25" x14ac:dyDescent="0.2">
      <c r="A179" s="7" t="s">
        <v>432</v>
      </c>
      <c r="B179" s="17" t="str">
        <f>INDEX([1]Collections!$A:$Z, MATCH($Y179,[1]Collections!$C:$C,0), 1)</f>
        <v>Corymbia gummifera</v>
      </c>
      <c r="C179" t="str">
        <f t="shared" si="2"/>
        <v>Corymbia gummifera</v>
      </c>
      <c r="D179" t="str">
        <f>IF(LEFT($B179)="*","",INDEX(counts!B:C,MATCH($B179,counts!B:B,0), 2))</f>
        <v>C.gum</v>
      </c>
      <c r="E179" s="18">
        <f>INDEX([1]Collections!$A:$Z, MATCH($Y179,[1]Collections!$C:$C,0), 2)</f>
        <v>43093</v>
      </c>
      <c r="F179" s="26" t="str">
        <f>INDEX([1]Collections!$A:$Z, MATCH($Y179,[1]Collections!$C:$C,0), 21)&amp;" "&amp;INDEX([1]Collections!$A:$Z, MATCH($Y179,[1]Collections!$C:$C,0), 20)</f>
        <v>P.A. Vesk</v>
      </c>
      <c r="G179" s="23">
        <f>INDEX([1]Collections!$A:$Z, MATCH($Y179,[1]Collections!$C:$C,0), 4)</f>
        <v>-34.77364</v>
      </c>
      <c r="H179" s="23">
        <f>INDEX([1]Collections!$A:$Z, MATCH($Y179,[1]Collections!$C:$C,0), 5)</f>
        <v>150.52763999999999</v>
      </c>
      <c r="I179" s="27" t="s">
        <v>408</v>
      </c>
      <c r="J179" s="18" t="s">
        <v>548</v>
      </c>
      <c r="K179" s="18">
        <v>43360</v>
      </c>
      <c r="L179" s="18">
        <v>43360</v>
      </c>
      <c r="N179" s="7" t="s">
        <v>404</v>
      </c>
      <c r="O179" s="7" t="s">
        <v>404</v>
      </c>
      <c r="P179" s="7" t="s">
        <v>404</v>
      </c>
      <c r="R179" s="22" t="s">
        <v>548</v>
      </c>
      <c r="S179" s="22" t="s">
        <v>406</v>
      </c>
      <c r="T179" s="22" t="s">
        <v>406</v>
      </c>
      <c r="V179">
        <f>COUNTIFS(leafdata!$A:$A,collections!$A179,leafdata!$D:$D,"Adult")</f>
        <v>3</v>
      </c>
      <c r="W179">
        <f>COUNTIFS(leafdata!$A:$A,collections!$A179,leafdata!$D:$D,"Juvenile")</f>
        <v>0</v>
      </c>
      <c r="Y179" t="s">
        <v>425</v>
      </c>
    </row>
    <row r="180" spans="1:25" x14ac:dyDescent="0.2">
      <c r="A180" s="7" t="s">
        <v>433</v>
      </c>
      <c r="B180" s="17" t="str">
        <f>INDEX([1]Collections!$A:$Z, MATCH($Y180,[1]Collections!$C:$C,0), 1)</f>
        <v>Corymbia gummifera</v>
      </c>
      <c r="C180" t="str">
        <f t="shared" si="2"/>
        <v>Corymbia gummifera</v>
      </c>
      <c r="D180" t="str">
        <f>IF(LEFT($B180)="*","",INDEX(counts!B:C,MATCH($B180,counts!B:B,0), 2))</f>
        <v>C.gum</v>
      </c>
      <c r="E180" s="18">
        <f>INDEX([1]Collections!$A:$Z, MATCH($Y180,[1]Collections!$C:$C,0), 2)</f>
        <v>43093</v>
      </c>
      <c r="F180" s="26" t="str">
        <f>INDEX([1]Collections!$A:$Z, MATCH($Y180,[1]Collections!$C:$C,0), 21)&amp;" "&amp;INDEX([1]Collections!$A:$Z, MATCH($Y180,[1]Collections!$C:$C,0), 20)</f>
        <v>P.A. Vesk</v>
      </c>
      <c r="G180" s="23">
        <f>INDEX([1]Collections!$A:$Z, MATCH($Y180,[1]Collections!$C:$C,0), 4)</f>
        <v>-34.77364</v>
      </c>
      <c r="H180" s="23">
        <f>INDEX([1]Collections!$A:$Z, MATCH($Y180,[1]Collections!$C:$C,0), 5)</f>
        <v>150.52763999999999</v>
      </c>
      <c r="I180" s="27" t="s">
        <v>408</v>
      </c>
      <c r="J180" s="18" t="s">
        <v>548</v>
      </c>
      <c r="K180" s="18">
        <v>43360</v>
      </c>
      <c r="L180" s="18">
        <v>43360</v>
      </c>
      <c r="N180" s="7" t="s">
        <v>404</v>
      </c>
      <c r="O180" s="7" t="s">
        <v>404</v>
      </c>
      <c r="P180" s="7" t="s">
        <v>404</v>
      </c>
      <c r="R180" s="22" t="s">
        <v>548</v>
      </c>
      <c r="S180" s="22" t="s">
        <v>406</v>
      </c>
      <c r="T180" s="22" t="s">
        <v>406</v>
      </c>
      <c r="V180">
        <f>COUNTIFS(leafdata!$A:$A,collections!$A180,leafdata!$D:$D,"Adult")</f>
        <v>3</v>
      </c>
      <c r="W180">
        <f>COUNTIFS(leafdata!$A:$A,collections!$A180,leafdata!$D:$D,"Juvenile")</f>
        <v>0</v>
      </c>
      <c r="Y180" t="s">
        <v>421</v>
      </c>
    </row>
    <row r="181" spans="1:25" x14ac:dyDescent="0.2">
      <c r="A181" s="7" t="s">
        <v>434</v>
      </c>
      <c r="B181" s="17" t="str">
        <f>INDEX([1]Collections!$A:$Z, MATCH($Y181,[1]Collections!$C:$C,0), 1)</f>
        <v>Corymbia gummifera</v>
      </c>
      <c r="C181" t="str">
        <f t="shared" si="2"/>
        <v>Corymbia gummifera</v>
      </c>
      <c r="D181" t="str">
        <f>IF(LEFT($B181)="*","",INDEX(counts!B:C,MATCH($B181,counts!B:B,0), 2))</f>
        <v>C.gum</v>
      </c>
      <c r="E181" s="18">
        <f>INDEX([1]Collections!$A:$Z, MATCH($Y181,[1]Collections!$C:$C,0), 2)</f>
        <v>43093</v>
      </c>
      <c r="F181" s="26" t="str">
        <f>INDEX([1]Collections!$A:$Z, MATCH($Y181,[1]Collections!$C:$C,0), 21)&amp;" "&amp;INDEX([1]Collections!$A:$Z, MATCH($Y181,[1]Collections!$C:$C,0), 20)</f>
        <v>P.A. Vesk</v>
      </c>
      <c r="G181" s="23">
        <f>INDEX([1]Collections!$A:$Z, MATCH($Y181,[1]Collections!$C:$C,0), 4)</f>
        <v>-34.890770000000003</v>
      </c>
      <c r="H181" s="23">
        <f>INDEX([1]Collections!$A:$Z, MATCH($Y181,[1]Collections!$C:$C,0), 5)</f>
        <v>150.5334</v>
      </c>
      <c r="I181" s="27" t="s">
        <v>408</v>
      </c>
      <c r="J181" s="18" t="s">
        <v>548</v>
      </c>
      <c r="K181" s="18">
        <v>43360</v>
      </c>
      <c r="L181" s="18">
        <v>43360</v>
      </c>
      <c r="N181" s="7" t="s">
        <v>404</v>
      </c>
      <c r="O181" s="7" t="s">
        <v>404</v>
      </c>
      <c r="P181" s="7" t="s">
        <v>404</v>
      </c>
      <c r="R181" s="22" t="s">
        <v>548</v>
      </c>
      <c r="S181" s="22" t="s">
        <v>406</v>
      </c>
      <c r="T181" s="22" t="s">
        <v>406</v>
      </c>
      <c r="V181">
        <f>COUNTIFS(leafdata!$A:$A,collections!$A181,leafdata!$D:$D,"Adult")</f>
        <v>3</v>
      </c>
      <c r="W181">
        <f>COUNTIFS(leafdata!$A:$A,collections!$A181,leafdata!$D:$D,"Juvenile")</f>
        <v>0</v>
      </c>
      <c r="Y181" t="s">
        <v>422</v>
      </c>
    </row>
    <row r="182" spans="1:25" x14ac:dyDescent="0.2">
      <c r="A182" s="7" t="s">
        <v>435</v>
      </c>
      <c r="B182" s="17" t="str">
        <f>INDEX([1]Collections!$A:$Z, MATCH($Y182,[1]Collections!$C:$C,0), 1)</f>
        <v>Eucalyptus camaldulensis</v>
      </c>
      <c r="C182" t="str">
        <f t="shared" si="2"/>
        <v>Eucalyptus camaldulensis</v>
      </c>
      <c r="D182" t="str">
        <f>IF(LEFT($B182)="*","",INDEX(counts!B:C,MATCH($B182,counts!B:B,0), 2))</f>
        <v>E.cam</v>
      </c>
      <c r="E182" s="18">
        <f>INDEX([1]Collections!$A:$Z, MATCH($Y182,[1]Collections!$C:$C,0), 2)</f>
        <v>43045</v>
      </c>
      <c r="F182" s="26" t="str">
        <f>INDEX([1]Collections!$A:$Z, MATCH($Y182,[1]Collections!$C:$C,0), 21)&amp;" "&amp;INDEX([1]Collections!$A:$Z, MATCH($Y182,[1]Collections!$C:$C,0), 20)</f>
        <v>P.A. Vesk</v>
      </c>
      <c r="G182" s="23">
        <f>INDEX([1]Collections!$A:$Z, MATCH($Y182,[1]Collections!$C:$C,0), 4)</f>
        <v>-37.696249000000002</v>
      </c>
      <c r="H182" s="23">
        <f>INDEX([1]Collections!$A:$Z, MATCH($Y182,[1]Collections!$C:$C,0), 5)</f>
        <v>144.95292000000001</v>
      </c>
      <c r="I182" s="27" t="s">
        <v>408</v>
      </c>
      <c r="J182" s="18" t="s">
        <v>548</v>
      </c>
      <c r="K182" s="18">
        <v>43360</v>
      </c>
      <c r="L182" s="18">
        <v>43360</v>
      </c>
      <c r="N182" s="7" t="s">
        <v>404</v>
      </c>
      <c r="O182" s="7" t="s">
        <v>404</v>
      </c>
      <c r="P182" s="7" t="s">
        <v>404</v>
      </c>
      <c r="R182" s="22" t="s">
        <v>548</v>
      </c>
      <c r="S182" s="22" t="s">
        <v>406</v>
      </c>
      <c r="T182" s="22" t="s">
        <v>406</v>
      </c>
      <c r="V182">
        <f>COUNTIFS(leafdata!$A:$A,collections!$A182,leafdata!$D:$D,"Adult")</f>
        <v>3</v>
      </c>
      <c r="W182">
        <f>COUNTIFS(leafdata!$A:$A,collections!$A182,leafdata!$D:$D,"Juvenile")</f>
        <v>0</v>
      </c>
      <c r="Y182" t="s">
        <v>429</v>
      </c>
    </row>
    <row r="183" spans="1:25" x14ac:dyDescent="0.2">
      <c r="A183" s="7" t="s">
        <v>436</v>
      </c>
      <c r="B183" s="17" t="str">
        <f>INDEX([1]Collections!$A:$Z, MATCH($Y183,[1]Collections!$C:$C,0), 1)</f>
        <v>Eucalyptus camaldulensis</v>
      </c>
      <c r="C183" t="str">
        <f t="shared" si="2"/>
        <v>Eucalyptus camaldulensis</v>
      </c>
      <c r="D183" t="str">
        <f>IF(LEFT($B183)="*","",INDEX(counts!B:C,MATCH($B183,counts!B:B,0), 2))</f>
        <v>E.cam</v>
      </c>
      <c r="E183" s="18">
        <f>INDEX([1]Collections!$A:$Z, MATCH($Y183,[1]Collections!$C:$C,0), 2)</f>
        <v>43045</v>
      </c>
      <c r="F183" s="26" t="str">
        <f>INDEX([1]Collections!$A:$Z, MATCH($Y183,[1]Collections!$C:$C,0), 21)&amp;" "&amp;INDEX([1]Collections!$A:$Z, MATCH($Y183,[1]Collections!$C:$C,0), 20)</f>
        <v>P.A. Vesk</v>
      </c>
      <c r="G183" s="23">
        <f>INDEX([1]Collections!$A:$Z, MATCH($Y183,[1]Collections!$C:$C,0), 4)</f>
        <v>-37.695971</v>
      </c>
      <c r="H183" s="23">
        <f>INDEX([1]Collections!$A:$Z, MATCH($Y183,[1]Collections!$C:$C,0), 5)</f>
        <v>144.95198400000001</v>
      </c>
      <c r="I183" s="27" t="s">
        <v>408</v>
      </c>
      <c r="J183" s="18" t="s">
        <v>548</v>
      </c>
      <c r="K183" s="18">
        <v>43360</v>
      </c>
      <c r="L183" s="18">
        <v>43360</v>
      </c>
      <c r="N183" s="7" t="s">
        <v>404</v>
      </c>
      <c r="O183" s="7" t="s">
        <v>404</v>
      </c>
      <c r="P183" s="7" t="s">
        <v>404</v>
      </c>
      <c r="R183" s="22" t="s">
        <v>548</v>
      </c>
      <c r="S183" s="22" t="s">
        <v>406</v>
      </c>
      <c r="T183" s="22" t="s">
        <v>406</v>
      </c>
      <c r="V183">
        <f>COUNTIFS(leafdata!$A:$A,collections!$A183,leafdata!$D:$D,"Adult")</f>
        <v>3</v>
      </c>
      <c r="W183">
        <f>COUNTIFS(leafdata!$A:$A,collections!$A183,leafdata!$D:$D,"Juvenile")</f>
        <v>0</v>
      </c>
      <c r="Y183" t="s">
        <v>430</v>
      </c>
    </row>
    <row r="184" spans="1:25" x14ac:dyDescent="0.2">
      <c r="A184" s="7" t="s">
        <v>437</v>
      </c>
      <c r="B184" s="17" t="str">
        <f>INDEX([1]Collections!$A:$Z, MATCH($Y184,[1]Collections!$C:$C,0), 1)</f>
        <v>Eucalyptus elata</v>
      </c>
      <c r="C184" t="str">
        <f t="shared" si="2"/>
        <v>Eucalyptus elata</v>
      </c>
      <c r="D184" t="str">
        <f>IF(LEFT($B184)="*","",INDEX(counts!B:C,MATCH($B184,counts!B:B,0), 2))</f>
        <v>E.ela</v>
      </c>
      <c r="E184" s="18">
        <f>INDEX([1]Collections!$A:$Z, MATCH($Y184,[1]Collections!$C:$C,0), 2)</f>
        <v>42831</v>
      </c>
      <c r="F184" s="26" t="str">
        <f>INDEX([1]Collections!$A:$Z, MATCH($Y184,[1]Collections!$C:$C,0), 21)&amp;" "&amp;INDEX([1]Collections!$A:$Z, MATCH($Y184,[1]Collections!$C:$C,0), 20)</f>
        <v>P.A. Vesk</v>
      </c>
      <c r="G184" s="23">
        <f>INDEX([1]Collections!$A:$Z, MATCH($Y184,[1]Collections!$C:$C,0), 4)</f>
        <v>-37.607210000000002</v>
      </c>
      <c r="H184" s="23">
        <f>INDEX([1]Collections!$A:$Z, MATCH($Y184,[1]Collections!$C:$C,0), 5)</f>
        <v>148.90110999999999</v>
      </c>
      <c r="I184" s="27" t="s">
        <v>408</v>
      </c>
      <c r="J184" s="18" t="s">
        <v>548</v>
      </c>
      <c r="K184" s="18">
        <v>43360</v>
      </c>
      <c r="L184" s="18">
        <v>43360</v>
      </c>
      <c r="N184" s="7" t="s">
        <v>404</v>
      </c>
      <c r="O184" s="7" t="s">
        <v>404</v>
      </c>
      <c r="P184" s="7" t="s">
        <v>404</v>
      </c>
      <c r="R184" s="22" t="s">
        <v>548</v>
      </c>
      <c r="S184" s="22" t="s">
        <v>406</v>
      </c>
      <c r="T184" s="22" t="s">
        <v>406</v>
      </c>
      <c r="V184">
        <f>COUNTIFS(leafdata!$A:$A,collections!$A184,leafdata!$D:$D,"Adult")</f>
        <v>3</v>
      </c>
      <c r="W184">
        <f>COUNTIFS(leafdata!$A:$A,collections!$A184,leafdata!$D:$D,"Juvenile")</f>
        <v>0</v>
      </c>
      <c r="Y184" t="s">
        <v>418</v>
      </c>
    </row>
    <row r="185" spans="1:25" x14ac:dyDescent="0.2">
      <c r="A185" s="7" t="s">
        <v>438</v>
      </c>
      <c r="B185" s="17" t="str">
        <f>INDEX([1]Collections!$A:$Z, MATCH($Y185,[1]Collections!$C:$C,0), 1)</f>
        <v>Eucalyptus globoidea</v>
      </c>
      <c r="C185" t="str">
        <f t="shared" si="2"/>
        <v>Eucalyptus globoidea</v>
      </c>
      <c r="D185" t="str">
        <f>IF(LEFT($B185)="*","",INDEX(counts!B:C,MATCH($B185,counts!B:B,0), 2))</f>
        <v>E.glbd</v>
      </c>
      <c r="E185" s="18">
        <f>INDEX([1]Collections!$A:$Z, MATCH($Y185,[1]Collections!$C:$C,0), 2)</f>
        <v>43100</v>
      </c>
      <c r="F185" s="26" t="str">
        <f>INDEX([1]Collections!$A:$Z, MATCH($Y185,[1]Collections!$C:$C,0), 21)&amp;" "&amp;INDEX([1]Collections!$A:$Z, MATCH($Y185,[1]Collections!$C:$C,0), 20)</f>
        <v>P.A. Vesk</v>
      </c>
      <c r="G185" s="23">
        <f>INDEX([1]Collections!$A:$Z, MATCH($Y185,[1]Collections!$C:$C,0), 4)</f>
        <v>-32.224359999999997</v>
      </c>
      <c r="H185" s="23">
        <f>INDEX([1]Collections!$A:$Z, MATCH($Y185,[1]Collections!$C:$C,0), 5)</f>
        <v>152.45202</v>
      </c>
      <c r="I185" s="27" t="s">
        <v>408</v>
      </c>
      <c r="J185" s="18" t="s">
        <v>548</v>
      </c>
      <c r="K185" s="18">
        <v>43360</v>
      </c>
      <c r="L185" s="18">
        <v>43360</v>
      </c>
      <c r="N185" s="7" t="s">
        <v>404</v>
      </c>
      <c r="O185" s="7" t="s">
        <v>404</v>
      </c>
      <c r="P185" s="7" t="s">
        <v>404</v>
      </c>
      <c r="R185" s="22" t="s">
        <v>548</v>
      </c>
      <c r="S185" s="22" t="s">
        <v>406</v>
      </c>
      <c r="T185" s="22" t="s">
        <v>406</v>
      </c>
      <c r="V185">
        <f>COUNTIFS(leafdata!$A:$A,collections!$A185,leafdata!$D:$D,"Adult")</f>
        <v>3</v>
      </c>
      <c r="W185">
        <f>COUNTIFS(leafdata!$A:$A,collections!$A185,leafdata!$D:$D,"Juvenile")</f>
        <v>0</v>
      </c>
      <c r="Y185" t="s">
        <v>410</v>
      </c>
    </row>
    <row r="186" spans="1:25" x14ac:dyDescent="0.2">
      <c r="A186" s="7" t="s">
        <v>439</v>
      </c>
      <c r="B186" s="17" t="str">
        <f>INDEX([1]Collections!$A:$Z, MATCH($Y186,[1]Collections!$C:$C,0), 1)</f>
        <v>Eucalyptus melliodora</v>
      </c>
      <c r="C186" t="str">
        <f t="shared" si="2"/>
        <v>Eucalyptus melliodora</v>
      </c>
      <c r="D186" t="str">
        <f>IF(LEFT($B186)="*","",INDEX(counts!B:C,MATCH($B186,counts!B:B,0), 2))</f>
        <v>E.mel</v>
      </c>
      <c r="E186" s="18">
        <f>INDEX([1]Collections!$A:$Z, MATCH($Y186,[1]Collections!$C:$C,0), 2)</f>
        <v>42993</v>
      </c>
      <c r="F186" s="26" t="str">
        <f>INDEX([1]Collections!$A:$Z, MATCH($Y186,[1]Collections!$C:$C,0), 21)&amp;" "&amp;INDEX([1]Collections!$A:$Z, MATCH($Y186,[1]Collections!$C:$C,0), 20)</f>
        <v>P.A. Vesk</v>
      </c>
      <c r="G186" s="23">
        <f>INDEX([1]Collections!$A:$Z, MATCH($Y186,[1]Collections!$C:$C,0), 4)</f>
        <v>-37.785780000000003</v>
      </c>
      <c r="H186" s="23">
        <f>INDEX([1]Collections!$A:$Z, MATCH($Y186,[1]Collections!$C:$C,0), 5)</f>
        <v>144.56994</v>
      </c>
      <c r="I186" s="27" t="s">
        <v>408</v>
      </c>
      <c r="J186" s="18" t="s">
        <v>548</v>
      </c>
      <c r="K186" s="18">
        <v>43360</v>
      </c>
      <c r="L186" s="18">
        <v>43360</v>
      </c>
      <c r="N186" s="7" t="s">
        <v>404</v>
      </c>
      <c r="O186" s="7" t="s">
        <v>404</v>
      </c>
      <c r="P186" s="7" t="s">
        <v>404</v>
      </c>
      <c r="R186" s="22" t="s">
        <v>548</v>
      </c>
      <c r="S186" s="22" t="s">
        <v>406</v>
      </c>
      <c r="T186" s="22" t="s">
        <v>406</v>
      </c>
      <c r="V186">
        <f>COUNTIFS(leafdata!$A:$A,collections!$A186,leafdata!$D:$D,"Adult")</f>
        <v>3</v>
      </c>
      <c r="W186">
        <f>COUNTIFS(leafdata!$A:$A,collections!$A186,leafdata!$D:$D,"Juvenile")</f>
        <v>0</v>
      </c>
      <c r="Y186" t="s">
        <v>427</v>
      </c>
    </row>
    <row r="187" spans="1:25" x14ac:dyDescent="0.2">
      <c r="A187" s="7" t="s">
        <v>440</v>
      </c>
      <c r="B187" s="17" t="str">
        <f>INDEX([1]Collections!$A:$Z, MATCH($Y187,[1]Collections!$C:$C,0), 1)</f>
        <v>Eucalyptus dives</v>
      </c>
      <c r="C187" t="str">
        <f t="shared" si="2"/>
        <v>Eucalyptus dives</v>
      </c>
      <c r="D187" t="str">
        <f>IF(LEFT($B187)="*","",INDEX(counts!B:C,MATCH($B187,counts!B:B,0), 2))</f>
        <v>E.div</v>
      </c>
      <c r="E187" s="18">
        <f>INDEX([1]Collections!$A:$Z, MATCH($Y187,[1]Collections!$C:$C,0), 2)</f>
        <v>43131</v>
      </c>
      <c r="F187" s="26" t="str">
        <f>INDEX([1]Collections!$A:$Z, MATCH($Y187,[1]Collections!$C:$C,0), 21)&amp;" "&amp;INDEX([1]Collections!$A:$Z, MATCH($Y187,[1]Collections!$C:$C,0), 20)</f>
        <v>P.A. Vesk</v>
      </c>
      <c r="G187" s="23">
        <f>INDEX([1]Collections!$A:$Z, MATCH($Y187,[1]Collections!$C:$C,0), 4)</f>
        <v>-36.73892</v>
      </c>
      <c r="H187" s="23">
        <f>INDEX([1]Collections!$A:$Z, MATCH($Y187,[1]Collections!$C:$C,0), 5)</f>
        <v>147.18929</v>
      </c>
      <c r="I187" s="27" t="s">
        <v>408</v>
      </c>
      <c r="J187" s="18" t="s">
        <v>548</v>
      </c>
      <c r="K187" s="18">
        <v>43360</v>
      </c>
      <c r="L187" s="18">
        <v>43360</v>
      </c>
      <c r="N187" s="7" t="s">
        <v>404</v>
      </c>
      <c r="O187" s="7" t="s">
        <v>404</v>
      </c>
      <c r="P187" s="7" t="s">
        <v>404</v>
      </c>
      <c r="R187" s="22" t="s">
        <v>548</v>
      </c>
      <c r="S187" s="22" t="s">
        <v>406</v>
      </c>
      <c r="T187" s="22" t="s">
        <v>406</v>
      </c>
      <c r="V187">
        <f>COUNTIFS(leafdata!$A:$A,collections!$A187,leafdata!$D:$D,"Adult")</f>
        <v>3</v>
      </c>
      <c r="W187">
        <f>COUNTIFS(leafdata!$A:$A,collections!$A187,leafdata!$D:$D,"Juvenile")</f>
        <v>0</v>
      </c>
      <c r="Y187" t="s">
        <v>456</v>
      </c>
    </row>
    <row r="188" spans="1:25" x14ac:dyDescent="0.2">
      <c r="A188" s="7" t="s">
        <v>441</v>
      </c>
      <c r="B188" s="17" t="str">
        <f>INDEX([1]Collections!$A:$Z, MATCH($Y188,[1]Collections!$C:$C,0), 1)</f>
        <v>Eucalyptus viminalis subsp. viminalis</v>
      </c>
      <c r="C188" t="str">
        <f t="shared" si="2"/>
        <v>Eucalyptus viminalis subsp. viminalis</v>
      </c>
      <c r="D188" t="str">
        <f>IF(LEFT($B188)="*","",INDEX(counts!B:C,MATCH($B188,counts!B:B,0), 2))</f>
        <v>E.vimv</v>
      </c>
      <c r="E188" s="18">
        <f>INDEX([1]Collections!$A:$Z, MATCH($Y188,[1]Collections!$C:$C,0), 2)</f>
        <v>42993</v>
      </c>
      <c r="F188" s="26" t="str">
        <f>INDEX([1]Collections!$A:$Z, MATCH($Y188,[1]Collections!$C:$C,0), 21)&amp;" "&amp;INDEX([1]Collections!$A:$Z, MATCH($Y188,[1]Collections!$C:$C,0), 20)</f>
        <v>P.A. Vesk</v>
      </c>
      <c r="G188" s="23">
        <f>INDEX([1]Collections!$A:$Z, MATCH($Y188,[1]Collections!$C:$C,0), 4)</f>
        <v>-37.671619999999997</v>
      </c>
      <c r="H188" s="23">
        <f>INDEX([1]Collections!$A:$Z, MATCH($Y188,[1]Collections!$C:$C,0), 5)</f>
        <v>144.51652000000001</v>
      </c>
      <c r="I188" s="27" t="s">
        <v>408</v>
      </c>
      <c r="J188" s="18" t="s">
        <v>548</v>
      </c>
      <c r="K188" s="18">
        <v>43360</v>
      </c>
      <c r="L188" s="18">
        <v>43360</v>
      </c>
      <c r="N188" s="7" t="s">
        <v>404</v>
      </c>
      <c r="O188" s="7" t="s">
        <v>404</v>
      </c>
      <c r="P188" s="7" t="s">
        <v>404</v>
      </c>
      <c r="R188" s="22" t="s">
        <v>548</v>
      </c>
      <c r="S188" s="22" t="s">
        <v>406</v>
      </c>
      <c r="T188" s="22" t="s">
        <v>406</v>
      </c>
      <c r="V188">
        <f>COUNTIFS(leafdata!$A:$A,collections!$A188,leafdata!$D:$D,"Adult")</f>
        <v>3</v>
      </c>
      <c r="W188">
        <f>COUNTIFS(leafdata!$A:$A,collections!$A188,leafdata!$D:$D,"Juvenile")</f>
        <v>0</v>
      </c>
      <c r="Y188" t="s">
        <v>419</v>
      </c>
    </row>
    <row r="189" spans="1:25" x14ac:dyDescent="0.2">
      <c r="A189" s="7" t="s">
        <v>442</v>
      </c>
      <c r="B189" s="17" t="str">
        <f>INDEX([1]Collections!$A:$Z, MATCH($Y189,[1]Collections!$C:$C,0), 1)</f>
        <v>Eucalyptus obliqua</v>
      </c>
      <c r="C189" t="str">
        <f t="shared" si="2"/>
        <v>Eucalyptus obliqua</v>
      </c>
      <c r="D189" t="str">
        <f>IF(LEFT($B189)="*","",INDEX(counts!B:C,MATCH($B189,counts!B:B,0), 2))</f>
        <v>E.obl</v>
      </c>
      <c r="E189" s="18">
        <f>INDEX([1]Collections!$A:$Z, MATCH($Y189,[1]Collections!$C:$C,0), 2)</f>
        <v>43081</v>
      </c>
      <c r="F189" s="26" t="str">
        <f>INDEX([1]Collections!$A:$Z, MATCH($Y189,[1]Collections!$C:$C,0), 21)&amp;" "&amp;INDEX([1]Collections!$A:$Z, MATCH($Y189,[1]Collections!$C:$C,0), 20)</f>
        <v>P.A. Vesk</v>
      </c>
      <c r="G189" s="23">
        <f>INDEX([1]Collections!$A:$Z, MATCH($Y189,[1]Collections!$C:$C,0), 4)</f>
        <v>-38.113909999999997</v>
      </c>
      <c r="H189" s="23">
        <f>INDEX([1]Collections!$A:$Z, MATCH($Y189,[1]Collections!$C:$C,0), 5)</f>
        <v>146.434</v>
      </c>
      <c r="I189" s="27" t="s">
        <v>408</v>
      </c>
      <c r="J189" s="18" t="s">
        <v>548</v>
      </c>
      <c r="K189" s="18">
        <v>43360</v>
      </c>
      <c r="L189" s="18">
        <v>43360</v>
      </c>
      <c r="N189" s="7" t="s">
        <v>404</v>
      </c>
      <c r="O189" s="7" t="s">
        <v>404</v>
      </c>
      <c r="P189" s="7" t="s">
        <v>404</v>
      </c>
      <c r="R189" s="22" t="s">
        <v>548</v>
      </c>
      <c r="S189" s="22" t="s">
        <v>406</v>
      </c>
      <c r="T189" s="22" t="s">
        <v>406</v>
      </c>
      <c r="V189">
        <f>COUNTIFS(leafdata!$A:$A,collections!$A189,leafdata!$D:$D,"Adult")</f>
        <v>3</v>
      </c>
      <c r="W189">
        <f>COUNTIFS(leafdata!$A:$A,collections!$A189,leafdata!$D:$D,"Juvenile")</f>
        <v>0</v>
      </c>
      <c r="Y189" t="s">
        <v>409</v>
      </c>
    </row>
    <row r="190" spans="1:25" x14ac:dyDescent="0.2">
      <c r="A190" s="7" t="s">
        <v>443</v>
      </c>
      <c r="B190" s="17" t="str">
        <f>INDEX([1]Collections!$A:$Z, MATCH($Y190,[1]Collections!$C:$C,0), 1)</f>
        <v>Eucalyptus melliodora</v>
      </c>
      <c r="C190" t="str">
        <f t="shared" si="2"/>
        <v>Eucalyptus melliodora</v>
      </c>
      <c r="D190" t="str">
        <f>IF(LEFT($B190)="*","",INDEX(counts!B:C,MATCH($B190,counts!B:B,0), 2))</f>
        <v>E.mel</v>
      </c>
      <c r="E190" s="18">
        <f>INDEX([1]Collections!$A:$Z, MATCH($Y190,[1]Collections!$C:$C,0), 2)</f>
        <v>43081</v>
      </c>
      <c r="F190" s="26" t="str">
        <f>INDEX([1]Collections!$A:$Z, MATCH($Y190,[1]Collections!$C:$C,0), 21)&amp;" "&amp;INDEX([1]Collections!$A:$Z, MATCH($Y190,[1]Collections!$C:$C,0), 20)</f>
        <v>P.A. Vesk</v>
      </c>
      <c r="G190" s="23">
        <f>INDEX([1]Collections!$A:$Z, MATCH($Y190,[1]Collections!$C:$C,0), 4)</f>
        <v>-38.113140000000001</v>
      </c>
      <c r="H190" s="23">
        <f>INDEX([1]Collections!$A:$Z, MATCH($Y190,[1]Collections!$C:$C,0), 5)</f>
        <v>146.43498</v>
      </c>
      <c r="I190" s="27" t="s">
        <v>408</v>
      </c>
      <c r="J190" s="18" t="s">
        <v>548</v>
      </c>
      <c r="K190" s="18">
        <v>43360</v>
      </c>
      <c r="L190" s="18">
        <v>43360</v>
      </c>
      <c r="N190" s="7" t="s">
        <v>404</v>
      </c>
      <c r="O190" s="7" t="s">
        <v>404</v>
      </c>
      <c r="P190" s="7" t="s">
        <v>404</v>
      </c>
      <c r="R190" s="22" t="s">
        <v>548</v>
      </c>
      <c r="S190" s="22" t="s">
        <v>406</v>
      </c>
      <c r="T190" s="22" t="s">
        <v>406</v>
      </c>
      <c r="V190">
        <f>COUNTIFS(leafdata!$A:$A,collections!$A190,leafdata!$D:$D,"Adult")</f>
        <v>3</v>
      </c>
      <c r="W190">
        <f>COUNTIFS(leafdata!$A:$A,collections!$A190,leafdata!$D:$D,"Juvenile")</f>
        <v>0</v>
      </c>
      <c r="Y190" t="s">
        <v>428</v>
      </c>
    </row>
    <row r="191" spans="1:25" x14ac:dyDescent="0.2">
      <c r="A191" s="7" t="s">
        <v>444</v>
      </c>
      <c r="B191" s="17" t="str">
        <f>INDEX([1]Collections!$A:$Z, MATCH($Y191,[1]Collections!$C:$C,0), 1)</f>
        <v>Eucalyptus viminalis subsp. viminalis</v>
      </c>
      <c r="C191" t="str">
        <f t="shared" si="2"/>
        <v>Eucalyptus viminalis subsp. viminalis</v>
      </c>
      <c r="D191" t="str">
        <f>IF(LEFT($B191)="*","",INDEX(counts!B:C,MATCH($B191,counts!B:B,0), 2))</f>
        <v>E.vimv</v>
      </c>
      <c r="E191" s="18">
        <f>INDEX([1]Collections!$A:$Z, MATCH($Y191,[1]Collections!$C:$C,0), 2)</f>
        <v>42965</v>
      </c>
      <c r="F191" s="26" t="str">
        <f>INDEX([1]Collections!$A:$Z, MATCH($Y191,[1]Collections!$C:$C,0), 21)&amp;" "&amp;INDEX([1]Collections!$A:$Z, MATCH($Y191,[1]Collections!$C:$C,0), 20)</f>
        <v>P.A. Vesk</v>
      </c>
      <c r="G191" s="23">
        <f>INDEX([1]Collections!$A:$Z, MATCH($Y191,[1]Collections!$C:$C,0), 4)</f>
        <v>-37.937840000000001</v>
      </c>
      <c r="H191" s="23">
        <f>INDEX([1]Collections!$A:$Z, MATCH($Y191,[1]Collections!$C:$C,0), 5)</f>
        <v>145.31241</v>
      </c>
      <c r="I191" s="27" t="s">
        <v>408</v>
      </c>
      <c r="J191" s="18" t="s">
        <v>548</v>
      </c>
      <c r="K191" s="18">
        <v>43360</v>
      </c>
      <c r="L191" s="18">
        <v>43360</v>
      </c>
      <c r="N191" s="7" t="s">
        <v>404</v>
      </c>
      <c r="O191" s="7" t="s">
        <v>404</v>
      </c>
      <c r="P191" s="7" t="s">
        <v>404</v>
      </c>
      <c r="R191" s="22" t="s">
        <v>548</v>
      </c>
      <c r="S191" s="22" t="s">
        <v>406</v>
      </c>
      <c r="T191" s="22" t="s">
        <v>406</v>
      </c>
      <c r="V191">
        <f>COUNTIFS(leafdata!$A:$A,collections!$A191,leafdata!$D:$D,"Adult")</f>
        <v>3</v>
      </c>
      <c r="W191">
        <f>COUNTIFS(leafdata!$A:$A,collections!$A191,leafdata!$D:$D,"Juvenile")</f>
        <v>0</v>
      </c>
      <c r="Y191" t="s">
        <v>420</v>
      </c>
    </row>
    <row r="192" spans="1:25" x14ac:dyDescent="0.2">
      <c r="A192" s="7" t="s">
        <v>445</v>
      </c>
      <c r="B192" s="17" t="str">
        <f>INDEX([1]Collections!$A:$Z, MATCH($Y192,[1]Collections!$C:$C,0), 1)</f>
        <v>Angophora floribunda</v>
      </c>
      <c r="C192" t="str">
        <f t="shared" si="2"/>
        <v>Angophora floribunda</v>
      </c>
      <c r="D192" t="str">
        <f>IF(LEFT($B192)="*","",INDEX(counts!B:C,MATCH($B192,counts!B:B,0), 2))</f>
        <v>A.flo</v>
      </c>
      <c r="E192" s="18">
        <f>INDEX([1]Collections!$A:$Z, MATCH($Y192,[1]Collections!$C:$C,0), 2)</f>
        <v>43007</v>
      </c>
      <c r="F192" s="26" t="str">
        <f>INDEX([1]Collections!$A:$Z, MATCH($Y192,[1]Collections!$C:$C,0), 21)&amp;" "&amp;INDEX([1]Collections!$A:$Z, MATCH($Y192,[1]Collections!$C:$C,0), 20)</f>
        <v>P.A. Vesk</v>
      </c>
      <c r="G192" s="23">
        <f>INDEX([1]Collections!$A:$Z, MATCH($Y192,[1]Collections!$C:$C,0), 4)</f>
        <v>-35.997356000000003</v>
      </c>
      <c r="H192" s="23">
        <f>INDEX([1]Collections!$A:$Z, MATCH($Y192,[1]Collections!$C:$C,0), 5)</f>
        <v>150.15679800000001</v>
      </c>
      <c r="I192" s="27" t="s">
        <v>408</v>
      </c>
      <c r="J192" s="18" t="s">
        <v>548</v>
      </c>
      <c r="K192" s="18">
        <v>43361</v>
      </c>
      <c r="L192" s="18">
        <v>43361</v>
      </c>
      <c r="N192" s="7" t="s">
        <v>404</v>
      </c>
      <c r="O192" s="7" t="s">
        <v>404</v>
      </c>
      <c r="P192" s="7" t="s">
        <v>404</v>
      </c>
      <c r="R192" s="22" t="s">
        <v>548</v>
      </c>
      <c r="S192" s="22" t="s">
        <v>406</v>
      </c>
      <c r="T192" s="22" t="s">
        <v>406</v>
      </c>
      <c r="V192">
        <f>COUNTIFS(leafdata!$A:$A,collections!$A192,leafdata!$D:$D,"Adult")</f>
        <v>3</v>
      </c>
      <c r="W192">
        <f>COUNTIFS(leafdata!$A:$A,collections!$A192,leafdata!$D:$D,"Juvenile")</f>
        <v>0</v>
      </c>
      <c r="Y192" t="s">
        <v>411</v>
      </c>
    </row>
    <row r="193" spans="1:25" x14ac:dyDescent="0.2">
      <c r="A193" s="7" t="s">
        <v>446</v>
      </c>
      <c r="B193" s="17" t="str">
        <f>INDEX([1]Collections!$A:$Z, MATCH($Y193,[1]Collections!$C:$C,0), 1)</f>
        <v>Corymbia gummifera</v>
      </c>
      <c r="C193" t="str">
        <f t="shared" si="2"/>
        <v>Corymbia gummifera</v>
      </c>
      <c r="D193" t="str">
        <f>IF(LEFT($B193)="*","",INDEX(counts!B:C,MATCH($B193,counts!B:B,0), 2))</f>
        <v>C.gum</v>
      </c>
      <c r="E193" s="18">
        <f>INDEX([1]Collections!$A:$Z, MATCH($Y193,[1]Collections!$C:$C,0), 2)</f>
        <v>43007</v>
      </c>
      <c r="F193" s="26" t="str">
        <f>INDEX([1]Collections!$A:$Z, MATCH($Y193,[1]Collections!$C:$C,0), 21)&amp;" "&amp;INDEX([1]Collections!$A:$Z, MATCH($Y193,[1]Collections!$C:$C,0), 20)</f>
        <v>P.A. Vesk</v>
      </c>
      <c r="G193" s="23">
        <f>INDEX([1]Collections!$A:$Z, MATCH($Y193,[1]Collections!$C:$C,0), 4)</f>
        <v>-35.997250000000001</v>
      </c>
      <c r="H193" s="23">
        <f>INDEX([1]Collections!$A:$Z, MATCH($Y193,[1]Collections!$C:$C,0), 5)</f>
        <v>150.13167999999999</v>
      </c>
      <c r="I193" s="27" t="s">
        <v>408</v>
      </c>
      <c r="J193" s="18" t="s">
        <v>548</v>
      </c>
      <c r="K193" s="18">
        <v>43361</v>
      </c>
      <c r="L193" s="18">
        <v>43361</v>
      </c>
      <c r="N193" s="7" t="s">
        <v>404</v>
      </c>
      <c r="O193" s="7" t="s">
        <v>404</v>
      </c>
      <c r="P193" s="7" t="s">
        <v>404</v>
      </c>
      <c r="R193" s="22" t="s">
        <v>548</v>
      </c>
      <c r="S193" s="22" t="s">
        <v>406</v>
      </c>
      <c r="T193" s="22" t="s">
        <v>406</v>
      </c>
      <c r="V193">
        <f>COUNTIFS(leafdata!$A:$A,collections!$A193,leafdata!$D:$D,"Adult")</f>
        <v>2</v>
      </c>
      <c r="W193">
        <f>COUNTIFS(leafdata!$A:$A,collections!$A193,leafdata!$D:$D,"Juvenile")</f>
        <v>0</v>
      </c>
      <c r="Y193" t="s">
        <v>423</v>
      </c>
    </row>
    <row r="194" spans="1:25" x14ac:dyDescent="0.2">
      <c r="A194" s="7" t="s">
        <v>447</v>
      </c>
      <c r="B194" s="17" t="str">
        <f>INDEX([1]Collections!$A:$Z, MATCH($Y194,[1]Collections!$C:$C,0), 1)</f>
        <v>Angophora floribunda</v>
      </c>
      <c r="C194" t="str">
        <f t="shared" si="2"/>
        <v>Angophora floribunda</v>
      </c>
      <c r="D194" t="str">
        <f>IF(LEFT($B194)="*","",INDEX(counts!B:C,MATCH($B194,counts!B:B,0), 2))</f>
        <v>A.flo</v>
      </c>
      <c r="E194" s="18">
        <f>INDEX([1]Collections!$A:$Z, MATCH($Y194,[1]Collections!$C:$C,0), 2)</f>
        <v>43005</v>
      </c>
      <c r="F194" s="26" t="str">
        <f>INDEX([1]Collections!$A:$Z, MATCH($Y194,[1]Collections!$C:$C,0), 21)&amp;" "&amp;INDEX([1]Collections!$A:$Z, MATCH($Y194,[1]Collections!$C:$C,0), 20)</f>
        <v>P.A. Vesk</v>
      </c>
      <c r="G194" s="23">
        <f>INDEX([1]Collections!$A:$Z, MATCH($Y194,[1]Collections!$C:$C,0), 4)</f>
        <v>-36.096150000000002</v>
      </c>
      <c r="H194" s="23">
        <f>INDEX([1]Collections!$A:$Z, MATCH($Y194,[1]Collections!$C:$C,0), 5)</f>
        <v>150.04386199999999</v>
      </c>
      <c r="I194" s="27" t="s">
        <v>408</v>
      </c>
      <c r="J194" s="18" t="s">
        <v>548</v>
      </c>
      <c r="K194" s="18">
        <v>43361</v>
      </c>
      <c r="L194" s="18">
        <v>43361</v>
      </c>
      <c r="N194" s="7" t="s">
        <v>404</v>
      </c>
      <c r="O194" s="7" t="s">
        <v>404</v>
      </c>
      <c r="P194" s="7" t="s">
        <v>404</v>
      </c>
      <c r="R194" s="22" t="s">
        <v>548</v>
      </c>
      <c r="S194" s="22" t="s">
        <v>406</v>
      </c>
      <c r="T194" s="22" t="s">
        <v>406</v>
      </c>
      <c r="V194">
        <f>COUNTIFS(leafdata!$A:$A,collections!$A194,leafdata!$D:$D,"Adult")</f>
        <v>3</v>
      </c>
      <c r="W194">
        <f>COUNTIFS(leafdata!$A:$A,collections!$A194,leafdata!$D:$D,"Juvenile")</f>
        <v>0</v>
      </c>
      <c r="Y194" t="s">
        <v>412</v>
      </c>
    </row>
    <row r="195" spans="1:25" x14ac:dyDescent="0.2">
      <c r="A195" s="7" t="s">
        <v>448</v>
      </c>
      <c r="B195" s="17" t="str">
        <f>INDEX([1]Collections!$A:$Z, MATCH($Y195,[1]Collections!$C:$C,0), 1)</f>
        <v>Corymbia gummifera</v>
      </c>
      <c r="C195" t="str">
        <f t="shared" si="2"/>
        <v>Corymbia gummifera</v>
      </c>
      <c r="D195" t="str">
        <f>IF(LEFT($B195)="*","",INDEX(counts!B:C,MATCH($B195,counts!B:B,0), 2))</f>
        <v>C.gum</v>
      </c>
      <c r="E195" s="18">
        <f>INDEX([1]Collections!$A:$Z, MATCH($Y195,[1]Collections!$C:$C,0), 2)</f>
        <v>43006</v>
      </c>
      <c r="F195" s="26" t="str">
        <f>INDEX([1]Collections!$A:$Z, MATCH($Y195,[1]Collections!$C:$C,0), 21)&amp;" "&amp;INDEX([1]Collections!$A:$Z, MATCH($Y195,[1]Collections!$C:$C,0), 20)</f>
        <v>P.A. Vesk</v>
      </c>
      <c r="G195" s="23">
        <f>INDEX([1]Collections!$A:$Z, MATCH($Y195,[1]Collections!$C:$C,0), 4)</f>
        <v>-36.040090999999997</v>
      </c>
      <c r="H195" s="23">
        <f>INDEX([1]Collections!$A:$Z, MATCH($Y195,[1]Collections!$C:$C,0), 5)</f>
        <v>150.07271399999999</v>
      </c>
      <c r="I195" s="27" t="s">
        <v>408</v>
      </c>
      <c r="J195" s="18" t="s">
        <v>548</v>
      </c>
      <c r="K195" s="18">
        <v>43361</v>
      </c>
      <c r="L195" s="18">
        <v>43361</v>
      </c>
      <c r="N195" s="7" t="s">
        <v>404</v>
      </c>
      <c r="O195" s="7" t="s">
        <v>404</v>
      </c>
      <c r="P195" s="7" t="s">
        <v>404</v>
      </c>
      <c r="R195" s="22" t="s">
        <v>548</v>
      </c>
      <c r="S195" s="22" t="s">
        <v>406</v>
      </c>
      <c r="T195" s="22" t="s">
        <v>406</v>
      </c>
      <c r="V195">
        <f>COUNTIFS(leafdata!$A:$A,collections!$A195,leafdata!$D:$D,"Adult")</f>
        <v>3</v>
      </c>
      <c r="W195">
        <f>COUNTIFS(leafdata!$A:$A,collections!$A195,leafdata!$D:$D,"Juvenile")</f>
        <v>0</v>
      </c>
      <c r="Y195" t="s">
        <v>424</v>
      </c>
    </row>
    <row r="196" spans="1:25" x14ac:dyDescent="0.2">
      <c r="A196" s="7" t="s">
        <v>449</v>
      </c>
      <c r="B196" s="17" t="str">
        <f>INDEX([1]Collections!$A:$Z, MATCH($Y196,[1]Collections!$C:$C,0), 1)</f>
        <v>Angophora floribunda</v>
      </c>
      <c r="C196" t="str">
        <f t="shared" ref="C196:C259" si="3">IF(LEFT($B196)="*","",$B196)</f>
        <v>Angophora floribunda</v>
      </c>
      <c r="D196" t="str">
        <f>IF(LEFT($B196)="*","",INDEX(counts!B:C,MATCH($B196,counts!B:B,0), 2))</f>
        <v>A.flo</v>
      </c>
      <c r="E196" s="18">
        <f>INDEX([1]Collections!$A:$Z, MATCH($Y196,[1]Collections!$C:$C,0), 2)</f>
        <v>43006</v>
      </c>
      <c r="F196" s="26" t="str">
        <f>INDEX([1]Collections!$A:$Z, MATCH($Y196,[1]Collections!$C:$C,0), 21)&amp;" "&amp;INDEX([1]Collections!$A:$Z, MATCH($Y196,[1]Collections!$C:$C,0), 20)</f>
        <v>P.A. Vesk</v>
      </c>
      <c r="G196" s="23">
        <f>INDEX([1]Collections!$A:$Z, MATCH($Y196,[1]Collections!$C:$C,0), 4)</f>
        <v>-36.040982999999997</v>
      </c>
      <c r="H196" s="23">
        <f>INDEX([1]Collections!$A:$Z, MATCH($Y196,[1]Collections!$C:$C,0), 5)</f>
        <v>150.07949400000001</v>
      </c>
      <c r="I196" s="27" t="s">
        <v>408</v>
      </c>
      <c r="J196" s="18" t="s">
        <v>548</v>
      </c>
      <c r="K196" s="18">
        <v>43361</v>
      </c>
      <c r="L196" s="18">
        <v>43361</v>
      </c>
      <c r="N196" s="7" t="s">
        <v>404</v>
      </c>
      <c r="O196" s="7" t="s">
        <v>404</v>
      </c>
      <c r="P196" s="7" t="s">
        <v>404</v>
      </c>
      <c r="R196" s="22" t="s">
        <v>548</v>
      </c>
      <c r="S196" s="22" t="s">
        <v>406</v>
      </c>
      <c r="T196" s="22" t="s">
        <v>406</v>
      </c>
      <c r="V196">
        <f>COUNTIFS(leafdata!$A:$A,collections!$A196,leafdata!$D:$D,"Adult")</f>
        <v>3</v>
      </c>
      <c r="W196">
        <f>COUNTIFS(leafdata!$A:$A,collections!$A196,leafdata!$D:$D,"Juvenile")</f>
        <v>0</v>
      </c>
      <c r="Y196" t="s">
        <v>414</v>
      </c>
    </row>
    <row r="197" spans="1:25" x14ac:dyDescent="0.2">
      <c r="A197" s="7" t="s">
        <v>450</v>
      </c>
      <c r="B197" s="17" t="str">
        <f>INDEX([1]Collections!$A:$Z, MATCH($Y197,[1]Collections!$C:$C,0), 1)</f>
        <v>Angophora floribunda</v>
      </c>
      <c r="C197" t="str">
        <f t="shared" si="3"/>
        <v>Angophora floribunda</v>
      </c>
      <c r="D197" t="str">
        <f>IF(LEFT($B197)="*","",INDEX(counts!B:C,MATCH($B197,counts!B:B,0), 2))</f>
        <v>A.flo</v>
      </c>
      <c r="E197" s="18">
        <f>INDEX([1]Collections!$A:$Z, MATCH($Y197,[1]Collections!$C:$C,0), 2)</f>
        <v>43007</v>
      </c>
      <c r="F197" s="26" t="str">
        <f>INDEX([1]Collections!$A:$Z, MATCH($Y197,[1]Collections!$C:$C,0), 21)&amp;" "&amp;INDEX([1]Collections!$A:$Z, MATCH($Y197,[1]Collections!$C:$C,0), 20)</f>
        <v>P.A. Vesk</v>
      </c>
      <c r="G197" s="23">
        <f>INDEX([1]Collections!$A:$Z, MATCH($Y197,[1]Collections!$C:$C,0), 4)</f>
        <v>-36.116124999999997</v>
      </c>
      <c r="H197" s="23">
        <f>INDEX([1]Collections!$A:$Z, MATCH($Y197,[1]Collections!$C:$C,0), 5)</f>
        <v>150.060776</v>
      </c>
      <c r="I197" s="27" t="s">
        <v>408</v>
      </c>
      <c r="J197" s="18" t="s">
        <v>548</v>
      </c>
      <c r="K197" s="18">
        <v>43361</v>
      </c>
      <c r="L197" s="18">
        <v>43361</v>
      </c>
      <c r="N197" s="7" t="s">
        <v>404</v>
      </c>
      <c r="O197" s="7" t="s">
        <v>404</v>
      </c>
      <c r="P197" s="7" t="s">
        <v>404</v>
      </c>
      <c r="R197" s="22" t="s">
        <v>548</v>
      </c>
      <c r="S197" s="22" t="s">
        <v>406</v>
      </c>
      <c r="T197" s="22" t="s">
        <v>406</v>
      </c>
      <c r="V197">
        <f>COUNTIFS(leafdata!$A:$A,collections!$A197,leafdata!$D:$D,"Adult")</f>
        <v>3</v>
      </c>
      <c r="W197">
        <f>COUNTIFS(leafdata!$A:$A,collections!$A197,leafdata!$D:$D,"Juvenile")</f>
        <v>0</v>
      </c>
      <c r="Y197" t="s">
        <v>413</v>
      </c>
    </row>
    <row r="198" spans="1:25" x14ac:dyDescent="0.2">
      <c r="A198" s="7" t="s">
        <v>451</v>
      </c>
      <c r="B198" s="17" t="str">
        <f>INDEX([1]Collections!$A:$Z, MATCH($Y198,[1]Collections!$C:$C,0), 1)</f>
        <v>Eucalyptus radiata subsp. robertsonii</v>
      </c>
      <c r="C198" t="str">
        <f t="shared" si="3"/>
        <v>Eucalyptus radiata subsp. robertsonii</v>
      </c>
      <c r="D198" t="str">
        <f>IF(LEFT($B198)="*","",INDEX(counts!B:C,MATCH($B198,counts!B:B,0), 2))</f>
        <v>E.radro</v>
      </c>
      <c r="E198" s="18">
        <f>INDEX([1]Collections!$A:$Z, MATCH($Y198,[1]Collections!$C:$C,0), 2)</f>
        <v>43043</v>
      </c>
      <c r="F198" s="26" t="str">
        <f>INDEX([1]Collections!$A:$Z, MATCH($Y198,[1]Collections!$C:$C,0), 21)&amp;" "&amp;INDEX([1]Collections!$A:$Z, MATCH($Y198,[1]Collections!$C:$C,0), 20)</f>
        <v>W.C. Neal</v>
      </c>
      <c r="G198" s="23">
        <f>INDEX([1]Collections!$A:$Z, MATCH($Y198,[1]Collections!$C:$C,0), 4)</f>
        <v>-35.449339999999999</v>
      </c>
      <c r="H198" s="23">
        <f>INDEX([1]Collections!$A:$Z, MATCH($Y198,[1]Collections!$C:$C,0), 5)</f>
        <v>148.93373</v>
      </c>
      <c r="I198" s="27" t="s">
        <v>408</v>
      </c>
      <c r="J198" s="18" t="s">
        <v>548</v>
      </c>
      <c r="K198" s="18">
        <v>43361</v>
      </c>
      <c r="L198" s="18">
        <v>43361</v>
      </c>
      <c r="N198" s="7" t="s">
        <v>404</v>
      </c>
      <c r="O198" s="7" t="s">
        <v>404</v>
      </c>
      <c r="P198" s="7" t="s">
        <v>404</v>
      </c>
      <c r="R198" s="22" t="s">
        <v>548</v>
      </c>
      <c r="S198" s="22" t="s">
        <v>406</v>
      </c>
      <c r="T198" s="22" t="s">
        <v>406</v>
      </c>
      <c r="V198">
        <f>COUNTIFS(leafdata!$A:$A,collections!$A198,leafdata!$D:$D,"Adult")</f>
        <v>3</v>
      </c>
      <c r="W198">
        <f>COUNTIFS(leafdata!$A:$A,collections!$A198,leafdata!$D:$D,"Juvenile")</f>
        <v>0</v>
      </c>
      <c r="Y198" t="s">
        <v>415</v>
      </c>
    </row>
    <row r="199" spans="1:25" x14ac:dyDescent="0.2">
      <c r="A199" s="7" t="s">
        <v>452</v>
      </c>
      <c r="B199" s="17" t="str">
        <f>INDEX([1]Collections!$A:$Z, MATCH($Y199,[1]Collections!$C:$C,0), 1)</f>
        <v>Eucalyptus radiata subsp. robertsonii</v>
      </c>
      <c r="C199" t="str">
        <f t="shared" si="3"/>
        <v>Eucalyptus radiata subsp. robertsonii</v>
      </c>
      <c r="D199" t="str">
        <f>IF(LEFT($B199)="*","",INDEX(counts!B:C,MATCH($B199,counts!B:B,0), 2))</f>
        <v>E.radro</v>
      </c>
      <c r="E199" s="18">
        <f>INDEX([1]Collections!$A:$Z, MATCH($Y199,[1]Collections!$C:$C,0), 2)</f>
        <v>43043</v>
      </c>
      <c r="F199" s="26" t="str">
        <f>INDEX([1]Collections!$A:$Z, MATCH($Y199,[1]Collections!$C:$C,0), 21)&amp;" "&amp;INDEX([1]Collections!$A:$Z, MATCH($Y199,[1]Collections!$C:$C,0), 20)</f>
        <v>W.C. Neal</v>
      </c>
      <c r="G199" s="23">
        <f>INDEX([1]Collections!$A:$Z, MATCH($Y199,[1]Collections!$C:$C,0), 4)</f>
        <v>-35.449339999999999</v>
      </c>
      <c r="H199" s="23">
        <f>INDEX([1]Collections!$A:$Z, MATCH($Y199,[1]Collections!$C:$C,0), 5)</f>
        <v>148.93373</v>
      </c>
      <c r="I199" s="27" t="s">
        <v>408</v>
      </c>
      <c r="J199" s="18" t="s">
        <v>548</v>
      </c>
      <c r="K199" s="18">
        <v>43361</v>
      </c>
      <c r="L199" s="18">
        <v>43361</v>
      </c>
      <c r="N199" s="7" t="s">
        <v>404</v>
      </c>
      <c r="O199" s="7" t="s">
        <v>404</v>
      </c>
      <c r="P199" s="7" t="s">
        <v>404</v>
      </c>
      <c r="R199" s="22" t="s">
        <v>548</v>
      </c>
      <c r="S199" s="22" t="s">
        <v>406</v>
      </c>
      <c r="T199" s="22" t="s">
        <v>406</v>
      </c>
      <c r="V199">
        <f>COUNTIFS(leafdata!$A:$A,collections!$A199,leafdata!$D:$D,"Adult")</f>
        <v>3</v>
      </c>
      <c r="W199">
        <f>COUNTIFS(leafdata!$A:$A,collections!$A199,leafdata!$D:$D,"Juvenile")</f>
        <v>0</v>
      </c>
      <c r="Y199" t="s">
        <v>416</v>
      </c>
    </row>
    <row r="200" spans="1:25" x14ac:dyDescent="0.2">
      <c r="A200" s="7" t="s">
        <v>453</v>
      </c>
      <c r="B200" s="17" t="str">
        <f>INDEX([1]Collections!$A:$Z, MATCH($Y200,[1]Collections!$C:$C,0), 1)</f>
        <v>Eucalyptus radiata subsp. robertsonii</v>
      </c>
      <c r="C200" t="str">
        <f t="shared" si="3"/>
        <v>Eucalyptus radiata subsp. robertsonii</v>
      </c>
      <c r="D200" t="str">
        <f>IF(LEFT($B200)="*","",INDEX(counts!B:C,MATCH($B200,counts!B:B,0), 2))</f>
        <v>E.radro</v>
      </c>
      <c r="E200" s="18">
        <f>INDEX([1]Collections!$A:$Z, MATCH($Y200,[1]Collections!$C:$C,0), 2)</f>
        <v>43043</v>
      </c>
      <c r="F200" s="26" t="str">
        <f>INDEX([1]Collections!$A:$Z, MATCH($Y200,[1]Collections!$C:$C,0), 21)&amp;" "&amp;INDEX([1]Collections!$A:$Z, MATCH($Y200,[1]Collections!$C:$C,0), 20)</f>
        <v>W.C. Neal</v>
      </c>
      <c r="G200" s="23">
        <f>INDEX([1]Collections!$A:$Z, MATCH($Y200,[1]Collections!$C:$C,0), 4)</f>
        <v>-35.462029999999999</v>
      </c>
      <c r="H200" s="23">
        <f>INDEX([1]Collections!$A:$Z, MATCH($Y200,[1]Collections!$C:$C,0), 5)</f>
        <v>148.9143</v>
      </c>
      <c r="I200" s="27" t="s">
        <v>408</v>
      </c>
      <c r="J200" s="18" t="s">
        <v>548</v>
      </c>
      <c r="K200" s="18">
        <v>43361</v>
      </c>
      <c r="L200" s="18">
        <v>43361</v>
      </c>
      <c r="N200" s="7" t="s">
        <v>404</v>
      </c>
      <c r="O200" s="7" t="s">
        <v>404</v>
      </c>
      <c r="P200" s="7" t="s">
        <v>404</v>
      </c>
      <c r="R200" s="22" t="s">
        <v>548</v>
      </c>
      <c r="S200" s="22" t="s">
        <v>406</v>
      </c>
      <c r="T200" s="22" t="s">
        <v>406</v>
      </c>
      <c r="V200">
        <f>COUNTIFS(leafdata!$A:$A,collections!$A200,leafdata!$D:$D,"Adult")</f>
        <v>3</v>
      </c>
      <c r="W200">
        <f>COUNTIFS(leafdata!$A:$A,collections!$A200,leafdata!$D:$D,"Juvenile")</f>
        <v>0</v>
      </c>
      <c r="Y200" t="s">
        <v>417</v>
      </c>
    </row>
    <row r="201" spans="1:25" x14ac:dyDescent="0.2">
      <c r="A201" s="7" t="s">
        <v>460</v>
      </c>
      <c r="B201" s="17" t="str">
        <f>INDEX([1]Collections!$A:$Z, MATCH($Y201,[1]Collections!$C:$C,0), 1)</f>
        <v>Eucalyptus baxteri</v>
      </c>
      <c r="C201" t="str">
        <f t="shared" si="3"/>
        <v>Eucalyptus baxteri</v>
      </c>
      <c r="D201" t="str">
        <f>IF(LEFT($B201)="*","",INDEX(counts!B:C,MATCH($B201,counts!B:B,0), 2))</f>
        <v>E.bax</v>
      </c>
      <c r="E201" s="18">
        <f>INDEX([1]Collections!$A:$Z, MATCH($Y201,[1]Collections!$C:$C,0), 2)</f>
        <v>43190</v>
      </c>
      <c r="F201" s="26" t="str">
        <f>INDEX([1]Collections!$A:$Z, MATCH($Y201,[1]Collections!$C:$C,0), 21)&amp;" "&amp;INDEX([1]Collections!$A:$Z, MATCH($Y201,[1]Collections!$C:$C,0), 20)</f>
        <v>W.C. Neal</v>
      </c>
      <c r="G201" s="23">
        <f>INDEX([1]Collections!$A:$Z, MATCH($Y201,[1]Collections!$C:$C,0), 4)</f>
        <v>-38.412500000000001</v>
      </c>
      <c r="H201" s="23">
        <f>INDEX([1]Collections!$A:$Z, MATCH($Y201,[1]Collections!$C:$C,0), 5)</f>
        <v>144.15575999999999</v>
      </c>
      <c r="I201" s="27" t="s">
        <v>408</v>
      </c>
      <c r="J201" s="18" t="s">
        <v>548</v>
      </c>
      <c r="K201" s="18">
        <v>43367</v>
      </c>
      <c r="L201" s="18">
        <v>43367</v>
      </c>
      <c r="N201" s="7" t="s">
        <v>404</v>
      </c>
      <c r="O201" s="7" t="s">
        <v>404</v>
      </c>
      <c r="P201" s="7" t="s">
        <v>404</v>
      </c>
      <c r="R201" s="22" t="s">
        <v>548</v>
      </c>
      <c r="S201" s="22" t="s">
        <v>406</v>
      </c>
      <c r="T201" s="22" t="s">
        <v>406</v>
      </c>
      <c r="V201">
        <f>COUNTIFS(leafdata!$A:$A,collections!$A201,leafdata!$D:$D,"Adult")</f>
        <v>3</v>
      </c>
      <c r="W201">
        <f>COUNTIFS(leafdata!$A:$A,collections!$A201,leafdata!$D:$D,"Juvenile")</f>
        <v>0</v>
      </c>
      <c r="Y201" t="s">
        <v>524</v>
      </c>
    </row>
    <row r="202" spans="1:25" x14ac:dyDescent="0.2">
      <c r="A202" s="7" t="s">
        <v>461</v>
      </c>
      <c r="B202" s="17" t="str">
        <f>INDEX([1]Collections!$A:$Z, MATCH($Y202,[1]Collections!$C:$C,0), 1)</f>
        <v>Eucalyptus baxteri</v>
      </c>
      <c r="C202" t="str">
        <f t="shared" si="3"/>
        <v>Eucalyptus baxteri</v>
      </c>
      <c r="D202" t="str">
        <f>IF(LEFT($B202)="*","",INDEX(counts!B:C,MATCH($B202,counts!B:B,0), 2))</f>
        <v>E.bax</v>
      </c>
      <c r="E202" s="18">
        <f>INDEX([1]Collections!$A:$Z, MATCH($Y202,[1]Collections!$C:$C,0), 2)</f>
        <v>43190</v>
      </c>
      <c r="F202" s="26" t="str">
        <f>INDEX([1]Collections!$A:$Z, MATCH($Y202,[1]Collections!$C:$C,0), 21)&amp;" "&amp;INDEX([1]Collections!$A:$Z, MATCH($Y202,[1]Collections!$C:$C,0), 20)</f>
        <v>W.C. Neal</v>
      </c>
      <c r="G202" s="23">
        <f>INDEX([1]Collections!$A:$Z, MATCH($Y202,[1]Collections!$C:$C,0), 4)</f>
        <v>-38.414259999999999</v>
      </c>
      <c r="H202" s="23">
        <f>INDEX([1]Collections!$A:$Z, MATCH($Y202,[1]Collections!$C:$C,0), 5)</f>
        <v>144.13425000000001</v>
      </c>
      <c r="I202" s="27" t="s">
        <v>408</v>
      </c>
      <c r="J202" s="18" t="s">
        <v>548</v>
      </c>
      <c r="K202" s="18">
        <v>43367</v>
      </c>
      <c r="L202" s="18">
        <v>43367</v>
      </c>
      <c r="N202" s="7" t="s">
        <v>404</v>
      </c>
      <c r="O202" s="7" t="s">
        <v>404</v>
      </c>
      <c r="P202" s="7" t="s">
        <v>404</v>
      </c>
      <c r="R202" s="22" t="s">
        <v>548</v>
      </c>
      <c r="S202" s="22" t="s">
        <v>406</v>
      </c>
      <c r="T202" s="22" t="s">
        <v>406</v>
      </c>
      <c r="V202">
        <f>COUNTIFS(leafdata!$A:$A,collections!$A202,leafdata!$D:$D,"Adult")</f>
        <v>3</v>
      </c>
      <c r="W202">
        <f>COUNTIFS(leafdata!$A:$A,collections!$A202,leafdata!$D:$D,"Juvenile")</f>
        <v>0</v>
      </c>
      <c r="Y202" t="s">
        <v>525</v>
      </c>
    </row>
    <row r="203" spans="1:25" x14ac:dyDescent="0.2">
      <c r="A203" s="7" t="s">
        <v>462</v>
      </c>
      <c r="B203" s="17" t="str">
        <f>INDEX([1]Collections!$A:$Z, MATCH($Y203,[1]Collections!$C:$C,0), 1)</f>
        <v>Eucalyptus conspicua</v>
      </c>
      <c r="C203" t="str">
        <f t="shared" si="3"/>
        <v>Eucalyptus conspicua</v>
      </c>
      <c r="D203" t="str">
        <f>IF(LEFT($B203)="*","",INDEX(counts!B:C,MATCH($B203,counts!B:B,0), 2))</f>
        <v>E.cspc</v>
      </c>
      <c r="E203" s="18">
        <f>INDEX([1]Collections!$A:$Z, MATCH($Y203,[1]Collections!$C:$C,0), 2)</f>
        <v>43161</v>
      </c>
      <c r="F203" s="26" t="str">
        <f>INDEX([1]Collections!$A:$Z, MATCH($Y203,[1]Collections!$C:$C,0), 21)&amp;" "&amp;INDEX([1]Collections!$A:$Z, MATCH($Y203,[1]Collections!$C:$C,0), 20)</f>
        <v>P.A. Vesk</v>
      </c>
      <c r="G203" s="23">
        <f>INDEX([1]Collections!$A:$Z, MATCH($Y203,[1]Collections!$C:$C,0), 4)</f>
        <v>-38.037199999999999</v>
      </c>
      <c r="H203" s="23">
        <f>INDEX([1]Collections!$A:$Z, MATCH($Y203,[1]Collections!$C:$C,0), 5)</f>
        <v>146.32729</v>
      </c>
      <c r="I203" s="27" t="s">
        <v>408</v>
      </c>
      <c r="J203" s="18" t="s">
        <v>548</v>
      </c>
      <c r="K203" s="18">
        <v>43367</v>
      </c>
      <c r="L203" s="18">
        <v>43367</v>
      </c>
      <c r="N203" s="7" t="s">
        <v>404</v>
      </c>
      <c r="O203" s="7" t="s">
        <v>404</v>
      </c>
      <c r="P203" s="7" t="s">
        <v>404</v>
      </c>
      <c r="R203" s="22" t="s">
        <v>548</v>
      </c>
      <c r="S203" s="22" t="s">
        <v>406</v>
      </c>
      <c r="T203" s="22" t="s">
        <v>406</v>
      </c>
      <c r="V203">
        <f>COUNTIFS(leafdata!$A:$A,collections!$A203,leafdata!$D:$D,"Adult")</f>
        <v>3</v>
      </c>
      <c r="W203">
        <f>COUNTIFS(leafdata!$A:$A,collections!$A203,leafdata!$D:$D,"Juvenile")</f>
        <v>0</v>
      </c>
      <c r="Y203" t="s">
        <v>497</v>
      </c>
    </row>
    <row r="204" spans="1:25" x14ac:dyDescent="0.2">
      <c r="A204" s="7" t="s">
        <v>463</v>
      </c>
      <c r="B204" s="17" t="str">
        <f>INDEX([1]Collections!$A:$Z, MATCH($Y204,[1]Collections!$C:$C,0), 1)</f>
        <v>Eucalyptus conspicua</v>
      </c>
      <c r="C204" t="str">
        <f t="shared" si="3"/>
        <v>Eucalyptus conspicua</v>
      </c>
      <c r="D204" t="str">
        <f>IF(LEFT($B204)="*","",INDEX(counts!B:C,MATCH($B204,counts!B:B,0), 2))</f>
        <v>E.cspc</v>
      </c>
      <c r="E204" s="18">
        <f>INDEX([1]Collections!$A:$Z, MATCH($Y204,[1]Collections!$C:$C,0), 2)</f>
        <v>43161</v>
      </c>
      <c r="F204" s="26" t="str">
        <f>INDEX([1]Collections!$A:$Z, MATCH($Y204,[1]Collections!$C:$C,0), 21)&amp;" "&amp;INDEX([1]Collections!$A:$Z, MATCH($Y204,[1]Collections!$C:$C,0), 20)</f>
        <v>P.A. Vesk</v>
      </c>
      <c r="G204" s="23">
        <f>INDEX([1]Collections!$A:$Z, MATCH($Y204,[1]Collections!$C:$C,0), 4)</f>
        <v>-38.037199999999999</v>
      </c>
      <c r="H204" s="23">
        <f>INDEX([1]Collections!$A:$Z, MATCH($Y204,[1]Collections!$C:$C,0), 5)</f>
        <v>146.32729</v>
      </c>
      <c r="I204" s="27" t="s">
        <v>408</v>
      </c>
      <c r="J204" s="18" t="s">
        <v>548</v>
      </c>
      <c r="K204" s="18">
        <v>43367</v>
      </c>
      <c r="L204" s="18">
        <v>43367</v>
      </c>
      <c r="N204" s="7" t="s">
        <v>404</v>
      </c>
      <c r="O204" s="7" t="s">
        <v>404</v>
      </c>
      <c r="P204" s="7" t="s">
        <v>404</v>
      </c>
      <c r="R204" s="22" t="s">
        <v>548</v>
      </c>
      <c r="S204" s="22" t="s">
        <v>406</v>
      </c>
      <c r="T204" s="22" t="s">
        <v>406</v>
      </c>
      <c r="V204">
        <f>COUNTIFS(leafdata!$A:$A,collections!$A204,leafdata!$D:$D,"Adult")</f>
        <v>3</v>
      </c>
      <c r="W204">
        <f>COUNTIFS(leafdata!$A:$A,collections!$A204,leafdata!$D:$D,"Juvenile")</f>
        <v>0</v>
      </c>
      <c r="Y204" t="s">
        <v>498</v>
      </c>
    </row>
    <row r="205" spans="1:25" x14ac:dyDescent="0.2">
      <c r="A205" s="7" t="s">
        <v>464</v>
      </c>
      <c r="B205" s="17" t="str">
        <f>INDEX([1]Collections!$A:$Z, MATCH($Y205,[1]Collections!$C:$C,0), 1)</f>
        <v>Eucalyptus paniculata</v>
      </c>
      <c r="C205" t="str">
        <f t="shared" si="3"/>
        <v>Eucalyptus paniculata</v>
      </c>
      <c r="D205" t="str">
        <f>IF(LEFT($B205)="*","",INDEX(counts!B:C,MATCH($B205,counts!B:B,0), 2))</f>
        <v>E.pan</v>
      </c>
      <c r="E205" s="18">
        <f>INDEX([1]Collections!$A:$Z, MATCH($Y205,[1]Collections!$C:$C,0), 2)</f>
        <v>43093</v>
      </c>
      <c r="F205" s="26" t="str">
        <f>INDEX([1]Collections!$A:$Z, MATCH($Y205,[1]Collections!$C:$C,0), 21)&amp;" "&amp;INDEX([1]Collections!$A:$Z, MATCH($Y205,[1]Collections!$C:$C,0), 20)</f>
        <v>P.A. Vesk</v>
      </c>
      <c r="G205" s="23">
        <f>INDEX([1]Collections!$A:$Z, MATCH($Y205,[1]Collections!$C:$C,0), 4)</f>
        <v>-34.914760000000001</v>
      </c>
      <c r="H205" s="23">
        <f>INDEX([1]Collections!$A:$Z, MATCH($Y205,[1]Collections!$C:$C,0), 5)</f>
        <v>150.402807</v>
      </c>
      <c r="I205" s="27" t="s">
        <v>408</v>
      </c>
      <c r="J205" s="18" t="s">
        <v>548</v>
      </c>
      <c r="K205" s="18">
        <v>43367</v>
      </c>
      <c r="L205" s="18">
        <v>43367</v>
      </c>
      <c r="N205" s="7" t="s">
        <v>404</v>
      </c>
      <c r="O205" s="7" t="s">
        <v>404</v>
      </c>
      <c r="P205" s="7" t="s">
        <v>404</v>
      </c>
      <c r="R205" s="22" t="s">
        <v>548</v>
      </c>
      <c r="S205" s="22" t="s">
        <v>406</v>
      </c>
      <c r="T205" s="22" t="s">
        <v>406</v>
      </c>
      <c r="V205">
        <f>COUNTIFS(leafdata!$A:$A,collections!$A205,leafdata!$D:$D,"Adult")</f>
        <v>3</v>
      </c>
      <c r="W205">
        <f>COUNTIFS(leafdata!$A:$A,collections!$A205,leafdata!$D:$D,"Juvenile")</f>
        <v>0</v>
      </c>
      <c r="Y205" t="s">
        <v>517</v>
      </c>
    </row>
    <row r="206" spans="1:25" x14ac:dyDescent="0.2">
      <c r="A206" s="7" t="s">
        <v>465</v>
      </c>
      <c r="B206" s="17" t="str">
        <f>INDEX([1]Collections!$A:$Z, MATCH($Y206,[1]Collections!$C:$C,0), 1)</f>
        <v>Eucalyptus camaldulensis</v>
      </c>
      <c r="C206" t="str">
        <f t="shared" si="3"/>
        <v>Eucalyptus camaldulensis</v>
      </c>
      <c r="D206" t="str">
        <f>IF(LEFT($B206)="*","",INDEX(counts!B:C,MATCH($B206,counts!B:B,0), 2))</f>
        <v>E.cam</v>
      </c>
      <c r="E206" s="18">
        <f>INDEX([1]Collections!$A:$Z, MATCH($Y206,[1]Collections!$C:$C,0), 2)</f>
        <v>43052</v>
      </c>
      <c r="F206" s="26" t="str">
        <f>INDEX([1]Collections!$A:$Z, MATCH($Y206,[1]Collections!$C:$C,0), 21)&amp;" "&amp;INDEX([1]Collections!$A:$Z, MATCH($Y206,[1]Collections!$C:$C,0), 20)</f>
        <v>P.A. Vesk</v>
      </c>
      <c r="G206" s="23">
        <f>INDEX([1]Collections!$A:$Z, MATCH($Y206,[1]Collections!$C:$C,0), 4)</f>
        <v>-37.695971</v>
      </c>
      <c r="H206" s="23">
        <f>INDEX([1]Collections!$A:$Z, MATCH($Y206,[1]Collections!$C:$C,0), 5)</f>
        <v>144.95198400000001</v>
      </c>
      <c r="I206" s="27" t="s">
        <v>408</v>
      </c>
      <c r="J206" s="18" t="s">
        <v>548</v>
      </c>
      <c r="K206" s="18">
        <v>43367</v>
      </c>
      <c r="L206" s="18">
        <v>43367</v>
      </c>
      <c r="N206" s="7" t="s">
        <v>404</v>
      </c>
      <c r="O206" s="7" t="s">
        <v>404</v>
      </c>
      <c r="P206" s="7" t="s">
        <v>404</v>
      </c>
      <c r="R206" s="22" t="s">
        <v>548</v>
      </c>
      <c r="S206" s="22" t="s">
        <v>406</v>
      </c>
      <c r="T206" s="22" t="s">
        <v>406</v>
      </c>
      <c r="V206">
        <f>COUNTIFS(leafdata!$A:$A,collections!$A206,leafdata!$D:$D,"Adult")</f>
        <v>3</v>
      </c>
      <c r="W206">
        <f>COUNTIFS(leafdata!$A:$A,collections!$A206,leafdata!$D:$D,"Juvenile")</f>
        <v>0</v>
      </c>
      <c r="Y206" t="s">
        <v>485</v>
      </c>
    </row>
    <row r="207" spans="1:25" x14ac:dyDescent="0.2">
      <c r="A207" s="7" t="s">
        <v>466</v>
      </c>
      <c r="B207" s="17" t="str">
        <f>INDEX([1]Collections!$A:$Z, MATCH($Y207,[1]Collections!$C:$C,0), 1)</f>
        <v>Eucalyptus regnans</v>
      </c>
      <c r="C207" t="str">
        <f t="shared" si="3"/>
        <v>Eucalyptus regnans</v>
      </c>
      <c r="D207" t="str">
        <f>IF(LEFT($B207)="*","",INDEX(counts!B:C,MATCH($B207,counts!B:B,0), 2))</f>
        <v>E.reg</v>
      </c>
      <c r="E207" s="18">
        <f>INDEX([1]Collections!$A:$Z, MATCH($Y207,[1]Collections!$C:$C,0), 2)</f>
        <v>42895</v>
      </c>
      <c r="F207" s="26" t="str">
        <f>INDEX([1]Collections!$A:$Z, MATCH($Y207,[1]Collections!$C:$C,0), 21)&amp;" "&amp;INDEX([1]Collections!$A:$Z, MATCH($Y207,[1]Collections!$C:$C,0), 20)</f>
        <v>P.A. Vesk</v>
      </c>
      <c r="G207" s="23">
        <f>INDEX([1]Collections!$A:$Z, MATCH($Y207,[1]Collections!$C:$C,0), 4)</f>
        <v>-37.767485000000001</v>
      </c>
      <c r="H207" s="23">
        <f>INDEX([1]Collections!$A:$Z, MATCH($Y207,[1]Collections!$C:$C,0), 5)</f>
        <v>145.81294399999999</v>
      </c>
      <c r="I207" s="27" t="s">
        <v>408</v>
      </c>
      <c r="J207" s="18" t="s">
        <v>548</v>
      </c>
      <c r="K207" s="18">
        <v>43367</v>
      </c>
      <c r="L207" s="18">
        <v>43367</v>
      </c>
      <c r="N207" s="7" t="s">
        <v>404</v>
      </c>
      <c r="O207" s="7" t="s">
        <v>404</v>
      </c>
      <c r="P207" s="7" t="s">
        <v>404</v>
      </c>
      <c r="R207" s="22" t="s">
        <v>548</v>
      </c>
      <c r="S207" s="22" t="s">
        <v>406</v>
      </c>
      <c r="T207" s="22" t="s">
        <v>406</v>
      </c>
      <c r="V207">
        <f>COUNTIFS(leafdata!$A:$A,collections!$A207,leafdata!$D:$D,"Adult")</f>
        <v>3</v>
      </c>
      <c r="W207">
        <f>COUNTIFS(leafdata!$A:$A,collections!$A207,leafdata!$D:$D,"Juvenile")</f>
        <v>0</v>
      </c>
      <c r="Y207" t="s">
        <v>491</v>
      </c>
    </row>
    <row r="208" spans="1:25" x14ac:dyDescent="0.2">
      <c r="A208" s="7" t="s">
        <v>467</v>
      </c>
      <c r="B208" s="17" t="str">
        <f>INDEX([1]Collections!$A:$Z, MATCH($Y208,[1]Collections!$C:$C,0), 1)</f>
        <v>Eucalyptus paniculata</v>
      </c>
      <c r="C208" t="str">
        <f t="shared" si="3"/>
        <v>Eucalyptus paniculata</v>
      </c>
      <c r="D208" t="str">
        <f>IF(LEFT($B208)="*","",INDEX(counts!B:C,MATCH($B208,counts!B:B,0), 2))</f>
        <v>E.pan</v>
      </c>
      <c r="E208" s="18">
        <f>INDEX([1]Collections!$A:$Z, MATCH($Y208,[1]Collections!$C:$C,0), 2)</f>
        <v>43100</v>
      </c>
      <c r="F208" s="26" t="str">
        <f>INDEX([1]Collections!$A:$Z, MATCH($Y208,[1]Collections!$C:$C,0), 21)&amp;" "&amp;INDEX([1]Collections!$A:$Z, MATCH($Y208,[1]Collections!$C:$C,0), 20)</f>
        <v>P.A. Vesk</v>
      </c>
      <c r="G208" s="23">
        <f>INDEX([1]Collections!$A:$Z, MATCH($Y208,[1]Collections!$C:$C,0), 4)</f>
        <v>-32.22542</v>
      </c>
      <c r="H208" s="23">
        <f>INDEX([1]Collections!$A:$Z, MATCH($Y208,[1]Collections!$C:$C,0), 5)</f>
        <v>152.45152999999999</v>
      </c>
      <c r="I208" s="27" t="s">
        <v>408</v>
      </c>
      <c r="J208" s="18" t="s">
        <v>548</v>
      </c>
      <c r="K208" s="18">
        <v>43367</v>
      </c>
      <c r="L208" s="18">
        <v>43367</v>
      </c>
      <c r="N208" s="7" t="s">
        <v>404</v>
      </c>
      <c r="O208" s="7" t="s">
        <v>404</v>
      </c>
      <c r="P208" s="7" t="s">
        <v>404</v>
      </c>
      <c r="R208" s="22" t="s">
        <v>548</v>
      </c>
      <c r="S208" s="22" t="s">
        <v>406</v>
      </c>
      <c r="T208" s="22" t="s">
        <v>406</v>
      </c>
      <c r="V208">
        <f>COUNTIFS(leafdata!$A:$A,collections!$A208,leafdata!$D:$D,"Adult")</f>
        <v>3</v>
      </c>
      <c r="W208">
        <f>COUNTIFS(leafdata!$A:$A,collections!$A208,leafdata!$D:$D,"Juvenile")</f>
        <v>0</v>
      </c>
      <c r="Y208" t="s">
        <v>518</v>
      </c>
    </row>
    <row r="209" spans="1:25" x14ac:dyDescent="0.2">
      <c r="A209" s="7" t="s">
        <v>468</v>
      </c>
      <c r="B209" s="17" t="str">
        <f>INDEX([1]Collections!$A:$Z, MATCH($Y209,[1]Collections!$C:$C,0), 1)</f>
        <v>Eucalyptus rubida</v>
      </c>
      <c r="C209" t="str">
        <f t="shared" si="3"/>
        <v>Eucalyptus rubida</v>
      </c>
      <c r="D209" t="str">
        <f>IF(LEFT($B209)="*","",INDEX(counts!B:C,MATCH($B209,counts!B:B,0), 2))</f>
        <v>E.rub</v>
      </c>
      <c r="E209" s="18">
        <f>INDEX([1]Collections!$A:$Z, MATCH($Y209,[1]Collections!$C:$C,0), 2)</f>
        <v>42840</v>
      </c>
      <c r="F209" s="26" t="str">
        <f>INDEX([1]Collections!$A:$Z, MATCH($Y209,[1]Collections!$C:$C,0), 21)&amp;" "&amp;INDEX([1]Collections!$A:$Z, MATCH($Y209,[1]Collections!$C:$C,0), 20)</f>
        <v>P.A. Vesk</v>
      </c>
      <c r="G209" s="23">
        <f>INDEX([1]Collections!$A:$Z, MATCH($Y209,[1]Collections!$C:$C,0), 4)</f>
        <v>-35.690556000000001</v>
      </c>
      <c r="H209" s="23">
        <f>INDEX([1]Collections!$A:$Z, MATCH($Y209,[1]Collections!$C:$C,0), 5)</f>
        <v>148.66274100000001</v>
      </c>
      <c r="I209" s="27" t="s">
        <v>408</v>
      </c>
      <c r="J209" s="18" t="s">
        <v>548</v>
      </c>
      <c r="K209" s="18">
        <v>43367</v>
      </c>
      <c r="L209" s="18">
        <v>43367</v>
      </c>
      <c r="N209" s="7" t="s">
        <v>404</v>
      </c>
      <c r="O209" s="7" t="s">
        <v>404</v>
      </c>
      <c r="P209" s="7" t="s">
        <v>404</v>
      </c>
      <c r="R209" s="22" t="s">
        <v>548</v>
      </c>
      <c r="S209" s="22" t="s">
        <v>406</v>
      </c>
      <c r="T209" s="22" t="s">
        <v>406</v>
      </c>
      <c r="V209">
        <f>COUNTIFS(leafdata!$A:$A,collections!$A209,leafdata!$D:$D,"Adult")</f>
        <v>2</v>
      </c>
      <c r="W209">
        <f>COUNTIFS(leafdata!$A:$A,collections!$A209,leafdata!$D:$D,"Juvenile")</f>
        <v>0</v>
      </c>
      <c r="Y209" t="s">
        <v>521</v>
      </c>
    </row>
    <row r="210" spans="1:25" x14ac:dyDescent="0.2">
      <c r="A210" s="7" t="s">
        <v>469</v>
      </c>
      <c r="B210" s="17" t="str">
        <f>INDEX([1]Collections!$A:$Z, MATCH($Y210,[1]Collections!$C:$C,0), 1)</f>
        <v>Eucalyptus rubida</v>
      </c>
      <c r="C210" t="str">
        <f t="shared" si="3"/>
        <v>Eucalyptus rubida</v>
      </c>
      <c r="D210" t="str">
        <f>IF(LEFT($B210)="*","",INDEX(counts!B:C,MATCH($B210,counts!B:B,0), 2))</f>
        <v>E.rub</v>
      </c>
      <c r="E210" s="18">
        <f>INDEX([1]Collections!$A:$Z, MATCH($Y210,[1]Collections!$C:$C,0), 2)</f>
        <v>42840</v>
      </c>
      <c r="F210" s="26" t="str">
        <f>INDEX([1]Collections!$A:$Z, MATCH($Y210,[1]Collections!$C:$C,0), 21)&amp;" "&amp;INDEX([1]Collections!$A:$Z, MATCH($Y210,[1]Collections!$C:$C,0), 20)</f>
        <v>P.A. Vesk</v>
      </c>
      <c r="G210" s="23">
        <f>INDEX([1]Collections!$A:$Z, MATCH($Y210,[1]Collections!$C:$C,0), 4)</f>
        <v>-35.690556000000001</v>
      </c>
      <c r="H210" s="23">
        <f>INDEX([1]Collections!$A:$Z, MATCH($Y210,[1]Collections!$C:$C,0), 5)</f>
        <v>148.66305600000001</v>
      </c>
      <c r="I210" s="27" t="s">
        <v>408</v>
      </c>
      <c r="J210" s="18" t="s">
        <v>548</v>
      </c>
      <c r="K210" s="18">
        <v>43367</v>
      </c>
      <c r="L210" s="18">
        <v>43367</v>
      </c>
      <c r="N210" s="7" t="s">
        <v>404</v>
      </c>
      <c r="O210" s="7" t="s">
        <v>404</v>
      </c>
      <c r="P210" s="7" t="s">
        <v>404</v>
      </c>
      <c r="R210" s="22" t="s">
        <v>548</v>
      </c>
      <c r="S210" s="22" t="s">
        <v>406</v>
      </c>
      <c r="T210" s="22" t="s">
        <v>406</v>
      </c>
      <c r="V210">
        <f>COUNTIFS(leafdata!$A:$A,collections!$A210,leafdata!$D:$D,"Adult")</f>
        <v>3</v>
      </c>
      <c r="W210">
        <f>COUNTIFS(leafdata!$A:$A,collections!$A210,leafdata!$D:$D,"Juvenile")</f>
        <v>0</v>
      </c>
      <c r="Y210" t="s">
        <v>522</v>
      </c>
    </row>
    <row r="211" spans="1:25" x14ac:dyDescent="0.2">
      <c r="A211" s="7" t="s">
        <v>470</v>
      </c>
      <c r="B211" s="17" t="str">
        <f>INDEX([1]Collections!$A:$Z, MATCH($Y211,[1]Collections!$C:$C,0), 1)</f>
        <v>Eucalyptus rubida</v>
      </c>
      <c r="C211" t="str">
        <f t="shared" si="3"/>
        <v>Eucalyptus rubida</v>
      </c>
      <c r="D211" t="str">
        <f>IF(LEFT($B211)="*","",INDEX(counts!B:C,MATCH($B211,counts!B:B,0), 2))</f>
        <v>E.rub</v>
      </c>
      <c r="E211" s="18">
        <f>INDEX([1]Collections!$A:$Z, MATCH($Y211,[1]Collections!$C:$C,0), 2)</f>
        <v>42840</v>
      </c>
      <c r="F211" s="26" t="str">
        <f>INDEX([1]Collections!$A:$Z, MATCH($Y211,[1]Collections!$C:$C,0), 21)&amp;" "&amp;INDEX([1]Collections!$A:$Z, MATCH($Y211,[1]Collections!$C:$C,0), 20)</f>
        <v>P.A. Vesk</v>
      </c>
      <c r="G211" s="23">
        <f>INDEX([1]Collections!$A:$Z, MATCH($Y211,[1]Collections!$C:$C,0), 4)</f>
        <v>-35.690832999999998</v>
      </c>
      <c r="H211" s="23">
        <f>INDEX([1]Collections!$A:$Z, MATCH($Y211,[1]Collections!$C:$C,0), 5)</f>
        <v>148.66305600000001</v>
      </c>
      <c r="I211" s="27" t="s">
        <v>408</v>
      </c>
      <c r="J211" s="18" t="s">
        <v>548</v>
      </c>
      <c r="K211" s="18">
        <v>43367</v>
      </c>
      <c r="L211" s="18">
        <v>43367</v>
      </c>
      <c r="N211" s="7" t="s">
        <v>404</v>
      </c>
      <c r="O211" s="7" t="s">
        <v>404</v>
      </c>
      <c r="P211" s="7" t="s">
        <v>404</v>
      </c>
      <c r="R211" s="22" t="s">
        <v>548</v>
      </c>
      <c r="S211" s="22" t="s">
        <v>406</v>
      </c>
      <c r="T211" s="22" t="s">
        <v>406</v>
      </c>
      <c r="V211">
        <f>COUNTIFS(leafdata!$A:$A,collections!$A211,leafdata!$D:$D,"Adult")</f>
        <v>3</v>
      </c>
      <c r="W211">
        <f>COUNTIFS(leafdata!$A:$A,collections!$A211,leafdata!$D:$D,"Juvenile")</f>
        <v>0</v>
      </c>
      <c r="Y211" t="s">
        <v>523</v>
      </c>
    </row>
    <row r="212" spans="1:25" x14ac:dyDescent="0.2">
      <c r="A212" s="7" t="s">
        <v>471</v>
      </c>
      <c r="B212" s="17" t="str">
        <f>INDEX([1]Collections!$A:$Z, MATCH($Y212,[1]Collections!$C:$C,0), 1)</f>
        <v>Eucalyptus stellulata</v>
      </c>
      <c r="C212" t="str">
        <f t="shared" si="3"/>
        <v>Eucalyptus stellulata</v>
      </c>
      <c r="D212" t="str">
        <f>IF(LEFT($B212)="*","",INDEX(counts!B:C,MATCH($B212,counts!B:B,0), 2))</f>
        <v>E.ste</v>
      </c>
      <c r="E212" s="18">
        <f>INDEX([1]Collections!$A:$Z, MATCH($Y212,[1]Collections!$C:$C,0), 2)</f>
        <v>42839</v>
      </c>
      <c r="F212" s="26" t="str">
        <f>INDEX([1]Collections!$A:$Z, MATCH($Y212,[1]Collections!$C:$C,0), 21)&amp;" "&amp;INDEX([1]Collections!$A:$Z, MATCH($Y212,[1]Collections!$C:$C,0), 20)</f>
        <v>P.A. Vesk</v>
      </c>
      <c r="G212" s="23">
        <f>INDEX([1]Collections!$A:$Z, MATCH($Y212,[1]Collections!$C:$C,0), 4)</f>
        <v>-35.679167</v>
      </c>
      <c r="H212" s="23">
        <f>INDEX([1]Collections!$A:$Z, MATCH($Y212,[1]Collections!$C:$C,0), 5)</f>
        <v>148.68472199999999</v>
      </c>
      <c r="I212" s="27" t="s">
        <v>408</v>
      </c>
      <c r="J212" s="18" t="s">
        <v>548</v>
      </c>
      <c r="K212" s="18">
        <v>43367</v>
      </c>
      <c r="L212" s="18">
        <v>43367</v>
      </c>
      <c r="N212" s="7" t="s">
        <v>404</v>
      </c>
      <c r="O212" s="7" t="s">
        <v>404</v>
      </c>
      <c r="P212" s="7" t="s">
        <v>404</v>
      </c>
      <c r="R212" s="22" t="s">
        <v>548</v>
      </c>
      <c r="S212" s="22" t="s">
        <v>406</v>
      </c>
      <c r="T212" s="22" t="s">
        <v>406</v>
      </c>
      <c r="V212">
        <f>COUNTIFS(leafdata!$A:$A,collections!$A212,leafdata!$D:$D,"Adult")</f>
        <v>3</v>
      </c>
      <c r="W212">
        <f>COUNTIFS(leafdata!$A:$A,collections!$A212,leafdata!$D:$D,"Juvenile")</f>
        <v>0</v>
      </c>
      <c r="Y212" t="s">
        <v>504</v>
      </c>
    </row>
    <row r="213" spans="1:25" x14ac:dyDescent="0.2">
      <c r="A213" s="7" t="s">
        <v>472</v>
      </c>
      <c r="B213" s="17" t="str">
        <f>INDEX([1]Collections!$A:$Z, MATCH($Y213,[1]Collections!$C:$C,0), 1)</f>
        <v>Eucalyptus stellulata</v>
      </c>
      <c r="C213" t="str">
        <f t="shared" si="3"/>
        <v>Eucalyptus stellulata</v>
      </c>
      <c r="D213" t="str">
        <f>IF(LEFT($B213)="*","",INDEX(counts!B:C,MATCH($B213,counts!B:B,0), 2))</f>
        <v>E.ste</v>
      </c>
      <c r="E213" s="18">
        <f>INDEX([1]Collections!$A:$Z, MATCH($Y213,[1]Collections!$C:$C,0), 2)</f>
        <v>42839</v>
      </c>
      <c r="F213" s="26" t="str">
        <f>INDEX([1]Collections!$A:$Z, MATCH($Y213,[1]Collections!$C:$C,0), 21)&amp;" "&amp;INDEX([1]Collections!$A:$Z, MATCH($Y213,[1]Collections!$C:$C,0), 20)</f>
        <v>P.A. Vesk</v>
      </c>
      <c r="G213" s="23">
        <f>INDEX([1]Collections!$A:$Z, MATCH($Y213,[1]Collections!$C:$C,0), 4)</f>
        <v>-35.678610999999997</v>
      </c>
      <c r="H213" s="23">
        <f>INDEX([1]Collections!$A:$Z, MATCH($Y213,[1]Collections!$C:$C,0), 5)</f>
        <v>148.68472199999999</v>
      </c>
      <c r="I213" s="27" t="s">
        <v>408</v>
      </c>
      <c r="J213" s="18" t="s">
        <v>548</v>
      </c>
      <c r="K213" s="18">
        <v>43367</v>
      </c>
      <c r="L213" s="18">
        <v>43367</v>
      </c>
      <c r="N213" s="7" t="s">
        <v>404</v>
      </c>
      <c r="O213" s="7" t="s">
        <v>404</v>
      </c>
      <c r="P213" s="7" t="s">
        <v>404</v>
      </c>
      <c r="R213" s="22" t="s">
        <v>548</v>
      </c>
      <c r="S213" s="22" t="s">
        <v>406</v>
      </c>
      <c r="T213" s="22" t="s">
        <v>406</v>
      </c>
      <c r="V213">
        <f>COUNTIFS(leafdata!$A:$A,collections!$A213,leafdata!$D:$D,"Adult")</f>
        <v>3</v>
      </c>
      <c r="W213">
        <f>COUNTIFS(leafdata!$A:$A,collections!$A213,leafdata!$D:$D,"Juvenile")</f>
        <v>0</v>
      </c>
      <c r="Y213" t="s">
        <v>505</v>
      </c>
    </row>
    <row r="214" spans="1:25" x14ac:dyDescent="0.2">
      <c r="A214" s="7" t="s">
        <v>473</v>
      </c>
      <c r="B214" s="17" t="str">
        <f>INDEX([1]Collections!$A:$Z, MATCH($Y214,[1]Collections!$C:$C,0), 1)</f>
        <v>Eucalyptus stellulata</v>
      </c>
      <c r="C214" t="str">
        <f t="shared" si="3"/>
        <v>Eucalyptus stellulata</v>
      </c>
      <c r="D214" t="str">
        <f>IF(LEFT($B214)="*","",INDEX(counts!B:C,MATCH($B214,counts!B:B,0), 2))</f>
        <v>E.ste</v>
      </c>
      <c r="E214" s="18">
        <f>INDEX([1]Collections!$A:$Z, MATCH($Y214,[1]Collections!$C:$C,0), 2)</f>
        <v>42839</v>
      </c>
      <c r="F214" s="26" t="str">
        <f>INDEX([1]Collections!$A:$Z, MATCH($Y214,[1]Collections!$C:$C,0), 21)&amp;" "&amp;INDEX([1]Collections!$A:$Z, MATCH($Y214,[1]Collections!$C:$C,0), 20)</f>
        <v>P.A. Vesk</v>
      </c>
      <c r="G214" s="23">
        <f>INDEX([1]Collections!$A:$Z, MATCH($Y214,[1]Collections!$C:$C,0), 4)</f>
        <v>-35.678055999999998</v>
      </c>
      <c r="H214" s="23">
        <f>INDEX([1]Collections!$A:$Z, MATCH($Y214,[1]Collections!$C:$C,0), 5)</f>
        <v>148.68444400000001</v>
      </c>
      <c r="I214" s="27" t="s">
        <v>408</v>
      </c>
      <c r="J214" s="18" t="s">
        <v>548</v>
      </c>
      <c r="K214" s="18">
        <v>43367</v>
      </c>
      <c r="L214" s="18">
        <v>43367</v>
      </c>
      <c r="N214" s="7" t="s">
        <v>404</v>
      </c>
      <c r="O214" s="7" t="s">
        <v>404</v>
      </c>
      <c r="P214" s="7" t="s">
        <v>404</v>
      </c>
      <c r="R214" s="22" t="s">
        <v>548</v>
      </c>
      <c r="S214" s="22" t="s">
        <v>406</v>
      </c>
      <c r="T214" s="22" t="s">
        <v>406</v>
      </c>
      <c r="V214">
        <f>COUNTIFS(leafdata!$A:$A,collections!$A214,leafdata!$D:$D,"Adult")</f>
        <v>3</v>
      </c>
      <c r="W214">
        <f>COUNTIFS(leafdata!$A:$A,collections!$A214,leafdata!$D:$D,"Juvenile")</f>
        <v>0</v>
      </c>
      <c r="Y214" t="s">
        <v>506</v>
      </c>
    </row>
    <row r="215" spans="1:25" x14ac:dyDescent="0.2">
      <c r="A215" s="7" t="s">
        <v>474</v>
      </c>
      <c r="B215" s="17" t="str">
        <f>INDEX([1]Collections!$A:$Z, MATCH($Y215,[1]Collections!$C:$C,0), 1)</f>
        <v>Eucalyptus stellulata</v>
      </c>
      <c r="C215" t="str">
        <f t="shared" si="3"/>
        <v>Eucalyptus stellulata</v>
      </c>
      <c r="D215" t="str">
        <f>IF(LEFT($B215)="*","",INDEX(counts!B:C,MATCH($B215,counts!B:B,0), 2))</f>
        <v>E.ste</v>
      </c>
      <c r="E215" s="18">
        <f>INDEX([1]Collections!$A:$Z, MATCH($Y215,[1]Collections!$C:$C,0), 2)</f>
        <v>42839</v>
      </c>
      <c r="F215" s="26" t="str">
        <f>INDEX([1]Collections!$A:$Z, MATCH($Y215,[1]Collections!$C:$C,0), 21)&amp;" "&amp;INDEX([1]Collections!$A:$Z, MATCH($Y215,[1]Collections!$C:$C,0), 20)</f>
        <v>P.A. Vesk</v>
      </c>
      <c r="G215" s="23">
        <f>INDEX([1]Collections!$A:$Z, MATCH($Y215,[1]Collections!$C:$C,0), 4)</f>
        <v>-35.685000000000002</v>
      </c>
      <c r="H215" s="23">
        <f>INDEX([1]Collections!$A:$Z, MATCH($Y215,[1]Collections!$C:$C,0), 5)</f>
        <v>148.66666699999999</v>
      </c>
      <c r="I215" s="27" t="s">
        <v>408</v>
      </c>
      <c r="J215" s="18" t="s">
        <v>548</v>
      </c>
      <c r="K215" s="18">
        <v>43367</v>
      </c>
      <c r="L215" s="18">
        <v>43367</v>
      </c>
      <c r="N215" s="7" t="s">
        <v>404</v>
      </c>
      <c r="O215" s="7" t="s">
        <v>404</v>
      </c>
      <c r="P215" s="7" t="s">
        <v>404</v>
      </c>
      <c r="R215" s="22" t="s">
        <v>548</v>
      </c>
      <c r="S215" s="22" t="s">
        <v>406</v>
      </c>
      <c r="T215" s="22" t="s">
        <v>406</v>
      </c>
      <c r="V215">
        <f>COUNTIFS(leafdata!$A:$A,collections!$A215,leafdata!$D:$D,"Adult")</f>
        <v>3</v>
      </c>
      <c r="W215">
        <f>COUNTIFS(leafdata!$A:$A,collections!$A215,leafdata!$D:$D,"Juvenile")</f>
        <v>0</v>
      </c>
      <c r="Y215" t="s">
        <v>507</v>
      </c>
    </row>
    <row r="216" spans="1:25" x14ac:dyDescent="0.2">
      <c r="A216" s="7" t="s">
        <v>475</v>
      </c>
      <c r="B216" s="17" t="str">
        <f>INDEX([1]Collections!$A:$Z, MATCH($Y216,[1]Collections!$C:$C,0), 1)</f>
        <v>Eucalyptus regnans</v>
      </c>
      <c r="C216" t="str">
        <f t="shared" si="3"/>
        <v>Eucalyptus regnans</v>
      </c>
      <c r="D216" t="str">
        <f>IF(LEFT($B216)="*","",INDEX(counts!B:C,MATCH($B216,counts!B:B,0), 2))</f>
        <v>E.reg</v>
      </c>
      <c r="E216" s="18">
        <f>INDEX([1]Collections!$A:$Z, MATCH($Y216,[1]Collections!$C:$C,0), 2)</f>
        <v>43046</v>
      </c>
      <c r="F216" s="26" t="str">
        <f>INDEX([1]Collections!$A:$Z, MATCH($Y216,[1]Collections!$C:$C,0), 21)&amp;" "&amp;INDEX([1]Collections!$A:$Z, MATCH($Y216,[1]Collections!$C:$C,0), 20)</f>
        <v>W.C. Neal</v>
      </c>
      <c r="G216" s="23">
        <f>INDEX([1]Collections!$A:$Z, MATCH($Y216,[1]Collections!$C:$C,0), 4)</f>
        <v>-37.715049999999998</v>
      </c>
      <c r="H216" s="23">
        <f>INDEX([1]Collections!$A:$Z, MATCH($Y216,[1]Collections!$C:$C,0), 5)</f>
        <v>145.63221999999999</v>
      </c>
      <c r="I216" s="27" t="s">
        <v>408</v>
      </c>
      <c r="J216" s="18" t="s">
        <v>548</v>
      </c>
      <c r="K216" s="18">
        <v>43367</v>
      </c>
      <c r="L216" s="18">
        <v>43367</v>
      </c>
      <c r="N216" s="7" t="s">
        <v>404</v>
      </c>
      <c r="O216" s="7" t="s">
        <v>404</v>
      </c>
      <c r="P216" s="7" t="s">
        <v>404</v>
      </c>
      <c r="R216" s="22" t="s">
        <v>548</v>
      </c>
      <c r="S216" s="22" t="s">
        <v>406</v>
      </c>
      <c r="T216" s="22" t="s">
        <v>406</v>
      </c>
      <c r="V216">
        <f>COUNTIFS(leafdata!$A:$A,collections!$A216,leafdata!$D:$D,"Adult")</f>
        <v>3</v>
      </c>
      <c r="W216">
        <f>COUNTIFS(leafdata!$A:$A,collections!$A216,leafdata!$D:$D,"Juvenile")</f>
        <v>0</v>
      </c>
      <c r="Y216" t="s">
        <v>492</v>
      </c>
    </row>
    <row r="217" spans="1:25" x14ac:dyDescent="0.2">
      <c r="A217" s="7" t="s">
        <v>476</v>
      </c>
      <c r="B217" s="17" t="str">
        <f>INDEX([1]Collections!$A:$Z, MATCH($Y217,[1]Collections!$C:$C,0), 1)</f>
        <v>Eucalyptus delegatensis</v>
      </c>
      <c r="C217" t="str">
        <f t="shared" si="3"/>
        <v>Eucalyptus delegatensis</v>
      </c>
      <c r="D217" t="str">
        <f>IF(LEFT($B217)="*","",INDEX(counts!B:C,MATCH($B217,counts!B:B,0), 2))</f>
        <v>E.del</v>
      </c>
      <c r="E217" s="18">
        <f>INDEX([1]Collections!$A:$Z, MATCH($Y217,[1]Collections!$C:$C,0), 2)</f>
        <v>43046</v>
      </c>
      <c r="F217" s="26" t="str">
        <f>INDEX([1]Collections!$A:$Z, MATCH($Y217,[1]Collections!$C:$C,0), 21)&amp;" "&amp;INDEX([1]Collections!$A:$Z, MATCH($Y217,[1]Collections!$C:$C,0), 20)</f>
        <v>W.C. Neal</v>
      </c>
      <c r="G217" s="23">
        <f>INDEX([1]Collections!$A:$Z, MATCH($Y217,[1]Collections!$C:$C,0), 4)</f>
        <v>-37.71181</v>
      </c>
      <c r="H217" s="23">
        <f>INDEX([1]Collections!$A:$Z, MATCH($Y217,[1]Collections!$C:$C,0), 5)</f>
        <v>145.66707</v>
      </c>
      <c r="I217" s="27" t="s">
        <v>408</v>
      </c>
      <c r="J217" s="18" t="s">
        <v>548</v>
      </c>
      <c r="K217" s="18">
        <v>43367</v>
      </c>
      <c r="L217" s="18">
        <v>43367</v>
      </c>
      <c r="N217" s="7" t="s">
        <v>404</v>
      </c>
      <c r="O217" s="7" t="s">
        <v>404</v>
      </c>
      <c r="P217" s="7" t="s">
        <v>404</v>
      </c>
      <c r="R217" s="22" t="s">
        <v>548</v>
      </c>
      <c r="S217" s="22" t="s">
        <v>406</v>
      </c>
      <c r="T217" s="22" t="s">
        <v>406</v>
      </c>
      <c r="V217">
        <f>COUNTIFS(leafdata!$A:$A,collections!$A217,leafdata!$D:$D,"Adult")</f>
        <v>3</v>
      </c>
      <c r="W217">
        <f>COUNTIFS(leafdata!$A:$A,collections!$A217,leafdata!$D:$D,"Juvenile")</f>
        <v>0</v>
      </c>
      <c r="Y217" t="s">
        <v>493</v>
      </c>
    </row>
    <row r="218" spans="1:25" x14ac:dyDescent="0.2">
      <c r="A218" s="7" t="s">
        <v>477</v>
      </c>
      <c r="B218" s="17" t="str">
        <f>INDEX([1]Collections!$A:$Z, MATCH($Y218,[1]Collections!$C:$C,0), 1)</f>
        <v>Eucalyptus delegatensis</v>
      </c>
      <c r="C218" t="str">
        <f t="shared" si="3"/>
        <v>Eucalyptus delegatensis</v>
      </c>
      <c r="D218" t="str">
        <f>IF(LEFT($B218)="*","",INDEX(counts!B:C,MATCH($B218,counts!B:B,0), 2))</f>
        <v>E.del</v>
      </c>
      <c r="E218" s="18">
        <f>INDEX([1]Collections!$A:$Z, MATCH($Y218,[1]Collections!$C:$C,0), 2)</f>
        <v>43046</v>
      </c>
      <c r="F218" s="26" t="str">
        <f>INDEX([1]Collections!$A:$Z, MATCH($Y218,[1]Collections!$C:$C,0), 21)&amp;" "&amp;INDEX([1]Collections!$A:$Z, MATCH($Y218,[1]Collections!$C:$C,0), 20)</f>
        <v>W.C. Neal</v>
      </c>
      <c r="G218" s="23">
        <f>INDEX([1]Collections!$A:$Z, MATCH($Y218,[1]Collections!$C:$C,0), 4)</f>
        <v>-37.712519999999998</v>
      </c>
      <c r="H218" s="23">
        <f>INDEX([1]Collections!$A:$Z, MATCH($Y218,[1]Collections!$C:$C,0), 5)</f>
        <v>145.66882000000001</v>
      </c>
      <c r="I218" s="27" t="s">
        <v>408</v>
      </c>
      <c r="J218" s="18" t="s">
        <v>548</v>
      </c>
      <c r="K218" s="18">
        <v>43367</v>
      </c>
      <c r="L218" s="18">
        <v>43367</v>
      </c>
      <c r="N218" s="7" t="s">
        <v>404</v>
      </c>
      <c r="O218" s="7" t="s">
        <v>404</v>
      </c>
      <c r="P218" s="7" t="s">
        <v>404</v>
      </c>
      <c r="R218" s="22" t="s">
        <v>548</v>
      </c>
      <c r="S218" s="22" t="s">
        <v>406</v>
      </c>
      <c r="T218" s="22" t="s">
        <v>406</v>
      </c>
      <c r="V218">
        <f>COUNTIFS(leafdata!$A:$A,collections!$A218,leafdata!$D:$D,"Adult")</f>
        <v>3</v>
      </c>
      <c r="W218">
        <f>COUNTIFS(leafdata!$A:$A,collections!$A218,leafdata!$D:$D,"Juvenile")</f>
        <v>0</v>
      </c>
      <c r="Y218" t="s">
        <v>494</v>
      </c>
    </row>
    <row r="219" spans="1:25" x14ac:dyDescent="0.2">
      <c r="A219" s="7" t="s">
        <v>478</v>
      </c>
      <c r="B219" s="17" t="str">
        <f>INDEX([1]Collections!$A:$Z, MATCH($Y219,[1]Collections!$C:$C,0), 1)</f>
        <v>Eucalyptus baxteri</v>
      </c>
      <c r="C219" t="str">
        <f t="shared" si="3"/>
        <v>Eucalyptus baxteri</v>
      </c>
      <c r="D219" t="str">
        <f>IF(LEFT($B219)="*","",INDEX(counts!B:C,MATCH($B219,counts!B:B,0), 2))</f>
        <v>E.bax</v>
      </c>
      <c r="E219" s="18">
        <f>INDEX([1]Collections!$A:$Z, MATCH($Y219,[1]Collections!$C:$C,0), 2)</f>
        <v>43046</v>
      </c>
      <c r="F219" s="26" t="str">
        <f>INDEX([1]Collections!$A:$Z, MATCH($Y219,[1]Collections!$C:$C,0), 21)&amp;" "&amp;INDEX([1]Collections!$A:$Z, MATCH($Y219,[1]Collections!$C:$C,0), 20)</f>
        <v>W.C. Neal</v>
      </c>
      <c r="G219" s="23">
        <f>INDEX([1]Collections!$A:$Z, MATCH($Y219,[1]Collections!$C:$C,0), 4)</f>
        <v>-37.695439999999998</v>
      </c>
      <c r="H219" s="23">
        <f>INDEX([1]Collections!$A:$Z, MATCH($Y219,[1]Collections!$C:$C,0), 5)</f>
        <v>145.58032</v>
      </c>
      <c r="I219" s="27" t="s">
        <v>408</v>
      </c>
      <c r="J219" s="18" t="s">
        <v>548</v>
      </c>
      <c r="K219" s="18">
        <v>43367</v>
      </c>
      <c r="L219" s="18">
        <v>43367</v>
      </c>
      <c r="N219" s="7" t="s">
        <v>404</v>
      </c>
      <c r="O219" s="7" t="s">
        <v>404</v>
      </c>
      <c r="P219" s="7" t="s">
        <v>404</v>
      </c>
      <c r="R219" s="22" t="s">
        <v>548</v>
      </c>
      <c r="S219" s="22" t="s">
        <v>406</v>
      </c>
      <c r="T219" s="22" t="s">
        <v>406</v>
      </c>
      <c r="V219">
        <f>COUNTIFS(leafdata!$A:$A,collections!$A219,leafdata!$D:$D,"Adult")</f>
        <v>3</v>
      </c>
      <c r="W219">
        <f>COUNTIFS(leafdata!$A:$A,collections!$A219,leafdata!$D:$D,"Juvenile")</f>
        <v>0</v>
      </c>
      <c r="Y219" t="s">
        <v>526</v>
      </c>
    </row>
    <row r="220" spans="1:25" x14ac:dyDescent="0.2">
      <c r="A220" s="7" t="s">
        <v>479</v>
      </c>
      <c r="B220" s="17" t="str">
        <f>INDEX([1]Collections!$A:$Z, MATCH($Y220,[1]Collections!$C:$C,0), 1)</f>
        <v>Eucalyptus delegatensis</v>
      </c>
      <c r="C220" t="str">
        <f t="shared" si="3"/>
        <v>Eucalyptus delegatensis</v>
      </c>
      <c r="D220" t="str">
        <f>IF(LEFT($B220)="*","",INDEX(counts!B:C,MATCH($B220,counts!B:B,0), 2))</f>
        <v>E.del</v>
      </c>
      <c r="E220" s="18">
        <f>INDEX([1]Collections!$A:$Z, MATCH($Y220,[1]Collections!$C:$C,0), 2)</f>
        <v>43132</v>
      </c>
      <c r="F220" s="26" t="str">
        <f>INDEX([1]Collections!$A:$Z, MATCH($Y220,[1]Collections!$C:$C,0), 21)&amp;" "&amp;INDEX([1]Collections!$A:$Z, MATCH($Y220,[1]Collections!$C:$C,0), 20)</f>
        <v>P.A. Vesk</v>
      </c>
      <c r="G220" s="23">
        <f>INDEX([1]Collections!$A:$Z, MATCH($Y220,[1]Collections!$C:$C,0), 4)</f>
        <v>-36.843629999999997</v>
      </c>
      <c r="H220" s="23">
        <f>INDEX([1]Collections!$A:$Z, MATCH($Y220,[1]Collections!$C:$C,0), 5)</f>
        <v>147.25432000000001</v>
      </c>
      <c r="I220" s="27" t="s">
        <v>408</v>
      </c>
      <c r="J220" s="18" t="s">
        <v>548</v>
      </c>
      <c r="K220" s="18">
        <v>43367</v>
      </c>
      <c r="L220" s="18">
        <v>43367</v>
      </c>
      <c r="N220" s="7" t="s">
        <v>404</v>
      </c>
      <c r="O220" s="7" t="s">
        <v>404</v>
      </c>
      <c r="P220" s="7" t="s">
        <v>404</v>
      </c>
      <c r="R220" s="22" t="s">
        <v>548</v>
      </c>
      <c r="S220" s="22" t="s">
        <v>406</v>
      </c>
      <c r="T220" s="22" t="s">
        <v>406</v>
      </c>
      <c r="V220">
        <f>COUNTIFS(leafdata!$A:$A,collections!$A220,leafdata!$D:$D,"Adult")</f>
        <v>2</v>
      </c>
      <c r="W220">
        <f>COUNTIFS(leafdata!$A:$A,collections!$A220,leafdata!$D:$D,"Juvenile")</f>
        <v>0</v>
      </c>
      <c r="Y220" t="s">
        <v>495</v>
      </c>
    </row>
    <row r="221" spans="1:25" x14ac:dyDescent="0.2">
      <c r="A221" s="7" t="s">
        <v>480</v>
      </c>
      <c r="B221" s="17" t="str">
        <f>INDEX([1]Collections!$A:$Z, MATCH($Y221,[1]Collections!$C:$C,0), 1)</f>
        <v>Eucalyptus delegatensis</v>
      </c>
      <c r="C221" t="str">
        <f t="shared" si="3"/>
        <v>Eucalyptus delegatensis</v>
      </c>
      <c r="D221" t="str">
        <f>IF(LEFT($B221)="*","",INDEX(counts!B:C,MATCH($B221,counts!B:B,0), 2))</f>
        <v>E.del</v>
      </c>
      <c r="E221" s="18">
        <f>INDEX([1]Collections!$A:$Z, MATCH($Y221,[1]Collections!$C:$C,0), 2)</f>
        <v>43132</v>
      </c>
      <c r="F221" s="26" t="str">
        <f>INDEX([1]Collections!$A:$Z, MATCH($Y221,[1]Collections!$C:$C,0), 21)&amp;" "&amp;INDEX([1]Collections!$A:$Z, MATCH($Y221,[1]Collections!$C:$C,0), 20)</f>
        <v>P.A. Vesk</v>
      </c>
      <c r="G221" s="23">
        <f>INDEX([1]Collections!$A:$Z, MATCH($Y221,[1]Collections!$C:$C,0), 4)</f>
        <v>-36.84543</v>
      </c>
      <c r="H221" s="23">
        <f>INDEX([1]Collections!$A:$Z, MATCH($Y221,[1]Collections!$C:$C,0), 5)</f>
        <v>147.26107999999999</v>
      </c>
      <c r="I221" s="27" t="s">
        <v>408</v>
      </c>
      <c r="J221" s="18" t="s">
        <v>548</v>
      </c>
      <c r="K221" s="18">
        <v>43367</v>
      </c>
      <c r="L221" s="18">
        <v>43367</v>
      </c>
      <c r="N221" s="7" t="s">
        <v>404</v>
      </c>
      <c r="O221" s="7" t="s">
        <v>404</v>
      </c>
      <c r="P221" s="7" t="s">
        <v>404</v>
      </c>
      <c r="R221" s="22" t="s">
        <v>548</v>
      </c>
      <c r="S221" s="22" t="s">
        <v>406</v>
      </c>
      <c r="T221" s="22" t="s">
        <v>406</v>
      </c>
      <c r="V221">
        <f>COUNTIFS(leafdata!$A:$A,collections!$A221,leafdata!$D:$D,"Adult")</f>
        <v>4</v>
      </c>
      <c r="W221">
        <f>COUNTIFS(leafdata!$A:$A,collections!$A221,leafdata!$D:$D,"Juvenile")</f>
        <v>0</v>
      </c>
      <c r="Y221" t="s">
        <v>496</v>
      </c>
    </row>
    <row r="222" spans="1:25" x14ac:dyDescent="0.2">
      <c r="A222" s="7" t="s">
        <v>481</v>
      </c>
      <c r="B222" s="17" t="str">
        <f>INDEX([1]Collections!$A:$Z, MATCH($Y222,[1]Collections!$C:$C,0), 1)</f>
        <v>Eucalyptus albens</v>
      </c>
      <c r="C222" t="str">
        <f t="shared" si="3"/>
        <v>Eucalyptus albens</v>
      </c>
      <c r="D222" t="str">
        <f>IF(LEFT($B222)="*","",INDEX(counts!B:C,MATCH($B222,counts!B:B,0), 2))</f>
        <v>E.alb</v>
      </c>
      <c r="E222" s="18">
        <f>INDEX([1]Collections!$A:$Z, MATCH($Y222,[1]Collections!$C:$C,0), 2)</f>
        <v>43051</v>
      </c>
      <c r="F222" s="26" t="str">
        <f>INDEX([1]Collections!$A:$Z, MATCH($Y222,[1]Collections!$C:$C,0), 21)&amp;" "&amp;INDEX([1]Collections!$A:$Z, MATCH($Y222,[1]Collections!$C:$C,0), 20)</f>
        <v>P.A. Vesk</v>
      </c>
      <c r="G222" s="23">
        <f>INDEX([1]Collections!$A:$Z, MATCH($Y222,[1]Collections!$C:$C,0), 4)</f>
        <v>-36.597254</v>
      </c>
      <c r="H222" s="23">
        <f>INDEX([1]Collections!$A:$Z, MATCH($Y222,[1]Collections!$C:$C,0), 5)</f>
        <v>144.86809400000001</v>
      </c>
      <c r="I222" s="27" t="s">
        <v>408</v>
      </c>
      <c r="J222" s="18" t="s">
        <v>548</v>
      </c>
      <c r="K222" s="18">
        <v>43367</v>
      </c>
      <c r="L222" s="18">
        <v>43367</v>
      </c>
      <c r="N222" s="7" t="s">
        <v>404</v>
      </c>
      <c r="O222" s="7" t="s">
        <v>404</v>
      </c>
      <c r="P222" s="7" t="s">
        <v>404</v>
      </c>
      <c r="R222" s="22" t="s">
        <v>548</v>
      </c>
      <c r="S222" s="22" t="s">
        <v>406</v>
      </c>
      <c r="T222" s="22" t="s">
        <v>406</v>
      </c>
      <c r="V222">
        <f>COUNTIFS(leafdata!$A:$A,collections!$A222,leafdata!$D:$D,"Adult")</f>
        <v>3</v>
      </c>
      <c r="W222">
        <f>COUNTIFS(leafdata!$A:$A,collections!$A222,leafdata!$D:$D,"Juvenile")</f>
        <v>0</v>
      </c>
      <c r="Y222" t="s">
        <v>482</v>
      </c>
    </row>
    <row r="223" spans="1:25" x14ac:dyDescent="0.2">
      <c r="A223" s="7" t="s">
        <v>503</v>
      </c>
      <c r="B223" s="17" t="str">
        <f>INDEX([1]Collections!$A:$Z, MATCH($Y223,[1]Collections!$C:$C,0), 1)</f>
        <v>Eucalyptus albens</v>
      </c>
      <c r="C223" t="str">
        <f t="shared" si="3"/>
        <v>Eucalyptus albens</v>
      </c>
      <c r="D223" t="str">
        <f>IF(LEFT($B223)="*","",INDEX(counts!B:C,MATCH($B223,counts!B:B,0), 2))</f>
        <v>E.alb</v>
      </c>
      <c r="E223" s="18">
        <f>INDEX([1]Collections!$A:$Z, MATCH($Y223,[1]Collections!$C:$C,0), 2)</f>
        <v>43051</v>
      </c>
      <c r="F223" s="26" t="str">
        <f>INDEX([1]Collections!$A:$Z, MATCH($Y223,[1]Collections!$C:$C,0), 21)&amp;" "&amp;INDEX([1]Collections!$A:$Z, MATCH($Y223,[1]Collections!$C:$C,0), 20)</f>
        <v>P.A. Vesk</v>
      </c>
      <c r="G223" s="23">
        <f>INDEX([1]Collections!$A:$Z, MATCH($Y223,[1]Collections!$C:$C,0), 4)</f>
        <v>-36.597405000000002</v>
      </c>
      <c r="H223" s="23">
        <f>INDEX([1]Collections!$A:$Z, MATCH($Y223,[1]Collections!$C:$C,0), 5)</f>
        <v>144.86793800000001</v>
      </c>
      <c r="I223" s="27" t="s">
        <v>408</v>
      </c>
      <c r="J223" s="18" t="s">
        <v>548</v>
      </c>
      <c r="K223" s="18">
        <v>43367</v>
      </c>
      <c r="L223" s="18">
        <v>43367</v>
      </c>
      <c r="N223" s="7" t="s">
        <v>404</v>
      </c>
      <c r="O223" s="7" t="s">
        <v>404</v>
      </c>
      <c r="P223" s="7" t="s">
        <v>404</v>
      </c>
      <c r="R223" s="22" t="s">
        <v>548</v>
      </c>
      <c r="S223" s="22" t="s">
        <v>406</v>
      </c>
      <c r="T223" s="22" t="s">
        <v>406</v>
      </c>
      <c r="V223">
        <f>COUNTIFS(leafdata!$A:$A,collections!$A223,leafdata!$D:$D,"Adult")</f>
        <v>3</v>
      </c>
      <c r="W223">
        <f>COUNTIFS(leafdata!$A:$A,collections!$A223,leafdata!$D:$D,"Juvenile")</f>
        <v>0</v>
      </c>
      <c r="Y223" t="s">
        <v>483</v>
      </c>
    </row>
    <row r="224" spans="1:25" x14ac:dyDescent="0.2">
      <c r="A224" s="7" t="s">
        <v>508</v>
      </c>
      <c r="B224" s="17" t="str">
        <f>INDEX([1]Collections!$A:$Z, MATCH($Y224,[1]Collections!$C:$C,0), 1)</f>
        <v>Eucalyptus albens</v>
      </c>
      <c r="C224" t="str">
        <f t="shared" si="3"/>
        <v>Eucalyptus albens</v>
      </c>
      <c r="D224" t="str">
        <f>IF(LEFT($B224)="*","",INDEX(counts!B:C,MATCH($B224,counts!B:B,0), 2))</f>
        <v>E.alb</v>
      </c>
      <c r="E224" s="18">
        <f>INDEX([1]Collections!$A:$Z, MATCH($Y224,[1]Collections!$C:$C,0), 2)</f>
        <v>43051</v>
      </c>
      <c r="F224" s="26" t="str">
        <f>INDEX([1]Collections!$A:$Z, MATCH($Y224,[1]Collections!$C:$C,0), 21)&amp;" "&amp;INDEX([1]Collections!$A:$Z, MATCH($Y224,[1]Collections!$C:$C,0), 20)</f>
        <v>P.A. Vesk</v>
      </c>
      <c r="G224" s="23">
        <f>INDEX([1]Collections!$A:$Z, MATCH($Y224,[1]Collections!$C:$C,0), 4)</f>
        <v>-36.596738999999999</v>
      </c>
      <c r="H224" s="23">
        <f>INDEX([1]Collections!$A:$Z, MATCH($Y224,[1]Collections!$C:$C,0), 5)</f>
        <v>144.86729</v>
      </c>
      <c r="I224" s="27" t="s">
        <v>408</v>
      </c>
      <c r="J224" s="18" t="s">
        <v>548</v>
      </c>
      <c r="K224" s="18">
        <v>43367</v>
      </c>
      <c r="L224" s="18">
        <v>43367</v>
      </c>
      <c r="N224" s="7" t="s">
        <v>404</v>
      </c>
      <c r="O224" s="7" t="s">
        <v>404</v>
      </c>
      <c r="P224" s="7" t="s">
        <v>404</v>
      </c>
      <c r="R224" s="22" t="s">
        <v>548</v>
      </c>
      <c r="S224" s="22" t="s">
        <v>406</v>
      </c>
      <c r="T224" s="22" t="s">
        <v>406</v>
      </c>
      <c r="V224">
        <f>COUNTIFS(leafdata!$A:$A,collections!$A224,leafdata!$D:$D,"Adult")</f>
        <v>3</v>
      </c>
      <c r="W224">
        <f>COUNTIFS(leafdata!$A:$A,collections!$A224,leafdata!$D:$D,"Juvenile")</f>
        <v>0</v>
      </c>
      <c r="Y224" t="s">
        <v>484</v>
      </c>
    </row>
    <row r="225" spans="1:25" x14ac:dyDescent="0.2">
      <c r="A225" s="7" t="s">
        <v>509</v>
      </c>
      <c r="B225" s="17" t="str">
        <f>INDEX([1]Collections!$A:$Z, MATCH($Y225,[1]Collections!$C:$C,0), 1)</f>
        <v>Eucalyptus mannifera</v>
      </c>
      <c r="C225" t="str">
        <f t="shared" si="3"/>
        <v>Eucalyptus mannifera</v>
      </c>
      <c r="D225" t="str">
        <f>IF(LEFT($B225)="*","",INDEX(counts!B:C,MATCH($B225,counts!B:B,0), 2))</f>
        <v>E.man</v>
      </c>
      <c r="E225" s="18">
        <f>INDEX([1]Collections!$A:$Z, MATCH($Y225,[1]Collections!$C:$C,0), 2)</f>
        <v>43082</v>
      </c>
      <c r="F225" s="26" t="str">
        <f>INDEX([1]Collections!$A:$Z, MATCH($Y225,[1]Collections!$C:$C,0), 21)&amp;" "&amp;INDEX([1]Collections!$A:$Z, MATCH($Y225,[1]Collections!$C:$C,0), 20)</f>
        <v>P.A. Vesk</v>
      </c>
      <c r="G225" s="23">
        <f>INDEX([1]Collections!$A:$Z, MATCH($Y225,[1]Collections!$C:$C,0), 4)</f>
        <v>-37.585979999999999</v>
      </c>
      <c r="H225" s="23">
        <f>INDEX([1]Collections!$A:$Z, MATCH($Y225,[1]Collections!$C:$C,0), 5)</f>
        <v>146.57316</v>
      </c>
      <c r="I225" s="27" t="s">
        <v>408</v>
      </c>
      <c r="J225" s="18" t="s">
        <v>548</v>
      </c>
      <c r="K225" s="18">
        <v>43367</v>
      </c>
      <c r="L225" s="18">
        <v>43367</v>
      </c>
      <c r="N225" s="7" t="s">
        <v>404</v>
      </c>
      <c r="O225" s="7" t="s">
        <v>404</v>
      </c>
      <c r="P225" s="7" t="s">
        <v>404</v>
      </c>
      <c r="R225" s="22" t="s">
        <v>548</v>
      </c>
      <c r="S225" s="22" t="s">
        <v>406</v>
      </c>
      <c r="T225" s="22" t="s">
        <v>406</v>
      </c>
      <c r="V225">
        <f>COUNTIFS(leafdata!$A:$A,collections!$A225,leafdata!$D:$D,"Adult")</f>
        <v>3</v>
      </c>
      <c r="W225">
        <f>COUNTIFS(leafdata!$A:$A,collections!$A225,leafdata!$D:$D,"Juvenile")</f>
        <v>0</v>
      </c>
      <c r="Y225" t="s">
        <v>514</v>
      </c>
    </row>
    <row r="226" spans="1:25" x14ac:dyDescent="0.2">
      <c r="A226" s="7" t="s">
        <v>510</v>
      </c>
      <c r="B226" s="17" t="str">
        <f>INDEX([1]Collections!$A:$Z, MATCH($Y226,[1]Collections!$C:$C,0), 1)</f>
        <v>Eucalyptus mannifera</v>
      </c>
      <c r="C226" t="str">
        <f t="shared" si="3"/>
        <v>Eucalyptus mannifera</v>
      </c>
      <c r="D226" t="str">
        <f>IF(LEFT($B226)="*","",INDEX(counts!B:C,MATCH($B226,counts!B:B,0), 2))</f>
        <v>E.man</v>
      </c>
      <c r="E226" s="18">
        <f>INDEX([1]Collections!$A:$Z, MATCH($Y226,[1]Collections!$C:$C,0), 2)</f>
        <v>43082</v>
      </c>
      <c r="F226" s="26" t="str">
        <f>INDEX([1]Collections!$A:$Z, MATCH($Y226,[1]Collections!$C:$C,0), 21)&amp;" "&amp;INDEX([1]Collections!$A:$Z, MATCH($Y226,[1]Collections!$C:$C,0), 20)</f>
        <v>P.A. Vesk</v>
      </c>
      <c r="G226" s="23">
        <f>INDEX([1]Collections!$A:$Z, MATCH($Y226,[1]Collections!$C:$C,0), 4)</f>
        <v>-37.582389999999997</v>
      </c>
      <c r="H226" s="23">
        <f>INDEX([1]Collections!$A:$Z, MATCH($Y226,[1]Collections!$C:$C,0), 5)</f>
        <v>146.56737000000001</v>
      </c>
      <c r="I226" s="27" t="s">
        <v>408</v>
      </c>
      <c r="J226" s="18" t="s">
        <v>548</v>
      </c>
      <c r="K226" s="18">
        <v>43367</v>
      </c>
      <c r="L226" s="18">
        <v>43367</v>
      </c>
      <c r="N226" s="7" t="s">
        <v>404</v>
      </c>
      <c r="O226" s="7" t="s">
        <v>404</v>
      </c>
      <c r="P226" s="7" t="s">
        <v>404</v>
      </c>
      <c r="R226" s="22" t="s">
        <v>548</v>
      </c>
      <c r="S226" s="22" t="s">
        <v>406</v>
      </c>
      <c r="T226" s="22" t="s">
        <v>406</v>
      </c>
      <c r="V226">
        <f>COUNTIFS(leafdata!$A:$A,collections!$A226,leafdata!$D:$D,"Adult")</f>
        <v>3</v>
      </c>
      <c r="W226">
        <f>COUNTIFS(leafdata!$A:$A,collections!$A226,leafdata!$D:$D,"Juvenile")</f>
        <v>0</v>
      </c>
      <c r="Y226" t="s">
        <v>515</v>
      </c>
    </row>
    <row r="227" spans="1:25" x14ac:dyDescent="0.2">
      <c r="A227" s="7" t="s">
        <v>527</v>
      </c>
      <c r="B227" s="17" t="str">
        <f>INDEX([1]Collections!$A:$Z, MATCH($Y227,[1]Collections!$C:$C,0), 1)</f>
        <v>Eucalyptus mannifera</v>
      </c>
      <c r="C227" t="str">
        <f t="shared" si="3"/>
        <v>Eucalyptus mannifera</v>
      </c>
      <c r="D227" t="str">
        <f>IF(LEFT($B227)="*","",INDEX(counts!B:C,MATCH($B227,counts!B:B,0), 2))</f>
        <v>E.man</v>
      </c>
      <c r="E227" s="18">
        <f>INDEX([1]Collections!$A:$Z, MATCH($Y227,[1]Collections!$C:$C,0), 2)</f>
        <v>43082</v>
      </c>
      <c r="F227" s="26" t="str">
        <f>INDEX([1]Collections!$A:$Z, MATCH($Y227,[1]Collections!$C:$C,0), 21)&amp;" "&amp;INDEX([1]Collections!$A:$Z, MATCH($Y227,[1]Collections!$C:$C,0), 20)</f>
        <v>P.A. Vesk</v>
      </c>
      <c r="G227" s="23">
        <f>INDEX([1]Collections!$A:$Z, MATCH($Y227,[1]Collections!$C:$C,0), 4)</f>
        <v>-37.582389999999997</v>
      </c>
      <c r="H227" s="23">
        <f>INDEX([1]Collections!$A:$Z, MATCH($Y227,[1]Collections!$C:$C,0), 5)</f>
        <v>146.56737000000001</v>
      </c>
      <c r="I227" s="27" t="s">
        <v>408</v>
      </c>
      <c r="J227" s="18" t="s">
        <v>548</v>
      </c>
      <c r="K227" s="18">
        <v>43367</v>
      </c>
      <c r="L227" s="18">
        <v>43367</v>
      </c>
      <c r="N227" s="7" t="s">
        <v>404</v>
      </c>
      <c r="O227" s="7" t="s">
        <v>404</v>
      </c>
      <c r="P227" s="7" t="s">
        <v>404</v>
      </c>
      <c r="R227" s="22" t="s">
        <v>548</v>
      </c>
      <c r="S227" s="22" t="s">
        <v>406</v>
      </c>
      <c r="T227" s="22" t="s">
        <v>406</v>
      </c>
      <c r="V227">
        <f>COUNTIFS(leafdata!$A:$A,collections!$A227,leafdata!$D:$D,"Adult")</f>
        <v>3</v>
      </c>
      <c r="W227">
        <f>COUNTIFS(leafdata!$A:$A,collections!$A227,leafdata!$D:$D,"Juvenile")</f>
        <v>0</v>
      </c>
      <c r="Y227" t="s">
        <v>516</v>
      </c>
    </row>
    <row r="228" spans="1:25" x14ac:dyDescent="0.2">
      <c r="A228" s="7" t="s">
        <v>528</v>
      </c>
      <c r="B228" s="17" t="str">
        <f>INDEX([1]Collections!$A:$Z, MATCH($Y228,[1]Collections!$C:$C,0), 1)</f>
        <v>Eucalyptus kybeanensis</v>
      </c>
      <c r="C228" t="str">
        <f t="shared" si="3"/>
        <v>Eucalyptus kybeanensis</v>
      </c>
      <c r="D228" t="str">
        <f>IF(LEFT($B228)="*","",INDEX(counts!B:C,MATCH($B228,counts!B:B,0), 2))</f>
        <v>E.kyb</v>
      </c>
      <c r="E228" s="18">
        <f>INDEX([1]Collections!$A:$Z, MATCH($Y228,[1]Collections!$C:$C,0), 2)</f>
        <v>43082</v>
      </c>
      <c r="F228" s="26" t="str">
        <f>INDEX([1]Collections!$A:$Z, MATCH($Y228,[1]Collections!$C:$C,0), 21)&amp;" "&amp;INDEX([1]Collections!$A:$Z, MATCH($Y228,[1]Collections!$C:$C,0), 20)</f>
        <v>P.A. Vesk</v>
      </c>
      <c r="G228" s="23">
        <f>INDEX([1]Collections!$A:$Z, MATCH($Y228,[1]Collections!$C:$C,0), 4)</f>
        <v>-37.628790000000002</v>
      </c>
      <c r="H228" s="23">
        <f>INDEX([1]Collections!$A:$Z, MATCH($Y228,[1]Collections!$C:$C,0), 5)</f>
        <v>146.46170000000001</v>
      </c>
      <c r="I228" s="27" t="s">
        <v>408</v>
      </c>
      <c r="J228" s="18" t="s">
        <v>548</v>
      </c>
      <c r="K228" s="18">
        <v>43367</v>
      </c>
      <c r="L228" s="18">
        <v>43367</v>
      </c>
      <c r="N228" s="7" t="s">
        <v>404</v>
      </c>
      <c r="O228" s="7" t="s">
        <v>404</v>
      </c>
      <c r="P228" s="7" t="s">
        <v>404</v>
      </c>
      <c r="R228" s="22" t="s">
        <v>548</v>
      </c>
      <c r="S228" s="22" t="s">
        <v>406</v>
      </c>
      <c r="T228" s="22" t="s">
        <v>406</v>
      </c>
      <c r="V228">
        <f>COUNTIFS(leafdata!$A:$A,collections!$A228,leafdata!$D:$D,"Adult")</f>
        <v>3</v>
      </c>
      <c r="W228">
        <f>COUNTIFS(leafdata!$A:$A,collections!$A228,leafdata!$D:$D,"Juvenile")</f>
        <v>0</v>
      </c>
      <c r="Y228" t="s">
        <v>500</v>
      </c>
    </row>
    <row r="229" spans="1:25" x14ac:dyDescent="0.2">
      <c r="A229" s="7" t="s">
        <v>529</v>
      </c>
      <c r="B229" s="17" t="str">
        <f>INDEX([1]Collections!$A:$Z, MATCH($Y229,[1]Collections!$C:$C,0), 1)</f>
        <v>Eucalyptus kybeanensis</v>
      </c>
      <c r="C229" t="str">
        <f t="shared" si="3"/>
        <v>Eucalyptus kybeanensis</v>
      </c>
      <c r="D229" t="str">
        <f>IF(LEFT($B229)="*","",INDEX(counts!B:C,MATCH($B229,counts!B:B,0), 2))</f>
        <v>E.kyb</v>
      </c>
      <c r="E229" s="18">
        <f>INDEX([1]Collections!$A:$Z, MATCH($Y229,[1]Collections!$C:$C,0), 2)</f>
        <v>43082</v>
      </c>
      <c r="F229" s="26" t="str">
        <f>INDEX([1]Collections!$A:$Z, MATCH($Y229,[1]Collections!$C:$C,0), 21)&amp;" "&amp;INDEX([1]Collections!$A:$Z, MATCH($Y229,[1]Collections!$C:$C,0), 20)</f>
        <v>P.A. Vesk</v>
      </c>
      <c r="G229" s="23">
        <f>INDEX([1]Collections!$A:$Z, MATCH($Y229,[1]Collections!$C:$C,0), 4)</f>
        <v>-37.628790000000002</v>
      </c>
      <c r="H229" s="23">
        <f>INDEX([1]Collections!$A:$Z, MATCH($Y229,[1]Collections!$C:$C,0), 5)</f>
        <v>146.46170000000001</v>
      </c>
      <c r="I229" s="27" t="s">
        <v>408</v>
      </c>
      <c r="J229" s="18" t="s">
        <v>548</v>
      </c>
      <c r="K229" s="18">
        <v>43367</v>
      </c>
      <c r="L229" s="18">
        <v>43367</v>
      </c>
      <c r="N229" s="7" t="s">
        <v>404</v>
      </c>
      <c r="O229" s="7" t="s">
        <v>404</v>
      </c>
      <c r="P229" s="7" t="s">
        <v>404</v>
      </c>
      <c r="R229" s="22" t="s">
        <v>548</v>
      </c>
      <c r="S229" s="22" t="s">
        <v>406</v>
      </c>
      <c r="T229" s="22" t="s">
        <v>406</v>
      </c>
      <c r="V229">
        <f>COUNTIFS(leafdata!$A:$A,collections!$A229,leafdata!$D:$D,"Adult")</f>
        <v>3</v>
      </c>
      <c r="W229">
        <f>COUNTIFS(leafdata!$A:$A,collections!$A229,leafdata!$D:$D,"Juvenile")</f>
        <v>0</v>
      </c>
      <c r="Y229" t="s">
        <v>501</v>
      </c>
    </row>
    <row r="230" spans="1:25" x14ac:dyDescent="0.2">
      <c r="A230" s="7" t="s">
        <v>530</v>
      </c>
      <c r="B230" s="17" t="str">
        <f>INDEX([1]Collections!$A:$Z, MATCH($Y230,[1]Collections!$C:$C,0), 1)</f>
        <v>Eucalyptus kybeanensis</v>
      </c>
      <c r="C230" t="str">
        <f t="shared" si="3"/>
        <v>Eucalyptus kybeanensis</v>
      </c>
      <c r="D230" t="str">
        <f>IF(LEFT($B230)="*","",INDEX(counts!B:C,MATCH($B230,counts!B:B,0), 2))</f>
        <v>E.kyb</v>
      </c>
      <c r="E230" s="18">
        <f>INDEX([1]Collections!$A:$Z, MATCH($Y230,[1]Collections!$C:$C,0), 2)</f>
        <v>43082</v>
      </c>
      <c r="F230" s="26" t="str">
        <f>INDEX([1]Collections!$A:$Z, MATCH($Y230,[1]Collections!$C:$C,0), 21)&amp;" "&amp;INDEX([1]Collections!$A:$Z, MATCH($Y230,[1]Collections!$C:$C,0), 20)</f>
        <v>P.A. Vesk</v>
      </c>
      <c r="G230" s="23">
        <f>INDEX([1]Collections!$A:$Z, MATCH($Y230,[1]Collections!$C:$C,0), 4)</f>
        <v>-37.628790000000002</v>
      </c>
      <c r="H230" s="23">
        <f>INDEX([1]Collections!$A:$Z, MATCH($Y230,[1]Collections!$C:$C,0), 5)</f>
        <v>146.46170000000001</v>
      </c>
      <c r="I230" s="27" t="s">
        <v>408</v>
      </c>
      <c r="J230" s="18" t="s">
        <v>548</v>
      </c>
      <c r="K230" s="18">
        <v>43367</v>
      </c>
      <c r="L230" s="18">
        <v>43367</v>
      </c>
      <c r="N230" s="7" t="s">
        <v>404</v>
      </c>
      <c r="O230" s="7" t="s">
        <v>404</v>
      </c>
      <c r="P230" s="7" t="s">
        <v>404</v>
      </c>
      <c r="R230" s="22" t="s">
        <v>548</v>
      </c>
      <c r="S230" s="22" t="s">
        <v>406</v>
      </c>
      <c r="T230" s="22" t="s">
        <v>406</v>
      </c>
      <c r="V230">
        <f>COUNTIFS(leafdata!$A:$A,collections!$A230,leafdata!$D:$D,"Adult")</f>
        <v>3</v>
      </c>
      <c r="W230">
        <f>COUNTIFS(leafdata!$A:$A,collections!$A230,leafdata!$D:$D,"Juvenile")</f>
        <v>0</v>
      </c>
      <c r="Y230" t="s">
        <v>502</v>
      </c>
    </row>
    <row r="231" spans="1:25" x14ac:dyDescent="0.2">
      <c r="A231" s="7" t="s">
        <v>531</v>
      </c>
      <c r="B231" s="17" t="str">
        <f>INDEX([1]Collections!$A:$Z, MATCH($Y231,[1]Collections!$C:$C,0), 1)</f>
        <v>Eucalyptus angophoroides</v>
      </c>
      <c r="C231" t="str">
        <f t="shared" si="3"/>
        <v>Eucalyptus angophoroides</v>
      </c>
      <c r="D231" t="str">
        <f>IF(LEFT($B231)="*","",INDEX(counts!B:C,MATCH($B231,counts!B:B,0), 2))</f>
        <v>E.ang</v>
      </c>
      <c r="E231" s="18">
        <f>INDEX([1]Collections!$A:$Z, MATCH($Y231,[1]Collections!$C:$C,0), 2)</f>
        <v>43082</v>
      </c>
      <c r="F231" s="26" t="str">
        <f>INDEX([1]Collections!$A:$Z, MATCH($Y231,[1]Collections!$C:$C,0), 21)&amp;" "&amp;INDEX([1]Collections!$A:$Z, MATCH($Y231,[1]Collections!$C:$C,0), 20)</f>
        <v>P.A. Vesk</v>
      </c>
      <c r="G231" s="23">
        <f>INDEX([1]Collections!$A:$Z, MATCH($Y231,[1]Collections!$C:$C,0), 4)</f>
        <v>-38.023099999999999</v>
      </c>
      <c r="H231" s="23">
        <f>INDEX([1]Collections!$A:$Z, MATCH($Y231,[1]Collections!$C:$C,0), 5)</f>
        <v>146.34220999999999</v>
      </c>
      <c r="I231" s="27" t="s">
        <v>408</v>
      </c>
      <c r="J231" s="18" t="s">
        <v>548</v>
      </c>
      <c r="K231" s="18">
        <v>43367</v>
      </c>
      <c r="L231" s="18">
        <v>43367</v>
      </c>
      <c r="N231" s="7" t="s">
        <v>404</v>
      </c>
      <c r="O231" s="7" t="s">
        <v>404</v>
      </c>
      <c r="P231" s="7" t="s">
        <v>404</v>
      </c>
      <c r="R231" s="22" t="s">
        <v>548</v>
      </c>
      <c r="S231" s="22" t="s">
        <v>406</v>
      </c>
      <c r="T231" s="22" t="s">
        <v>406</v>
      </c>
      <c r="V231">
        <f>COUNTIFS(leafdata!$A:$A,collections!$A231,leafdata!$D:$D,"Adult")</f>
        <v>3</v>
      </c>
      <c r="W231">
        <f>COUNTIFS(leafdata!$A:$A,collections!$A231,leafdata!$D:$D,"Juvenile")</f>
        <v>0</v>
      </c>
      <c r="Y231" t="s">
        <v>488</v>
      </c>
    </row>
    <row r="232" spans="1:25" x14ac:dyDescent="0.2">
      <c r="A232" s="7" t="s">
        <v>532</v>
      </c>
      <c r="B232" s="17" t="str">
        <f>INDEX([1]Collections!$A:$Z, MATCH($Y232,[1]Collections!$C:$C,0), 1)</f>
        <v>Eucalyptus angophoroides</v>
      </c>
      <c r="C232" t="str">
        <f t="shared" si="3"/>
        <v>Eucalyptus angophoroides</v>
      </c>
      <c r="D232" t="str">
        <f>IF(LEFT($B232)="*","",INDEX(counts!B:C,MATCH($B232,counts!B:B,0), 2))</f>
        <v>E.ang</v>
      </c>
      <c r="E232" s="18">
        <f>INDEX([1]Collections!$A:$Z, MATCH($Y232,[1]Collections!$C:$C,0), 2)</f>
        <v>43082</v>
      </c>
      <c r="F232" s="26" t="str">
        <f>INDEX([1]Collections!$A:$Z, MATCH($Y232,[1]Collections!$C:$C,0), 21)&amp;" "&amp;INDEX([1]Collections!$A:$Z, MATCH($Y232,[1]Collections!$C:$C,0), 20)</f>
        <v>P.A. Vesk</v>
      </c>
      <c r="G232" s="23">
        <f>INDEX([1]Collections!$A:$Z, MATCH($Y232,[1]Collections!$C:$C,0), 4)</f>
        <v>-38.023099999999999</v>
      </c>
      <c r="H232" s="23">
        <f>INDEX([1]Collections!$A:$Z, MATCH($Y232,[1]Collections!$C:$C,0), 5)</f>
        <v>146.34220999999999</v>
      </c>
      <c r="I232" s="27" t="s">
        <v>408</v>
      </c>
      <c r="J232" s="18" t="s">
        <v>548</v>
      </c>
      <c r="K232" s="18">
        <v>43367</v>
      </c>
      <c r="L232" s="18">
        <v>43367</v>
      </c>
      <c r="N232" s="7" t="s">
        <v>404</v>
      </c>
      <c r="O232" s="7" t="s">
        <v>404</v>
      </c>
      <c r="P232" s="7" t="s">
        <v>404</v>
      </c>
      <c r="R232" s="22" t="s">
        <v>548</v>
      </c>
      <c r="S232" s="22" t="s">
        <v>406</v>
      </c>
      <c r="T232" s="22" t="s">
        <v>406</v>
      </c>
      <c r="V232">
        <f>COUNTIFS(leafdata!$A:$A,collections!$A232,leafdata!$D:$D,"Adult")</f>
        <v>3</v>
      </c>
      <c r="W232">
        <f>COUNTIFS(leafdata!$A:$A,collections!$A232,leafdata!$D:$D,"Juvenile")</f>
        <v>0</v>
      </c>
      <c r="Y232" t="s">
        <v>487</v>
      </c>
    </row>
    <row r="233" spans="1:25" x14ac:dyDescent="0.2">
      <c r="A233" s="7" t="s">
        <v>533</v>
      </c>
      <c r="B233" s="17" t="str">
        <f>INDEX([1]Collections!$A:$Z, MATCH($Y233,[1]Collections!$C:$C,0), 1)</f>
        <v>Eucalyptus angophoroides</v>
      </c>
      <c r="C233" t="str">
        <f t="shared" si="3"/>
        <v>Eucalyptus angophoroides</v>
      </c>
      <c r="D233" t="str">
        <f>IF(LEFT($B233)="*","",INDEX(counts!B:C,MATCH($B233,counts!B:B,0), 2))</f>
        <v>E.ang</v>
      </c>
      <c r="E233" s="18">
        <f>INDEX([1]Collections!$A:$Z, MATCH($Y233,[1]Collections!$C:$C,0), 2)</f>
        <v>43082</v>
      </c>
      <c r="F233" s="26" t="str">
        <f>INDEX([1]Collections!$A:$Z, MATCH($Y233,[1]Collections!$C:$C,0), 21)&amp;" "&amp;INDEX([1]Collections!$A:$Z, MATCH($Y233,[1]Collections!$C:$C,0), 20)</f>
        <v>P.A. Vesk</v>
      </c>
      <c r="G233" s="23">
        <f>INDEX([1]Collections!$A:$Z, MATCH($Y233,[1]Collections!$C:$C,0), 4)</f>
        <v>-38.023099999999999</v>
      </c>
      <c r="H233" s="23">
        <f>INDEX([1]Collections!$A:$Z, MATCH($Y233,[1]Collections!$C:$C,0), 5)</f>
        <v>146.34220999999999</v>
      </c>
      <c r="I233" s="27" t="s">
        <v>408</v>
      </c>
      <c r="J233" s="18" t="s">
        <v>548</v>
      </c>
      <c r="K233" s="18">
        <v>43367</v>
      </c>
      <c r="L233" s="18">
        <v>43367</v>
      </c>
      <c r="N233" s="7" t="s">
        <v>404</v>
      </c>
      <c r="O233" s="7" t="s">
        <v>404</v>
      </c>
      <c r="P233" s="7" t="s">
        <v>404</v>
      </c>
      <c r="R233" s="22" t="s">
        <v>548</v>
      </c>
      <c r="S233" s="22" t="s">
        <v>406</v>
      </c>
      <c r="T233" s="22" t="s">
        <v>406</v>
      </c>
      <c r="V233">
        <f>COUNTIFS(leafdata!$A:$A,collections!$A233,leafdata!$D:$D,"Adult")</f>
        <v>3</v>
      </c>
      <c r="W233">
        <f>COUNTIFS(leafdata!$A:$A,collections!$A233,leafdata!$D:$D,"Juvenile")</f>
        <v>0</v>
      </c>
      <c r="Y233" t="s">
        <v>486</v>
      </c>
    </row>
    <row r="234" spans="1:25" x14ac:dyDescent="0.2">
      <c r="A234" s="7" t="s">
        <v>534</v>
      </c>
      <c r="B234" s="17" t="str">
        <f>INDEX([1]Collections!$A:$Z, MATCH($Y234,[1]Collections!$C:$C,0), 1)</f>
        <v>Eucalyptus conspicua</v>
      </c>
      <c r="C234" t="str">
        <f t="shared" si="3"/>
        <v>Eucalyptus conspicua</v>
      </c>
      <c r="D234" t="str">
        <f>IF(LEFT($B234)="*","",INDEX(counts!B:C,MATCH($B234,counts!B:B,0), 2))</f>
        <v>E.cspc</v>
      </c>
      <c r="E234" s="18">
        <f>INDEX([1]Collections!$A:$Z, MATCH($Y234,[1]Collections!$C:$C,0), 2)</f>
        <v>43082</v>
      </c>
      <c r="F234" s="26" t="str">
        <f>INDEX([1]Collections!$A:$Z, MATCH($Y234,[1]Collections!$C:$C,0), 21)&amp;" "&amp;INDEX([1]Collections!$A:$Z, MATCH($Y234,[1]Collections!$C:$C,0), 20)</f>
        <v>P.A. Vesk</v>
      </c>
      <c r="G234" s="23">
        <f>INDEX([1]Collections!$A:$Z, MATCH($Y234,[1]Collections!$C:$C,0), 4)</f>
        <v>-38.13147</v>
      </c>
      <c r="H234" s="23">
        <f>INDEX([1]Collections!$A:$Z, MATCH($Y234,[1]Collections!$C:$C,0), 5)</f>
        <v>146.27565000000001</v>
      </c>
      <c r="I234" s="27" t="s">
        <v>408</v>
      </c>
      <c r="J234" s="18" t="s">
        <v>548</v>
      </c>
      <c r="K234" s="18">
        <v>43367</v>
      </c>
      <c r="L234" s="18">
        <v>43367</v>
      </c>
      <c r="N234" s="7" t="s">
        <v>404</v>
      </c>
      <c r="O234" s="7" t="s">
        <v>404</v>
      </c>
      <c r="P234" s="7" t="s">
        <v>404</v>
      </c>
      <c r="R234" s="22" t="s">
        <v>548</v>
      </c>
      <c r="S234" s="22" t="s">
        <v>406</v>
      </c>
      <c r="T234" s="22" t="s">
        <v>406</v>
      </c>
      <c r="V234">
        <f>COUNTIFS(leafdata!$A:$A,collections!$A234,leafdata!$D:$D,"Adult")</f>
        <v>3</v>
      </c>
      <c r="W234">
        <f>COUNTIFS(leafdata!$A:$A,collections!$A234,leafdata!$D:$D,"Juvenile")</f>
        <v>0</v>
      </c>
      <c r="Y234" t="s">
        <v>499</v>
      </c>
    </row>
    <row r="235" spans="1:25" x14ac:dyDescent="0.2">
      <c r="A235" s="7" t="s">
        <v>535</v>
      </c>
      <c r="B235" s="17" t="s">
        <v>607</v>
      </c>
      <c r="C235" t="str">
        <f t="shared" si="3"/>
        <v/>
      </c>
      <c r="F235" s="26"/>
      <c r="I235" s="27"/>
      <c r="W235"/>
      <c r="X235" t="s">
        <v>606</v>
      </c>
      <c r="Y235" t="s">
        <v>519</v>
      </c>
    </row>
    <row r="236" spans="1:25" x14ac:dyDescent="0.2">
      <c r="A236" s="7" t="s">
        <v>536</v>
      </c>
      <c r="B236" s="17" t="str">
        <f>INDEX([1]Collections!$A:$Z, MATCH($Y236,[1]Collections!$C:$C,0), 1)</f>
        <v>Eucalyptus paniculata</v>
      </c>
      <c r="C236" t="str">
        <f t="shared" si="3"/>
        <v>Eucalyptus paniculata</v>
      </c>
      <c r="D236" t="str">
        <f>IF(LEFT($B236)="*","",INDEX(counts!B:C,MATCH($B236,counts!B:B,0), 2))</f>
        <v>E.pan</v>
      </c>
      <c r="E236" s="18">
        <f>INDEX([1]Collections!$A:$Z, MATCH($Y236,[1]Collections!$C:$C,0), 2)</f>
        <v>43004</v>
      </c>
      <c r="F236" s="26" t="str">
        <f>INDEX([1]Collections!$A:$Z, MATCH($Y236,[1]Collections!$C:$C,0), 21)&amp;" "&amp;INDEX([1]Collections!$A:$Z, MATCH($Y236,[1]Collections!$C:$C,0), 20)</f>
        <v>P.A. Vesk</v>
      </c>
      <c r="G236" s="23">
        <f>INDEX([1]Collections!$A:$Z, MATCH($Y236,[1]Collections!$C:$C,0), 4)</f>
        <v>-36.098115</v>
      </c>
      <c r="H236" s="23">
        <f>INDEX([1]Collections!$A:$Z, MATCH($Y236,[1]Collections!$C:$C,0), 5)</f>
        <v>150.10925900000001</v>
      </c>
      <c r="I236" s="27" t="s">
        <v>408</v>
      </c>
      <c r="J236" s="18" t="s">
        <v>548</v>
      </c>
      <c r="K236" s="18">
        <v>43367</v>
      </c>
      <c r="L236" s="18">
        <v>43367</v>
      </c>
      <c r="N236" s="7" t="s">
        <v>404</v>
      </c>
      <c r="O236" s="7" t="s">
        <v>404</v>
      </c>
      <c r="P236" s="7" t="s">
        <v>404</v>
      </c>
      <c r="R236" s="22" t="s">
        <v>548</v>
      </c>
      <c r="S236" s="22" t="s">
        <v>406</v>
      </c>
      <c r="T236" s="22" t="s">
        <v>406</v>
      </c>
      <c r="V236">
        <f>COUNTIFS(leafdata!$A:$A,collections!$A236,leafdata!$D:$D,"Adult")</f>
        <v>3</v>
      </c>
      <c r="W236">
        <f>COUNTIFS(leafdata!$A:$A,collections!$A236,leafdata!$D:$D,"Juvenile")</f>
        <v>0</v>
      </c>
      <c r="Y236" t="s">
        <v>520</v>
      </c>
    </row>
    <row r="237" spans="1:25" x14ac:dyDescent="0.2">
      <c r="A237" s="7" t="s">
        <v>537</v>
      </c>
      <c r="B237" s="17" t="str">
        <f>INDEX([1]Collections!$A:$Z, MATCH($Y237,[1]Collections!$C:$C,0), 1)</f>
        <v>Eucalyptus regnans</v>
      </c>
      <c r="C237" t="str">
        <f t="shared" si="3"/>
        <v>Eucalyptus regnans</v>
      </c>
      <c r="D237" t="str">
        <f>IF(LEFT($B237)="*","",INDEX(counts!B:C,MATCH($B237,counts!B:B,0), 2))</f>
        <v>E.reg</v>
      </c>
      <c r="E237" s="18">
        <f>INDEX([1]Collections!$A:$Z, MATCH($Y237,[1]Collections!$C:$C,0), 2)</f>
        <v>42896</v>
      </c>
      <c r="F237" s="26" t="str">
        <f>INDEX([1]Collections!$A:$Z, MATCH($Y237,[1]Collections!$C:$C,0), 21)&amp;" "&amp;INDEX([1]Collections!$A:$Z, MATCH($Y237,[1]Collections!$C:$C,0), 20)</f>
        <v>P.A. Vesk</v>
      </c>
      <c r="G237" s="23">
        <f>INDEX([1]Collections!$A:$Z, MATCH($Y237,[1]Collections!$C:$C,0), 4)</f>
        <v>-37.749969</v>
      </c>
      <c r="H237" s="23">
        <f>INDEX([1]Collections!$A:$Z, MATCH($Y237,[1]Collections!$C:$C,0), 5)</f>
        <v>145.68636100000001</v>
      </c>
      <c r="I237" s="27" t="s">
        <v>408</v>
      </c>
      <c r="J237" s="18" t="s">
        <v>548</v>
      </c>
      <c r="K237" s="18">
        <v>43367</v>
      </c>
      <c r="L237" s="18">
        <v>43367</v>
      </c>
      <c r="N237" s="7" t="s">
        <v>404</v>
      </c>
      <c r="O237" s="7" t="s">
        <v>404</v>
      </c>
      <c r="P237" s="7" t="s">
        <v>404</v>
      </c>
      <c r="R237" s="22" t="s">
        <v>548</v>
      </c>
      <c r="S237" s="22" t="s">
        <v>406</v>
      </c>
      <c r="T237" s="22" t="s">
        <v>406</v>
      </c>
      <c r="V237">
        <f>COUNTIFS(leafdata!$A:$A,collections!$A237,leafdata!$D:$D,"Adult")</f>
        <v>3</v>
      </c>
      <c r="W237">
        <f>COUNTIFS(leafdata!$A:$A,collections!$A237,leafdata!$D:$D,"Juvenile")</f>
        <v>0</v>
      </c>
      <c r="Y237" t="s">
        <v>489</v>
      </c>
    </row>
    <row r="238" spans="1:25" x14ac:dyDescent="0.2">
      <c r="A238" s="7" t="s">
        <v>538</v>
      </c>
      <c r="B238" s="17" t="str">
        <f>INDEX([1]Collections!$A:$Z, MATCH($Y238,[1]Collections!$C:$C,0), 1)</f>
        <v>Eucalyptus regnans</v>
      </c>
      <c r="C238" t="str">
        <f t="shared" si="3"/>
        <v>Eucalyptus regnans</v>
      </c>
      <c r="D238" t="str">
        <f>IF(LEFT($B238)="*","",INDEX(counts!B:C,MATCH($B238,counts!B:B,0), 2))</f>
        <v>E.reg</v>
      </c>
      <c r="E238" s="18">
        <f>INDEX([1]Collections!$A:$Z, MATCH($Y238,[1]Collections!$C:$C,0), 2)</f>
        <v>42896</v>
      </c>
      <c r="F238" s="26" t="str">
        <f>INDEX([1]Collections!$A:$Z, MATCH($Y238,[1]Collections!$C:$C,0), 21)&amp;" "&amp;INDEX([1]Collections!$A:$Z, MATCH($Y238,[1]Collections!$C:$C,0), 20)</f>
        <v>P.A. Vesk</v>
      </c>
      <c r="G238" s="23">
        <f>INDEX([1]Collections!$A:$Z, MATCH($Y238,[1]Collections!$C:$C,0), 4)</f>
        <v>-37.748305999999999</v>
      </c>
      <c r="H238" s="23">
        <f>INDEX([1]Collections!$A:$Z, MATCH($Y238,[1]Collections!$C:$C,0), 5)</f>
        <v>145.685056</v>
      </c>
      <c r="I238" s="27" t="s">
        <v>408</v>
      </c>
      <c r="J238" s="18" t="s">
        <v>548</v>
      </c>
      <c r="K238" s="18">
        <v>43367</v>
      </c>
      <c r="L238" s="18">
        <v>43367</v>
      </c>
      <c r="N238" s="7" t="s">
        <v>404</v>
      </c>
      <c r="O238" s="7" t="s">
        <v>404</v>
      </c>
      <c r="P238" s="7" t="s">
        <v>404</v>
      </c>
      <c r="R238" s="22" t="s">
        <v>548</v>
      </c>
      <c r="S238" s="22" t="s">
        <v>406</v>
      </c>
      <c r="T238" s="22" t="s">
        <v>406</v>
      </c>
      <c r="V238">
        <f>COUNTIFS(leafdata!$A:$A,collections!$A238,leafdata!$D:$D,"Adult")</f>
        <v>3</v>
      </c>
      <c r="W238">
        <f>COUNTIFS(leafdata!$A:$A,collections!$A238,leafdata!$D:$D,"Juvenile")</f>
        <v>0</v>
      </c>
      <c r="Y238" t="s">
        <v>490</v>
      </c>
    </row>
    <row r="239" spans="1:25" x14ac:dyDescent="0.2">
      <c r="A239" s="7" t="s">
        <v>551</v>
      </c>
      <c r="B239" s="17" t="str">
        <f>INDEX([1]Collections!$A:$Z, MATCH($Y239,[1]Collections!$C:$C,0), 1)</f>
        <v>Eucalyptus ovata</v>
      </c>
      <c r="C239" t="str">
        <f t="shared" si="3"/>
        <v>Eucalyptus ovata</v>
      </c>
      <c r="D239" t="str">
        <f>IF(LEFT($B239)="*","",INDEX(counts!B:C,MATCH($B239,counts!B:B,0), 2))</f>
        <v>E.ova</v>
      </c>
      <c r="E239" s="18">
        <f>INDEX([1]Collections!$A:$Z, MATCH($Y239,[1]Collections!$C:$C,0), 2)</f>
        <v>42895</v>
      </c>
      <c r="F239" s="26" t="str">
        <f>INDEX([1]Collections!$A:$Z, MATCH($Y239,[1]Collections!$C:$C,0), 21)&amp;" "&amp;INDEX([1]Collections!$A:$Z, MATCH($Y239,[1]Collections!$C:$C,0), 20)</f>
        <v>P.A. Vesk</v>
      </c>
      <c r="G239" s="23">
        <f>INDEX([1]Collections!$A:$Z, MATCH($Y239,[1]Collections!$C:$C,0), 4)</f>
        <v>-37.725911000000004</v>
      </c>
      <c r="H239" s="23">
        <f>INDEX([1]Collections!$A:$Z, MATCH($Y239,[1]Collections!$C:$C,0), 5)</f>
        <v>145.77774700000001</v>
      </c>
      <c r="I239" s="27" t="s">
        <v>408</v>
      </c>
      <c r="J239" s="18" t="s">
        <v>548</v>
      </c>
      <c r="K239" s="18">
        <v>43377</v>
      </c>
      <c r="L239" s="18">
        <v>43377</v>
      </c>
      <c r="N239" s="7" t="s">
        <v>404</v>
      </c>
      <c r="O239" s="7" t="s">
        <v>404</v>
      </c>
      <c r="P239" s="7" t="s">
        <v>404</v>
      </c>
      <c r="R239" s="22" t="s">
        <v>548</v>
      </c>
      <c r="S239" s="22" t="s">
        <v>406</v>
      </c>
      <c r="T239" s="22" t="s">
        <v>406</v>
      </c>
      <c r="V239">
        <f>COUNTIFS(leafdata!$A:$A,collections!$A239,leafdata!$D:$D,"Adult")</f>
        <v>3</v>
      </c>
      <c r="W239">
        <f>COUNTIFS(leafdata!$A:$A,collections!$A239,leafdata!$D:$D,"Juvenile")</f>
        <v>0</v>
      </c>
      <c r="Y239" t="s">
        <v>574</v>
      </c>
    </row>
    <row r="240" spans="1:25" x14ac:dyDescent="0.2">
      <c r="A240" s="7" t="s">
        <v>552</v>
      </c>
      <c r="B240" s="17" t="str">
        <f>INDEX([1]Collections!$A:$Z, MATCH($Y240,[1]Collections!$C:$C,0), 1)</f>
        <v>Eucalyptus ovata</v>
      </c>
      <c r="C240" t="str">
        <f t="shared" si="3"/>
        <v>Eucalyptus ovata</v>
      </c>
      <c r="D240" t="str">
        <f>IF(LEFT($B240)="*","",INDEX(counts!B:C,MATCH($B240,counts!B:B,0), 2))</f>
        <v>E.ova</v>
      </c>
      <c r="E240" s="18">
        <f>INDEX([1]Collections!$A:$Z, MATCH($Y240,[1]Collections!$C:$C,0), 2)</f>
        <v>42946</v>
      </c>
      <c r="F240" s="26" t="str">
        <f>INDEX([1]Collections!$A:$Z, MATCH($Y240,[1]Collections!$C:$C,0), 21)&amp;" "&amp;INDEX([1]Collections!$A:$Z, MATCH($Y240,[1]Collections!$C:$C,0), 20)</f>
        <v>W.C. Neal</v>
      </c>
      <c r="G240" s="23">
        <f>INDEX([1]Collections!$A:$Z, MATCH($Y240,[1]Collections!$C:$C,0), 4)</f>
        <v>-37.830109999999998</v>
      </c>
      <c r="H240" s="23">
        <f>INDEX([1]Collections!$A:$Z, MATCH($Y240,[1]Collections!$C:$C,0), 5)</f>
        <v>144.18314000000001</v>
      </c>
      <c r="I240" s="27" t="s">
        <v>408</v>
      </c>
      <c r="J240" s="18" t="s">
        <v>548</v>
      </c>
      <c r="K240" s="18">
        <v>43377</v>
      </c>
      <c r="L240" s="18">
        <v>43377</v>
      </c>
      <c r="N240" s="7" t="s">
        <v>404</v>
      </c>
      <c r="O240" s="7" t="s">
        <v>404</v>
      </c>
      <c r="P240" s="7" t="s">
        <v>404</v>
      </c>
      <c r="R240" s="22" t="s">
        <v>548</v>
      </c>
      <c r="S240" s="22" t="s">
        <v>406</v>
      </c>
      <c r="T240" s="22" t="s">
        <v>406</v>
      </c>
      <c r="V240">
        <f>COUNTIFS(leafdata!$A:$A,collections!$A240,leafdata!$D:$D,"Adult")</f>
        <v>3</v>
      </c>
      <c r="W240">
        <f>COUNTIFS(leafdata!$A:$A,collections!$A240,leafdata!$D:$D,"Juvenile")</f>
        <v>0</v>
      </c>
      <c r="Y240" t="s">
        <v>575</v>
      </c>
    </row>
    <row r="241" spans="1:25" x14ac:dyDescent="0.2">
      <c r="A241" s="7" t="s">
        <v>553</v>
      </c>
      <c r="B241" s="17" t="str">
        <f>INDEX([1]Collections!$A:$Z, MATCH($Y241,[1]Collections!$C:$C,0), 1)</f>
        <v>Eucalyptus ovata</v>
      </c>
      <c r="C241" t="str">
        <f t="shared" si="3"/>
        <v>Eucalyptus ovata</v>
      </c>
      <c r="D241" t="str">
        <f>IF(LEFT($B241)="*","",INDEX(counts!B:C,MATCH($B241,counts!B:B,0), 2))</f>
        <v>E.ova</v>
      </c>
      <c r="E241" s="18">
        <f>INDEX([1]Collections!$A:$Z, MATCH($Y241,[1]Collections!$C:$C,0), 2)</f>
        <v>42965</v>
      </c>
      <c r="F241" s="26" t="str">
        <f>INDEX([1]Collections!$A:$Z, MATCH($Y241,[1]Collections!$C:$C,0), 21)&amp;" "&amp;INDEX([1]Collections!$A:$Z, MATCH($Y241,[1]Collections!$C:$C,0), 20)</f>
        <v>P.A. Vesk</v>
      </c>
      <c r="G241" s="23">
        <f>INDEX([1]Collections!$A:$Z, MATCH($Y241,[1]Collections!$C:$C,0), 4)</f>
        <v>-37.964939999999999</v>
      </c>
      <c r="H241" s="23">
        <f>INDEX([1]Collections!$A:$Z, MATCH($Y241,[1]Collections!$C:$C,0), 5)</f>
        <v>145.39347000000001</v>
      </c>
      <c r="I241" s="27" t="s">
        <v>408</v>
      </c>
      <c r="J241" s="18" t="s">
        <v>548</v>
      </c>
      <c r="K241" s="18">
        <v>43377</v>
      </c>
      <c r="L241" s="18">
        <v>43377</v>
      </c>
      <c r="N241" s="7" t="s">
        <v>404</v>
      </c>
      <c r="O241" s="7" t="s">
        <v>404</v>
      </c>
      <c r="P241" s="7" t="s">
        <v>404</v>
      </c>
      <c r="R241" s="22" t="s">
        <v>548</v>
      </c>
      <c r="S241" s="22" t="s">
        <v>406</v>
      </c>
      <c r="T241" s="22" t="s">
        <v>406</v>
      </c>
      <c r="V241">
        <f>COUNTIFS(leafdata!$A:$A,collections!$A241,leafdata!$D:$D,"Adult")</f>
        <v>3</v>
      </c>
      <c r="W241">
        <f>COUNTIFS(leafdata!$A:$A,collections!$A241,leafdata!$D:$D,"Juvenile")</f>
        <v>0</v>
      </c>
      <c r="Y241" t="s">
        <v>576</v>
      </c>
    </row>
    <row r="242" spans="1:25" x14ac:dyDescent="0.2">
      <c r="A242" s="7" t="s">
        <v>554</v>
      </c>
      <c r="B242" s="17" t="str">
        <f>INDEX([1]Collections!$A:$Z, MATCH($Y242,[1]Collections!$C:$C,0), 1)</f>
        <v>Eucalyptus ovata</v>
      </c>
      <c r="C242" t="str">
        <f t="shared" si="3"/>
        <v>Eucalyptus ovata</v>
      </c>
      <c r="D242" t="str">
        <f>IF(LEFT($B242)="*","",INDEX(counts!B:C,MATCH($B242,counts!B:B,0), 2))</f>
        <v>E.ova</v>
      </c>
      <c r="E242" s="18">
        <f>INDEX([1]Collections!$A:$Z, MATCH($Y242,[1]Collections!$C:$C,0), 2)</f>
        <v>42946</v>
      </c>
      <c r="F242" s="26" t="str">
        <f>INDEX([1]Collections!$A:$Z, MATCH($Y242,[1]Collections!$C:$C,0), 21)&amp;" "&amp;INDEX([1]Collections!$A:$Z, MATCH($Y242,[1]Collections!$C:$C,0), 20)</f>
        <v>P.A. Vesk</v>
      </c>
      <c r="G242" s="23">
        <f>INDEX([1]Collections!$A:$Z, MATCH($Y242,[1]Collections!$C:$C,0), 4)</f>
        <v>-38.607331000000002</v>
      </c>
      <c r="H242" s="23">
        <f>INDEX([1]Collections!$A:$Z, MATCH($Y242,[1]Collections!$C:$C,0), 5)</f>
        <v>143.91827799999999</v>
      </c>
      <c r="I242" s="27" t="s">
        <v>408</v>
      </c>
      <c r="J242" s="18" t="s">
        <v>548</v>
      </c>
      <c r="K242" s="18">
        <v>43377</v>
      </c>
      <c r="L242" s="18">
        <v>43377</v>
      </c>
      <c r="N242" s="7" t="s">
        <v>404</v>
      </c>
      <c r="O242" s="7" t="s">
        <v>404</v>
      </c>
      <c r="P242" s="7" t="s">
        <v>404</v>
      </c>
      <c r="R242" s="22" t="s">
        <v>548</v>
      </c>
      <c r="S242" s="22" t="s">
        <v>406</v>
      </c>
      <c r="T242" s="22" t="s">
        <v>406</v>
      </c>
      <c r="V242">
        <f>COUNTIFS(leafdata!$A:$A,collections!$A242,leafdata!$D:$D,"Adult")</f>
        <v>3</v>
      </c>
      <c r="W242">
        <f>COUNTIFS(leafdata!$A:$A,collections!$A242,leafdata!$D:$D,"Juvenile")</f>
        <v>0</v>
      </c>
      <c r="Y242" t="s">
        <v>577</v>
      </c>
    </row>
    <row r="243" spans="1:25" x14ac:dyDescent="0.2">
      <c r="A243" s="7" t="s">
        <v>555</v>
      </c>
      <c r="B243" s="17" t="str">
        <f>INDEX([1]Collections!$A:$Z, MATCH($Y243,[1]Collections!$C:$C,0), 1)</f>
        <v>Eucalyptus ovata</v>
      </c>
      <c r="C243" t="str">
        <f t="shared" si="3"/>
        <v>Eucalyptus ovata</v>
      </c>
      <c r="D243" t="str">
        <f>IF(LEFT($B243)="*","",INDEX(counts!B:C,MATCH($B243,counts!B:B,0), 2))</f>
        <v>E.ova</v>
      </c>
      <c r="E243" s="18">
        <f>INDEX([1]Collections!$A:$Z, MATCH($Y243,[1]Collections!$C:$C,0), 2)</f>
        <v>43081</v>
      </c>
      <c r="F243" s="26" t="str">
        <f>INDEX([1]Collections!$A:$Z, MATCH($Y243,[1]Collections!$C:$C,0), 21)&amp;" "&amp;INDEX([1]Collections!$A:$Z, MATCH($Y243,[1]Collections!$C:$C,0), 20)</f>
        <v>P.A. Vesk</v>
      </c>
      <c r="G243" s="23">
        <f>INDEX([1]Collections!$A:$Z, MATCH($Y243,[1]Collections!$C:$C,0), 4)</f>
        <v>-38.222200000000001</v>
      </c>
      <c r="H243" s="23">
        <f>INDEX([1]Collections!$A:$Z, MATCH($Y243,[1]Collections!$C:$C,0), 5)</f>
        <v>146.04262</v>
      </c>
      <c r="I243" s="27" t="s">
        <v>408</v>
      </c>
      <c r="J243" s="18" t="s">
        <v>548</v>
      </c>
      <c r="K243" s="18">
        <v>43377</v>
      </c>
      <c r="L243" s="18">
        <v>43377</v>
      </c>
      <c r="N243" s="7" t="s">
        <v>404</v>
      </c>
      <c r="O243" s="7" t="s">
        <v>404</v>
      </c>
      <c r="P243" s="7" t="s">
        <v>404</v>
      </c>
      <c r="R243" s="22" t="s">
        <v>548</v>
      </c>
      <c r="S243" s="22" t="s">
        <v>406</v>
      </c>
      <c r="T243" s="22" t="s">
        <v>406</v>
      </c>
      <c r="V243">
        <f>COUNTIFS(leafdata!$A:$A,collections!$A243,leafdata!$D:$D,"Adult")</f>
        <v>3</v>
      </c>
      <c r="W243">
        <f>COUNTIFS(leafdata!$A:$A,collections!$A243,leafdata!$D:$D,"Juvenile")</f>
        <v>0</v>
      </c>
      <c r="Y243" t="s">
        <v>578</v>
      </c>
    </row>
    <row r="244" spans="1:25" x14ac:dyDescent="0.2">
      <c r="A244" s="7" t="s">
        <v>556</v>
      </c>
      <c r="B244" s="17" t="str">
        <f>INDEX([1]Collections!$A:$Z, MATCH($Y244,[1]Collections!$C:$C,0), 1)</f>
        <v>Eucalyptus baueriana</v>
      </c>
      <c r="C244" t="str">
        <f t="shared" si="3"/>
        <v>Eucalyptus baueriana</v>
      </c>
      <c r="D244" t="str">
        <f>IF(LEFT($B244)="*","",INDEX(counts!B:C,MATCH($B244,counts!B:B,0), 2))</f>
        <v>E.bau</v>
      </c>
      <c r="E244" s="18">
        <f>INDEX([1]Collections!$A:$Z, MATCH($Y244,[1]Collections!$C:$C,0), 2)</f>
        <v>43005</v>
      </c>
      <c r="F244" s="26" t="str">
        <f>INDEX([1]Collections!$A:$Z, MATCH($Y244,[1]Collections!$C:$C,0), 21)&amp;" "&amp;INDEX([1]Collections!$A:$Z, MATCH($Y244,[1]Collections!$C:$C,0), 20)</f>
        <v>P.A. Vesk</v>
      </c>
      <c r="G244" s="23">
        <f>INDEX([1]Collections!$A:$Z, MATCH($Y244,[1]Collections!$C:$C,0), 4)</f>
        <v>-36.096150000000002</v>
      </c>
      <c r="H244" s="23">
        <f>INDEX([1]Collections!$A:$Z, MATCH($Y244,[1]Collections!$C:$C,0), 5)</f>
        <v>150.04386199999999</v>
      </c>
      <c r="I244" s="27" t="s">
        <v>408</v>
      </c>
      <c r="J244" s="18" t="s">
        <v>548</v>
      </c>
      <c r="K244" s="18">
        <v>43377</v>
      </c>
      <c r="L244" s="18">
        <v>43377</v>
      </c>
      <c r="N244" s="7" t="s">
        <v>404</v>
      </c>
      <c r="O244" s="7" t="s">
        <v>404</v>
      </c>
      <c r="P244" s="7" t="s">
        <v>404</v>
      </c>
      <c r="R244" s="22" t="s">
        <v>548</v>
      </c>
      <c r="S244" s="22" t="s">
        <v>406</v>
      </c>
      <c r="T244" s="22" t="s">
        <v>406</v>
      </c>
      <c r="V244">
        <f>COUNTIFS(leafdata!$A:$A,collections!$A244,leafdata!$D:$D,"Adult")</f>
        <v>3</v>
      </c>
      <c r="W244">
        <f>COUNTIFS(leafdata!$A:$A,collections!$A244,leafdata!$D:$D,"Juvenile")</f>
        <v>0</v>
      </c>
      <c r="Y244" t="s">
        <v>571</v>
      </c>
    </row>
    <row r="245" spans="1:25" x14ac:dyDescent="0.2">
      <c r="A245" s="7" t="s">
        <v>557</v>
      </c>
      <c r="B245" s="17" t="str">
        <f>INDEX([1]Collections!$A:$Z, MATCH($Y245,[1]Collections!$C:$C,0), 1)</f>
        <v>Eucalyptus baueriana</v>
      </c>
      <c r="C245" t="str">
        <f t="shared" si="3"/>
        <v>Eucalyptus baueriana</v>
      </c>
      <c r="D245" t="str">
        <f>IF(LEFT($B245)="*","",INDEX(counts!B:C,MATCH($B245,counts!B:B,0), 2))</f>
        <v>E.bau</v>
      </c>
      <c r="E245" s="18">
        <f>INDEX([1]Collections!$A:$Z, MATCH($Y245,[1]Collections!$C:$C,0), 2)</f>
        <v>43005</v>
      </c>
      <c r="F245" s="26" t="str">
        <f>INDEX([1]Collections!$A:$Z, MATCH($Y245,[1]Collections!$C:$C,0), 21)&amp;" "&amp;INDEX([1]Collections!$A:$Z, MATCH($Y245,[1]Collections!$C:$C,0), 20)</f>
        <v>P.A. Vesk</v>
      </c>
      <c r="G245" s="23">
        <f>INDEX([1]Collections!$A:$Z, MATCH($Y245,[1]Collections!$C:$C,0), 4)</f>
        <v>-36.096150000000002</v>
      </c>
      <c r="H245" s="23">
        <f>INDEX([1]Collections!$A:$Z, MATCH($Y245,[1]Collections!$C:$C,0), 5)</f>
        <v>150.04386199999999</v>
      </c>
      <c r="I245" s="27" t="s">
        <v>408</v>
      </c>
      <c r="J245" s="18" t="s">
        <v>548</v>
      </c>
      <c r="K245" s="18">
        <v>43377</v>
      </c>
      <c r="L245" s="18">
        <v>43377</v>
      </c>
      <c r="N245" s="7" t="s">
        <v>404</v>
      </c>
      <c r="O245" s="7" t="s">
        <v>404</v>
      </c>
      <c r="P245" s="7" t="s">
        <v>404</v>
      </c>
      <c r="R245" s="22" t="s">
        <v>548</v>
      </c>
      <c r="S245" s="22" t="s">
        <v>406</v>
      </c>
      <c r="T245" s="22" t="s">
        <v>406</v>
      </c>
      <c r="V245">
        <f>COUNTIFS(leafdata!$A:$A,collections!$A245,leafdata!$D:$D,"Adult")</f>
        <v>3</v>
      </c>
      <c r="W245">
        <f>COUNTIFS(leafdata!$A:$A,collections!$A245,leafdata!$D:$D,"Juvenile")</f>
        <v>0</v>
      </c>
      <c r="Y245" t="s">
        <v>572</v>
      </c>
    </row>
    <row r="246" spans="1:25" x14ac:dyDescent="0.2">
      <c r="A246" s="7" t="s">
        <v>558</v>
      </c>
      <c r="B246" s="17" t="str">
        <f>INDEX([1]Collections!$A:$Z, MATCH($Y246,[1]Collections!$C:$C,0), 1)</f>
        <v>Eucalyptus baueriana</v>
      </c>
      <c r="C246" t="str">
        <f t="shared" si="3"/>
        <v>Eucalyptus baueriana</v>
      </c>
      <c r="D246" t="str">
        <f>IF(LEFT($B246)="*","",INDEX(counts!B:C,MATCH($B246,counts!B:B,0), 2))</f>
        <v>E.bau</v>
      </c>
      <c r="E246" s="18">
        <f>INDEX([1]Collections!$A:$Z, MATCH($Y246,[1]Collections!$C:$C,0), 2)</f>
        <v>43005</v>
      </c>
      <c r="F246" s="26" t="str">
        <f>INDEX([1]Collections!$A:$Z, MATCH($Y246,[1]Collections!$C:$C,0), 21)&amp;" "&amp;INDEX([1]Collections!$A:$Z, MATCH($Y246,[1]Collections!$C:$C,0), 20)</f>
        <v>P.A. Vesk</v>
      </c>
      <c r="G246" s="23">
        <f>INDEX([1]Collections!$A:$Z, MATCH($Y246,[1]Collections!$C:$C,0), 4)</f>
        <v>-36.098243199999999</v>
      </c>
      <c r="H246" s="23">
        <f>INDEX([1]Collections!$A:$Z, MATCH($Y246,[1]Collections!$C:$C,0), 5)</f>
        <v>150.0209547</v>
      </c>
      <c r="I246" s="27" t="s">
        <v>408</v>
      </c>
      <c r="J246" s="18" t="s">
        <v>548</v>
      </c>
      <c r="K246" s="18">
        <v>43377</v>
      </c>
      <c r="L246" s="18">
        <v>43377</v>
      </c>
      <c r="N246" s="7" t="s">
        <v>404</v>
      </c>
      <c r="O246" s="7" t="s">
        <v>404</v>
      </c>
      <c r="P246" s="7" t="s">
        <v>404</v>
      </c>
      <c r="R246" s="22" t="s">
        <v>548</v>
      </c>
      <c r="S246" s="22" t="s">
        <v>406</v>
      </c>
      <c r="T246" s="22" t="s">
        <v>406</v>
      </c>
      <c r="V246">
        <f>COUNTIFS(leafdata!$A:$A,collections!$A246,leafdata!$D:$D,"Adult")</f>
        <v>3</v>
      </c>
      <c r="W246">
        <f>COUNTIFS(leafdata!$A:$A,collections!$A246,leafdata!$D:$D,"Juvenile")</f>
        <v>0</v>
      </c>
      <c r="Y246" t="s">
        <v>573</v>
      </c>
    </row>
    <row r="247" spans="1:25" x14ac:dyDescent="0.2">
      <c r="A247" s="7" t="s">
        <v>559</v>
      </c>
      <c r="B247" s="17" t="str">
        <f>INDEX([1]Collections!$A:$Z, MATCH($Y247,[1]Collections!$C:$C,0), 1)</f>
        <v>Angophora costata</v>
      </c>
      <c r="C247" t="str">
        <f t="shared" si="3"/>
        <v>Angophora costata</v>
      </c>
      <c r="D247" t="str">
        <f>IF(LEFT($B247)="*","",INDEX(counts!B:C,MATCH($B247,counts!B:B,0), 2))</f>
        <v>A.cos</v>
      </c>
      <c r="E247" s="18">
        <f>INDEX([1]Collections!$A:$Z, MATCH($Y247,[1]Collections!$C:$C,0), 2)</f>
        <v>43005</v>
      </c>
      <c r="F247" s="26" t="str">
        <f>INDEX([1]Collections!$A:$Z, MATCH($Y247,[1]Collections!$C:$C,0), 21)&amp;" "&amp;INDEX([1]Collections!$A:$Z, MATCH($Y247,[1]Collections!$C:$C,0), 20)</f>
        <v>P.A. Vesk</v>
      </c>
      <c r="G247" s="23">
        <f>INDEX([1]Collections!$A:$Z, MATCH($Y247,[1]Collections!$C:$C,0), 4)</f>
        <v>-36.103425999999999</v>
      </c>
      <c r="H247" s="23">
        <f>INDEX([1]Collections!$A:$Z, MATCH($Y247,[1]Collections!$C:$C,0), 5)</f>
        <v>149.97743</v>
      </c>
      <c r="I247" s="27" t="s">
        <v>408</v>
      </c>
      <c r="J247" s="18" t="s">
        <v>548</v>
      </c>
      <c r="K247" s="18">
        <v>43377</v>
      </c>
      <c r="L247" s="18">
        <v>43377</v>
      </c>
      <c r="N247" s="7" t="s">
        <v>404</v>
      </c>
      <c r="O247" s="7" t="s">
        <v>404</v>
      </c>
      <c r="P247" s="7" t="s">
        <v>404</v>
      </c>
      <c r="R247" s="22" t="s">
        <v>548</v>
      </c>
      <c r="S247" s="22" t="s">
        <v>406</v>
      </c>
      <c r="T247" s="22" t="s">
        <v>406</v>
      </c>
      <c r="V247">
        <f>COUNTIFS(leafdata!$A:$A,collections!$A247,leafdata!$D:$D,"Adult")</f>
        <v>3</v>
      </c>
      <c r="W247">
        <f>COUNTIFS(leafdata!$A:$A,collections!$A247,leafdata!$D:$D,"Juvenile")</f>
        <v>0</v>
      </c>
      <c r="Y247" t="s">
        <v>583</v>
      </c>
    </row>
    <row r="248" spans="1:25" x14ac:dyDescent="0.2">
      <c r="A248" s="7" t="s">
        <v>560</v>
      </c>
      <c r="B248" s="17" t="str">
        <f>INDEX([1]Collections!$A:$Z, MATCH($Y248,[1]Collections!$C:$C,0), 1)</f>
        <v>Angophora costata</v>
      </c>
      <c r="C248" t="str">
        <f t="shared" si="3"/>
        <v>Angophora costata</v>
      </c>
      <c r="D248" t="str">
        <f>IF(LEFT($B248)="*","",INDEX(counts!B:C,MATCH($B248,counts!B:B,0), 2))</f>
        <v>A.cos</v>
      </c>
      <c r="E248" s="18">
        <f>INDEX([1]Collections!$A:$Z, MATCH($Y248,[1]Collections!$C:$C,0), 2)</f>
        <v>43005</v>
      </c>
      <c r="F248" s="26" t="str">
        <f>INDEX([1]Collections!$A:$Z, MATCH($Y248,[1]Collections!$C:$C,0), 21)&amp;" "&amp;INDEX([1]Collections!$A:$Z, MATCH($Y248,[1]Collections!$C:$C,0), 20)</f>
        <v>P.A. Vesk</v>
      </c>
      <c r="G248" s="23">
        <f>INDEX([1]Collections!$A:$Z, MATCH($Y248,[1]Collections!$C:$C,0), 4)</f>
        <v>-36.061105599999998</v>
      </c>
      <c r="H248" s="23">
        <f>INDEX([1]Collections!$A:$Z, MATCH($Y248,[1]Collections!$C:$C,0), 5)</f>
        <v>150.12743889999999</v>
      </c>
      <c r="I248" s="27" t="s">
        <v>408</v>
      </c>
      <c r="J248" s="18" t="s">
        <v>548</v>
      </c>
      <c r="K248" s="18">
        <v>43377</v>
      </c>
      <c r="L248" s="18">
        <v>43377</v>
      </c>
      <c r="N248" s="7" t="s">
        <v>404</v>
      </c>
      <c r="O248" s="7" t="s">
        <v>404</v>
      </c>
      <c r="P248" s="7" t="s">
        <v>404</v>
      </c>
      <c r="R248" s="22" t="s">
        <v>548</v>
      </c>
      <c r="S248" s="22" t="s">
        <v>406</v>
      </c>
      <c r="T248" s="22" t="s">
        <v>406</v>
      </c>
      <c r="V248">
        <f>COUNTIFS(leafdata!$A:$A,collections!$A248,leafdata!$D:$D,"Adult")</f>
        <v>3</v>
      </c>
      <c r="W248">
        <f>COUNTIFS(leafdata!$A:$A,collections!$A248,leafdata!$D:$D,"Juvenile")</f>
        <v>0</v>
      </c>
      <c r="Y248" t="s">
        <v>584</v>
      </c>
    </row>
    <row r="249" spans="1:25" x14ac:dyDescent="0.2">
      <c r="A249" s="7" t="s">
        <v>561</v>
      </c>
      <c r="B249" s="17" t="str">
        <f>INDEX([1]Collections!$A:$Z, MATCH($Y249,[1]Collections!$C:$C,0), 1)</f>
        <v>Angophora costata</v>
      </c>
      <c r="C249" t="str">
        <f t="shared" si="3"/>
        <v>Angophora costata</v>
      </c>
      <c r="D249" t="str">
        <f>IF(LEFT($B249)="*","",INDEX(counts!B:C,MATCH($B249,counts!B:B,0), 2))</f>
        <v>A.cos</v>
      </c>
      <c r="E249" s="18">
        <f>INDEX([1]Collections!$A:$Z, MATCH($Y249,[1]Collections!$C:$C,0), 2)</f>
        <v>43006</v>
      </c>
      <c r="F249" s="26" t="str">
        <f>INDEX([1]Collections!$A:$Z, MATCH($Y249,[1]Collections!$C:$C,0), 21)&amp;" "&amp;INDEX([1]Collections!$A:$Z, MATCH($Y249,[1]Collections!$C:$C,0), 20)</f>
        <v>P.A. Vesk</v>
      </c>
      <c r="G249" s="23">
        <f>INDEX([1]Collections!$A:$Z, MATCH($Y249,[1]Collections!$C:$C,0), 4)</f>
        <v>-35.965311999999997</v>
      </c>
      <c r="H249" s="23">
        <f>INDEX([1]Collections!$A:$Z, MATCH($Y249,[1]Collections!$C:$C,0), 5)</f>
        <v>150.007712</v>
      </c>
      <c r="I249" s="27" t="s">
        <v>408</v>
      </c>
      <c r="J249" s="18" t="s">
        <v>548</v>
      </c>
      <c r="K249" s="18">
        <v>43377</v>
      </c>
      <c r="L249" s="18">
        <v>43377</v>
      </c>
      <c r="N249" s="7" t="s">
        <v>404</v>
      </c>
      <c r="O249" s="7" t="s">
        <v>404</v>
      </c>
      <c r="P249" s="7" t="s">
        <v>404</v>
      </c>
      <c r="R249" s="22" t="s">
        <v>548</v>
      </c>
      <c r="S249" s="22" t="s">
        <v>406</v>
      </c>
      <c r="T249" s="22" t="s">
        <v>406</v>
      </c>
      <c r="V249">
        <f>COUNTIFS(leafdata!$A:$A,collections!$A249,leafdata!$D:$D,"Adult")</f>
        <v>3</v>
      </c>
      <c r="W249">
        <f>COUNTIFS(leafdata!$A:$A,collections!$A249,leafdata!$D:$D,"Juvenile")</f>
        <v>0</v>
      </c>
      <c r="Y249" t="s">
        <v>585</v>
      </c>
    </row>
    <row r="250" spans="1:25" x14ac:dyDescent="0.2">
      <c r="A250" s="7" t="s">
        <v>562</v>
      </c>
      <c r="B250" s="17" t="str">
        <f>INDEX([1]Collections!$A:$Z, MATCH($Y250,[1]Collections!$C:$C,0), 1)</f>
        <v>Corymbia maculata</v>
      </c>
      <c r="C250" t="str">
        <f t="shared" si="3"/>
        <v>Corymbia maculata</v>
      </c>
      <c r="D250" t="str">
        <f>IF(LEFT($B250)="*","",INDEX(counts!B:C,MATCH($B250,counts!B:B,0), 2))</f>
        <v>C.mac</v>
      </c>
      <c r="E250" s="18">
        <f>INDEX([1]Collections!$A:$Z, MATCH($Y250,[1]Collections!$C:$C,0), 2)</f>
        <v>43007</v>
      </c>
      <c r="F250" s="26" t="str">
        <f>INDEX([1]Collections!$A:$Z, MATCH($Y250,[1]Collections!$C:$C,0), 21)&amp;" "&amp;INDEX([1]Collections!$A:$Z, MATCH($Y250,[1]Collections!$C:$C,0), 20)</f>
        <v>P.A. Vesk</v>
      </c>
      <c r="G250" s="23">
        <f>INDEX([1]Collections!$A:$Z, MATCH($Y250,[1]Collections!$C:$C,0), 4)</f>
        <v>-36.130513800000003</v>
      </c>
      <c r="H250" s="23">
        <f>INDEX([1]Collections!$A:$Z, MATCH($Y250,[1]Collections!$C:$C,0), 5)</f>
        <v>150.06402879999999</v>
      </c>
      <c r="I250" s="27" t="s">
        <v>408</v>
      </c>
      <c r="J250" s="18" t="s">
        <v>548</v>
      </c>
      <c r="K250" s="18">
        <v>43377</v>
      </c>
      <c r="L250" s="18">
        <v>43377</v>
      </c>
      <c r="N250" s="7" t="s">
        <v>404</v>
      </c>
      <c r="O250" s="7" t="s">
        <v>404</v>
      </c>
      <c r="P250" s="7" t="s">
        <v>404</v>
      </c>
      <c r="R250" s="22" t="s">
        <v>548</v>
      </c>
      <c r="S250" s="22" t="s">
        <v>406</v>
      </c>
      <c r="T250" s="22" t="s">
        <v>406</v>
      </c>
      <c r="V250">
        <f>COUNTIFS(leafdata!$A:$A,collections!$A250,leafdata!$D:$D,"Adult")</f>
        <v>3</v>
      </c>
      <c r="W250">
        <f>COUNTIFS(leafdata!$A:$A,collections!$A250,leafdata!$D:$D,"Juvenile")</f>
        <v>0</v>
      </c>
      <c r="Y250" t="s">
        <v>579</v>
      </c>
    </row>
    <row r="251" spans="1:25" x14ac:dyDescent="0.2">
      <c r="A251" s="7" t="s">
        <v>563</v>
      </c>
      <c r="B251" s="17" t="str">
        <f>INDEX([1]Collections!$A:$Z, MATCH($Y251,[1]Collections!$C:$C,0), 1)</f>
        <v>Corymbia maculata</v>
      </c>
      <c r="C251" t="str">
        <f t="shared" si="3"/>
        <v>Corymbia maculata</v>
      </c>
      <c r="D251" t="str">
        <f>IF(LEFT($B251)="*","",INDEX(counts!B:C,MATCH($B251,counts!B:B,0), 2))</f>
        <v>C.mac</v>
      </c>
      <c r="E251" s="18">
        <f>INDEX([1]Collections!$A:$Z, MATCH($Y251,[1]Collections!$C:$C,0), 2)</f>
        <v>43007</v>
      </c>
      <c r="F251" s="26" t="str">
        <f>INDEX([1]Collections!$A:$Z, MATCH($Y251,[1]Collections!$C:$C,0), 21)&amp;" "&amp;INDEX([1]Collections!$A:$Z, MATCH($Y251,[1]Collections!$C:$C,0), 20)</f>
        <v>P.A. Vesk</v>
      </c>
      <c r="G251" s="23">
        <f>INDEX([1]Collections!$A:$Z, MATCH($Y251,[1]Collections!$C:$C,0), 4)</f>
        <v>-36.148589999999999</v>
      </c>
      <c r="H251" s="23">
        <f>INDEX([1]Collections!$A:$Z, MATCH($Y251,[1]Collections!$C:$C,0), 5)</f>
        <v>150.12375800000001</v>
      </c>
      <c r="I251" s="27" t="s">
        <v>408</v>
      </c>
      <c r="J251" s="18" t="s">
        <v>548</v>
      </c>
      <c r="K251" s="18">
        <v>43377</v>
      </c>
      <c r="L251" s="18">
        <v>43377</v>
      </c>
      <c r="N251" s="7" t="s">
        <v>404</v>
      </c>
      <c r="O251" s="7" t="s">
        <v>404</v>
      </c>
      <c r="P251" s="7" t="s">
        <v>404</v>
      </c>
      <c r="R251" s="22" t="s">
        <v>548</v>
      </c>
      <c r="S251" s="22" t="s">
        <v>406</v>
      </c>
      <c r="T251" s="22" t="s">
        <v>406</v>
      </c>
      <c r="V251">
        <f>COUNTIFS(leafdata!$A:$A,collections!$A251,leafdata!$D:$D,"Adult")</f>
        <v>3</v>
      </c>
      <c r="W251">
        <f>COUNTIFS(leafdata!$A:$A,collections!$A251,leafdata!$D:$D,"Juvenile")</f>
        <v>0</v>
      </c>
      <c r="Y251" t="s">
        <v>580</v>
      </c>
    </row>
    <row r="252" spans="1:25" x14ac:dyDescent="0.2">
      <c r="A252" s="7" t="s">
        <v>564</v>
      </c>
      <c r="B252" s="17" t="str">
        <f>INDEX([1]Collections!$A:$Z, MATCH($Y252,[1]Collections!$C:$C,0), 1)</f>
        <v>Corymbia maculata</v>
      </c>
      <c r="C252" t="str">
        <f t="shared" si="3"/>
        <v>Corymbia maculata</v>
      </c>
      <c r="D252" t="str">
        <f>IF(LEFT($B252)="*","",INDEX(counts!B:C,MATCH($B252,counts!B:B,0), 2))</f>
        <v>C.mac</v>
      </c>
      <c r="E252" s="18">
        <f>INDEX([1]Collections!$A:$Z, MATCH($Y252,[1]Collections!$C:$C,0), 2)</f>
        <v>43007</v>
      </c>
      <c r="F252" s="26" t="str">
        <f>INDEX([1]Collections!$A:$Z, MATCH($Y252,[1]Collections!$C:$C,0), 21)&amp;" "&amp;INDEX([1]Collections!$A:$Z, MATCH($Y252,[1]Collections!$C:$C,0), 20)</f>
        <v>P.A. Vesk</v>
      </c>
      <c r="G252" s="23">
        <f>INDEX([1]Collections!$A:$Z, MATCH($Y252,[1]Collections!$C:$C,0), 4)</f>
        <v>-36.133439000000003</v>
      </c>
      <c r="H252" s="23">
        <f>INDEX([1]Collections!$A:$Z, MATCH($Y252,[1]Collections!$C:$C,0), 5)</f>
        <v>150.09164799999999</v>
      </c>
      <c r="I252" s="27" t="s">
        <v>408</v>
      </c>
      <c r="J252" s="18" t="s">
        <v>548</v>
      </c>
      <c r="K252" s="18">
        <v>43377</v>
      </c>
      <c r="L252" s="18">
        <v>43377</v>
      </c>
      <c r="N252" s="7" t="s">
        <v>404</v>
      </c>
      <c r="O252" s="7" t="s">
        <v>404</v>
      </c>
      <c r="P252" s="7" t="s">
        <v>404</v>
      </c>
      <c r="R252" s="22" t="s">
        <v>548</v>
      </c>
      <c r="S252" s="22" t="s">
        <v>406</v>
      </c>
      <c r="T252" s="22" t="s">
        <v>406</v>
      </c>
      <c r="V252">
        <f>COUNTIFS(leafdata!$A:$A,collections!$A252,leafdata!$D:$D,"Adult")</f>
        <v>3</v>
      </c>
      <c r="W252">
        <f>COUNTIFS(leafdata!$A:$A,collections!$A252,leafdata!$D:$D,"Juvenile")</f>
        <v>0</v>
      </c>
      <c r="Y252" t="s">
        <v>581</v>
      </c>
    </row>
    <row r="253" spans="1:25" x14ac:dyDescent="0.2">
      <c r="A253" s="7" t="s">
        <v>565</v>
      </c>
      <c r="B253" s="17" t="str">
        <f>INDEX([1]Collections!$A:$Z, MATCH($Y253,[1]Collections!$C:$C,0), 1)</f>
        <v>Corymbia maculata</v>
      </c>
      <c r="C253" t="str">
        <f t="shared" si="3"/>
        <v>Corymbia maculata</v>
      </c>
      <c r="D253" t="str">
        <f>IF(LEFT($B253)="*","",INDEX(counts!B:C,MATCH($B253,counts!B:B,0), 2))</f>
        <v>C.mac</v>
      </c>
      <c r="E253" s="18">
        <f>INDEX([1]Collections!$A:$Z, MATCH($Y253,[1]Collections!$C:$C,0), 2)</f>
        <v>43007</v>
      </c>
      <c r="F253" s="26" t="str">
        <f>INDEX([1]Collections!$A:$Z, MATCH($Y253,[1]Collections!$C:$C,0), 21)&amp;" "&amp;INDEX([1]Collections!$A:$Z, MATCH($Y253,[1]Collections!$C:$C,0), 20)</f>
        <v>P.A. Vesk</v>
      </c>
      <c r="G253" s="23">
        <f>INDEX([1]Collections!$A:$Z, MATCH($Y253,[1]Collections!$C:$C,0), 4)</f>
        <v>-36.061393000000002</v>
      </c>
      <c r="H253" s="23">
        <f>INDEX([1]Collections!$A:$Z, MATCH($Y253,[1]Collections!$C:$C,0), 5)</f>
        <v>150.04548</v>
      </c>
      <c r="I253" s="27" t="s">
        <v>408</v>
      </c>
      <c r="J253" s="18" t="s">
        <v>548</v>
      </c>
      <c r="K253" s="18">
        <v>43377</v>
      </c>
      <c r="L253" s="18">
        <v>43377</v>
      </c>
      <c r="N253" s="7" t="s">
        <v>404</v>
      </c>
      <c r="O253" s="7" t="s">
        <v>404</v>
      </c>
      <c r="P253" s="7" t="s">
        <v>404</v>
      </c>
      <c r="R253" s="22" t="s">
        <v>548</v>
      </c>
      <c r="S253" s="22" t="s">
        <v>406</v>
      </c>
      <c r="T253" s="22" t="s">
        <v>406</v>
      </c>
      <c r="V253">
        <f>COUNTIFS(leafdata!$A:$A,collections!$A253,leafdata!$D:$D,"Adult")</f>
        <v>3</v>
      </c>
      <c r="W253">
        <f>COUNTIFS(leafdata!$A:$A,collections!$A253,leafdata!$D:$D,"Juvenile")</f>
        <v>0</v>
      </c>
      <c r="Y253" t="s">
        <v>582</v>
      </c>
    </row>
    <row r="254" spans="1:25" x14ac:dyDescent="0.2">
      <c r="A254" s="7" t="s">
        <v>566</v>
      </c>
      <c r="B254" s="17" t="str">
        <f>INDEX([1]Collections!$A:$Z, MATCH($Y254,[1]Collections!$C:$C,0), 1)</f>
        <v>Angophora costata</v>
      </c>
      <c r="C254" t="str">
        <f t="shared" si="3"/>
        <v>Angophora costata</v>
      </c>
      <c r="D254" t="str">
        <f>IF(LEFT($B254)="*","",INDEX(counts!B:C,MATCH($B254,counts!B:B,0), 2))</f>
        <v>A.cos</v>
      </c>
      <c r="E254" s="18">
        <f>INDEX([1]Collections!$A:$Z, MATCH($Y254,[1]Collections!$C:$C,0), 2)</f>
        <v>43007</v>
      </c>
      <c r="F254" s="26" t="str">
        <f>INDEX([1]Collections!$A:$Z, MATCH($Y254,[1]Collections!$C:$C,0), 21)&amp;" "&amp;INDEX([1]Collections!$A:$Z, MATCH($Y254,[1]Collections!$C:$C,0), 20)</f>
        <v>P.A. Vesk</v>
      </c>
      <c r="G254" s="23">
        <f>INDEX([1]Collections!$A:$Z, MATCH($Y254,[1]Collections!$C:$C,0), 4)</f>
        <v>-36.024351600000003</v>
      </c>
      <c r="H254" s="23">
        <f>INDEX([1]Collections!$A:$Z, MATCH($Y254,[1]Collections!$C:$C,0), 5)</f>
        <v>150.07250719999999</v>
      </c>
      <c r="I254" s="27" t="s">
        <v>408</v>
      </c>
      <c r="J254" s="18" t="s">
        <v>548</v>
      </c>
      <c r="K254" s="18">
        <v>43377</v>
      </c>
      <c r="L254" s="18">
        <v>43377</v>
      </c>
      <c r="N254" s="7" t="s">
        <v>404</v>
      </c>
      <c r="O254" s="7" t="s">
        <v>404</v>
      </c>
      <c r="P254" s="7" t="s">
        <v>404</v>
      </c>
      <c r="R254" s="22" t="s">
        <v>548</v>
      </c>
      <c r="S254" s="22" t="s">
        <v>406</v>
      </c>
      <c r="T254" s="22" t="s">
        <v>406</v>
      </c>
      <c r="V254">
        <f>COUNTIFS(leafdata!$A:$A,collections!$A254,leafdata!$D:$D,"Adult")</f>
        <v>3</v>
      </c>
      <c r="W254">
        <f>COUNTIFS(leafdata!$A:$A,collections!$A254,leafdata!$D:$D,"Juvenile")</f>
        <v>0</v>
      </c>
      <c r="Y254" t="s">
        <v>586</v>
      </c>
    </row>
    <row r="255" spans="1:25" x14ac:dyDescent="0.2">
      <c r="A255" s="7" t="s">
        <v>567</v>
      </c>
      <c r="B255" s="17" t="str">
        <f>INDEX([1]Collections!$A:$Z, MATCH($Y255,[1]Collections!$C:$C,0), 1)</f>
        <v>Eucalyptus fibrosa</v>
      </c>
      <c r="C255" t="str">
        <f t="shared" si="3"/>
        <v>Eucalyptus fibrosa</v>
      </c>
      <c r="D255" t="str">
        <f>IF(LEFT($B255)="*","",INDEX(counts!B:C,MATCH($B255,counts!B:B,0), 2))</f>
        <v>E.fib</v>
      </c>
      <c r="E255" s="18">
        <f>INDEX([1]Collections!$A:$Z, MATCH($Y255,[1]Collections!$C:$C,0), 2)</f>
        <v>43004</v>
      </c>
      <c r="F255" s="26" t="str">
        <f>INDEX([1]Collections!$A:$Z, MATCH($Y255,[1]Collections!$C:$C,0), 21)&amp;" "&amp;INDEX([1]Collections!$A:$Z, MATCH($Y255,[1]Collections!$C:$C,0), 20)</f>
        <v>P.A. Vesk</v>
      </c>
      <c r="G255" s="23">
        <f>INDEX([1]Collections!$A:$Z, MATCH($Y255,[1]Collections!$C:$C,0), 4)</f>
        <v>-36.093530999999999</v>
      </c>
      <c r="H255" s="23">
        <f>INDEX([1]Collections!$A:$Z, MATCH($Y255,[1]Collections!$C:$C,0), 5)</f>
        <v>150.100495</v>
      </c>
      <c r="I255" s="27" t="s">
        <v>408</v>
      </c>
      <c r="J255" s="18" t="s">
        <v>548</v>
      </c>
      <c r="K255" s="18">
        <v>43377</v>
      </c>
      <c r="L255" s="18">
        <v>43377</v>
      </c>
      <c r="N255" s="7" t="s">
        <v>404</v>
      </c>
      <c r="O255" s="7" t="s">
        <v>404</v>
      </c>
      <c r="P255" s="7" t="s">
        <v>404</v>
      </c>
      <c r="R255" s="22" t="s">
        <v>548</v>
      </c>
      <c r="S255" s="22" t="s">
        <v>406</v>
      </c>
      <c r="T255" s="22" t="s">
        <v>406</v>
      </c>
      <c r="V255">
        <f>COUNTIFS(leafdata!$A:$A,collections!$A255,leafdata!$D:$D,"Adult")</f>
        <v>3</v>
      </c>
      <c r="W255">
        <f>COUNTIFS(leafdata!$A:$A,collections!$A255,leafdata!$D:$D,"Juvenile")</f>
        <v>0</v>
      </c>
      <c r="Y255" t="s">
        <v>589</v>
      </c>
    </row>
    <row r="256" spans="1:25" x14ac:dyDescent="0.2">
      <c r="A256" s="7" t="s">
        <v>568</v>
      </c>
      <c r="B256" s="17" t="str">
        <f>INDEX([1]Collections!$A:$Z, MATCH($Y256,[1]Collections!$C:$C,0), 1)</f>
        <v>Eucalyptus fibrosa</v>
      </c>
      <c r="C256" t="str">
        <f t="shared" si="3"/>
        <v>Eucalyptus fibrosa</v>
      </c>
      <c r="D256" t="str">
        <f>IF(LEFT($B256)="*","",INDEX(counts!B:C,MATCH($B256,counts!B:B,0), 2))</f>
        <v>E.fib</v>
      </c>
      <c r="E256" s="18">
        <f>INDEX([1]Collections!$A:$Z, MATCH($Y256,[1]Collections!$C:$C,0), 2)</f>
        <v>43004</v>
      </c>
      <c r="F256" s="26" t="str">
        <f>INDEX([1]Collections!$A:$Z, MATCH($Y256,[1]Collections!$C:$C,0), 21)&amp;" "&amp;INDEX([1]Collections!$A:$Z, MATCH($Y256,[1]Collections!$C:$C,0), 20)</f>
        <v>P.A. Vesk</v>
      </c>
      <c r="G256" s="23">
        <f>INDEX([1]Collections!$A:$Z, MATCH($Y256,[1]Collections!$C:$C,0), 4)</f>
        <v>-36.098115</v>
      </c>
      <c r="H256" s="23">
        <f>INDEX([1]Collections!$A:$Z, MATCH($Y256,[1]Collections!$C:$C,0), 5)</f>
        <v>150.10925900000001</v>
      </c>
      <c r="I256" s="27" t="s">
        <v>408</v>
      </c>
      <c r="J256" s="18" t="s">
        <v>548</v>
      </c>
      <c r="K256" s="18">
        <v>43377</v>
      </c>
      <c r="L256" s="18">
        <v>43377</v>
      </c>
      <c r="N256" s="7" t="s">
        <v>404</v>
      </c>
      <c r="O256" s="7" t="s">
        <v>404</v>
      </c>
      <c r="P256" s="7" t="s">
        <v>404</v>
      </c>
      <c r="R256" s="22" t="s">
        <v>548</v>
      </c>
      <c r="S256" s="22" t="s">
        <v>406</v>
      </c>
      <c r="T256" s="22" t="s">
        <v>406</v>
      </c>
      <c r="V256">
        <f>COUNTIFS(leafdata!$A:$A,collections!$A256,leafdata!$D:$D,"Adult")</f>
        <v>3</v>
      </c>
      <c r="W256">
        <f>COUNTIFS(leafdata!$A:$A,collections!$A256,leafdata!$D:$D,"Juvenile")</f>
        <v>0</v>
      </c>
      <c r="Y256" t="s">
        <v>590</v>
      </c>
    </row>
    <row r="257" spans="1:25" x14ac:dyDescent="0.2">
      <c r="A257" s="7" t="s">
        <v>569</v>
      </c>
      <c r="B257" s="17" t="str">
        <f>INDEX([1]Collections!$A:$Z, MATCH($Y257,[1]Collections!$C:$C,0), 1)</f>
        <v>Eucalyptus fibrosa</v>
      </c>
      <c r="C257" t="str">
        <f t="shared" si="3"/>
        <v>Eucalyptus fibrosa</v>
      </c>
      <c r="D257" t="str">
        <f>IF(LEFT($B257)="*","",INDEX(counts!B:C,MATCH($B257,counts!B:B,0), 2))</f>
        <v>E.fib</v>
      </c>
      <c r="E257" s="18">
        <f>INDEX([1]Collections!$A:$Z, MATCH($Y257,[1]Collections!$C:$C,0), 2)</f>
        <v>43006</v>
      </c>
      <c r="F257" s="26" t="str">
        <f>INDEX([1]Collections!$A:$Z, MATCH($Y257,[1]Collections!$C:$C,0), 21)&amp;" "&amp;INDEX([1]Collections!$A:$Z, MATCH($Y257,[1]Collections!$C:$C,0), 20)</f>
        <v>P.A. Vesk</v>
      </c>
      <c r="G257" s="23">
        <f>INDEX([1]Collections!$A:$Z, MATCH($Y257,[1]Collections!$C:$C,0), 4)</f>
        <v>-36.039279000000001</v>
      </c>
      <c r="H257" s="23">
        <f>INDEX([1]Collections!$A:$Z, MATCH($Y257,[1]Collections!$C:$C,0), 5)</f>
        <v>150.06826599999999</v>
      </c>
      <c r="I257" s="27" t="s">
        <v>408</v>
      </c>
      <c r="J257" s="18" t="s">
        <v>548</v>
      </c>
      <c r="K257" s="18">
        <v>43377</v>
      </c>
      <c r="L257" s="18">
        <v>43377</v>
      </c>
      <c r="N257" s="7" t="s">
        <v>404</v>
      </c>
      <c r="O257" s="7" t="s">
        <v>404</v>
      </c>
      <c r="P257" s="7" t="s">
        <v>404</v>
      </c>
      <c r="R257" s="22" t="s">
        <v>548</v>
      </c>
      <c r="S257" s="22" t="s">
        <v>406</v>
      </c>
      <c r="T257" s="22" t="s">
        <v>406</v>
      </c>
      <c r="V257">
        <f>COUNTIFS(leafdata!$A:$A,collections!$A257,leafdata!$D:$D,"Adult")</f>
        <v>3</v>
      </c>
      <c r="W257">
        <f>COUNTIFS(leafdata!$A:$A,collections!$A257,leafdata!$D:$D,"Juvenile")</f>
        <v>0</v>
      </c>
      <c r="Y257" t="s">
        <v>591</v>
      </c>
    </row>
    <row r="258" spans="1:25" x14ac:dyDescent="0.2">
      <c r="A258" s="7" t="s">
        <v>570</v>
      </c>
      <c r="B258" s="17" t="str">
        <f>INDEX([1]Collections!$A:$Z, MATCH($Y258,[1]Collections!$C:$C,0), 1)</f>
        <v>Eucalyptus botryoides</v>
      </c>
      <c r="C258" t="str">
        <f t="shared" si="3"/>
        <v>Eucalyptus botryoides</v>
      </c>
      <c r="D258" t="str">
        <f>IF(LEFT($B258)="*","",INDEX(counts!B:C,MATCH($B258,counts!B:B,0), 2))</f>
        <v>E.bot</v>
      </c>
      <c r="E258" s="18">
        <f>INDEX([1]Collections!$A:$Z, MATCH($Y258,[1]Collections!$C:$C,0), 2)</f>
        <v>43096</v>
      </c>
      <c r="F258" s="26" t="str">
        <f>INDEX([1]Collections!$A:$Z, MATCH($Y258,[1]Collections!$C:$C,0), 21)&amp;" "&amp;INDEX([1]Collections!$A:$Z, MATCH($Y258,[1]Collections!$C:$C,0), 20)</f>
        <v>P.A. Vesk</v>
      </c>
      <c r="G258" s="23">
        <f>INDEX([1]Collections!$A:$Z, MATCH($Y258,[1]Collections!$C:$C,0), 4)</f>
        <v>-34.769399999999997</v>
      </c>
      <c r="H258" s="23">
        <f>INDEX([1]Collections!$A:$Z, MATCH($Y258,[1]Collections!$C:$C,0), 5)</f>
        <v>150.68093999999999</v>
      </c>
      <c r="I258" s="27" t="s">
        <v>408</v>
      </c>
      <c r="J258" s="18" t="s">
        <v>548</v>
      </c>
      <c r="K258" s="18">
        <v>43377</v>
      </c>
      <c r="L258" s="18">
        <v>43377</v>
      </c>
      <c r="N258" s="7" t="s">
        <v>404</v>
      </c>
      <c r="O258" s="7" t="s">
        <v>404</v>
      </c>
      <c r="P258" s="7" t="s">
        <v>404</v>
      </c>
      <c r="R258" s="22" t="s">
        <v>548</v>
      </c>
      <c r="S258" s="22" t="s">
        <v>406</v>
      </c>
      <c r="T258" s="22" t="s">
        <v>406</v>
      </c>
      <c r="V258">
        <f>COUNTIFS(leafdata!$A:$A,collections!$A258,leafdata!$D:$D,"Adult")</f>
        <v>3</v>
      </c>
      <c r="W258">
        <f>COUNTIFS(leafdata!$A:$A,collections!$A258,leafdata!$D:$D,"Juvenile")</f>
        <v>0</v>
      </c>
      <c r="Y258" t="s">
        <v>592</v>
      </c>
    </row>
    <row r="259" spans="1:25" x14ac:dyDescent="0.2">
      <c r="A259" s="7" t="s">
        <v>587</v>
      </c>
      <c r="B259" s="17" t="str">
        <f>INDEX([1]Collections!$A:$Z, MATCH($Y259,[1]Collections!$C:$C,0), 1)</f>
        <v>Eucalyptus botryoides</v>
      </c>
      <c r="C259" t="str">
        <f t="shared" si="3"/>
        <v>Eucalyptus botryoides</v>
      </c>
      <c r="D259" t="str">
        <f>IF(LEFT($B259)="*","",INDEX(counts!B:C,MATCH($B259,counts!B:B,0), 2))</f>
        <v>E.bot</v>
      </c>
      <c r="E259" s="18">
        <f>INDEX([1]Collections!$A:$Z, MATCH($Y259,[1]Collections!$C:$C,0), 2)</f>
        <v>42831</v>
      </c>
      <c r="F259" s="26" t="str">
        <f>INDEX([1]Collections!$A:$Z, MATCH($Y259,[1]Collections!$C:$C,0), 21)&amp;" "&amp;INDEX([1]Collections!$A:$Z, MATCH($Y259,[1]Collections!$C:$C,0), 20)</f>
        <v>P.A. Vesk</v>
      </c>
      <c r="G259" s="23">
        <f>INDEX([1]Collections!$A:$Z, MATCH($Y259,[1]Collections!$C:$C,0), 4)</f>
        <v>-37.754460000000002</v>
      </c>
      <c r="H259" s="23">
        <f>INDEX([1]Collections!$A:$Z, MATCH($Y259,[1]Collections!$C:$C,0), 5)</f>
        <v>148.72549000000001</v>
      </c>
      <c r="I259" s="27" t="s">
        <v>408</v>
      </c>
      <c r="J259" s="18" t="s">
        <v>548</v>
      </c>
      <c r="K259" s="18">
        <v>43377</v>
      </c>
      <c r="L259" s="18">
        <v>43377</v>
      </c>
      <c r="N259" s="7" t="s">
        <v>404</v>
      </c>
      <c r="O259" s="7" t="s">
        <v>404</v>
      </c>
      <c r="P259" s="7" t="s">
        <v>404</v>
      </c>
      <c r="R259" s="22" t="s">
        <v>548</v>
      </c>
      <c r="S259" s="22" t="s">
        <v>406</v>
      </c>
      <c r="T259" s="22" t="s">
        <v>406</v>
      </c>
      <c r="V259">
        <f>COUNTIFS(leafdata!$A:$A,collections!$A259,leafdata!$D:$D,"Adult")</f>
        <v>3</v>
      </c>
      <c r="W259">
        <f>COUNTIFS(leafdata!$A:$A,collections!$A259,leafdata!$D:$D,"Juvenile")</f>
        <v>0</v>
      </c>
      <c r="Y259" t="s">
        <v>593</v>
      </c>
    </row>
    <row r="260" spans="1:25" x14ac:dyDescent="0.2">
      <c r="A260" s="7" t="s">
        <v>588</v>
      </c>
      <c r="B260" s="17" t="str">
        <f>INDEX([1]Collections!$A:$Z, MATCH($Y260,[1]Collections!$C:$C,0), 1)</f>
        <v>Eucalyptus botryoides</v>
      </c>
      <c r="C260" t="str">
        <f>IF(LEFT($B260)="*","",$B260)</f>
        <v>Eucalyptus botryoides</v>
      </c>
      <c r="D260" t="str">
        <f>IF(LEFT($B260)="*","",INDEX(counts!B:C,MATCH($B260,counts!B:B,0), 2))</f>
        <v>E.bot</v>
      </c>
      <c r="E260" s="18">
        <f>INDEX([1]Collections!$A:$Z, MATCH($Y260,[1]Collections!$C:$C,0), 2)</f>
        <v>42831</v>
      </c>
      <c r="F260" s="26" t="str">
        <f>INDEX([1]Collections!$A:$Z, MATCH($Y260,[1]Collections!$C:$C,0), 21)&amp;" "&amp;INDEX([1]Collections!$A:$Z, MATCH($Y260,[1]Collections!$C:$C,0), 20)</f>
        <v>P.A. Vesk</v>
      </c>
      <c r="G260" s="23">
        <f>INDEX([1]Collections!$A:$Z, MATCH($Y260,[1]Collections!$C:$C,0), 4)</f>
        <v>-37.801389999999998</v>
      </c>
      <c r="H260" s="23">
        <f>INDEX([1]Collections!$A:$Z, MATCH($Y260,[1]Collections!$C:$C,0), 5)</f>
        <v>148.72324</v>
      </c>
      <c r="I260" s="27" t="s">
        <v>408</v>
      </c>
      <c r="J260" s="18" t="s">
        <v>548</v>
      </c>
      <c r="K260" s="18">
        <v>43377</v>
      </c>
      <c r="L260" s="18">
        <v>43377</v>
      </c>
      <c r="N260" s="7" t="s">
        <v>404</v>
      </c>
      <c r="O260" s="7" t="s">
        <v>404</v>
      </c>
      <c r="P260" s="7" t="s">
        <v>404</v>
      </c>
      <c r="R260" s="22" t="s">
        <v>548</v>
      </c>
      <c r="S260" s="22" t="s">
        <v>406</v>
      </c>
      <c r="T260" s="22" t="s">
        <v>406</v>
      </c>
      <c r="V260">
        <f>COUNTIFS(leafdata!$A:$A,collections!$A260,leafdata!$D:$D,"Adult")</f>
        <v>3</v>
      </c>
      <c r="W260">
        <f>COUNTIFS(leafdata!$A:$A,collections!$A260,leafdata!$D:$D,"Juvenile")</f>
        <v>0</v>
      </c>
      <c r="Y260" t="s">
        <v>594</v>
      </c>
    </row>
  </sheetData>
  <autoFilter ref="D1:D238" xr:uid="{00000000-0009-0000-0000-000000000000}"/>
  <sortState xmlns:xlrd2="http://schemas.microsoft.com/office/spreadsheetml/2017/richdata2" ref="AE238:AE257">
    <sortCondition ref="AE238"/>
  </sortState>
  <mergeCells count="15">
    <mergeCell ref="A1:A2"/>
    <mergeCell ref="B1:B2"/>
    <mergeCell ref="F1:F2"/>
    <mergeCell ref="G1:G2"/>
    <mergeCell ref="N1:P1"/>
    <mergeCell ref="H1:H2"/>
    <mergeCell ref="E1:E2"/>
    <mergeCell ref="D1:D2"/>
    <mergeCell ref="C1:C2"/>
    <mergeCell ref="Y1:Y2"/>
    <mergeCell ref="X1:X2"/>
    <mergeCell ref="V1:W1"/>
    <mergeCell ref="I1:I2"/>
    <mergeCell ref="J1:L1"/>
    <mergeCell ref="R1:T1"/>
  </mergeCells>
  <conditionalFormatting sqref="A3:XFD260">
    <cfRule type="expression" dxfId="10" priority="1">
      <formula>MOD(ROW(),2)</formula>
    </cfRule>
  </conditionalFormatting>
  <conditionalFormatting sqref="Y239:Y256">
    <cfRule type="duplicateValues" dxfId="9" priority="4"/>
  </conditionalFormatting>
  <conditionalFormatting sqref="Y258:Y1048576 Y3:Y238">
    <cfRule type="duplicateValues" dxfId="8" priority="17"/>
  </conditionalFormatting>
  <conditionalFormatting sqref="AE238:AE256">
    <cfRule type="duplicateValues" dxfId="7" priority="19"/>
  </conditionalFormatting>
  <pageMargins left="0.7" right="0.7" top="0.75" bottom="0.75" header="0.3" footer="0.3"/>
  <pageSetup paperSize="9" orientation="portrait" r:id="rId1"/>
  <ignoredErrors>
    <ignoredError sqref="A38:A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tabSelected="1" workbookViewId="0">
      <pane ySplit="1" topLeftCell="A9" activePane="bottomLeft" state="frozen"/>
      <selection pane="bottomLeft" activeCell="M31" sqref="M31"/>
    </sheetView>
  </sheetViews>
  <sheetFormatPr baseColWidth="10" defaultColWidth="8.83203125" defaultRowHeight="15" x14ac:dyDescent="0.2"/>
  <cols>
    <col min="1" max="1" width="3.5" bestFit="1" customWidth="1"/>
    <col min="2" max="2" width="37" bestFit="1" customWidth="1"/>
  </cols>
  <sheetData>
    <row r="1" spans="1:6" x14ac:dyDescent="0.2">
      <c r="A1" s="14" t="s">
        <v>234</v>
      </c>
      <c r="B1" s="14" t="s">
        <v>1</v>
      </c>
      <c r="C1" s="14" t="s">
        <v>393</v>
      </c>
      <c r="D1" s="14" t="s">
        <v>397</v>
      </c>
      <c r="E1" s="14" t="s">
        <v>408</v>
      </c>
      <c r="F1" s="14" t="s">
        <v>601</v>
      </c>
    </row>
    <row r="2" spans="1:6" hidden="1" x14ac:dyDescent="0.2">
      <c r="A2">
        <v>0</v>
      </c>
    </row>
    <row r="3" spans="1:6" x14ac:dyDescent="0.2">
      <c r="A3">
        <v>1</v>
      </c>
      <c r="B3" t="str">
        <f>IFERROR(INDEX(collections!$C$3:$C$995, MATCH(0, INDEX(COUNTIF(B$2:$B2, collections!$C$3:$C$995), 0, 0), 0)), "")</f>
        <v>Eucalyptus perriniana</v>
      </c>
      <c r="C3" t="s">
        <v>63</v>
      </c>
      <c r="D3">
        <f>COUNTIFS(collections!C:C, B3, collections!I:I, "Fresh")</f>
        <v>2</v>
      </c>
      <c r="E3">
        <f>COUNTIFS(collections!C:C, B3, collections!I:I, "Dried")</f>
        <v>0</v>
      </c>
      <c r="F3">
        <f>SUM(D3:E3)</f>
        <v>2</v>
      </c>
    </row>
    <row r="4" spans="1:6" x14ac:dyDescent="0.2">
      <c r="A4">
        <v>2</v>
      </c>
      <c r="B4" t="str">
        <f>IFERROR(INDEX(collections!$C$3:$C$995, MATCH(0, INDEX(COUNTIF(B$2:$B3, collections!$C$3:$C$995), 0, 0), 0)), "")</f>
        <v>Eucalyptus glaucescens</v>
      </c>
      <c r="C4" t="s">
        <v>64</v>
      </c>
      <c r="D4">
        <f>COUNTIFS(collections!C:C, B4, collections!I:I, "Fresh")</f>
        <v>2</v>
      </c>
      <c r="E4">
        <f>COUNTIFS(collections!C:C, B4, collections!I:I, "Dried")</f>
        <v>0</v>
      </c>
      <c r="F4">
        <f t="shared" ref="F4:F54" si="0">SUM(D4:E4)</f>
        <v>2</v>
      </c>
    </row>
    <row r="5" spans="1:6" x14ac:dyDescent="0.2">
      <c r="A5">
        <v>3</v>
      </c>
      <c r="B5" t="str">
        <f>IFERROR(INDEX(collections!$C$3:$C$995, MATCH(0, INDEX(COUNTIF(B$2:$B4, collections!$C$3:$C$995), 0, 0), 0)), "")</f>
        <v>Eucalyptus pauciflora subsp. acerina</v>
      </c>
      <c r="C5" t="s">
        <v>148</v>
      </c>
      <c r="D5">
        <f>COUNTIFS(collections!C:C, B5, collections!I:I, "Fresh")</f>
        <v>2</v>
      </c>
      <c r="E5">
        <f>COUNTIFS(collections!C:C, B5, collections!I:I, "Dried")</f>
        <v>0</v>
      </c>
      <c r="F5">
        <f t="shared" si="0"/>
        <v>2</v>
      </c>
    </row>
    <row r="6" spans="1:6" x14ac:dyDescent="0.2">
      <c r="A6">
        <v>4</v>
      </c>
      <c r="B6" t="str">
        <f>IFERROR(INDEX(collections!$C$3:$C$995, MATCH(0, INDEX(COUNTIF(B$2:$B5, collections!$C$3:$C$995), 0, 0), 0)), "")</f>
        <v>Eucalyptus obliqua</v>
      </c>
      <c r="C6" t="s">
        <v>65</v>
      </c>
      <c r="D6">
        <f>COUNTIFS(collections!C:C, B6, collections!I:I, "Fresh")</f>
        <v>6</v>
      </c>
      <c r="E6">
        <f>COUNTIFS(collections!C:C, B6, collections!I:I, "Dried")</f>
        <v>5</v>
      </c>
      <c r="F6">
        <f t="shared" si="0"/>
        <v>11</v>
      </c>
    </row>
    <row r="7" spans="1:6" x14ac:dyDescent="0.2">
      <c r="A7">
        <v>5</v>
      </c>
      <c r="B7" t="str">
        <f>IFERROR(INDEX(collections!$C$3:$C$995, MATCH(0, INDEX(COUNTIF(B$2:$B6, collections!$C$3:$C$995), 0, 0), 0)), "")</f>
        <v>Eucalyptus angophoroides</v>
      </c>
      <c r="C7" t="s">
        <v>66</v>
      </c>
      <c r="D7">
        <f>COUNTIFS(collections!C:C, B7, collections!I:I, "Fresh")</f>
        <v>2</v>
      </c>
      <c r="E7">
        <f>COUNTIFS(collections!C:C, B7, collections!I:I, "Dried")</f>
        <v>4</v>
      </c>
      <c r="F7">
        <f t="shared" si="0"/>
        <v>6</v>
      </c>
    </row>
    <row r="8" spans="1:6" x14ac:dyDescent="0.2">
      <c r="A8">
        <v>6</v>
      </c>
      <c r="B8" t="str">
        <f>IFERROR(INDEX(collections!$C$3:$C$995, MATCH(0, INDEX(COUNTIF(B$2:$B7, collections!$C$3:$C$995), 0, 0), 0)), "")</f>
        <v>Eucalyptus consideniana</v>
      </c>
      <c r="C8" t="s">
        <v>67</v>
      </c>
      <c r="D8">
        <f>COUNTIFS(collections!C:C, B8, collections!I:I, "Fresh")</f>
        <v>1</v>
      </c>
      <c r="E8">
        <f>COUNTIFS(collections!C:C, B8, collections!I:I, "Dried")</f>
        <v>5</v>
      </c>
      <c r="F8">
        <f t="shared" si="0"/>
        <v>6</v>
      </c>
    </row>
    <row r="9" spans="1:6" x14ac:dyDescent="0.2">
      <c r="A9">
        <v>7</v>
      </c>
      <c r="B9" t="str">
        <f>IFERROR(INDEX(collections!$C$3:$C$995, MATCH(0, INDEX(COUNTIF(B$2:$B8, collections!$C$3:$C$995), 0, 0), 0)), "")</f>
        <v>Eucalyptus conspicua</v>
      </c>
      <c r="C9" t="s">
        <v>68</v>
      </c>
      <c r="D9">
        <f>COUNTIFS(collections!C:C, B9, collections!I:I, "Fresh")</f>
        <v>1</v>
      </c>
      <c r="E9">
        <f>COUNTIFS(collections!C:C, B9, collections!I:I, "Dried")</f>
        <v>3</v>
      </c>
      <c r="F9">
        <f t="shared" si="0"/>
        <v>4</v>
      </c>
    </row>
    <row r="10" spans="1:6" x14ac:dyDescent="0.2">
      <c r="A10">
        <v>8</v>
      </c>
      <c r="B10" t="str">
        <f>IFERROR(INDEX(collections!$C$3:$C$995, MATCH(0, INDEX(COUNTIF(B$2:$B9, collections!$C$3:$C$995), 0, 0), 0)), "")</f>
        <v>Eucalyptus fulgens</v>
      </c>
      <c r="C10" t="s">
        <v>69</v>
      </c>
      <c r="D10">
        <f>COUNTIFS(collections!C:C, B10, collections!I:I, "Fresh")</f>
        <v>1</v>
      </c>
      <c r="E10">
        <f>COUNTIFS(collections!C:C, B10, collections!I:I, "Dried")</f>
        <v>1</v>
      </c>
      <c r="F10">
        <f t="shared" si="0"/>
        <v>2</v>
      </c>
    </row>
    <row r="11" spans="1:6" x14ac:dyDescent="0.2">
      <c r="A11">
        <v>9</v>
      </c>
      <c r="B11" t="str">
        <f>IFERROR(INDEX(collections!$C$3:$C$995, MATCH(0, INDEX(COUNTIF(B$2:$B10, collections!$C$3:$C$995), 0, 0), 0)), "")</f>
        <v>Eucalyptus camaldulensis</v>
      </c>
      <c r="C11" t="s">
        <v>70</v>
      </c>
      <c r="D11">
        <f>COUNTIFS(collections!C:C, B11, collections!I:I, "Fresh")</f>
        <v>11</v>
      </c>
      <c r="E11">
        <f>COUNTIFS(collections!C:C, B11, collections!I:I, "Dried")</f>
        <v>3</v>
      </c>
      <c r="F11">
        <f t="shared" si="0"/>
        <v>14</v>
      </c>
    </row>
    <row r="12" spans="1:6" x14ac:dyDescent="0.2">
      <c r="A12">
        <v>10</v>
      </c>
      <c r="B12" t="str">
        <f>IFERROR(INDEX(collections!$C$3:$C$995, MATCH(0, INDEX(COUNTIF(B$2:$B11, collections!$C$3:$C$995), 0, 0), 0)), "")</f>
        <v>Eucalyptus melliodora</v>
      </c>
      <c r="C12" t="s">
        <v>71</v>
      </c>
      <c r="D12">
        <f>COUNTIFS(collections!C:C, B12, collections!I:I, "Fresh")</f>
        <v>5</v>
      </c>
      <c r="E12">
        <f>COUNTIFS(collections!C:C, B12, collections!I:I, "Dried")</f>
        <v>2</v>
      </c>
      <c r="F12">
        <f t="shared" si="0"/>
        <v>7</v>
      </c>
    </row>
    <row r="13" spans="1:6" x14ac:dyDescent="0.2">
      <c r="A13">
        <v>11</v>
      </c>
      <c r="B13" t="str">
        <f>IFERROR(INDEX(collections!$C$3:$C$995, MATCH(0, INDEX(COUNTIF(B$2:$B12, collections!$C$3:$C$995), 0, 0), 0)), "")</f>
        <v>Eucalyptus ovata</v>
      </c>
      <c r="C13" t="s">
        <v>90</v>
      </c>
      <c r="D13">
        <f>COUNTIFS(collections!C:C, B13, collections!I:I, "Fresh")</f>
        <v>6</v>
      </c>
      <c r="E13">
        <f>COUNTIFS(collections!C:C, B13, collections!I:I, "Dried")</f>
        <v>5</v>
      </c>
      <c r="F13">
        <f t="shared" si="0"/>
        <v>11</v>
      </c>
    </row>
    <row r="14" spans="1:6" x14ac:dyDescent="0.2">
      <c r="A14">
        <v>12</v>
      </c>
      <c r="B14" t="str">
        <f>IFERROR(INDEX(collections!$C$3:$C$995, MATCH(0, INDEX(COUNTIF(B$2:$B13, collections!$C$3:$C$995), 0, 0), 0)), "")</f>
        <v>Eucalyptus kitsoniana</v>
      </c>
      <c r="C14" t="s">
        <v>155</v>
      </c>
      <c r="D14">
        <f>COUNTIFS(collections!C:C, B14, collections!I:I, "Fresh")</f>
        <v>0</v>
      </c>
      <c r="E14">
        <f>COUNTIFS(collections!C:C, B14, collections!I:I, "Dried")</f>
        <v>5</v>
      </c>
      <c r="F14">
        <f t="shared" si="0"/>
        <v>5</v>
      </c>
    </row>
    <row r="15" spans="1:6" x14ac:dyDescent="0.2">
      <c r="A15">
        <v>13</v>
      </c>
      <c r="B15" t="str">
        <f>IFERROR(INDEX(collections!$C$3:$C$995, MATCH(0, INDEX(COUNTIF(B$2:$B14, collections!$C$3:$C$995), 0, 0), 0)), "")</f>
        <v>Eucalyptus pauciflora subsp. pauciflora</v>
      </c>
      <c r="C15" t="s">
        <v>164</v>
      </c>
      <c r="D15">
        <f>COUNTIFS(collections!C:C, B15, collections!I:I, "Fresh")</f>
        <v>6</v>
      </c>
      <c r="E15">
        <f>COUNTIFS(collections!C:C, B15, collections!I:I, "Dried")</f>
        <v>1</v>
      </c>
      <c r="F15">
        <f t="shared" si="0"/>
        <v>7</v>
      </c>
    </row>
    <row r="16" spans="1:6" x14ac:dyDescent="0.2">
      <c r="A16">
        <v>14</v>
      </c>
      <c r="B16" t="str">
        <f>IFERROR(INDEX(collections!$C$3:$C$995, MATCH(0, INDEX(COUNTIF(B$2:$B15, collections!$C$3:$C$995), 0, 0), 0)), "")</f>
        <v>Eucalyptus viminalis subsp. pryoriana</v>
      </c>
      <c r="C16" t="s">
        <v>165</v>
      </c>
      <c r="D16">
        <f>COUNTIFS(collections!C:C, B16, collections!I:I, "Fresh")</f>
        <v>0</v>
      </c>
      <c r="E16">
        <f>COUNTIFS(collections!C:C, B16, collections!I:I, "Dried")</f>
        <v>2</v>
      </c>
      <c r="F16">
        <f t="shared" si="0"/>
        <v>2</v>
      </c>
    </row>
    <row r="17" spans="1:6" x14ac:dyDescent="0.2">
      <c r="A17">
        <v>15</v>
      </c>
      <c r="B17" t="str">
        <f>IFERROR(INDEX(collections!$C$3:$C$995, MATCH(0, INDEX(COUNTIF(B$2:$B16, collections!$C$3:$C$995), 0, 0), 0)), "")</f>
        <v>Eucalyptus agglomerata</v>
      </c>
      <c r="C17" t="s">
        <v>166</v>
      </c>
      <c r="D17">
        <f>COUNTIFS(collections!C:C, B17, collections!I:I, "Fresh")</f>
        <v>0</v>
      </c>
      <c r="E17">
        <f>COUNTIFS(collections!C:C, B17, collections!I:I, "Dried")</f>
        <v>3</v>
      </c>
      <c r="F17">
        <f t="shared" si="0"/>
        <v>3</v>
      </c>
    </row>
    <row r="18" spans="1:6" x14ac:dyDescent="0.2">
      <c r="A18">
        <v>16</v>
      </c>
      <c r="B18" t="str">
        <f>IFERROR(INDEX(collections!$C$3:$C$995, MATCH(0, INDEX(COUNTIF(B$2:$B17, collections!$C$3:$C$995), 0, 0), 0)), "")</f>
        <v>Eucalyptus viminalis subsp. viminalis</v>
      </c>
      <c r="C18" t="s">
        <v>149</v>
      </c>
      <c r="D18">
        <f>COUNTIFS(collections!C:C, B18, collections!I:I, "Fresh")</f>
        <v>4</v>
      </c>
      <c r="E18">
        <f>COUNTIFS(collections!C:C, B18, collections!I:I, "Dried")</f>
        <v>5</v>
      </c>
      <c r="F18">
        <f t="shared" si="0"/>
        <v>9</v>
      </c>
    </row>
    <row r="19" spans="1:6" x14ac:dyDescent="0.2">
      <c r="A19">
        <v>17</v>
      </c>
      <c r="B19" t="str">
        <f>IFERROR(INDEX(collections!$C$3:$C$995, MATCH(0, INDEX(COUNTIF(B$2:$B18, collections!$C$3:$C$995), 0, 0), 0)), "")</f>
        <v>Eucalyptus baueriana</v>
      </c>
      <c r="C19" t="s">
        <v>167</v>
      </c>
      <c r="D19">
        <f>COUNTIFS(collections!C:C, B19, collections!I:I, "Fresh")</f>
        <v>0</v>
      </c>
      <c r="E19">
        <f>COUNTIFS(collections!C:C, B19, collections!I:I, "Dried")</f>
        <v>4</v>
      </c>
      <c r="F19">
        <f t="shared" si="0"/>
        <v>4</v>
      </c>
    </row>
    <row r="20" spans="1:6" x14ac:dyDescent="0.2">
      <c r="A20">
        <v>18</v>
      </c>
      <c r="B20" t="str">
        <f>IFERROR(INDEX(collections!$C$3:$C$995, MATCH(0, INDEX(COUNTIF(B$2:$B19, collections!$C$3:$C$995), 0, 0), 0)), "")</f>
        <v>Eucalyptus bosistoana</v>
      </c>
      <c r="C20" t="s">
        <v>168</v>
      </c>
      <c r="D20">
        <f>COUNTIFS(collections!C:C, B20, collections!I:I, "Fresh")</f>
        <v>0</v>
      </c>
      <c r="E20">
        <f>COUNTIFS(collections!C:C, B20, collections!I:I, "Dried")</f>
        <v>3</v>
      </c>
      <c r="F20">
        <f t="shared" si="0"/>
        <v>3</v>
      </c>
    </row>
    <row r="21" spans="1:6" x14ac:dyDescent="0.2">
      <c r="A21">
        <v>19</v>
      </c>
      <c r="B21" t="str">
        <f>IFERROR(INDEX(collections!$C$3:$C$995, MATCH(0, INDEX(COUNTIF(B$2:$B20, collections!$C$3:$C$995), 0, 0), 0)), "")</f>
        <v>Eucalyptus albens</v>
      </c>
      <c r="C21" t="s">
        <v>171</v>
      </c>
      <c r="D21">
        <f>COUNTIFS(collections!C:C, B21, collections!I:I, "Fresh")</f>
        <v>0</v>
      </c>
      <c r="E21">
        <f>COUNTIFS(collections!C:C, B21, collections!I:I, "Dried")</f>
        <v>4</v>
      </c>
      <c r="F21">
        <f t="shared" si="0"/>
        <v>4</v>
      </c>
    </row>
    <row r="22" spans="1:6" x14ac:dyDescent="0.2">
      <c r="A22">
        <v>20</v>
      </c>
      <c r="B22" t="str">
        <f>IFERROR(INDEX(collections!$C$3:$C$995, MATCH(0, INDEX(COUNTIF(B$2:$B21, collections!$C$3:$C$995), 0, 0), 0)), "")</f>
        <v>Eucalyptus macrorhyncha</v>
      </c>
      <c r="C22" t="s">
        <v>176</v>
      </c>
      <c r="D22">
        <f>COUNTIFS(collections!C:C, B22, collections!I:I, "Fresh")</f>
        <v>2</v>
      </c>
      <c r="E22">
        <f>COUNTIFS(collections!C:C, B22, collections!I:I, "Dried")</f>
        <v>5</v>
      </c>
      <c r="F22">
        <f t="shared" si="0"/>
        <v>7</v>
      </c>
    </row>
    <row r="23" spans="1:6" x14ac:dyDescent="0.2">
      <c r="A23">
        <v>21</v>
      </c>
      <c r="B23" t="str">
        <f>IFERROR(INDEX(collections!$C$3:$C$995, MATCH(0, INDEX(COUNTIF(B$2:$B22, collections!$C$3:$C$995), 0, 0), 0)), "")</f>
        <v>Eucalyptus tricarpa</v>
      </c>
      <c r="C23" t="s">
        <v>175</v>
      </c>
      <c r="D23">
        <f>COUNTIFS(collections!C:C, B23, collections!I:I, "Fresh")</f>
        <v>1</v>
      </c>
      <c r="E23">
        <f>COUNTIFS(collections!C:C, B23, collections!I:I, "Dried")</f>
        <v>5</v>
      </c>
      <c r="F23">
        <f t="shared" si="0"/>
        <v>6</v>
      </c>
    </row>
    <row r="24" spans="1:6" x14ac:dyDescent="0.2">
      <c r="A24">
        <v>22</v>
      </c>
      <c r="B24" t="str">
        <f>IFERROR(INDEX(collections!$C$3:$C$995, MATCH(0, INDEX(COUNTIF(B$2:$B23, collections!$C$3:$C$995), 0, 0), 0)), "")</f>
        <v>Eucalyptus cypellocarpa</v>
      </c>
      <c r="C24" t="s">
        <v>196</v>
      </c>
      <c r="D24">
        <f>COUNTIFS(collections!C:C, B24, collections!I:I, "Fresh")</f>
        <v>4</v>
      </c>
      <c r="E24">
        <f>COUNTIFS(collections!C:C, B24, collections!I:I, "Dried")</f>
        <v>5</v>
      </c>
      <c r="F24">
        <f t="shared" si="0"/>
        <v>9</v>
      </c>
    </row>
    <row r="25" spans="1:6" x14ac:dyDescent="0.2">
      <c r="A25">
        <v>23</v>
      </c>
      <c r="B25" t="str">
        <f>IFERROR(INDEX(collections!$C$3:$C$995, MATCH(0, INDEX(COUNTIF(B$2:$B24, collections!$C$3:$C$995), 0, 0), 0)), "")</f>
        <v>Eucalyptus regnans</v>
      </c>
      <c r="C25" t="s">
        <v>197</v>
      </c>
      <c r="D25">
        <f>COUNTIFS(collections!C:C, B25, collections!I:I, "Fresh")</f>
        <v>2</v>
      </c>
      <c r="E25">
        <f>COUNTIFS(collections!C:C, B25, collections!I:I, "Dried")</f>
        <v>4</v>
      </c>
      <c r="F25">
        <f t="shared" si="0"/>
        <v>6</v>
      </c>
    </row>
    <row r="26" spans="1:6" x14ac:dyDescent="0.2">
      <c r="A26">
        <v>24</v>
      </c>
      <c r="B26" t="str">
        <f>IFERROR(INDEX(collections!$C$3:$C$995, MATCH(0, INDEX(COUNTIF(B$2:$B25, collections!$C$3:$C$995), 0, 0), 0)), "")</f>
        <v>Eucalyptus baxteri</v>
      </c>
      <c r="C26" t="s">
        <v>198</v>
      </c>
      <c r="D26">
        <f>COUNTIFS(collections!C:C, B26, collections!I:I, "Fresh")</f>
        <v>2</v>
      </c>
      <c r="E26">
        <f>COUNTIFS(collections!C:C, B26, collections!I:I, "Dried")</f>
        <v>3</v>
      </c>
      <c r="F26">
        <f t="shared" si="0"/>
        <v>5</v>
      </c>
    </row>
    <row r="27" spans="1:6" x14ac:dyDescent="0.2">
      <c r="A27">
        <v>25</v>
      </c>
      <c r="B27" t="str">
        <f>IFERROR(INDEX(collections!$C$3:$C$995, MATCH(0, INDEX(COUNTIF(B$2:$B26, collections!$C$3:$C$995), 0, 0), 0)), "")</f>
        <v>Eucalyptus sieberi</v>
      </c>
      <c r="C27" t="s">
        <v>199</v>
      </c>
      <c r="D27">
        <f>COUNTIFS(collections!C:C, B27, collections!I:I, "Fresh")</f>
        <v>2</v>
      </c>
      <c r="E27">
        <f>COUNTIFS(collections!C:C, B27, collections!I:I, "Dried")</f>
        <v>4</v>
      </c>
      <c r="F27">
        <f t="shared" si="0"/>
        <v>6</v>
      </c>
    </row>
    <row r="28" spans="1:6" x14ac:dyDescent="0.2">
      <c r="A28">
        <v>26</v>
      </c>
      <c r="B28" t="str">
        <f>IFERROR(INDEX(collections!$C$3:$C$995, MATCH(0, INDEX(COUNTIF(B$2:$B27, collections!$C$3:$C$995), 0, 0), 0)), "")</f>
        <v>Eucalyptus dives</v>
      </c>
      <c r="C28" t="s">
        <v>210</v>
      </c>
      <c r="D28">
        <f>COUNTIFS(collections!C:C, B28, collections!I:I, "Fresh")</f>
        <v>5</v>
      </c>
      <c r="E28">
        <f>COUNTIFS(collections!C:C, B28, collections!I:I, "Dried")</f>
        <v>5</v>
      </c>
      <c r="F28">
        <f t="shared" si="0"/>
        <v>10</v>
      </c>
    </row>
    <row r="29" spans="1:6" x14ac:dyDescent="0.2">
      <c r="A29">
        <v>27</v>
      </c>
      <c r="B29" t="str">
        <f>IFERROR(INDEX(collections!$C$3:$C$995, MATCH(0, INDEX(COUNTIF(B$2:$B28, collections!$C$3:$C$995), 0, 0), 0)), "")</f>
        <v>Eucalyptus goniocalyx</v>
      </c>
      <c r="C29" t="s">
        <v>227</v>
      </c>
      <c r="D29">
        <f>COUNTIFS(collections!C:C, B29, collections!I:I, "Fresh")</f>
        <v>3</v>
      </c>
      <c r="E29">
        <f>COUNTIFS(collections!C:C, B29, collections!I:I, "Dried")</f>
        <v>0</v>
      </c>
      <c r="F29">
        <f t="shared" si="0"/>
        <v>3</v>
      </c>
    </row>
    <row r="30" spans="1:6" x14ac:dyDescent="0.2">
      <c r="A30">
        <v>28</v>
      </c>
      <c r="B30" t="str">
        <f>IFERROR(INDEX(collections!$C$3:$C$995, MATCH(0, INDEX(COUNTIF(B$2:$B29, collections!$C$3:$C$995), 0, 0), 0)), "")</f>
        <v>Eucalyptus polyanthemos subsp. vestita</v>
      </c>
      <c r="C30" t="s">
        <v>233</v>
      </c>
      <c r="D30">
        <f>COUNTIFS(collections!C:C, B30, collections!I:I, "Fresh")</f>
        <v>2</v>
      </c>
      <c r="E30">
        <f>COUNTIFS(collections!C:C, B30, collections!I:I, "Dried")</f>
        <v>4</v>
      </c>
      <c r="F30">
        <f t="shared" si="0"/>
        <v>6</v>
      </c>
    </row>
    <row r="31" spans="1:6" x14ac:dyDescent="0.2">
      <c r="A31">
        <v>29</v>
      </c>
      <c r="B31" t="str">
        <f>IFERROR(INDEX(collections!$C$3:$C$995, MATCH(0, INDEX(COUNTIF(B$2:$B30, collections!$C$3:$C$995), 0, 0), 0)), "")</f>
        <v>Eucalyptus microcarpa</v>
      </c>
      <c r="C31" t="s">
        <v>232</v>
      </c>
      <c r="D31">
        <f>COUNTIFS(collections!C:C, B31, collections!I:I, "Fresh")</f>
        <v>1</v>
      </c>
      <c r="E31">
        <f>COUNTIFS(collections!C:C, B31, collections!I:I, "Dried")</f>
        <v>0</v>
      </c>
      <c r="F31">
        <f t="shared" si="0"/>
        <v>1</v>
      </c>
    </row>
    <row r="32" spans="1:6" x14ac:dyDescent="0.2">
      <c r="A32">
        <v>30</v>
      </c>
      <c r="B32" t="str">
        <f>IFERROR(INDEX(collections!$C$3:$C$995, MATCH(0, INDEX(COUNTIF(B$2:$B31, collections!$C$3:$C$995), 0, 0), 0)), "")</f>
        <v>Eucalyptus fastigata</v>
      </c>
      <c r="C32" t="s">
        <v>261</v>
      </c>
      <c r="D32">
        <f>COUNTIFS(collections!C:C, B32, collections!I:I, "Fresh")</f>
        <v>0</v>
      </c>
      <c r="E32">
        <f>COUNTIFS(collections!C:C, B32, collections!I:I, "Dried")</f>
        <v>5</v>
      </c>
      <c r="F32">
        <f t="shared" si="0"/>
        <v>5</v>
      </c>
    </row>
    <row r="33" spans="1:6" x14ac:dyDescent="0.2">
      <c r="A33">
        <v>31</v>
      </c>
      <c r="B33" t="str">
        <f>IFERROR(INDEX(collections!$C$3:$C$995, MATCH(0, INDEX(COUNTIF(B$2:$B32, collections!$C$3:$C$995), 0, 0), 0)), "")</f>
        <v>Eucalyptus radiata subsp. radiata</v>
      </c>
      <c r="C33" t="s">
        <v>262</v>
      </c>
      <c r="D33">
        <f>COUNTIFS(collections!C:C, B33, collections!I:I, "Fresh")</f>
        <v>0</v>
      </c>
      <c r="E33">
        <f>COUNTIFS(collections!C:C, B33, collections!I:I, "Dried")</f>
        <v>3</v>
      </c>
      <c r="F33">
        <f t="shared" si="0"/>
        <v>3</v>
      </c>
    </row>
    <row r="34" spans="1:6" x14ac:dyDescent="0.2">
      <c r="A34">
        <v>32</v>
      </c>
      <c r="B34" t="str">
        <f>IFERROR(INDEX(collections!$C$3:$C$995, MATCH(0, INDEX(COUNTIF(B$2:$B33, collections!$C$3:$C$995), 0, 0), 0)), "")</f>
        <v>Eucalyptus croajingolensis</v>
      </c>
      <c r="C34" t="s">
        <v>317</v>
      </c>
      <c r="D34">
        <f>COUNTIFS(collections!C:C, B34, collections!I:I, "Fresh")</f>
        <v>0</v>
      </c>
      <c r="E34">
        <f>COUNTIFS(collections!C:C, B34, collections!I:I, "Dried")</f>
        <v>3</v>
      </c>
      <c r="F34">
        <f t="shared" si="0"/>
        <v>3</v>
      </c>
    </row>
    <row r="35" spans="1:6" x14ac:dyDescent="0.2">
      <c r="A35">
        <v>33</v>
      </c>
      <c r="B35" t="str">
        <f>IFERROR(INDEX(collections!$C$3:$C$995, MATCH(0, INDEX(COUNTIF(B$2:$B34, collections!$C$3:$C$995), 0, 0), 0)), "")</f>
        <v>Eucalyptus globulus subsp. bicostata</v>
      </c>
      <c r="C35" t="s">
        <v>315</v>
      </c>
      <c r="D35">
        <f>COUNTIFS(collections!C:C, B35, collections!I:I, "Fresh")</f>
        <v>0</v>
      </c>
      <c r="E35">
        <f>COUNTIFS(collections!C:C, B35, collections!I:I, "Dried")</f>
        <v>3</v>
      </c>
      <c r="F35">
        <f t="shared" si="0"/>
        <v>3</v>
      </c>
    </row>
    <row r="36" spans="1:6" x14ac:dyDescent="0.2">
      <c r="A36">
        <v>34</v>
      </c>
      <c r="B36" t="str">
        <f>IFERROR(INDEX(collections!$C$3:$C$995, MATCH(0, INDEX(COUNTIF(B$2:$B35, collections!$C$3:$C$995), 0, 0), 0)), "")</f>
        <v>Eucalyptus muelleriana</v>
      </c>
      <c r="C36" t="s">
        <v>260</v>
      </c>
      <c r="D36">
        <f>COUNTIFS(collections!C:C, B36, collections!I:I, "Fresh")</f>
        <v>0</v>
      </c>
      <c r="E36">
        <f>COUNTIFS(collections!C:C, B36, collections!I:I, "Dried")</f>
        <v>2</v>
      </c>
      <c r="F36">
        <f t="shared" si="0"/>
        <v>2</v>
      </c>
    </row>
    <row r="37" spans="1:6" x14ac:dyDescent="0.2">
      <c r="A37">
        <v>35</v>
      </c>
      <c r="B37" t="str">
        <f>IFERROR(INDEX(collections!$C$3:$C$995, MATCH(0, INDEX(COUNTIF(B$2:$B36, collections!$C$3:$C$995), 0, 0), 0)), "")</f>
        <v>Eucalyptus elata</v>
      </c>
      <c r="C37" t="s">
        <v>312</v>
      </c>
      <c r="D37">
        <f>COUNTIFS(collections!C:C, B37, collections!I:I, "Fresh")</f>
        <v>0</v>
      </c>
      <c r="E37">
        <f>COUNTIFS(collections!C:C, B37, collections!I:I, "Dried")</f>
        <v>5</v>
      </c>
      <c r="F37">
        <f t="shared" si="0"/>
        <v>5</v>
      </c>
    </row>
    <row r="38" spans="1:6" x14ac:dyDescent="0.2">
      <c r="A38">
        <v>36</v>
      </c>
      <c r="B38" t="str">
        <f>IFERROR(INDEX(collections!$C$3:$C$995, MATCH(0, INDEX(COUNTIF(B$2:$B37, collections!$C$3:$C$995), 0, 0), 0)), "")</f>
        <v>Eucalyptus radiata subsp. robertsonii</v>
      </c>
      <c r="C38" t="s">
        <v>263</v>
      </c>
      <c r="D38">
        <f>COUNTIFS(collections!C:C, B38, collections!I:I, "Fresh")</f>
        <v>0</v>
      </c>
      <c r="E38">
        <f>COUNTIFS(collections!C:C, B38, collections!I:I, "Dried")</f>
        <v>5</v>
      </c>
      <c r="F38">
        <f t="shared" si="0"/>
        <v>5</v>
      </c>
    </row>
    <row r="39" spans="1:6" x14ac:dyDescent="0.2">
      <c r="A39">
        <v>37</v>
      </c>
      <c r="B39" t="str">
        <f>IFERROR(INDEX(collections!$C$3:$C$995, MATCH(0, INDEX(COUNTIF(B$2:$B38, collections!$C$3:$C$995), 0, 0), 0)), "")</f>
        <v>Eucalyptus eugenioides</v>
      </c>
      <c r="C39" t="s">
        <v>313</v>
      </c>
      <c r="D39">
        <f>COUNTIFS(collections!C:C, B39, collections!I:I, "Fresh")</f>
        <v>0</v>
      </c>
      <c r="E39">
        <f>COUNTIFS(collections!C:C, B39, collections!I:I, "Dried")</f>
        <v>1</v>
      </c>
      <c r="F39">
        <f t="shared" si="0"/>
        <v>1</v>
      </c>
    </row>
    <row r="40" spans="1:6" x14ac:dyDescent="0.2">
      <c r="A40">
        <v>38</v>
      </c>
      <c r="B40" t="str">
        <f>IFERROR(INDEX(collections!$C$3:$C$995, MATCH(0, INDEX(COUNTIF(B$2:$B39, collections!$C$3:$C$995), 0, 0), 0)), "")</f>
        <v>Eucalyptus longifolia</v>
      </c>
      <c r="C40" t="s">
        <v>316</v>
      </c>
      <c r="D40">
        <f>COUNTIFS(collections!C:C, B40, collections!I:I, "Fresh")</f>
        <v>0</v>
      </c>
      <c r="E40">
        <f>COUNTIFS(collections!C:C, B40, collections!I:I, "Dried")</f>
        <v>5</v>
      </c>
      <c r="F40">
        <f t="shared" si="0"/>
        <v>5</v>
      </c>
    </row>
    <row r="41" spans="1:6" x14ac:dyDescent="0.2">
      <c r="A41">
        <v>39</v>
      </c>
      <c r="B41" t="str">
        <f>IFERROR(INDEX(collections!$C$3:$C$995, MATCH(0, INDEX(COUNTIF(B$2:$B40, collections!$C$3:$C$995), 0, 0), 0)), "")</f>
        <v>Eucalyptus globoidea</v>
      </c>
      <c r="C41" t="s">
        <v>314</v>
      </c>
      <c r="D41">
        <f>COUNTIFS(collections!C:C, B41, collections!I:I, "Fresh")</f>
        <v>0</v>
      </c>
      <c r="E41">
        <f>COUNTIFS(collections!C:C, B41, collections!I:I, "Dried")</f>
        <v>5</v>
      </c>
      <c r="F41">
        <f t="shared" si="0"/>
        <v>5</v>
      </c>
    </row>
    <row r="42" spans="1:6" x14ac:dyDescent="0.2">
      <c r="A42">
        <v>40</v>
      </c>
      <c r="B42" t="str">
        <f>IFERROR(INDEX(collections!$C$3:$C$995, MATCH(0, INDEX(COUNTIF(B$2:$B41, collections!$C$3:$C$995), 0, 0), 0)), "")</f>
        <v>Eucalyptus bridgesiana</v>
      </c>
      <c r="C42" t="s">
        <v>318</v>
      </c>
      <c r="D42">
        <f>COUNTIFS(collections!C:C, B42, collections!I:I, "Fresh")</f>
        <v>0</v>
      </c>
      <c r="E42">
        <f>COUNTIFS(collections!C:C, B42, collections!I:I, "Dried")</f>
        <v>4</v>
      </c>
      <c r="F42">
        <f t="shared" si="0"/>
        <v>4</v>
      </c>
    </row>
    <row r="43" spans="1:6" x14ac:dyDescent="0.2">
      <c r="A43">
        <v>41</v>
      </c>
      <c r="B43" t="str">
        <f>IFERROR(INDEX(collections!$C$3:$C$995, MATCH(0, INDEX(COUNTIF(B$2:$B42, collections!$C$3:$C$995), 0, 0), 0)), "")</f>
        <v>Corymbia gummifera</v>
      </c>
      <c r="C43" t="s">
        <v>454</v>
      </c>
      <c r="D43">
        <f>COUNTIFS(collections!C:C, B43, collections!I:I, "Fresh")</f>
        <v>0</v>
      </c>
      <c r="E43">
        <f>COUNTIFS(collections!C:C, B43, collections!I:I, "Dried")</f>
        <v>5</v>
      </c>
      <c r="F43">
        <f t="shared" si="0"/>
        <v>5</v>
      </c>
    </row>
    <row r="44" spans="1:6" x14ac:dyDescent="0.2">
      <c r="A44">
        <v>42</v>
      </c>
      <c r="B44" t="str">
        <f>IFERROR(INDEX(collections!$C$3:$C$995, MATCH(0, INDEX(COUNTIF(B$2:$B43, collections!$C$3:$C$995), 0, 0), 0)), "")</f>
        <v>Angophora floribunda</v>
      </c>
      <c r="C44" t="s">
        <v>455</v>
      </c>
      <c r="D44">
        <f>COUNTIFS(collections!C:C, B44, collections!I:I, "Fresh")</f>
        <v>0</v>
      </c>
      <c r="E44">
        <f>COUNTIFS(collections!C:C, B44, collections!I:I, "Dried")</f>
        <v>4</v>
      </c>
      <c r="F44">
        <f t="shared" si="0"/>
        <v>4</v>
      </c>
    </row>
    <row r="45" spans="1:6" x14ac:dyDescent="0.2">
      <c r="A45">
        <v>43</v>
      </c>
      <c r="B45" t="str">
        <f>IFERROR(INDEX(collections!$C$3:$C$995, MATCH(0, INDEX(COUNTIF(B$2:$B44, collections!$C$3:$C$995), 0, 0), 0)), "")</f>
        <v>Eucalyptus paniculata</v>
      </c>
      <c r="C45" t="s">
        <v>540</v>
      </c>
      <c r="D45">
        <f>COUNTIFS(collections!C:C, B45, collections!I:I, "Fresh")</f>
        <v>0</v>
      </c>
      <c r="E45">
        <f>COUNTIFS(collections!C:C, B45, collections!I:I, "Dried")</f>
        <v>3</v>
      </c>
      <c r="F45">
        <f t="shared" si="0"/>
        <v>3</v>
      </c>
    </row>
    <row r="46" spans="1:6" x14ac:dyDescent="0.2">
      <c r="A46">
        <v>44</v>
      </c>
      <c r="B46" t="str">
        <f>IFERROR(INDEX(collections!$C$3:$C$995, MATCH(0, INDEX(COUNTIF(B$2:$B45, collections!$C$3:$C$995), 0, 0), 0)), "")</f>
        <v>Eucalyptus rubida</v>
      </c>
      <c r="C46" t="s">
        <v>541</v>
      </c>
      <c r="D46">
        <f>COUNTIFS(collections!C:C, B46, collections!I:I, "Fresh")</f>
        <v>0</v>
      </c>
      <c r="E46">
        <f>COUNTIFS(collections!C:C, B46, collections!I:I, "Dried")</f>
        <v>3</v>
      </c>
      <c r="F46">
        <f t="shared" si="0"/>
        <v>3</v>
      </c>
    </row>
    <row r="47" spans="1:6" x14ac:dyDescent="0.2">
      <c r="A47">
        <v>45</v>
      </c>
      <c r="B47" t="str">
        <f>IFERROR(INDEX(collections!$C$3:$C$995, MATCH(0, INDEX(COUNTIF(B$2:$B46, collections!$C$3:$C$995), 0, 0), 0)), "")</f>
        <v>Eucalyptus stellulata</v>
      </c>
      <c r="C47" t="s">
        <v>513</v>
      </c>
      <c r="D47">
        <f>COUNTIFS(collections!C:C, B47, collections!I:I, "Fresh")</f>
        <v>0</v>
      </c>
      <c r="E47">
        <f>COUNTIFS(collections!C:C, B47, collections!I:I, "Dried")</f>
        <v>4</v>
      </c>
      <c r="F47">
        <f t="shared" si="0"/>
        <v>4</v>
      </c>
    </row>
    <row r="48" spans="1:6" x14ac:dyDescent="0.2">
      <c r="A48">
        <v>46</v>
      </c>
      <c r="B48" t="str">
        <f>IFERROR(INDEX(collections!$C$3:$C$995, MATCH(0, INDEX(COUNTIF(B$2:$B47, collections!$C$3:$C$995), 0, 0), 0)), "")</f>
        <v>Eucalyptus delegatensis</v>
      </c>
      <c r="C48" t="s">
        <v>512</v>
      </c>
      <c r="D48">
        <f>COUNTIFS(collections!C:C, B48, collections!I:I, "Fresh")</f>
        <v>0</v>
      </c>
      <c r="E48">
        <f>COUNTIFS(collections!C:C, B48, collections!I:I, "Dried")</f>
        <v>4</v>
      </c>
      <c r="F48">
        <f t="shared" si="0"/>
        <v>4</v>
      </c>
    </row>
    <row r="49" spans="1:6" x14ac:dyDescent="0.2">
      <c r="A49">
        <v>47</v>
      </c>
      <c r="B49" t="str">
        <f>IFERROR(INDEX(collections!$C$3:$C$995, MATCH(0, INDEX(COUNTIF(B$2:$B48, collections!$C$3:$C$995), 0, 0), 0)), "")</f>
        <v>Eucalyptus mannifera</v>
      </c>
      <c r="C49" t="s">
        <v>539</v>
      </c>
      <c r="D49">
        <f>COUNTIFS(collections!C:C, B49, collections!I:I, "Fresh")</f>
        <v>0</v>
      </c>
      <c r="E49">
        <f>COUNTIFS(collections!C:C, B49, collections!I:I, "Dried")</f>
        <v>3</v>
      </c>
      <c r="F49">
        <f t="shared" si="0"/>
        <v>3</v>
      </c>
    </row>
    <row r="50" spans="1:6" x14ac:dyDescent="0.2">
      <c r="A50">
        <v>48</v>
      </c>
      <c r="B50" t="str">
        <f>IFERROR(INDEX(collections!$C$3:$C$995, MATCH(0, INDEX(COUNTIF(B$2:$B49, collections!$C$3:$C$995), 0, 0), 0)), "")</f>
        <v>Eucalyptus kybeanensis</v>
      </c>
      <c r="C50" t="s">
        <v>511</v>
      </c>
      <c r="D50">
        <f>COUNTIFS(collections!C:C, B50, collections!I:I, "Fresh")</f>
        <v>0</v>
      </c>
      <c r="E50">
        <f>COUNTIFS(collections!C:C, B50, collections!I:I, "Dried")</f>
        <v>3</v>
      </c>
      <c r="F50">
        <f t="shared" si="0"/>
        <v>3</v>
      </c>
    </row>
    <row r="51" spans="1:6" x14ac:dyDescent="0.2">
      <c r="A51">
        <v>49</v>
      </c>
      <c r="B51" t="str">
        <f>IFERROR(INDEX(collections!$C$3:$C$995, MATCH(0, INDEX(COUNTIF(B$2:$B50, collections!$C$3:$C$995), 0, 0), 0)), "")</f>
        <v>Angophora costata</v>
      </c>
      <c r="C51" t="s">
        <v>595</v>
      </c>
      <c r="D51">
        <f>COUNTIFS(collections!C:C, B51, collections!I:I, "Fresh")</f>
        <v>0</v>
      </c>
      <c r="E51">
        <f>COUNTIFS(collections!C:C, B51, collections!I:I, "Dried")</f>
        <v>4</v>
      </c>
      <c r="F51">
        <f t="shared" si="0"/>
        <v>4</v>
      </c>
    </row>
    <row r="52" spans="1:6" x14ac:dyDescent="0.2">
      <c r="A52">
        <v>50</v>
      </c>
      <c r="B52" t="str">
        <f>IFERROR(INDEX(collections!$C$3:$C$995, MATCH(0, INDEX(COUNTIF(B$2:$B51, collections!$C$3:$C$995), 0, 0), 0)), "")</f>
        <v>Corymbia maculata</v>
      </c>
      <c r="C52" t="s">
        <v>596</v>
      </c>
      <c r="D52">
        <f>COUNTIFS(collections!C:C, B52, collections!I:I, "Fresh")</f>
        <v>0</v>
      </c>
      <c r="E52">
        <f>COUNTIFS(collections!C:C, B52, collections!I:I, "Dried")</f>
        <v>4</v>
      </c>
      <c r="F52">
        <f t="shared" si="0"/>
        <v>4</v>
      </c>
    </row>
    <row r="53" spans="1:6" x14ac:dyDescent="0.2">
      <c r="A53">
        <v>51</v>
      </c>
      <c r="B53" t="str">
        <f>IFERROR(INDEX(collections!$C$3:$C$995, MATCH(0, INDEX(COUNTIF(B$2:$B52, collections!$C$3:$C$995), 0, 0), 0)), "")</f>
        <v>Eucalyptus fibrosa</v>
      </c>
      <c r="C53" t="s">
        <v>597</v>
      </c>
      <c r="D53">
        <f>COUNTIFS(collections!C:C, B53, collections!I:I, "Fresh")</f>
        <v>0</v>
      </c>
      <c r="E53">
        <f>COUNTIFS(collections!C:C, B53, collections!I:I, "Dried")</f>
        <v>3</v>
      </c>
      <c r="F53">
        <f t="shared" si="0"/>
        <v>3</v>
      </c>
    </row>
    <row r="54" spans="1:6" x14ac:dyDescent="0.2">
      <c r="A54">
        <v>52</v>
      </c>
      <c r="B54" t="str">
        <f>IFERROR(INDEX(collections!$C$3:$C$995, MATCH(0, INDEX(COUNTIF(B$2:$B53, collections!$C$3:$C$995), 0, 0), 0)), "")</f>
        <v>Eucalyptus botryoides</v>
      </c>
      <c r="C54" t="s">
        <v>598</v>
      </c>
      <c r="D54">
        <f>COUNTIFS(collections!C:C, B54, collections!I:I, "Fresh")</f>
        <v>0</v>
      </c>
      <c r="E54">
        <f>COUNTIFS(collections!C:C, B54, collections!I:I, "Dried")</f>
        <v>3</v>
      </c>
      <c r="F54">
        <f t="shared" si="0"/>
        <v>3</v>
      </c>
    </row>
    <row r="55" spans="1:6" x14ac:dyDescent="0.2">
      <c r="B55">
        <f>IFERROR(INDEX(collections!$C$3:$C$995, MATCH(0, INDEX(COUNTIF(B$2:$B54, collections!$C$3:$C$995), 0, 0), 0)), "")</f>
        <v>0</v>
      </c>
      <c r="D55">
        <f>COUNTIFS(collections!C:C, B55, collections!I:I, "Fresh")</f>
        <v>0</v>
      </c>
      <c r="E55">
        <f>COUNTIFS(collections!C:C, B55, collections!I:I, "Dried")</f>
        <v>0</v>
      </c>
      <c r="F55">
        <f>COUNTIFS(collections!E:E, D55, collections!K:K, "Fresh")</f>
        <v>0</v>
      </c>
    </row>
    <row r="56" spans="1:6" x14ac:dyDescent="0.2">
      <c r="C56" s="15" t="s">
        <v>542</v>
      </c>
      <c r="D56">
        <f>SUM(D3:D55)</f>
        <v>73</v>
      </c>
      <c r="E56">
        <f>SUM(E3:E55)</f>
        <v>174</v>
      </c>
      <c r="F56">
        <f>SUM(F3:F55)</f>
        <v>247</v>
      </c>
    </row>
    <row r="57" spans="1:6" x14ac:dyDescent="0.2">
      <c r="C57" s="15" t="s">
        <v>457</v>
      </c>
      <c r="D57">
        <f>COUNTIF(D3:D55,"&lt;&gt;0")</f>
        <v>23</v>
      </c>
      <c r="E57">
        <f>COUNTIF(E3:E55,"&lt;&gt;0")</f>
        <v>47</v>
      </c>
      <c r="F57">
        <f>COUNTIF(F3:F55,"&lt;&gt;0")</f>
        <v>52</v>
      </c>
    </row>
    <row r="58" spans="1:6" x14ac:dyDescent="0.2">
      <c r="C58" s="15" t="s">
        <v>458</v>
      </c>
      <c r="D58">
        <f>COUNTIF(D3:D55,"&gt;=3")</f>
        <v>9</v>
      </c>
      <c r="E58">
        <f>COUNTIF(E3:E55,"&gt;=3")</f>
        <v>41</v>
      </c>
      <c r="F58">
        <f>COUNTIF(F3:F55,"&gt;=3")</f>
        <v>44</v>
      </c>
    </row>
    <row r="59" spans="1:6" x14ac:dyDescent="0.2">
      <c r="C59" s="15" t="s">
        <v>459</v>
      </c>
      <c r="D59">
        <f>COUNTIF(D3:D55,"&gt;=5")</f>
        <v>6</v>
      </c>
      <c r="E59">
        <f>COUNTIF(E3:E55,"&gt;=5")</f>
        <v>15</v>
      </c>
      <c r="F59">
        <f>COUNTIF(F3:F55,"&gt;=5")</f>
        <v>23</v>
      </c>
    </row>
  </sheetData>
  <conditionalFormatting sqref="C3:C54">
    <cfRule type="duplicateValues" dxfId="6" priority="29"/>
  </conditionalFormatting>
  <conditionalFormatting sqref="D2:E55">
    <cfRule type="cellIs" dxfId="5" priority="4" operator="greaterThanOrEqual">
      <formula>5</formula>
    </cfRule>
    <cfRule type="cellIs" dxfId="4" priority="5" operator="equal">
      <formula>4</formula>
    </cfRule>
    <cfRule type="cellIs" dxfId="3" priority="6" operator="equal">
      <formula>3</formula>
    </cfRule>
  </conditionalFormatting>
  <conditionalFormatting sqref="F3:F55">
    <cfRule type="cellIs" dxfId="2" priority="3" operator="equal">
      <formula>3</formula>
    </cfRule>
    <cfRule type="cellIs" dxfId="1" priority="2" operator="equal">
      <formula>4</formula>
    </cfRule>
    <cfRule type="cellIs" dxfId="0" priority="1" operator="greaterThanOr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H828"/>
  <sheetViews>
    <sheetView zoomScaleNormal="100" workbookViewId="0">
      <pane ySplit="1" topLeftCell="A283" activePane="bottomLeft" state="frozen"/>
      <selection pane="bottomLeft" activeCell="A180" sqref="A180"/>
    </sheetView>
  </sheetViews>
  <sheetFormatPr baseColWidth="10" defaultColWidth="8.83203125" defaultRowHeight="15" x14ac:dyDescent="0.2"/>
  <cols>
    <col min="1" max="1" width="5.1640625" style="7" bestFit="1" customWidth="1"/>
    <col min="2" max="2" width="5" customWidth="1"/>
    <col min="3" max="3" width="7" customWidth="1"/>
    <col min="4" max="4" width="8.5" customWidth="1"/>
    <col min="5" max="5" width="9.33203125" bestFit="1" customWidth="1"/>
    <col min="6" max="6" width="4.33203125" style="1" bestFit="1" customWidth="1"/>
    <col min="7" max="7" width="6.83203125" style="11" customWidth="1"/>
    <col min="8" max="8" width="7.33203125" customWidth="1"/>
    <col min="9" max="9" width="6.6640625" style="9" customWidth="1"/>
    <col min="10" max="10" width="7.5" customWidth="1"/>
    <col min="11" max="11" width="7" customWidth="1"/>
    <col min="12" max="12" width="7.5" customWidth="1"/>
    <col min="13" max="13" width="7" customWidth="1"/>
    <col min="14" max="14" width="7.5" customWidth="1"/>
    <col min="15" max="15" width="7" customWidth="1"/>
    <col min="16" max="16" width="7.5" customWidth="1"/>
    <col min="17" max="17" width="7" customWidth="1"/>
    <col min="18" max="18" width="7" style="1" customWidth="1"/>
    <col min="19" max="19" width="6.5" style="1" customWidth="1"/>
    <col min="20" max="20" width="7" style="1" customWidth="1"/>
    <col min="21" max="21" width="6.5" style="1" customWidth="1"/>
    <col min="22" max="22" width="7" style="1" customWidth="1"/>
    <col min="23" max="23" width="6.5" style="1" customWidth="1"/>
    <col min="24" max="24" width="7" style="1" customWidth="1"/>
    <col min="25" max="25" width="6.5" style="1" customWidth="1"/>
    <col min="26" max="26" width="7.5" bestFit="1" customWidth="1"/>
    <col min="27" max="27" width="7.1640625" bestFit="1" customWidth="1"/>
    <col min="28" max="28" width="7.5" bestFit="1" customWidth="1"/>
    <col min="29" max="29" width="7.1640625" bestFit="1" customWidth="1"/>
    <col min="30" max="33" width="7.6640625" customWidth="1"/>
  </cols>
  <sheetData>
    <row r="1" spans="1:33" s="3" customFormat="1" ht="15" customHeight="1" x14ac:dyDescent="0.15">
      <c r="A1" s="6" t="s">
        <v>40</v>
      </c>
      <c r="B1" s="2" t="s">
        <v>41</v>
      </c>
      <c r="C1" s="3" t="s">
        <v>42</v>
      </c>
      <c r="D1" s="3" t="s">
        <v>43</v>
      </c>
      <c r="E1" s="3" t="s">
        <v>546</v>
      </c>
      <c r="F1" s="4" t="s">
        <v>549</v>
      </c>
      <c r="G1" s="10" t="s">
        <v>45</v>
      </c>
      <c r="H1" s="3" t="s">
        <v>46</v>
      </c>
      <c r="I1" s="8" t="s">
        <v>44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47</v>
      </c>
      <c r="S1" s="4" t="s">
        <v>49</v>
      </c>
      <c r="T1" s="4" t="s">
        <v>50</v>
      </c>
      <c r="U1" s="4" t="s">
        <v>48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200</v>
      </c>
      <c r="AA1" s="4" t="s">
        <v>201</v>
      </c>
      <c r="AB1" s="4" t="s">
        <v>202</v>
      </c>
      <c r="AC1" s="4" t="s">
        <v>203</v>
      </c>
      <c r="AD1" s="4" t="s">
        <v>204</v>
      </c>
      <c r="AE1" s="4" t="s">
        <v>205</v>
      </c>
      <c r="AF1" s="4" t="s">
        <v>206</v>
      </c>
      <c r="AG1" s="4" t="s">
        <v>207</v>
      </c>
    </row>
    <row r="2" spans="1:33" hidden="1" x14ac:dyDescent="0.2">
      <c r="A2" s="7" t="s">
        <v>2</v>
      </c>
      <c r="B2" t="s">
        <v>3</v>
      </c>
      <c r="C2" t="str">
        <f>LOOKUP(A2,collections!A:A,collections!D:D)</f>
        <v>E.per</v>
      </c>
      <c r="D2" t="str">
        <f t="shared" ref="D2:D33" si="0">IF(LEFT(B2)="J","Juvenile","Adult")</f>
        <v>Juvenile</v>
      </c>
      <c r="E2" t="str">
        <f>LOOKUP(A2,collections!A:A,collections!I:I)</f>
        <v>Fresh</v>
      </c>
      <c r="F2"/>
      <c r="G2" s="11">
        <v>25.38</v>
      </c>
      <c r="H2">
        <v>22.01</v>
      </c>
      <c r="I2" s="9">
        <v>0.30199999999999999</v>
      </c>
      <c r="J2" s="1">
        <v>3</v>
      </c>
      <c r="K2" s="1">
        <v>7</v>
      </c>
      <c r="L2" s="1">
        <v>6</v>
      </c>
      <c r="M2" s="1">
        <v>5</v>
      </c>
      <c r="N2" s="1">
        <v>4</v>
      </c>
      <c r="O2" s="1">
        <v>6</v>
      </c>
      <c r="P2" s="1">
        <v>3</v>
      </c>
      <c r="Q2" s="1">
        <v>7</v>
      </c>
      <c r="R2" s="1">
        <v>4</v>
      </c>
      <c r="S2" s="1">
        <v>7</v>
      </c>
      <c r="T2" s="1">
        <v>8</v>
      </c>
      <c r="U2" s="1">
        <v>6</v>
      </c>
      <c r="V2" s="1">
        <v>6</v>
      </c>
      <c r="W2" s="1">
        <v>7</v>
      </c>
      <c r="X2" s="1">
        <v>7</v>
      </c>
      <c r="Y2" s="1">
        <v>6</v>
      </c>
    </row>
    <row r="3" spans="1:33" hidden="1" x14ac:dyDescent="0.2">
      <c r="A3" s="7" t="s">
        <v>2</v>
      </c>
      <c r="B3" t="s">
        <v>5</v>
      </c>
      <c r="C3" t="str">
        <f>LOOKUP(A3,collections!A:A,collections!D:D)</f>
        <v>E.per</v>
      </c>
      <c r="D3" t="str">
        <f t="shared" si="0"/>
        <v>Juvenile</v>
      </c>
      <c r="E3" t="str">
        <f>LOOKUP(A3,collections!A:A,collections!I:I)</f>
        <v>Fresh</v>
      </c>
      <c r="F3"/>
      <c r="H3">
        <v>11.71</v>
      </c>
      <c r="I3" s="9">
        <v>0.16400000000000001</v>
      </c>
      <c r="J3" s="1">
        <v>3</v>
      </c>
      <c r="K3" s="1">
        <v>12</v>
      </c>
      <c r="L3" s="1">
        <v>3</v>
      </c>
      <c r="M3" s="1">
        <v>15</v>
      </c>
      <c r="N3" s="1">
        <v>5</v>
      </c>
      <c r="O3" s="1">
        <v>12</v>
      </c>
      <c r="P3" s="1">
        <v>4</v>
      </c>
      <c r="Q3" s="1">
        <v>15</v>
      </c>
      <c r="R3" s="1">
        <v>5</v>
      </c>
      <c r="S3" s="1">
        <v>8</v>
      </c>
      <c r="T3" s="1">
        <v>7</v>
      </c>
      <c r="U3" s="1">
        <v>5</v>
      </c>
      <c r="V3" s="1">
        <v>4</v>
      </c>
      <c r="W3" s="1">
        <v>4</v>
      </c>
      <c r="X3" s="1">
        <v>6</v>
      </c>
      <c r="Y3" s="1">
        <v>7</v>
      </c>
    </row>
    <row r="4" spans="1:33" hidden="1" x14ac:dyDescent="0.2">
      <c r="A4" s="7" t="s">
        <v>2</v>
      </c>
      <c r="B4" t="s">
        <v>38</v>
      </c>
      <c r="C4" t="str">
        <f>LOOKUP(A4,collections!A:A,collections!D:D)</f>
        <v>E.per</v>
      </c>
      <c r="D4" t="str">
        <f t="shared" si="0"/>
        <v>Juvenile</v>
      </c>
      <c r="E4" t="str">
        <f>LOOKUP(A4,collections!A:A,collections!I:I)</f>
        <v>Fresh</v>
      </c>
      <c r="F4"/>
      <c r="H4">
        <v>25.33</v>
      </c>
      <c r="I4" s="9">
        <v>0.32900000000000001</v>
      </c>
      <c r="J4">
        <v>5</v>
      </c>
      <c r="K4">
        <v>8</v>
      </c>
      <c r="L4">
        <v>3</v>
      </c>
      <c r="M4">
        <v>12</v>
      </c>
      <c r="N4">
        <v>3</v>
      </c>
      <c r="O4">
        <v>12</v>
      </c>
      <c r="P4">
        <v>7</v>
      </c>
      <c r="Q4">
        <v>10</v>
      </c>
      <c r="R4" s="1">
        <v>4</v>
      </c>
      <c r="S4" s="1">
        <v>9</v>
      </c>
      <c r="T4" s="1">
        <v>3</v>
      </c>
      <c r="U4" s="1">
        <v>9</v>
      </c>
      <c r="V4" s="1">
        <v>6</v>
      </c>
      <c r="W4" s="1">
        <v>6</v>
      </c>
      <c r="X4" s="1">
        <v>8</v>
      </c>
      <c r="Y4" s="1">
        <v>4</v>
      </c>
    </row>
    <row r="5" spans="1:33" x14ac:dyDescent="0.2">
      <c r="A5" s="7" t="s">
        <v>2</v>
      </c>
      <c r="B5" t="s">
        <v>6</v>
      </c>
      <c r="C5" t="str">
        <f>LOOKUP(A5,collections!A:A,collections!D:D)</f>
        <v>E.per</v>
      </c>
      <c r="D5" t="str">
        <f t="shared" si="0"/>
        <v>Adult</v>
      </c>
      <c r="E5" t="str">
        <f>LOOKUP(A5,collections!A:A,collections!I:I)</f>
        <v>Fresh</v>
      </c>
      <c r="F5" s="1">
        <f>LOOKUP(A5,collections!A:A,collections!K:K) - LOOKUP(A5,collections!A:A,collections!E:E)</f>
        <v>68</v>
      </c>
      <c r="G5" s="11">
        <v>61.45</v>
      </c>
      <c r="H5">
        <v>54.46</v>
      </c>
      <c r="I5" s="9">
        <v>0.90100000000000002</v>
      </c>
      <c r="J5">
        <v>5</v>
      </c>
      <c r="K5">
        <v>8</v>
      </c>
      <c r="L5">
        <v>4</v>
      </c>
      <c r="M5">
        <v>8</v>
      </c>
      <c r="N5">
        <v>2</v>
      </c>
      <c r="O5">
        <v>9</v>
      </c>
      <c r="P5">
        <v>2</v>
      </c>
      <c r="Q5">
        <v>8</v>
      </c>
      <c r="R5" s="1">
        <v>4</v>
      </c>
      <c r="S5" s="1">
        <v>9</v>
      </c>
      <c r="T5" s="1">
        <v>2</v>
      </c>
      <c r="U5" s="1">
        <v>8</v>
      </c>
      <c r="V5" s="1">
        <v>1</v>
      </c>
      <c r="W5" s="1">
        <v>11</v>
      </c>
      <c r="X5" s="1">
        <v>2</v>
      </c>
      <c r="Y5" s="1">
        <v>6</v>
      </c>
      <c r="Z5" s="1">
        <v>5</v>
      </c>
      <c r="AA5" s="1">
        <v>11</v>
      </c>
      <c r="AB5" s="1">
        <v>3</v>
      </c>
      <c r="AC5" s="1">
        <v>8</v>
      </c>
      <c r="AD5" s="1">
        <v>2</v>
      </c>
      <c r="AE5" s="1">
        <v>8</v>
      </c>
      <c r="AF5" s="1">
        <v>3</v>
      </c>
      <c r="AG5" s="1">
        <v>6</v>
      </c>
    </row>
    <row r="6" spans="1:33" x14ac:dyDescent="0.2">
      <c r="A6" s="7" t="s">
        <v>2</v>
      </c>
      <c r="B6" t="s">
        <v>7</v>
      </c>
      <c r="C6" t="str">
        <f>LOOKUP(A6,collections!A:A,collections!D:D)</f>
        <v>E.per</v>
      </c>
      <c r="D6" t="str">
        <f t="shared" si="0"/>
        <v>Adult</v>
      </c>
      <c r="E6" t="str">
        <f>LOOKUP(A6,collections!A:A,collections!I:I)</f>
        <v>Fresh</v>
      </c>
      <c r="F6" s="1">
        <f>LOOKUP(A6,collections!A:A,collections!K:K) - LOOKUP(A6,collections!A:A,collections!E:E)</f>
        <v>68</v>
      </c>
      <c r="G6" s="11">
        <v>68.95</v>
      </c>
      <c r="H6">
        <v>60.22</v>
      </c>
      <c r="I6" s="9">
        <v>0.97699999999999998</v>
      </c>
      <c r="J6">
        <v>2</v>
      </c>
      <c r="K6">
        <v>10</v>
      </c>
      <c r="L6">
        <v>3</v>
      </c>
      <c r="M6">
        <v>10</v>
      </c>
      <c r="N6">
        <v>3</v>
      </c>
      <c r="O6">
        <v>10</v>
      </c>
      <c r="P6">
        <v>3</v>
      </c>
      <c r="Q6">
        <v>6</v>
      </c>
      <c r="R6" s="1">
        <v>6</v>
      </c>
      <c r="S6" s="1">
        <v>6</v>
      </c>
      <c r="T6" s="1">
        <v>8</v>
      </c>
      <c r="U6" s="1">
        <v>4</v>
      </c>
      <c r="V6" s="1">
        <v>5</v>
      </c>
      <c r="W6" s="1">
        <v>6</v>
      </c>
      <c r="X6" s="1">
        <v>5</v>
      </c>
      <c r="Y6" s="1">
        <v>11</v>
      </c>
      <c r="Z6" s="1">
        <v>2</v>
      </c>
      <c r="AA6" s="1">
        <v>5</v>
      </c>
      <c r="AB6" s="1">
        <v>2</v>
      </c>
      <c r="AC6" s="1">
        <v>4</v>
      </c>
      <c r="AD6" s="1">
        <v>2</v>
      </c>
      <c r="AE6" s="1">
        <v>7</v>
      </c>
      <c r="AF6" s="1">
        <v>3</v>
      </c>
      <c r="AG6" s="1">
        <v>7</v>
      </c>
    </row>
    <row r="7" spans="1:33" hidden="1" x14ac:dyDescent="0.2">
      <c r="A7" s="7" t="s">
        <v>8</v>
      </c>
      <c r="B7" t="s">
        <v>3</v>
      </c>
      <c r="C7" t="str">
        <f>LOOKUP(A7,collections!A:A,collections!D:D)</f>
        <v>E.per</v>
      </c>
      <c r="D7" t="str">
        <f t="shared" si="0"/>
        <v>Juvenile</v>
      </c>
      <c r="E7" t="str">
        <f>LOOKUP(A7,collections!A:A,collections!I:I)</f>
        <v>Fresh</v>
      </c>
      <c r="F7"/>
      <c r="G7" s="11">
        <v>19.53</v>
      </c>
      <c r="H7">
        <v>17.510000000000002</v>
      </c>
      <c r="I7" s="9">
        <v>0.22700000000000001</v>
      </c>
      <c r="J7">
        <v>5</v>
      </c>
      <c r="K7">
        <v>10</v>
      </c>
      <c r="L7">
        <v>5</v>
      </c>
      <c r="M7">
        <v>12</v>
      </c>
      <c r="N7">
        <v>2</v>
      </c>
      <c r="O7">
        <v>9</v>
      </c>
      <c r="P7">
        <v>3</v>
      </c>
      <c r="Q7">
        <v>9</v>
      </c>
      <c r="R7" s="1">
        <v>3</v>
      </c>
      <c r="S7" s="1">
        <v>6</v>
      </c>
      <c r="T7" s="1">
        <v>6</v>
      </c>
      <c r="U7" s="1">
        <v>8</v>
      </c>
      <c r="V7" s="1">
        <v>2</v>
      </c>
      <c r="W7" s="1">
        <v>12</v>
      </c>
      <c r="X7" s="1">
        <v>4</v>
      </c>
      <c r="Y7" s="1">
        <v>8</v>
      </c>
    </row>
    <row r="8" spans="1:33" hidden="1" x14ac:dyDescent="0.2">
      <c r="A8" s="7" t="s">
        <v>8</v>
      </c>
      <c r="B8" t="s">
        <v>5</v>
      </c>
      <c r="C8" t="str">
        <f>LOOKUP(A8,collections!A:A,collections!D:D)</f>
        <v>E.per</v>
      </c>
      <c r="D8" t="str">
        <f t="shared" si="0"/>
        <v>Juvenile</v>
      </c>
      <c r="E8" t="str">
        <f>LOOKUP(A8,collections!A:A,collections!I:I)</f>
        <v>Fresh</v>
      </c>
      <c r="F8"/>
      <c r="H8">
        <v>15.54</v>
      </c>
      <c r="I8" s="9">
        <v>0.221</v>
      </c>
      <c r="J8">
        <v>3</v>
      </c>
      <c r="K8">
        <v>13</v>
      </c>
      <c r="L8">
        <v>4</v>
      </c>
      <c r="M8">
        <v>11</v>
      </c>
      <c r="N8">
        <v>3</v>
      </c>
      <c r="O8">
        <v>11</v>
      </c>
      <c r="P8">
        <v>3</v>
      </c>
      <c r="Q8">
        <v>8</v>
      </c>
      <c r="R8" s="1">
        <v>4</v>
      </c>
      <c r="S8" s="1">
        <v>6</v>
      </c>
      <c r="T8" s="1">
        <v>7</v>
      </c>
      <c r="U8" s="1">
        <v>6</v>
      </c>
      <c r="V8" s="1">
        <v>3</v>
      </c>
      <c r="W8" s="1">
        <v>8</v>
      </c>
      <c r="X8" s="1">
        <v>4</v>
      </c>
      <c r="Y8" s="1">
        <v>7</v>
      </c>
    </row>
    <row r="9" spans="1:33" hidden="1" x14ac:dyDescent="0.2">
      <c r="A9" s="7" t="s">
        <v>8</v>
      </c>
      <c r="B9" t="s">
        <v>38</v>
      </c>
      <c r="C9" t="str">
        <f>LOOKUP(A9,collections!A:A,collections!D:D)</f>
        <v>E.per</v>
      </c>
      <c r="D9" t="str">
        <f t="shared" si="0"/>
        <v>Juvenile</v>
      </c>
      <c r="E9" t="str">
        <f>LOOKUP(A9,collections!A:A,collections!I:I)</f>
        <v>Fresh</v>
      </c>
      <c r="F9"/>
      <c r="H9">
        <v>20.11</v>
      </c>
      <c r="I9" s="9">
        <v>0.26300000000000001</v>
      </c>
      <c r="J9">
        <v>2</v>
      </c>
      <c r="K9">
        <v>12</v>
      </c>
      <c r="L9">
        <v>2</v>
      </c>
      <c r="M9">
        <v>13</v>
      </c>
      <c r="N9">
        <v>2</v>
      </c>
      <c r="O9">
        <v>14</v>
      </c>
      <c r="P9">
        <v>2</v>
      </c>
      <c r="Q9">
        <v>10</v>
      </c>
      <c r="R9" s="1">
        <v>2</v>
      </c>
      <c r="S9" s="1">
        <v>9</v>
      </c>
      <c r="T9" s="1">
        <v>3</v>
      </c>
      <c r="U9" s="1">
        <v>13</v>
      </c>
      <c r="V9" s="1">
        <v>4</v>
      </c>
      <c r="W9" s="1">
        <v>9</v>
      </c>
      <c r="X9" s="1">
        <v>3</v>
      </c>
      <c r="Y9" s="1">
        <v>9</v>
      </c>
    </row>
    <row r="10" spans="1:33" x14ac:dyDescent="0.2">
      <c r="A10" s="7" t="s">
        <v>8</v>
      </c>
      <c r="B10" t="s">
        <v>6</v>
      </c>
      <c r="C10" t="str">
        <f>LOOKUP(A10,collections!A:A,collections!D:D)</f>
        <v>E.per</v>
      </c>
      <c r="D10" t="str">
        <f t="shared" si="0"/>
        <v>Adult</v>
      </c>
      <c r="E10" t="str">
        <f>LOOKUP(A10,collections!A:A,collections!I:I)</f>
        <v>Fresh</v>
      </c>
      <c r="F10" s="1">
        <f>LOOKUP(A10,collections!A:A,collections!K:K) - LOOKUP(A10,collections!A:A,collections!E:E)</f>
        <v>68</v>
      </c>
      <c r="G10" s="11">
        <v>38.92</v>
      </c>
      <c r="H10">
        <v>33.630000000000003</v>
      </c>
      <c r="I10" s="9">
        <v>0.48299999999999998</v>
      </c>
      <c r="J10">
        <v>3</v>
      </c>
      <c r="K10">
        <v>10</v>
      </c>
      <c r="L10">
        <v>4</v>
      </c>
      <c r="M10">
        <v>11</v>
      </c>
      <c r="N10">
        <v>4</v>
      </c>
      <c r="O10">
        <v>12</v>
      </c>
      <c r="P10">
        <v>5</v>
      </c>
      <c r="Q10">
        <v>10</v>
      </c>
      <c r="R10" s="1">
        <v>3</v>
      </c>
      <c r="S10" s="1">
        <v>5</v>
      </c>
      <c r="T10" s="1">
        <v>4</v>
      </c>
      <c r="U10" s="1">
        <v>6</v>
      </c>
      <c r="V10" s="1">
        <v>2</v>
      </c>
      <c r="W10" s="1">
        <v>4</v>
      </c>
      <c r="X10" s="1">
        <v>7</v>
      </c>
      <c r="Y10" s="1">
        <v>3</v>
      </c>
      <c r="Z10" s="1">
        <v>3</v>
      </c>
      <c r="AA10" s="1">
        <v>4</v>
      </c>
      <c r="AB10" s="1">
        <v>2</v>
      </c>
      <c r="AC10" s="1">
        <v>8</v>
      </c>
      <c r="AD10" s="1">
        <v>3</v>
      </c>
      <c r="AE10" s="1">
        <v>12</v>
      </c>
      <c r="AF10" s="1">
        <v>4</v>
      </c>
      <c r="AG10" s="1">
        <v>6</v>
      </c>
    </row>
    <row r="11" spans="1:33" x14ac:dyDescent="0.2">
      <c r="A11" s="7" t="s">
        <v>8</v>
      </c>
      <c r="B11" t="s">
        <v>7</v>
      </c>
      <c r="C11" t="str">
        <f>LOOKUP(A11,collections!A:A,collections!D:D)</f>
        <v>E.per</v>
      </c>
      <c r="D11" t="str">
        <f t="shared" si="0"/>
        <v>Adult</v>
      </c>
      <c r="E11" t="str">
        <f>LOOKUP(A11,collections!A:A,collections!I:I)</f>
        <v>Fresh</v>
      </c>
      <c r="F11" s="1">
        <f>LOOKUP(A11,collections!A:A,collections!K:K) - LOOKUP(A11,collections!A:A,collections!E:E)</f>
        <v>68</v>
      </c>
      <c r="G11" s="11">
        <v>42.83</v>
      </c>
      <c r="H11">
        <v>37.590000000000003</v>
      </c>
      <c r="I11" s="9">
        <v>0.54700000000000004</v>
      </c>
      <c r="J11">
        <v>3</v>
      </c>
      <c r="K11">
        <v>9</v>
      </c>
      <c r="L11">
        <v>5</v>
      </c>
      <c r="M11">
        <v>4</v>
      </c>
      <c r="N11">
        <v>3</v>
      </c>
      <c r="O11">
        <v>8</v>
      </c>
      <c r="P11">
        <v>3</v>
      </c>
      <c r="Q11">
        <v>7</v>
      </c>
      <c r="R11" s="1">
        <v>6</v>
      </c>
      <c r="S11" s="1">
        <v>4</v>
      </c>
      <c r="T11" s="1">
        <v>3</v>
      </c>
      <c r="U11" s="1">
        <v>5</v>
      </c>
      <c r="V11" s="1">
        <v>4</v>
      </c>
      <c r="W11" s="1">
        <v>3</v>
      </c>
      <c r="X11" s="1">
        <v>3</v>
      </c>
      <c r="Y11" s="1">
        <v>4</v>
      </c>
      <c r="Z11" s="1">
        <v>2</v>
      </c>
      <c r="AA11" s="1">
        <v>0</v>
      </c>
      <c r="AB11" s="1">
        <v>3</v>
      </c>
      <c r="AC11" s="1">
        <v>3</v>
      </c>
      <c r="AD11" s="1">
        <v>2</v>
      </c>
      <c r="AE11" s="1">
        <v>1</v>
      </c>
      <c r="AF11" s="1">
        <v>4</v>
      </c>
      <c r="AG11" s="1">
        <v>2</v>
      </c>
    </row>
    <row r="12" spans="1:33" x14ac:dyDescent="0.2">
      <c r="A12" s="7" t="s">
        <v>9</v>
      </c>
      <c r="B12" t="s">
        <v>6</v>
      </c>
      <c r="C12" t="str">
        <f>LOOKUP(A12,collections!A:A,collections!D:D)</f>
        <v>E.gla</v>
      </c>
      <c r="D12" t="str">
        <f t="shared" si="0"/>
        <v>Adult</v>
      </c>
      <c r="E12" t="str">
        <f>LOOKUP(A12,collections!A:A,collections!I:I)</f>
        <v>Fresh</v>
      </c>
      <c r="F12" s="1">
        <f>LOOKUP(A12,collections!A:A,collections!K:K) - LOOKUP(A12,collections!A:A,collections!E:E)</f>
        <v>68</v>
      </c>
      <c r="G12" s="11">
        <v>32.270000000000003</v>
      </c>
      <c r="H12">
        <v>29.08</v>
      </c>
      <c r="I12" s="9">
        <v>0.52900000000000003</v>
      </c>
      <c r="J12">
        <v>3</v>
      </c>
      <c r="K12">
        <v>14</v>
      </c>
      <c r="L12">
        <v>4</v>
      </c>
      <c r="M12">
        <v>11</v>
      </c>
      <c r="N12">
        <v>4</v>
      </c>
      <c r="O12">
        <v>13</v>
      </c>
      <c r="P12">
        <v>3</v>
      </c>
      <c r="Q12">
        <v>11</v>
      </c>
      <c r="R12" s="1">
        <v>2</v>
      </c>
      <c r="S12" s="1">
        <v>10</v>
      </c>
      <c r="T12" s="1">
        <v>1</v>
      </c>
      <c r="U12" s="1">
        <v>11</v>
      </c>
      <c r="V12" s="1">
        <v>2</v>
      </c>
      <c r="W12" s="1">
        <v>13</v>
      </c>
      <c r="X12" s="1">
        <v>1</v>
      </c>
      <c r="Y12" s="1">
        <v>14</v>
      </c>
      <c r="Z12" s="1">
        <v>5</v>
      </c>
      <c r="AA12" s="1">
        <v>10</v>
      </c>
      <c r="AB12" s="1">
        <v>6</v>
      </c>
      <c r="AC12" s="1">
        <v>13</v>
      </c>
      <c r="AD12" s="1">
        <v>3</v>
      </c>
      <c r="AE12" s="1">
        <v>15</v>
      </c>
      <c r="AF12" s="1">
        <v>3</v>
      </c>
      <c r="AG12" s="1">
        <v>20</v>
      </c>
    </row>
    <row r="13" spans="1:33" x14ac:dyDescent="0.2">
      <c r="A13" s="7" t="s">
        <v>9</v>
      </c>
      <c r="B13" t="s">
        <v>7</v>
      </c>
      <c r="C13" t="str">
        <f>LOOKUP(A13,collections!A:A,collections!D:D)</f>
        <v>E.gla</v>
      </c>
      <c r="D13" t="str">
        <f t="shared" si="0"/>
        <v>Adult</v>
      </c>
      <c r="E13" t="str">
        <f>LOOKUP(A13,collections!A:A,collections!I:I)</f>
        <v>Fresh</v>
      </c>
      <c r="F13" s="1">
        <f>LOOKUP(A13,collections!A:A,collections!K:K) - LOOKUP(A13,collections!A:A,collections!E:E)</f>
        <v>68</v>
      </c>
      <c r="G13" s="11">
        <v>26.81</v>
      </c>
      <c r="H13">
        <v>24.91</v>
      </c>
      <c r="I13" s="9">
        <v>0.55700000000000005</v>
      </c>
      <c r="J13">
        <v>4</v>
      </c>
      <c r="K13">
        <v>13</v>
      </c>
      <c r="L13">
        <v>4</v>
      </c>
      <c r="M13">
        <v>11</v>
      </c>
      <c r="N13">
        <v>6</v>
      </c>
      <c r="O13">
        <v>9</v>
      </c>
      <c r="P13">
        <v>2</v>
      </c>
      <c r="Q13">
        <v>10</v>
      </c>
      <c r="R13" s="1">
        <v>4</v>
      </c>
      <c r="S13" s="1">
        <v>5</v>
      </c>
      <c r="T13" s="1">
        <v>5</v>
      </c>
      <c r="U13" s="1">
        <v>3</v>
      </c>
      <c r="V13" s="1">
        <v>6</v>
      </c>
      <c r="W13" s="1">
        <v>6</v>
      </c>
      <c r="X13" s="1">
        <v>7</v>
      </c>
      <c r="Y13" s="1">
        <v>6</v>
      </c>
      <c r="Z13" s="1">
        <v>2</v>
      </c>
      <c r="AA13" s="1">
        <v>11</v>
      </c>
      <c r="AB13" s="1">
        <v>3</v>
      </c>
      <c r="AC13" s="1">
        <v>13</v>
      </c>
      <c r="AD13" s="1">
        <v>4</v>
      </c>
      <c r="AE13" s="1">
        <v>10</v>
      </c>
      <c r="AF13" s="1">
        <v>3</v>
      </c>
      <c r="AG13" s="1">
        <v>12</v>
      </c>
    </row>
    <row r="14" spans="1:33" x14ac:dyDescent="0.2">
      <c r="A14" s="7" t="s">
        <v>9</v>
      </c>
      <c r="B14" t="s">
        <v>39</v>
      </c>
      <c r="C14" t="str">
        <f>LOOKUP(A14,collections!A:A,collections!D:D)</f>
        <v>E.gla</v>
      </c>
      <c r="D14" t="str">
        <f t="shared" si="0"/>
        <v>Adult</v>
      </c>
      <c r="E14" t="str">
        <f>LOOKUP(A14,collections!A:A,collections!I:I)</f>
        <v>Fresh</v>
      </c>
      <c r="F14" s="1">
        <f>LOOKUP(A14,collections!A:A,collections!K:K) - LOOKUP(A14,collections!A:A,collections!E:E)</f>
        <v>68</v>
      </c>
      <c r="H14">
        <v>18.16</v>
      </c>
      <c r="I14" s="9">
        <v>0.35299999999999998</v>
      </c>
      <c r="J14">
        <v>4</v>
      </c>
      <c r="K14">
        <v>8</v>
      </c>
      <c r="L14">
        <v>5</v>
      </c>
      <c r="M14">
        <v>10</v>
      </c>
      <c r="N14">
        <v>5</v>
      </c>
      <c r="O14">
        <v>12</v>
      </c>
      <c r="P14">
        <v>5</v>
      </c>
      <c r="Q14">
        <v>11</v>
      </c>
      <c r="R14" s="1">
        <v>6</v>
      </c>
      <c r="S14" s="1">
        <v>9</v>
      </c>
      <c r="T14" s="1">
        <v>5</v>
      </c>
      <c r="U14" s="1">
        <v>9</v>
      </c>
      <c r="V14" s="1">
        <v>5</v>
      </c>
      <c r="W14" s="1">
        <v>8</v>
      </c>
      <c r="X14" s="1">
        <v>6</v>
      </c>
      <c r="Y14" s="1">
        <v>7</v>
      </c>
      <c r="Z14" s="1">
        <v>3</v>
      </c>
      <c r="AA14" s="1">
        <v>12</v>
      </c>
      <c r="AB14" s="1">
        <v>3</v>
      </c>
      <c r="AC14" s="1">
        <v>14</v>
      </c>
      <c r="AD14" s="1">
        <v>4</v>
      </c>
      <c r="AE14" s="1">
        <v>15</v>
      </c>
      <c r="AF14" s="1">
        <v>4</v>
      </c>
      <c r="AG14" s="1">
        <v>13</v>
      </c>
    </row>
    <row r="15" spans="1:33" hidden="1" x14ac:dyDescent="0.2">
      <c r="A15" s="7" t="s">
        <v>11</v>
      </c>
      <c r="B15" t="s">
        <v>3</v>
      </c>
      <c r="C15" t="str">
        <f>LOOKUP(A15,collections!A:A,collections!D:D)</f>
        <v>E.gla</v>
      </c>
      <c r="D15" t="str">
        <f t="shared" si="0"/>
        <v>Juvenile</v>
      </c>
      <c r="E15" t="str">
        <f>LOOKUP(A15,collections!A:A,collections!I:I)</f>
        <v>Fresh</v>
      </c>
      <c r="F15"/>
      <c r="G15" s="11">
        <v>19.13</v>
      </c>
      <c r="H15">
        <v>16.62</v>
      </c>
      <c r="I15" s="9">
        <v>0.223</v>
      </c>
      <c r="J15">
        <v>2</v>
      </c>
      <c r="K15">
        <v>8</v>
      </c>
      <c r="L15">
        <v>2</v>
      </c>
      <c r="M15">
        <v>9</v>
      </c>
      <c r="N15">
        <v>4</v>
      </c>
      <c r="O15">
        <v>5</v>
      </c>
      <c r="P15">
        <v>6</v>
      </c>
      <c r="Q15">
        <v>4</v>
      </c>
      <c r="R15" s="1">
        <v>5</v>
      </c>
      <c r="S15" s="1">
        <v>10</v>
      </c>
      <c r="T15" s="1">
        <v>7</v>
      </c>
      <c r="U15" s="1">
        <v>8</v>
      </c>
      <c r="V15" s="1">
        <v>6</v>
      </c>
      <c r="W15" s="1">
        <v>7</v>
      </c>
      <c r="X15" s="1">
        <v>4</v>
      </c>
      <c r="Y15" s="1">
        <v>5</v>
      </c>
    </row>
    <row r="16" spans="1:33" hidden="1" x14ac:dyDescent="0.2">
      <c r="A16" s="7" t="s">
        <v>11</v>
      </c>
      <c r="B16" t="s">
        <v>5</v>
      </c>
      <c r="C16" t="str">
        <f>LOOKUP(A16,collections!A:A,collections!D:D)</f>
        <v>E.gla</v>
      </c>
      <c r="D16" t="str">
        <f t="shared" si="0"/>
        <v>Juvenile</v>
      </c>
      <c r="E16" t="str">
        <f>LOOKUP(A16,collections!A:A,collections!I:I)</f>
        <v>Fresh</v>
      </c>
      <c r="F16"/>
      <c r="H16">
        <v>15.98</v>
      </c>
      <c r="I16" s="9">
        <v>0.24199999999999999</v>
      </c>
      <c r="J16">
        <v>3</v>
      </c>
      <c r="K16">
        <v>12</v>
      </c>
      <c r="L16">
        <v>2</v>
      </c>
      <c r="M16">
        <v>8</v>
      </c>
      <c r="N16">
        <v>3</v>
      </c>
      <c r="O16">
        <v>10</v>
      </c>
      <c r="P16">
        <v>4</v>
      </c>
      <c r="Q16">
        <v>7</v>
      </c>
      <c r="R16" s="1">
        <v>3</v>
      </c>
      <c r="S16" s="1">
        <v>9</v>
      </c>
      <c r="T16" s="1">
        <v>4</v>
      </c>
      <c r="U16" s="1">
        <v>11</v>
      </c>
      <c r="V16" s="1">
        <v>6</v>
      </c>
      <c r="W16" s="1">
        <v>8</v>
      </c>
      <c r="X16" s="1">
        <v>3</v>
      </c>
      <c r="Y16" s="1">
        <v>6</v>
      </c>
    </row>
    <row r="17" spans="1:33" hidden="1" x14ac:dyDescent="0.2">
      <c r="A17" s="7" t="s">
        <v>11</v>
      </c>
      <c r="B17" t="s">
        <v>38</v>
      </c>
      <c r="C17" t="str">
        <f>LOOKUP(A17,collections!A:A,collections!D:D)</f>
        <v>E.gla</v>
      </c>
      <c r="D17" t="str">
        <f t="shared" si="0"/>
        <v>Juvenile</v>
      </c>
      <c r="E17" t="str">
        <f>LOOKUP(A17,collections!A:A,collections!I:I)</f>
        <v>Fresh</v>
      </c>
      <c r="F17"/>
      <c r="H17">
        <v>14.99</v>
      </c>
      <c r="I17" s="9">
        <v>0.21</v>
      </c>
      <c r="J17">
        <v>4</v>
      </c>
      <c r="K17">
        <v>12</v>
      </c>
      <c r="L17">
        <v>6</v>
      </c>
      <c r="M17">
        <v>9</v>
      </c>
      <c r="N17">
        <v>3</v>
      </c>
      <c r="O17">
        <v>11</v>
      </c>
      <c r="P17">
        <v>3</v>
      </c>
      <c r="Q17">
        <v>9</v>
      </c>
      <c r="R17" s="1">
        <v>4</v>
      </c>
      <c r="S17" s="1">
        <v>16</v>
      </c>
      <c r="T17" s="1">
        <v>5</v>
      </c>
      <c r="U17" s="1">
        <v>9</v>
      </c>
      <c r="V17" s="1">
        <v>6</v>
      </c>
      <c r="W17" s="1">
        <v>8</v>
      </c>
      <c r="X17" s="1">
        <v>3</v>
      </c>
      <c r="Y17" s="1">
        <v>12</v>
      </c>
    </row>
    <row r="18" spans="1:33" x14ac:dyDescent="0.2">
      <c r="A18" s="7" t="s">
        <v>11</v>
      </c>
      <c r="B18" t="s">
        <v>6</v>
      </c>
      <c r="C18" t="str">
        <f>LOOKUP(A18,collections!A:A,collections!D:D)</f>
        <v>E.gla</v>
      </c>
      <c r="D18" t="str">
        <f t="shared" si="0"/>
        <v>Adult</v>
      </c>
      <c r="E18" t="str">
        <f>LOOKUP(A18,collections!A:A,collections!I:I)</f>
        <v>Fresh</v>
      </c>
      <c r="F18" s="1">
        <f>LOOKUP(A18,collections!A:A,collections!K:K) - LOOKUP(A18,collections!A:A,collections!E:E)</f>
        <v>68</v>
      </c>
      <c r="H18">
        <v>34.74</v>
      </c>
      <c r="I18" s="9">
        <v>0.64400000000000002</v>
      </c>
      <c r="J18">
        <v>4</v>
      </c>
      <c r="K18">
        <v>13</v>
      </c>
      <c r="L18">
        <v>3</v>
      </c>
      <c r="M18">
        <v>15</v>
      </c>
      <c r="N18">
        <v>4</v>
      </c>
      <c r="O18">
        <v>9</v>
      </c>
      <c r="P18">
        <v>4</v>
      </c>
      <c r="Q18">
        <v>14</v>
      </c>
      <c r="R18" s="1">
        <v>5</v>
      </c>
      <c r="S18" s="1">
        <v>9</v>
      </c>
      <c r="T18" s="1">
        <v>6</v>
      </c>
      <c r="U18" s="1">
        <v>9</v>
      </c>
      <c r="V18" s="1">
        <v>3</v>
      </c>
      <c r="W18" s="1">
        <v>10</v>
      </c>
      <c r="X18" s="1">
        <v>3</v>
      </c>
      <c r="Y18" s="1">
        <v>10</v>
      </c>
      <c r="Z18" s="1">
        <v>5</v>
      </c>
      <c r="AA18" s="1">
        <v>7</v>
      </c>
      <c r="AB18" s="1">
        <v>4</v>
      </c>
      <c r="AC18" s="1">
        <v>8</v>
      </c>
      <c r="AD18" s="1">
        <v>4</v>
      </c>
      <c r="AE18" s="1">
        <v>5</v>
      </c>
      <c r="AF18" s="1">
        <v>3</v>
      </c>
      <c r="AG18" s="1">
        <v>3</v>
      </c>
    </row>
    <row r="19" spans="1:33" x14ac:dyDescent="0.2">
      <c r="A19" s="7" t="s">
        <v>11</v>
      </c>
      <c r="B19" t="s">
        <v>7</v>
      </c>
      <c r="C19" t="str">
        <f>LOOKUP(A19,collections!A:A,collections!D:D)</f>
        <v>E.gla</v>
      </c>
      <c r="D19" t="str">
        <f t="shared" si="0"/>
        <v>Adult</v>
      </c>
      <c r="E19" t="str">
        <f>LOOKUP(A19,collections!A:A,collections!I:I)</f>
        <v>Fresh</v>
      </c>
      <c r="F19" s="1">
        <f>LOOKUP(A19,collections!A:A,collections!K:K) - LOOKUP(A19,collections!A:A,collections!E:E)</f>
        <v>68</v>
      </c>
      <c r="G19" s="11">
        <v>35.28</v>
      </c>
      <c r="H19">
        <v>32.729999999999997</v>
      </c>
      <c r="I19" s="9">
        <v>0.63100000000000001</v>
      </c>
      <c r="J19">
        <v>4</v>
      </c>
      <c r="K19">
        <v>15</v>
      </c>
      <c r="L19">
        <v>9</v>
      </c>
      <c r="M19">
        <v>11</v>
      </c>
      <c r="N19">
        <v>5</v>
      </c>
      <c r="O19">
        <v>10</v>
      </c>
      <c r="P19">
        <v>5</v>
      </c>
      <c r="Q19">
        <v>12</v>
      </c>
      <c r="R19" s="1">
        <v>2</v>
      </c>
      <c r="S19" s="1">
        <v>8</v>
      </c>
      <c r="T19" s="1">
        <v>3</v>
      </c>
      <c r="U19" s="1">
        <v>9</v>
      </c>
      <c r="V19" s="1">
        <v>3</v>
      </c>
      <c r="W19" s="1">
        <v>6</v>
      </c>
      <c r="X19" s="1">
        <v>3</v>
      </c>
      <c r="Y19" s="1">
        <v>6</v>
      </c>
      <c r="Z19" s="1">
        <v>5</v>
      </c>
      <c r="AA19" s="1">
        <v>9</v>
      </c>
      <c r="AB19" s="1">
        <v>6</v>
      </c>
      <c r="AC19" s="1">
        <v>3</v>
      </c>
      <c r="AD19" s="1">
        <v>3</v>
      </c>
      <c r="AE19" s="1">
        <v>6</v>
      </c>
      <c r="AF19" s="1">
        <v>5</v>
      </c>
      <c r="AG19" s="1">
        <v>9</v>
      </c>
    </row>
    <row r="20" spans="1:33" x14ac:dyDescent="0.2">
      <c r="A20" s="7" t="s">
        <v>11</v>
      </c>
      <c r="B20" t="s">
        <v>39</v>
      </c>
      <c r="C20" t="str">
        <f>LOOKUP(A20,collections!A:A,collections!D:D)</f>
        <v>E.gla</v>
      </c>
      <c r="D20" t="str">
        <f t="shared" si="0"/>
        <v>Adult</v>
      </c>
      <c r="E20" t="str">
        <f>LOOKUP(A20,collections!A:A,collections!I:I)</f>
        <v>Fresh</v>
      </c>
      <c r="F20" s="1">
        <f>LOOKUP(A20,collections!A:A,collections!K:K) - LOOKUP(A20,collections!A:A,collections!E:E)</f>
        <v>68</v>
      </c>
      <c r="H20">
        <v>40.39</v>
      </c>
      <c r="I20" s="9">
        <v>0.76300000000000001</v>
      </c>
      <c r="J20">
        <v>3</v>
      </c>
      <c r="K20">
        <v>15</v>
      </c>
      <c r="L20">
        <v>5</v>
      </c>
      <c r="M20">
        <v>11</v>
      </c>
      <c r="N20">
        <v>3</v>
      </c>
      <c r="O20">
        <v>6</v>
      </c>
      <c r="P20">
        <v>4</v>
      </c>
      <c r="Q20">
        <v>12</v>
      </c>
      <c r="R20" s="1">
        <v>7</v>
      </c>
      <c r="S20" s="1">
        <v>6</v>
      </c>
      <c r="T20" s="1">
        <v>5</v>
      </c>
      <c r="U20" s="1">
        <v>4</v>
      </c>
      <c r="V20" s="1">
        <v>2</v>
      </c>
      <c r="W20" s="1">
        <v>6</v>
      </c>
      <c r="X20" s="1">
        <v>3</v>
      </c>
      <c r="Y20" s="1">
        <v>7</v>
      </c>
      <c r="Z20" s="1">
        <v>5</v>
      </c>
      <c r="AA20" s="1">
        <v>6</v>
      </c>
      <c r="AB20" s="1">
        <v>3</v>
      </c>
      <c r="AC20" s="1">
        <v>6</v>
      </c>
      <c r="AD20" s="1">
        <v>1</v>
      </c>
      <c r="AE20" s="1">
        <v>2</v>
      </c>
      <c r="AF20" s="1">
        <v>2</v>
      </c>
      <c r="AG20" s="1">
        <v>2</v>
      </c>
    </row>
    <row r="21" spans="1:33" hidden="1" x14ac:dyDescent="0.2">
      <c r="A21" s="7" t="s">
        <v>13</v>
      </c>
      <c r="B21" t="s">
        <v>3</v>
      </c>
      <c r="C21" t="str">
        <f>LOOKUP(A21,collections!A:A,collections!D:D)</f>
        <v>E.paua</v>
      </c>
      <c r="D21" t="str">
        <f t="shared" si="0"/>
        <v>Juvenile</v>
      </c>
      <c r="E21" t="str">
        <f>LOOKUP(A21,collections!A:A,collections!I:I)</f>
        <v>Fresh</v>
      </c>
      <c r="F21"/>
      <c r="G21" s="11">
        <v>10.26</v>
      </c>
      <c r="H21">
        <v>9.31</v>
      </c>
      <c r="I21" s="9">
        <v>0.25800000000000001</v>
      </c>
      <c r="J21">
        <v>3</v>
      </c>
      <c r="K21">
        <v>3</v>
      </c>
      <c r="L21">
        <v>4</v>
      </c>
      <c r="M21">
        <v>2</v>
      </c>
      <c r="N21">
        <v>3</v>
      </c>
      <c r="O21">
        <v>3</v>
      </c>
      <c r="P21">
        <v>2</v>
      </c>
      <c r="Q21">
        <v>4</v>
      </c>
      <c r="R21" s="1">
        <v>3</v>
      </c>
      <c r="S21" s="1">
        <v>3</v>
      </c>
      <c r="T21" s="1">
        <v>1</v>
      </c>
      <c r="U21" s="1">
        <v>2</v>
      </c>
      <c r="V21" s="1">
        <v>4</v>
      </c>
      <c r="W21" s="1">
        <v>1</v>
      </c>
      <c r="X21" s="1">
        <v>2</v>
      </c>
      <c r="Y21" s="1">
        <v>1</v>
      </c>
    </row>
    <row r="22" spans="1:33" hidden="1" x14ac:dyDescent="0.2">
      <c r="A22" s="7" t="s">
        <v>13</v>
      </c>
      <c r="B22" t="s">
        <v>5</v>
      </c>
      <c r="C22" t="str">
        <f>LOOKUP(A22,collections!A:A,collections!D:D)</f>
        <v>E.paua</v>
      </c>
      <c r="D22" t="str">
        <f t="shared" si="0"/>
        <v>Juvenile</v>
      </c>
      <c r="E22" t="str">
        <f>LOOKUP(A22,collections!A:A,collections!I:I)</f>
        <v>Fresh</v>
      </c>
      <c r="F22"/>
      <c r="G22" s="11">
        <v>18.27</v>
      </c>
      <c r="H22">
        <v>16.37</v>
      </c>
      <c r="I22" s="9">
        <v>0.56200000000000006</v>
      </c>
      <c r="J22">
        <v>3</v>
      </c>
      <c r="K22">
        <v>1</v>
      </c>
      <c r="L22">
        <v>6</v>
      </c>
      <c r="M22">
        <v>1</v>
      </c>
      <c r="N22">
        <v>3</v>
      </c>
      <c r="O22">
        <v>0</v>
      </c>
      <c r="P22">
        <v>3</v>
      </c>
      <c r="Q22">
        <v>2</v>
      </c>
      <c r="R22" s="1">
        <v>2</v>
      </c>
      <c r="S22" s="1">
        <v>2</v>
      </c>
      <c r="T22" s="1">
        <v>3</v>
      </c>
      <c r="U22" s="1">
        <v>5</v>
      </c>
      <c r="V22" s="1">
        <v>4</v>
      </c>
      <c r="W22" s="1">
        <v>0</v>
      </c>
      <c r="X22" s="1">
        <v>1</v>
      </c>
      <c r="Y22" s="1">
        <v>3</v>
      </c>
    </row>
    <row r="23" spans="1:33" hidden="1" x14ac:dyDescent="0.2">
      <c r="A23" s="7" t="s">
        <v>13</v>
      </c>
      <c r="B23" t="s">
        <v>38</v>
      </c>
      <c r="C23" t="str">
        <f>LOOKUP(A23,collections!A:A,collections!D:D)</f>
        <v>E.paua</v>
      </c>
      <c r="D23" t="str">
        <f t="shared" si="0"/>
        <v>Juvenile</v>
      </c>
      <c r="E23" t="str">
        <f>LOOKUP(A23,collections!A:A,collections!I:I)</f>
        <v>Fresh</v>
      </c>
      <c r="F23"/>
      <c r="H23">
        <v>11.73</v>
      </c>
      <c r="I23" s="9">
        <v>0.33900000000000002</v>
      </c>
      <c r="J23">
        <v>3</v>
      </c>
      <c r="K23">
        <v>5</v>
      </c>
      <c r="L23">
        <v>2</v>
      </c>
      <c r="M23">
        <v>6</v>
      </c>
      <c r="N23">
        <v>2</v>
      </c>
      <c r="O23">
        <v>5</v>
      </c>
      <c r="P23">
        <v>4</v>
      </c>
      <c r="Q23">
        <v>4</v>
      </c>
      <c r="R23" s="1">
        <v>2</v>
      </c>
      <c r="S23" s="1">
        <v>5</v>
      </c>
      <c r="T23" s="1">
        <v>3</v>
      </c>
      <c r="U23" s="1">
        <v>5</v>
      </c>
      <c r="V23" s="1">
        <v>1</v>
      </c>
      <c r="W23" s="1">
        <v>6</v>
      </c>
      <c r="X23" s="1">
        <v>1</v>
      </c>
      <c r="Y23" s="1">
        <v>3</v>
      </c>
    </row>
    <row r="24" spans="1:33" x14ac:dyDescent="0.2">
      <c r="A24" s="7" t="s">
        <v>13</v>
      </c>
      <c r="B24" t="s">
        <v>6</v>
      </c>
      <c r="C24" t="str">
        <f>LOOKUP(A24,collections!A:A,collections!D:D)</f>
        <v>E.paua</v>
      </c>
      <c r="D24" t="str">
        <f t="shared" si="0"/>
        <v>Adult</v>
      </c>
      <c r="E24" t="str">
        <f>LOOKUP(A24,collections!A:A,collections!I:I)</f>
        <v>Fresh</v>
      </c>
      <c r="F24" s="1">
        <f>LOOKUP(A24,collections!A:A,collections!K:K) - LOOKUP(A24,collections!A:A,collections!E:E)</f>
        <v>68</v>
      </c>
      <c r="G24" s="11">
        <v>18.690000000000001</v>
      </c>
      <c r="H24">
        <v>17.02</v>
      </c>
      <c r="I24" s="9">
        <v>0.64200000000000002</v>
      </c>
      <c r="J24">
        <v>4</v>
      </c>
      <c r="K24">
        <v>3</v>
      </c>
      <c r="L24">
        <v>3</v>
      </c>
      <c r="M24">
        <v>3</v>
      </c>
      <c r="N24">
        <v>2</v>
      </c>
      <c r="O24">
        <v>3</v>
      </c>
      <c r="P24">
        <v>2</v>
      </c>
      <c r="Q24">
        <v>3</v>
      </c>
      <c r="R24" s="1">
        <v>2</v>
      </c>
      <c r="S24" s="1">
        <v>3</v>
      </c>
      <c r="T24" s="1">
        <v>3</v>
      </c>
      <c r="U24" s="1">
        <v>3</v>
      </c>
      <c r="V24" s="1">
        <v>1</v>
      </c>
      <c r="W24" s="1">
        <v>2</v>
      </c>
      <c r="X24" s="1">
        <v>2</v>
      </c>
      <c r="Y24" s="1">
        <v>3</v>
      </c>
      <c r="Z24" s="1">
        <v>4</v>
      </c>
      <c r="AA24" s="1">
        <v>0</v>
      </c>
      <c r="AB24" s="1">
        <v>3</v>
      </c>
      <c r="AC24" s="1">
        <v>0</v>
      </c>
      <c r="AD24" s="1">
        <v>2</v>
      </c>
      <c r="AE24" s="1">
        <v>0</v>
      </c>
      <c r="AF24" s="1">
        <v>2</v>
      </c>
      <c r="AG24" s="1">
        <v>0</v>
      </c>
    </row>
    <row r="25" spans="1:33" x14ac:dyDescent="0.2">
      <c r="A25" s="7" t="s">
        <v>13</v>
      </c>
      <c r="B25" t="s">
        <v>7</v>
      </c>
      <c r="C25" t="str">
        <f>LOOKUP(A25,collections!A:A,collections!D:D)</f>
        <v>E.paua</v>
      </c>
      <c r="D25" t="str">
        <f t="shared" si="0"/>
        <v>Adult</v>
      </c>
      <c r="E25" t="str">
        <f>LOOKUP(A25,collections!A:A,collections!I:I)</f>
        <v>Fresh</v>
      </c>
      <c r="F25" s="1">
        <f>LOOKUP(A25,collections!A:A,collections!K:K) - LOOKUP(A25,collections!A:A,collections!E:E)</f>
        <v>68</v>
      </c>
      <c r="G25" s="11">
        <v>18.47</v>
      </c>
      <c r="H25">
        <v>16.77</v>
      </c>
      <c r="I25" s="9">
        <v>0.59399999999999997</v>
      </c>
      <c r="J25">
        <v>2</v>
      </c>
      <c r="K25">
        <v>2</v>
      </c>
      <c r="L25">
        <v>3</v>
      </c>
      <c r="M25">
        <v>1</v>
      </c>
      <c r="N25">
        <v>5</v>
      </c>
      <c r="O25">
        <v>3</v>
      </c>
      <c r="P25">
        <v>2</v>
      </c>
      <c r="Q25">
        <v>2</v>
      </c>
      <c r="R25" s="1">
        <v>2</v>
      </c>
      <c r="S25" s="1">
        <v>1</v>
      </c>
      <c r="T25" s="1">
        <v>2</v>
      </c>
      <c r="U25" s="1">
        <v>1</v>
      </c>
      <c r="V25" s="1">
        <v>2</v>
      </c>
      <c r="W25" s="1">
        <v>1</v>
      </c>
      <c r="X25" s="1">
        <v>1</v>
      </c>
      <c r="Y25" s="1">
        <v>2</v>
      </c>
      <c r="Z25" s="1">
        <v>5</v>
      </c>
      <c r="AA25" s="1">
        <v>2</v>
      </c>
      <c r="AB25" s="1">
        <v>4</v>
      </c>
      <c r="AC25" s="1">
        <v>1</v>
      </c>
      <c r="AD25" s="1">
        <v>4</v>
      </c>
      <c r="AE25" s="1">
        <v>1</v>
      </c>
      <c r="AF25" s="1">
        <v>4</v>
      </c>
      <c r="AG25" s="1">
        <v>0</v>
      </c>
    </row>
    <row r="26" spans="1:33" x14ac:dyDescent="0.2">
      <c r="A26" s="7" t="s">
        <v>13</v>
      </c>
      <c r="B26" t="s">
        <v>39</v>
      </c>
      <c r="C26" t="str">
        <f>LOOKUP(A26,collections!A:A,collections!D:D)</f>
        <v>E.paua</v>
      </c>
      <c r="D26" t="str">
        <f t="shared" si="0"/>
        <v>Adult</v>
      </c>
      <c r="E26" t="str">
        <f>LOOKUP(A26,collections!A:A,collections!I:I)</f>
        <v>Fresh</v>
      </c>
      <c r="F26" s="1">
        <f>LOOKUP(A26,collections!A:A,collections!K:K) - LOOKUP(A26,collections!A:A,collections!E:E)</f>
        <v>68</v>
      </c>
      <c r="H26">
        <v>12.64</v>
      </c>
      <c r="I26" s="9">
        <v>0.46600000000000003</v>
      </c>
      <c r="J26">
        <v>3</v>
      </c>
      <c r="K26">
        <v>3</v>
      </c>
      <c r="L26">
        <v>2</v>
      </c>
      <c r="M26">
        <v>2</v>
      </c>
      <c r="N26">
        <v>3</v>
      </c>
      <c r="O26">
        <v>0</v>
      </c>
      <c r="P26">
        <v>3</v>
      </c>
      <c r="Q26">
        <v>4</v>
      </c>
      <c r="R26" s="1">
        <v>5</v>
      </c>
      <c r="S26" s="1">
        <v>2</v>
      </c>
      <c r="T26" s="1">
        <v>3</v>
      </c>
      <c r="U26" s="1">
        <v>5</v>
      </c>
      <c r="V26" s="1">
        <v>3</v>
      </c>
      <c r="W26" s="1">
        <v>10</v>
      </c>
      <c r="X26" s="1">
        <v>4</v>
      </c>
      <c r="Y26" s="1">
        <v>8</v>
      </c>
      <c r="Z26" s="1">
        <v>4</v>
      </c>
      <c r="AA26" s="1">
        <v>0</v>
      </c>
      <c r="AB26" s="1">
        <v>4</v>
      </c>
      <c r="AC26" s="1">
        <v>0</v>
      </c>
      <c r="AD26" s="1">
        <v>3</v>
      </c>
      <c r="AE26" s="1">
        <v>1</v>
      </c>
      <c r="AF26" s="1">
        <v>4</v>
      </c>
      <c r="AG26" s="1">
        <v>0</v>
      </c>
    </row>
    <row r="27" spans="1:33" hidden="1" x14ac:dyDescent="0.2">
      <c r="A27" s="7" t="s">
        <v>14</v>
      </c>
      <c r="B27" t="s">
        <v>3</v>
      </c>
      <c r="C27" t="str">
        <f>LOOKUP(A27,collections!A:A,collections!D:D)</f>
        <v>E.paua</v>
      </c>
      <c r="D27" t="str">
        <f t="shared" si="0"/>
        <v>Juvenile</v>
      </c>
      <c r="E27" t="str">
        <f>LOOKUP(A27,collections!A:A,collections!I:I)</f>
        <v>Fresh</v>
      </c>
      <c r="F27"/>
      <c r="G27" s="11">
        <v>34.06</v>
      </c>
      <c r="H27">
        <v>30.73</v>
      </c>
      <c r="I27" s="9">
        <v>0.81399999999999995</v>
      </c>
      <c r="J27">
        <v>5</v>
      </c>
      <c r="K27">
        <v>1</v>
      </c>
      <c r="L27">
        <v>5</v>
      </c>
      <c r="M27">
        <v>0</v>
      </c>
      <c r="N27">
        <v>3</v>
      </c>
      <c r="O27">
        <v>1</v>
      </c>
      <c r="P27">
        <v>2</v>
      </c>
      <c r="Q27">
        <v>1</v>
      </c>
      <c r="R27" s="1">
        <v>4</v>
      </c>
      <c r="S27" s="1">
        <v>0</v>
      </c>
      <c r="T27" s="1">
        <v>4</v>
      </c>
      <c r="U27" s="1">
        <v>1</v>
      </c>
      <c r="V27" s="1">
        <v>2</v>
      </c>
      <c r="W27" s="1">
        <v>1</v>
      </c>
      <c r="X27" s="1">
        <v>4</v>
      </c>
      <c r="Y27" s="1">
        <v>1</v>
      </c>
    </row>
    <row r="28" spans="1:33" hidden="1" x14ac:dyDescent="0.2">
      <c r="A28" s="7" t="s">
        <v>14</v>
      </c>
      <c r="B28" t="s">
        <v>5</v>
      </c>
      <c r="C28" t="str">
        <f>LOOKUP(A28,collections!A:A,collections!D:D)</f>
        <v>E.paua</v>
      </c>
      <c r="D28" t="str">
        <f t="shared" si="0"/>
        <v>Juvenile</v>
      </c>
      <c r="E28" t="str">
        <f>LOOKUP(A28,collections!A:A,collections!I:I)</f>
        <v>Fresh</v>
      </c>
      <c r="F28"/>
      <c r="G28" s="11">
        <v>22.51</v>
      </c>
      <c r="H28">
        <v>20.190000000000001</v>
      </c>
      <c r="I28" s="9">
        <v>0.52300000000000002</v>
      </c>
      <c r="J28">
        <v>1</v>
      </c>
      <c r="K28">
        <v>3</v>
      </c>
      <c r="L28">
        <v>1</v>
      </c>
      <c r="M28">
        <v>3</v>
      </c>
      <c r="N28">
        <v>5</v>
      </c>
      <c r="O28">
        <v>2</v>
      </c>
      <c r="P28">
        <v>3</v>
      </c>
      <c r="Q28">
        <v>3</v>
      </c>
      <c r="R28" s="1">
        <v>2</v>
      </c>
      <c r="S28" s="1">
        <v>2</v>
      </c>
      <c r="T28" s="1">
        <v>4</v>
      </c>
      <c r="U28" s="1">
        <v>1</v>
      </c>
      <c r="V28" s="1">
        <v>1</v>
      </c>
      <c r="W28" s="1">
        <v>3</v>
      </c>
      <c r="X28" s="1">
        <v>3</v>
      </c>
      <c r="Y28" s="1">
        <v>2</v>
      </c>
    </row>
    <row r="29" spans="1:33" hidden="1" x14ac:dyDescent="0.2">
      <c r="A29" s="7" t="s">
        <v>14</v>
      </c>
      <c r="B29" t="s">
        <v>38</v>
      </c>
      <c r="C29" t="str">
        <f>LOOKUP(A29,collections!A:A,collections!D:D)</f>
        <v>E.paua</v>
      </c>
      <c r="D29" t="str">
        <f t="shared" si="0"/>
        <v>Juvenile</v>
      </c>
      <c r="E29" t="str">
        <f>LOOKUP(A29,collections!A:A,collections!I:I)</f>
        <v>Fresh</v>
      </c>
      <c r="F29"/>
      <c r="H29">
        <v>10.48</v>
      </c>
      <c r="I29" s="9">
        <v>0.27900000000000003</v>
      </c>
      <c r="J29">
        <v>3</v>
      </c>
      <c r="K29">
        <v>1</v>
      </c>
      <c r="L29">
        <v>7</v>
      </c>
      <c r="M29">
        <v>0</v>
      </c>
      <c r="N29">
        <v>3</v>
      </c>
      <c r="O29">
        <v>1</v>
      </c>
      <c r="P29">
        <v>4</v>
      </c>
      <c r="Q29">
        <v>0</v>
      </c>
      <c r="R29" s="1">
        <v>3</v>
      </c>
      <c r="S29" s="1">
        <v>0</v>
      </c>
      <c r="T29" s="1">
        <v>4</v>
      </c>
      <c r="U29" s="1">
        <v>0</v>
      </c>
      <c r="V29" s="1">
        <v>4</v>
      </c>
      <c r="W29" s="1">
        <v>0</v>
      </c>
      <c r="X29" s="1">
        <v>2</v>
      </c>
      <c r="Y29" s="1">
        <v>2</v>
      </c>
    </row>
    <row r="30" spans="1:33" x14ac:dyDescent="0.2">
      <c r="A30" s="7" t="s">
        <v>14</v>
      </c>
      <c r="B30" t="s">
        <v>6</v>
      </c>
      <c r="C30" t="str">
        <f>LOOKUP(A30,collections!A:A,collections!D:D)</f>
        <v>E.paua</v>
      </c>
      <c r="D30" t="str">
        <f t="shared" si="0"/>
        <v>Adult</v>
      </c>
      <c r="E30" t="str">
        <f>LOOKUP(A30,collections!A:A,collections!I:I)</f>
        <v>Fresh</v>
      </c>
      <c r="F30" s="1">
        <f>LOOKUP(A30,collections!A:A,collections!K:K) - LOOKUP(A30,collections!A:A,collections!E:E)</f>
        <v>68</v>
      </c>
      <c r="G30" s="11">
        <v>18.489999999999998</v>
      </c>
      <c r="H30">
        <v>17.059999999999999</v>
      </c>
      <c r="I30" s="9">
        <v>0.42199999999999999</v>
      </c>
      <c r="J30">
        <v>3</v>
      </c>
      <c r="K30">
        <v>2</v>
      </c>
      <c r="L30">
        <v>3</v>
      </c>
      <c r="M30">
        <v>3</v>
      </c>
      <c r="N30">
        <v>3</v>
      </c>
      <c r="O30">
        <v>1</v>
      </c>
      <c r="P30">
        <v>3</v>
      </c>
      <c r="Q30">
        <v>2</v>
      </c>
      <c r="R30" s="1">
        <v>5</v>
      </c>
      <c r="S30" s="1">
        <v>0</v>
      </c>
      <c r="T30" s="1">
        <v>4</v>
      </c>
      <c r="U30" s="1">
        <v>1</v>
      </c>
      <c r="V30" s="1">
        <v>3</v>
      </c>
      <c r="W30" s="1">
        <v>0</v>
      </c>
      <c r="X30" s="1">
        <v>5</v>
      </c>
      <c r="Y30" s="1">
        <v>1</v>
      </c>
      <c r="Z30" s="1">
        <v>2</v>
      </c>
      <c r="AA30" s="1">
        <v>0</v>
      </c>
      <c r="AB30" s="1">
        <v>4</v>
      </c>
      <c r="AC30" s="1">
        <v>1</v>
      </c>
      <c r="AD30" s="1">
        <v>2</v>
      </c>
      <c r="AE30" s="1">
        <v>0</v>
      </c>
      <c r="AF30" s="1">
        <v>4</v>
      </c>
      <c r="AG30" s="1">
        <v>0</v>
      </c>
    </row>
    <row r="31" spans="1:33" x14ac:dyDescent="0.2">
      <c r="A31" s="7" t="s">
        <v>14</v>
      </c>
      <c r="B31" t="s">
        <v>7</v>
      </c>
      <c r="C31" t="str">
        <f>LOOKUP(A31,collections!A:A,collections!D:D)</f>
        <v>E.paua</v>
      </c>
      <c r="D31" t="str">
        <f t="shared" si="0"/>
        <v>Adult</v>
      </c>
      <c r="E31" t="str">
        <f>LOOKUP(A31,collections!A:A,collections!I:I)</f>
        <v>Fresh</v>
      </c>
      <c r="F31" s="1">
        <f>LOOKUP(A31,collections!A:A,collections!K:K) - LOOKUP(A31,collections!A:A,collections!E:E)</f>
        <v>68</v>
      </c>
      <c r="H31">
        <v>13.47</v>
      </c>
      <c r="I31" s="9">
        <v>0.34100000000000003</v>
      </c>
      <c r="J31">
        <v>4</v>
      </c>
      <c r="K31">
        <v>2</v>
      </c>
      <c r="L31">
        <v>3</v>
      </c>
      <c r="M31">
        <v>4</v>
      </c>
      <c r="N31">
        <v>7</v>
      </c>
      <c r="O31">
        <v>1</v>
      </c>
      <c r="P31">
        <v>4</v>
      </c>
      <c r="Q31">
        <v>1</v>
      </c>
      <c r="R31" s="1">
        <v>3</v>
      </c>
      <c r="S31" s="1">
        <v>0</v>
      </c>
      <c r="T31" s="1">
        <v>6</v>
      </c>
      <c r="U31" s="1">
        <v>1</v>
      </c>
      <c r="V31" s="1">
        <v>3</v>
      </c>
      <c r="W31" s="1">
        <v>1</v>
      </c>
      <c r="X31" s="1">
        <v>3</v>
      </c>
      <c r="Y31" s="1">
        <v>1</v>
      </c>
      <c r="Z31" s="1">
        <v>3</v>
      </c>
      <c r="AA31" s="1">
        <v>0</v>
      </c>
      <c r="AB31" s="1">
        <v>2</v>
      </c>
      <c r="AC31" s="1">
        <v>0</v>
      </c>
      <c r="AD31" s="1">
        <v>2</v>
      </c>
      <c r="AE31" s="1">
        <v>0</v>
      </c>
      <c r="AF31" s="1">
        <v>3</v>
      </c>
      <c r="AG31" s="1">
        <v>0</v>
      </c>
    </row>
    <row r="32" spans="1:33" x14ac:dyDescent="0.2">
      <c r="A32" s="7" t="s">
        <v>14</v>
      </c>
      <c r="B32" t="s">
        <v>39</v>
      </c>
      <c r="C32" t="str">
        <f>LOOKUP(A32,collections!A:A,collections!D:D)</f>
        <v>E.paua</v>
      </c>
      <c r="D32" t="str">
        <f t="shared" si="0"/>
        <v>Adult</v>
      </c>
      <c r="E32" t="str">
        <f>LOOKUP(A32,collections!A:A,collections!I:I)</f>
        <v>Fresh</v>
      </c>
      <c r="F32" s="1">
        <f>LOOKUP(A32,collections!A:A,collections!K:K) - LOOKUP(A32,collections!A:A,collections!E:E)</f>
        <v>68</v>
      </c>
      <c r="H32">
        <v>17.66</v>
      </c>
      <c r="I32" s="9">
        <v>0.46800000000000003</v>
      </c>
      <c r="J32">
        <v>5</v>
      </c>
      <c r="K32">
        <v>3</v>
      </c>
      <c r="L32">
        <v>2</v>
      </c>
      <c r="M32">
        <v>3</v>
      </c>
      <c r="N32">
        <v>4</v>
      </c>
      <c r="O32">
        <v>2</v>
      </c>
      <c r="P32">
        <v>6</v>
      </c>
      <c r="Q32">
        <v>1</v>
      </c>
      <c r="R32" s="1">
        <v>4</v>
      </c>
      <c r="S32" s="1">
        <v>1</v>
      </c>
      <c r="T32" s="1">
        <v>2</v>
      </c>
      <c r="U32" s="1">
        <v>1</v>
      </c>
      <c r="V32" s="1">
        <v>3</v>
      </c>
      <c r="W32" s="1">
        <v>1</v>
      </c>
      <c r="X32" s="1">
        <v>6</v>
      </c>
      <c r="Y32" s="1">
        <v>2</v>
      </c>
      <c r="Z32" s="1">
        <v>6</v>
      </c>
      <c r="AA32" s="1">
        <v>0</v>
      </c>
      <c r="AB32" s="1">
        <v>5</v>
      </c>
      <c r="AC32" s="1">
        <v>0</v>
      </c>
      <c r="AD32" s="1">
        <v>3</v>
      </c>
      <c r="AE32" s="1">
        <v>2</v>
      </c>
      <c r="AF32" s="1">
        <v>4</v>
      </c>
      <c r="AG32" s="1">
        <v>1</v>
      </c>
    </row>
    <row r="33" spans="1:33" hidden="1" x14ac:dyDescent="0.2">
      <c r="A33" s="7" t="s">
        <v>15</v>
      </c>
      <c r="B33" t="s">
        <v>3</v>
      </c>
      <c r="C33" t="str">
        <f>LOOKUP(A33,collections!A:A,collections!D:D)</f>
        <v>E.obl</v>
      </c>
      <c r="D33" t="str">
        <f t="shared" si="0"/>
        <v>Juvenile</v>
      </c>
      <c r="E33" t="str">
        <f>LOOKUP(A33,collections!A:A,collections!I:I)</f>
        <v>Fresh</v>
      </c>
      <c r="F33"/>
      <c r="G33" s="11">
        <v>61.01</v>
      </c>
      <c r="H33">
        <v>57.49</v>
      </c>
      <c r="I33" s="9">
        <v>1.27</v>
      </c>
      <c r="J33">
        <v>4</v>
      </c>
      <c r="K33">
        <v>4</v>
      </c>
      <c r="L33">
        <v>4</v>
      </c>
      <c r="M33">
        <v>5</v>
      </c>
      <c r="N33">
        <v>4</v>
      </c>
      <c r="O33">
        <v>4</v>
      </c>
      <c r="P33">
        <v>4</v>
      </c>
      <c r="Q33">
        <v>6</v>
      </c>
      <c r="R33" s="1">
        <v>6</v>
      </c>
      <c r="S33" s="1">
        <v>4</v>
      </c>
      <c r="T33" s="1">
        <v>2</v>
      </c>
      <c r="U33" s="1">
        <v>3</v>
      </c>
      <c r="V33" s="1">
        <v>2</v>
      </c>
      <c r="W33" s="1">
        <v>9</v>
      </c>
      <c r="X33" s="1">
        <v>2</v>
      </c>
      <c r="Y33" s="1">
        <v>5</v>
      </c>
    </row>
    <row r="34" spans="1:33" hidden="1" x14ac:dyDescent="0.2">
      <c r="A34" s="7" t="s">
        <v>15</v>
      </c>
      <c r="B34" t="s">
        <v>5</v>
      </c>
      <c r="C34" t="str">
        <f>LOOKUP(A34,collections!A:A,collections!D:D)</f>
        <v>E.obl</v>
      </c>
      <c r="D34" t="str">
        <f t="shared" ref="D34:D65" si="1">IF(LEFT(B34)="J","Juvenile","Adult")</f>
        <v>Juvenile</v>
      </c>
      <c r="E34" t="str">
        <f>LOOKUP(A34,collections!A:A,collections!I:I)</f>
        <v>Fresh</v>
      </c>
      <c r="F34"/>
      <c r="G34" s="11">
        <v>64.53</v>
      </c>
      <c r="H34">
        <v>60.64</v>
      </c>
      <c r="I34" s="9">
        <v>1.363</v>
      </c>
      <c r="J34">
        <v>3</v>
      </c>
      <c r="K34">
        <v>5</v>
      </c>
      <c r="L34">
        <v>3</v>
      </c>
      <c r="M34">
        <v>5</v>
      </c>
      <c r="N34">
        <v>3</v>
      </c>
      <c r="O34">
        <v>5</v>
      </c>
      <c r="P34">
        <v>1</v>
      </c>
      <c r="Q34">
        <v>3</v>
      </c>
      <c r="R34" s="1">
        <v>3</v>
      </c>
      <c r="S34" s="1">
        <v>6</v>
      </c>
      <c r="T34" s="1">
        <v>3</v>
      </c>
      <c r="U34" s="1">
        <v>4</v>
      </c>
      <c r="V34" s="1">
        <v>2</v>
      </c>
      <c r="W34" s="1">
        <v>6</v>
      </c>
      <c r="X34" s="1">
        <v>4</v>
      </c>
      <c r="Y34" s="1">
        <v>5</v>
      </c>
    </row>
    <row r="35" spans="1:33" hidden="1" x14ac:dyDescent="0.2">
      <c r="A35" s="7" t="s">
        <v>15</v>
      </c>
      <c r="B35" t="s">
        <v>38</v>
      </c>
      <c r="C35" t="str">
        <f>LOOKUP(A35,collections!A:A,collections!D:D)</f>
        <v>E.obl</v>
      </c>
      <c r="D35" t="str">
        <f t="shared" si="1"/>
        <v>Juvenile</v>
      </c>
      <c r="E35" t="str">
        <f>LOOKUP(A35,collections!A:A,collections!I:I)</f>
        <v>Fresh</v>
      </c>
      <c r="F35"/>
      <c r="H35">
        <v>58.9</v>
      </c>
      <c r="I35" s="9">
        <v>1.25</v>
      </c>
      <c r="J35">
        <v>2</v>
      </c>
      <c r="K35">
        <v>7</v>
      </c>
      <c r="L35">
        <v>4</v>
      </c>
      <c r="M35">
        <v>5</v>
      </c>
      <c r="N35">
        <v>2</v>
      </c>
      <c r="O35">
        <v>7</v>
      </c>
      <c r="P35">
        <v>3</v>
      </c>
      <c r="Q35">
        <v>5</v>
      </c>
      <c r="R35" s="1">
        <v>4</v>
      </c>
      <c r="S35" s="1">
        <v>8</v>
      </c>
      <c r="T35" s="1">
        <v>3</v>
      </c>
      <c r="U35" s="1">
        <v>8</v>
      </c>
      <c r="V35" s="1">
        <v>2</v>
      </c>
      <c r="W35" s="1">
        <v>3</v>
      </c>
      <c r="X35" s="1">
        <v>6</v>
      </c>
      <c r="Y35" s="1">
        <v>5</v>
      </c>
    </row>
    <row r="36" spans="1:33" x14ac:dyDescent="0.2">
      <c r="A36" s="7" t="s">
        <v>15</v>
      </c>
      <c r="B36" t="s">
        <v>6</v>
      </c>
      <c r="C36" t="str">
        <f>LOOKUP(A36,collections!A:A,collections!D:D)</f>
        <v>E.obl</v>
      </c>
      <c r="D36" t="str">
        <f t="shared" si="1"/>
        <v>Adult</v>
      </c>
      <c r="E36" t="str">
        <f>LOOKUP(A36,collections!A:A,collections!I:I)</f>
        <v>Fresh</v>
      </c>
      <c r="F36" s="1">
        <f>LOOKUP(A36,collections!A:A,collections!K:K) - LOOKUP(A36,collections!A:A,collections!E:E)</f>
        <v>68</v>
      </c>
      <c r="G36" s="11">
        <v>56.11</v>
      </c>
      <c r="H36">
        <v>52.29</v>
      </c>
      <c r="I36" s="9">
        <v>1.038</v>
      </c>
      <c r="J36">
        <v>5</v>
      </c>
      <c r="K36">
        <v>5</v>
      </c>
      <c r="L36">
        <v>4</v>
      </c>
      <c r="M36">
        <v>4</v>
      </c>
      <c r="N36">
        <v>3</v>
      </c>
      <c r="O36">
        <v>4</v>
      </c>
      <c r="P36">
        <v>4</v>
      </c>
      <c r="Q36">
        <v>7</v>
      </c>
      <c r="R36" s="1">
        <v>4</v>
      </c>
      <c r="S36" s="1">
        <v>8</v>
      </c>
      <c r="T36" s="1">
        <v>4</v>
      </c>
      <c r="U36" s="1">
        <v>9</v>
      </c>
      <c r="V36" s="1">
        <v>3</v>
      </c>
      <c r="W36" s="1">
        <v>6</v>
      </c>
      <c r="X36" s="1">
        <v>3</v>
      </c>
      <c r="Y36" s="1">
        <v>7</v>
      </c>
      <c r="Z36" s="1">
        <v>5</v>
      </c>
      <c r="AA36" s="1">
        <v>1</v>
      </c>
      <c r="AB36" s="1">
        <v>4</v>
      </c>
      <c r="AC36" s="1">
        <v>1</v>
      </c>
      <c r="AD36" s="1">
        <v>2</v>
      </c>
      <c r="AE36" s="1">
        <v>4</v>
      </c>
      <c r="AF36" s="1">
        <v>2</v>
      </c>
      <c r="AG36" s="1">
        <v>2</v>
      </c>
    </row>
    <row r="37" spans="1:33" x14ac:dyDescent="0.2">
      <c r="A37" s="7" t="s">
        <v>15</v>
      </c>
      <c r="B37" t="s">
        <v>7</v>
      </c>
      <c r="C37" t="str">
        <f>LOOKUP(A37,collections!A:A,collections!D:D)</f>
        <v>E.obl</v>
      </c>
      <c r="D37" t="str">
        <f t="shared" si="1"/>
        <v>Adult</v>
      </c>
      <c r="E37" t="str">
        <f>LOOKUP(A37,collections!A:A,collections!I:I)</f>
        <v>Fresh</v>
      </c>
      <c r="F37" s="1">
        <f>LOOKUP(A37,collections!A:A,collections!K:K) - LOOKUP(A37,collections!A:A,collections!E:E)</f>
        <v>68</v>
      </c>
      <c r="G37" s="11">
        <v>47.23</v>
      </c>
      <c r="H37">
        <v>44.22</v>
      </c>
      <c r="I37" s="9">
        <v>0.97199999999999998</v>
      </c>
      <c r="J37">
        <v>3</v>
      </c>
      <c r="K37">
        <v>9</v>
      </c>
      <c r="L37">
        <v>3</v>
      </c>
      <c r="M37">
        <v>5</v>
      </c>
      <c r="N37">
        <v>3</v>
      </c>
      <c r="O37">
        <v>6</v>
      </c>
      <c r="P37">
        <v>4</v>
      </c>
      <c r="Q37">
        <v>5</v>
      </c>
      <c r="R37" s="1">
        <v>2</v>
      </c>
      <c r="S37" s="1">
        <v>8</v>
      </c>
      <c r="T37" s="1">
        <v>3</v>
      </c>
      <c r="U37" s="1">
        <v>7</v>
      </c>
      <c r="V37" s="1">
        <v>2</v>
      </c>
      <c r="W37" s="1">
        <v>6</v>
      </c>
      <c r="X37" s="1">
        <v>2</v>
      </c>
      <c r="Y37" s="1">
        <v>8</v>
      </c>
      <c r="Z37" s="1">
        <v>1</v>
      </c>
      <c r="AA37" s="1">
        <v>3</v>
      </c>
      <c r="AB37" s="1">
        <v>2</v>
      </c>
      <c r="AC37" s="1">
        <v>3</v>
      </c>
      <c r="AD37" s="1">
        <v>4</v>
      </c>
      <c r="AE37" s="1">
        <v>0</v>
      </c>
      <c r="AF37" s="1">
        <v>3</v>
      </c>
      <c r="AG37" s="1">
        <v>0</v>
      </c>
    </row>
    <row r="38" spans="1:33" x14ac:dyDescent="0.2">
      <c r="A38" s="7" t="s">
        <v>15</v>
      </c>
      <c r="B38" t="s">
        <v>39</v>
      </c>
      <c r="C38" t="str">
        <f>LOOKUP(A38,collections!A:A,collections!D:D)</f>
        <v>E.obl</v>
      </c>
      <c r="D38" t="str">
        <f t="shared" si="1"/>
        <v>Adult</v>
      </c>
      <c r="E38" t="str">
        <f>LOOKUP(A38,collections!A:A,collections!I:I)</f>
        <v>Fresh</v>
      </c>
      <c r="F38" s="1">
        <f>LOOKUP(A38,collections!A:A,collections!K:K) - LOOKUP(A38,collections!A:A,collections!E:E)</f>
        <v>68</v>
      </c>
      <c r="H38">
        <v>37.409999999999997</v>
      </c>
      <c r="I38" s="9">
        <v>0.85399999999999998</v>
      </c>
      <c r="J38">
        <v>3</v>
      </c>
      <c r="K38">
        <v>4</v>
      </c>
      <c r="L38">
        <v>3</v>
      </c>
      <c r="M38">
        <v>3</v>
      </c>
      <c r="N38">
        <v>2</v>
      </c>
      <c r="O38">
        <v>5</v>
      </c>
      <c r="P38">
        <v>4</v>
      </c>
      <c r="Q38">
        <v>5</v>
      </c>
      <c r="R38" s="1">
        <v>4</v>
      </c>
      <c r="S38" s="1">
        <v>5</v>
      </c>
      <c r="T38" s="1">
        <v>3</v>
      </c>
      <c r="U38" s="1">
        <v>5</v>
      </c>
      <c r="V38" s="1">
        <v>3</v>
      </c>
      <c r="W38" s="1">
        <v>5</v>
      </c>
      <c r="X38" s="1">
        <v>3</v>
      </c>
      <c r="Y38" s="1">
        <v>7</v>
      </c>
      <c r="Z38" s="1">
        <v>3</v>
      </c>
      <c r="AA38" s="1">
        <v>2</v>
      </c>
      <c r="AB38" s="1">
        <v>5</v>
      </c>
      <c r="AC38" s="1">
        <v>2</v>
      </c>
      <c r="AD38" s="1">
        <v>4</v>
      </c>
      <c r="AE38" s="1">
        <v>1</v>
      </c>
      <c r="AF38" s="1">
        <v>2</v>
      </c>
      <c r="AG38" s="1">
        <v>1</v>
      </c>
    </row>
    <row r="39" spans="1:33" hidden="1" x14ac:dyDescent="0.2">
      <c r="A39" s="7" t="s">
        <v>17</v>
      </c>
      <c r="B39" t="s">
        <v>3</v>
      </c>
      <c r="C39" t="str">
        <f>LOOKUP(A39,collections!A:A,collections!D:D)</f>
        <v>E.ang</v>
      </c>
      <c r="D39" t="str">
        <f t="shared" si="1"/>
        <v>Juvenile</v>
      </c>
      <c r="E39" t="str">
        <f>LOOKUP(A39,collections!A:A,collections!I:I)</f>
        <v>Fresh</v>
      </c>
      <c r="F39"/>
      <c r="G39" s="11">
        <v>9.07</v>
      </c>
      <c r="H39">
        <v>7.82</v>
      </c>
      <c r="I39" s="9">
        <v>0.125</v>
      </c>
      <c r="J39">
        <v>5</v>
      </c>
      <c r="K39">
        <v>16</v>
      </c>
      <c r="L39">
        <v>4</v>
      </c>
      <c r="M39">
        <v>17</v>
      </c>
      <c r="N39">
        <v>6</v>
      </c>
      <c r="O39">
        <v>12</v>
      </c>
      <c r="P39">
        <v>5</v>
      </c>
      <c r="Q39">
        <v>18</v>
      </c>
      <c r="R39" s="1">
        <v>4</v>
      </c>
      <c r="S39" s="1">
        <v>17</v>
      </c>
      <c r="T39" s="1">
        <v>4</v>
      </c>
      <c r="U39" s="1">
        <v>11</v>
      </c>
      <c r="V39" s="1">
        <v>7</v>
      </c>
      <c r="W39" s="1">
        <v>17</v>
      </c>
      <c r="X39" s="1">
        <v>5</v>
      </c>
      <c r="Y39" s="1">
        <v>13</v>
      </c>
    </row>
    <row r="40" spans="1:33" hidden="1" x14ac:dyDescent="0.2">
      <c r="A40" s="7" t="s">
        <v>17</v>
      </c>
      <c r="B40" t="s">
        <v>5</v>
      </c>
      <c r="C40" t="str">
        <f>LOOKUP(A40,collections!A:A,collections!D:D)</f>
        <v>E.ang</v>
      </c>
      <c r="D40" t="str">
        <f t="shared" si="1"/>
        <v>Juvenile</v>
      </c>
      <c r="E40" t="str">
        <f>LOOKUP(A40,collections!A:A,collections!I:I)</f>
        <v>Fresh</v>
      </c>
      <c r="F40"/>
      <c r="G40" s="11">
        <v>6.54</v>
      </c>
      <c r="H40">
        <v>5.84</v>
      </c>
      <c r="I40" s="9">
        <v>8.6999999999999994E-2</v>
      </c>
      <c r="J40">
        <v>4</v>
      </c>
      <c r="K40">
        <v>20</v>
      </c>
      <c r="L40">
        <v>7</v>
      </c>
      <c r="M40">
        <v>12</v>
      </c>
      <c r="N40">
        <v>5</v>
      </c>
      <c r="O40">
        <v>13</v>
      </c>
      <c r="P40">
        <v>6</v>
      </c>
      <c r="Q40">
        <v>13</v>
      </c>
      <c r="R40" s="1">
        <v>5</v>
      </c>
      <c r="S40" s="1">
        <v>13</v>
      </c>
      <c r="T40" s="1">
        <v>5</v>
      </c>
      <c r="U40" s="1">
        <v>14</v>
      </c>
      <c r="V40" s="1">
        <v>4</v>
      </c>
      <c r="W40" s="1">
        <v>11</v>
      </c>
      <c r="X40" s="1">
        <v>4</v>
      </c>
      <c r="Y40" s="1">
        <v>11</v>
      </c>
    </row>
    <row r="41" spans="1:33" hidden="1" x14ac:dyDescent="0.2">
      <c r="A41" s="7" t="s">
        <v>17</v>
      </c>
      <c r="B41" t="s">
        <v>38</v>
      </c>
      <c r="C41" t="str">
        <f>LOOKUP(A41,collections!A:A,collections!D:D)</f>
        <v>E.ang</v>
      </c>
      <c r="D41" t="str">
        <f t="shared" si="1"/>
        <v>Juvenile</v>
      </c>
      <c r="E41" t="str">
        <f>LOOKUP(A41,collections!A:A,collections!I:I)</f>
        <v>Fresh</v>
      </c>
      <c r="F41"/>
      <c r="H41">
        <v>5.37</v>
      </c>
      <c r="I41" s="9">
        <v>8.8999999999999996E-2</v>
      </c>
      <c r="J41">
        <v>7</v>
      </c>
      <c r="K41">
        <v>11</v>
      </c>
      <c r="L41">
        <v>7</v>
      </c>
      <c r="M41">
        <v>14</v>
      </c>
      <c r="N41">
        <v>6</v>
      </c>
      <c r="O41">
        <v>13</v>
      </c>
      <c r="P41">
        <v>6</v>
      </c>
      <c r="Q41">
        <v>16</v>
      </c>
      <c r="R41" s="1">
        <v>6</v>
      </c>
      <c r="S41" s="1">
        <v>12</v>
      </c>
      <c r="T41" s="1">
        <v>5</v>
      </c>
      <c r="U41" s="1">
        <v>15</v>
      </c>
      <c r="V41" s="1">
        <v>4</v>
      </c>
      <c r="W41" s="1">
        <v>15</v>
      </c>
      <c r="X41" s="1">
        <v>7</v>
      </c>
      <c r="Y41" s="1">
        <v>14</v>
      </c>
    </row>
    <row r="42" spans="1:33" x14ac:dyDescent="0.2">
      <c r="A42" s="7" t="s">
        <v>17</v>
      </c>
      <c r="B42" t="s">
        <v>6</v>
      </c>
      <c r="C42" t="str">
        <f>LOOKUP(A42,collections!A:A,collections!D:D)</f>
        <v>E.ang</v>
      </c>
      <c r="D42" t="str">
        <f t="shared" si="1"/>
        <v>Adult</v>
      </c>
      <c r="E42" t="str">
        <f>LOOKUP(A42,collections!A:A,collections!I:I)</f>
        <v>Fresh</v>
      </c>
      <c r="F42" s="1">
        <f>LOOKUP(A42,collections!A:A,collections!K:K) - LOOKUP(A42,collections!A:A,collections!E:E)</f>
        <v>68</v>
      </c>
      <c r="G42" s="11">
        <v>28.87</v>
      </c>
      <c r="H42">
        <v>27.55</v>
      </c>
      <c r="I42" s="9">
        <v>0.60299999999999998</v>
      </c>
      <c r="J42">
        <v>4</v>
      </c>
      <c r="K42">
        <v>14</v>
      </c>
      <c r="L42">
        <v>6</v>
      </c>
      <c r="M42">
        <v>13</v>
      </c>
      <c r="N42">
        <v>5</v>
      </c>
      <c r="O42">
        <v>13</v>
      </c>
      <c r="P42">
        <v>4</v>
      </c>
      <c r="Q42">
        <v>16</v>
      </c>
      <c r="R42" s="1">
        <v>3</v>
      </c>
      <c r="S42" s="1">
        <v>13</v>
      </c>
      <c r="T42" s="1">
        <v>6</v>
      </c>
      <c r="U42" s="1">
        <v>12</v>
      </c>
      <c r="V42" s="1">
        <v>5</v>
      </c>
      <c r="W42" s="1">
        <v>7</v>
      </c>
      <c r="X42" s="1">
        <v>6</v>
      </c>
      <c r="Y42" s="1">
        <v>8</v>
      </c>
      <c r="Z42" s="1">
        <v>4</v>
      </c>
      <c r="AA42" s="1">
        <v>11</v>
      </c>
      <c r="AB42" s="1">
        <v>3</v>
      </c>
      <c r="AC42" s="1">
        <v>8</v>
      </c>
      <c r="AD42" s="1">
        <v>3</v>
      </c>
      <c r="AE42" s="1">
        <v>8</v>
      </c>
      <c r="AF42" s="1">
        <v>3</v>
      </c>
      <c r="AG42" s="1">
        <v>8</v>
      </c>
    </row>
    <row r="43" spans="1:33" x14ac:dyDescent="0.2">
      <c r="A43" s="7" t="s">
        <v>17</v>
      </c>
      <c r="B43" t="s">
        <v>7</v>
      </c>
      <c r="C43" t="str">
        <f>LOOKUP(A43,collections!A:A,collections!D:D)</f>
        <v>E.ang</v>
      </c>
      <c r="D43" t="str">
        <f t="shared" si="1"/>
        <v>Adult</v>
      </c>
      <c r="E43" t="str">
        <f>LOOKUP(A43,collections!A:A,collections!I:I)</f>
        <v>Fresh</v>
      </c>
      <c r="F43" s="1">
        <f>LOOKUP(A43,collections!A:A,collections!K:K) - LOOKUP(A43,collections!A:A,collections!E:E)</f>
        <v>68</v>
      </c>
      <c r="G43" s="11">
        <v>18.28</v>
      </c>
      <c r="H43">
        <v>17.07</v>
      </c>
      <c r="I43" s="9">
        <v>0.35299999999999998</v>
      </c>
      <c r="J43">
        <v>4</v>
      </c>
      <c r="K43">
        <v>15</v>
      </c>
      <c r="L43">
        <v>6</v>
      </c>
      <c r="M43">
        <v>13</v>
      </c>
      <c r="N43">
        <v>4</v>
      </c>
      <c r="O43">
        <v>14</v>
      </c>
      <c r="P43">
        <v>5</v>
      </c>
      <c r="Q43">
        <v>14</v>
      </c>
      <c r="R43" s="1">
        <v>4</v>
      </c>
      <c r="S43" s="1">
        <v>13</v>
      </c>
      <c r="T43" s="1">
        <v>4</v>
      </c>
      <c r="U43" s="1">
        <v>13</v>
      </c>
      <c r="V43" s="1">
        <v>5</v>
      </c>
      <c r="W43" s="1">
        <v>8</v>
      </c>
      <c r="X43" s="1">
        <v>6</v>
      </c>
      <c r="Y43" s="1">
        <v>12</v>
      </c>
      <c r="Z43" s="1">
        <v>3</v>
      </c>
      <c r="AA43" s="1">
        <v>4</v>
      </c>
      <c r="AB43" s="1">
        <v>3</v>
      </c>
      <c r="AC43" s="1">
        <v>0</v>
      </c>
      <c r="AD43" s="1">
        <v>4</v>
      </c>
      <c r="AE43" s="1">
        <v>2</v>
      </c>
      <c r="AF43" s="1">
        <v>3</v>
      </c>
      <c r="AG43" s="1">
        <v>6</v>
      </c>
    </row>
    <row r="44" spans="1:33" x14ac:dyDescent="0.2">
      <c r="A44" s="7" t="s">
        <v>17</v>
      </c>
      <c r="B44" t="s">
        <v>39</v>
      </c>
      <c r="C44" t="str">
        <f>LOOKUP(A44,collections!A:A,collections!D:D)</f>
        <v>E.ang</v>
      </c>
      <c r="D44" t="str">
        <f t="shared" si="1"/>
        <v>Adult</v>
      </c>
      <c r="E44" t="str">
        <f>LOOKUP(A44,collections!A:A,collections!I:I)</f>
        <v>Fresh</v>
      </c>
      <c r="F44" s="1">
        <f>LOOKUP(A44,collections!A:A,collections!K:K) - LOOKUP(A44,collections!A:A,collections!E:E)</f>
        <v>68</v>
      </c>
      <c r="H44">
        <v>30.51</v>
      </c>
      <c r="I44" s="9">
        <v>0.63800000000000001</v>
      </c>
      <c r="J44">
        <v>4</v>
      </c>
      <c r="K44">
        <v>11</v>
      </c>
      <c r="L44">
        <v>6</v>
      </c>
      <c r="M44">
        <v>10</v>
      </c>
      <c r="N44">
        <v>6</v>
      </c>
      <c r="O44">
        <v>9</v>
      </c>
      <c r="P44">
        <v>5</v>
      </c>
      <c r="Q44">
        <v>11</v>
      </c>
      <c r="R44" s="1">
        <v>4</v>
      </c>
      <c r="S44" s="1">
        <v>11</v>
      </c>
      <c r="T44" s="1">
        <v>4</v>
      </c>
      <c r="U44" s="1">
        <v>10</v>
      </c>
      <c r="V44" s="1">
        <v>5</v>
      </c>
      <c r="W44" s="1">
        <v>13</v>
      </c>
      <c r="X44" s="1">
        <v>6</v>
      </c>
      <c r="Y44" s="1">
        <v>8</v>
      </c>
      <c r="Z44" s="1">
        <v>4</v>
      </c>
      <c r="AA44" s="1">
        <v>4</v>
      </c>
      <c r="AB44" s="1">
        <v>4</v>
      </c>
      <c r="AC44" s="1">
        <v>2</v>
      </c>
      <c r="AD44" s="1">
        <v>3</v>
      </c>
      <c r="AE44" s="1">
        <v>1</v>
      </c>
      <c r="AF44" s="1">
        <v>4</v>
      </c>
      <c r="AG44" s="1">
        <v>3</v>
      </c>
    </row>
    <row r="45" spans="1:33" hidden="1" x14ac:dyDescent="0.2">
      <c r="A45" s="7" t="s">
        <v>18</v>
      </c>
      <c r="B45" t="s">
        <v>3</v>
      </c>
      <c r="C45" t="str">
        <f>LOOKUP(A45,collections!A:A,collections!D:D)</f>
        <v>E.ang</v>
      </c>
      <c r="D45" t="str">
        <f t="shared" si="1"/>
        <v>Juvenile</v>
      </c>
      <c r="E45" t="str">
        <f>LOOKUP(A45,collections!A:A,collections!I:I)</f>
        <v>Fresh</v>
      </c>
      <c r="F45"/>
      <c r="G45" s="11">
        <v>29.18</v>
      </c>
      <c r="H45">
        <v>26.38</v>
      </c>
      <c r="I45" s="9">
        <v>0.35799999999999998</v>
      </c>
      <c r="J45">
        <v>4</v>
      </c>
      <c r="K45">
        <v>14</v>
      </c>
      <c r="L45">
        <v>5</v>
      </c>
      <c r="M45">
        <v>12</v>
      </c>
      <c r="N45">
        <v>6</v>
      </c>
      <c r="O45">
        <v>9</v>
      </c>
      <c r="P45">
        <v>2</v>
      </c>
      <c r="Q45">
        <v>13</v>
      </c>
      <c r="R45" s="1">
        <v>7</v>
      </c>
      <c r="S45" s="1">
        <v>16</v>
      </c>
      <c r="T45" s="1">
        <v>6</v>
      </c>
      <c r="U45" s="1">
        <v>13</v>
      </c>
      <c r="V45" s="1">
        <v>4</v>
      </c>
      <c r="W45" s="1">
        <v>15</v>
      </c>
      <c r="X45" s="1">
        <v>5</v>
      </c>
      <c r="Y45" s="1">
        <v>12</v>
      </c>
    </row>
    <row r="46" spans="1:33" hidden="1" x14ac:dyDescent="0.2">
      <c r="A46" s="7" t="s">
        <v>18</v>
      </c>
      <c r="B46" t="s">
        <v>5</v>
      </c>
      <c r="C46" t="str">
        <f>LOOKUP(A46,collections!A:A,collections!D:D)</f>
        <v>E.ang</v>
      </c>
      <c r="D46" t="str">
        <f t="shared" si="1"/>
        <v>Juvenile</v>
      </c>
      <c r="E46" t="str">
        <f>LOOKUP(A46,collections!A:A,collections!I:I)</f>
        <v>Fresh</v>
      </c>
      <c r="F46"/>
      <c r="G46" s="11">
        <v>26.49</v>
      </c>
      <c r="H46">
        <v>23.96</v>
      </c>
      <c r="I46" s="9">
        <v>0.33500000000000002</v>
      </c>
      <c r="J46">
        <v>5</v>
      </c>
      <c r="K46">
        <v>14</v>
      </c>
      <c r="L46">
        <v>8</v>
      </c>
      <c r="M46">
        <v>15</v>
      </c>
      <c r="N46">
        <v>3</v>
      </c>
      <c r="O46">
        <v>13</v>
      </c>
      <c r="P46">
        <v>5</v>
      </c>
      <c r="Q46">
        <v>14</v>
      </c>
      <c r="R46" s="1">
        <v>5</v>
      </c>
      <c r="S46" s="1">
        <v>12</v>
      </c>
      <c r="T46" s="1">
        <v>3</v>
      </c>
      <c r="U46" s="1">
        <v>12</v>
      </c>
      <c r="V46" s="1">
        <v>5</v>
      </c>
      <c r="W46" s="1">
        <v>11</v>
      </c>
      <c r="X46" s="1">
        <v>4</v>
      </c>
      <c r="Y46" s="1">
        <v>11</v>
      </c>
    </row>
    <row r="47" spans="1:33" hidden="1" x14ac:dyDescent="0.2">
      <c r="A47" s="7" t="s">
        <v>18</v>
      </c>
      <c r="B47" t="s">
        <v>38</v>
      </c>
      <c r="C47" t="str">
        <f>LOOKUP(A47,collections!A:A,collections!D:D)</f>
        <v>E.ang</v>
      </c>
      <c r="D47" t="str">
        <f t="shared" si="1"/>
        <v>Juvenile</v>
      </c>
      <c r="E47" t="str">
        <f>LOOKUP(A47,collections!A:A,collections!I:I)</f>
        <v>Fresh</v>
      </c>
      <c r="F47"/>
      <c r="H47">
        <v>15.41</v>
      </c>
      <c r="I47" s="9">
        <v>0.20499999999999999</v>
      </c>
      <c r="J47">
        <v>4</v>
      </c>
      <c r="K47">
        <v>11</v>
      </c>
      <c r="L47">
        <v>4</v>
      </c>
      <c r="M47">
        <v>14</v>
      </c>
      <c r="N47">
        <v>5</v>
      </c>
      <c r="O47">
        <v>14</v>
      </c>
      <c r="P47">
        <v>6</v>
      </c>
      <c r="Q47">
        <v>11</v>
      </c>
      <c r="R47" s="1">
        <v>5</v>
      </c>
      <c r="S47" s="1">
        <v>13</v>
      </c>
      <c r="T47" s="1">
        <v>3</v>
      </c>
      <c r="U47" s="1">
        <v>16</v>
      </c>
      <c r="V47" s="1">
        <v>4</v>
      </c>
      <c r="W47" s="1">
        <v>11</v>
      </c>
      <c r="X47" s="1">
        <v>4</v>
      </c>
      <c r="Y47" s="1">
        <v>13</v>
      </c>
    </row>
    <row r="48" spans="1:33" x14ac:dyDescent="0.2">
      <c r="A48" s="7" t="s">
        <v>18</v>
      </c>
      <c r="B48" t="s">
        <v>6</v>
      </c>
      <c r="C48" t="str">
        <f>LOOKUP(A48,collections!A:A,collections!D:D)</f>
        <v>E.ang</v>
      </c>
      <c r="D48" t="str">
        <f t="shared" si="1"/>
        <v>Adult</v>
      </c>
      <c r="E48" t="str">
        <f>LOOKUP(A48,collections!A:A,collections!I:I)</f>
        <v>Fresh</v>
      </c>
      <c r="F48" s="1">
        <f>LOOKUP(A48,collections!A:A,collections!K:K) - LOOKUP(A48,collections!A:A,collections!E:E)</f>
        <v>68</v>
      </c>
      <c r="H48">
        <v>22.11</v>
      </c>
      <c r="I48" s="9">
        <v>0.27200000000000002</v>
      </c>
      <c r="J48">
        <v>5</v>
      </c>
      <c r="K48">
        <v>11</v>
      </c>
      <c r="L48">
        <v>4</v>
      </c>
      <c r="M48">
        <v>11</v>
      </c>
      <c r="N48">
        <v>4</v>
      </c>
      <c r="O48">
        <v>9</v>
      </c>
      <c r="P48">
        <v>6</v>
      </c>
      <c r="Q48">
        <v>7</v>
      </c>
      <c r="R48" s="1">
        <v>4</v>
      </c>
      <c r="S48" s="1">
        <v>15</v>
      </c>
      <c r="T48" s="1">
        <v>7</v>
      </c>
      <c r="U48" s="1">
        <v>9</v>
      </c>
      <c r="V48" s="1">
        <v>5</v>
      </c>
      <c r="W48" s="1">
        <v>9</v>
      </c>
      <c r="X48" s="1">
        <v>4</v>
      </c>
      <c r="Y48" s="1">
        <v>9</v>
      </c>
      <c r="Z48" s="1">
        <v>3</v>
      </c>
      <c r="AA48" s="1">
        <v>13</v>
      </c>
      <c r="AB48" s="1">
        <v>6</v>
      </c>
      <c r="AC48" s="1">
        <v>10</v>
      </c>
      <c r="AD48" s="1">
        <v>4</v>
      </c>
      <c r="AE48" s="1">
        <v>13</v>
      </c>
      <c r="AF48" s="1">
        <v>3</v>
      </c>
      <c r="AG48" s="1">
        <v>12</v>
      </c>
    </row>
    <row r="49" spans="1:33" x14ac:dyDescent="0.2">
      <c r="A49" s="7" t="s">
        <v>18</v>
      </c>
      <c r="B49" t="s">
        <v>7</v>
      </c>
      <c r="C49" t="str">
        <f>LOOKUP(A49,collections!A:A,collections!D:D)</f>
        <v>E.ang</v>
      </c>
      <c r="D49" t="str">
        <f t="shared" si="1"/>
        <v>Adult</v>
      </c>
      <c r="E49" t="str">
        <f>LOOKUP(A49,collections!A:A,collections!I:I)</f>
        <v>Fresh</v>
      </c>
      <c r="F49" s="1">
        <f>LOOKUP(A49,collections!A:A,collections!K:K) - LOOKUP(A49,collections!A:A,collections!E:E)</f>
        <v>68</v>
      </c>
      <c r="H49">
        <v>17.27</v>
      </c>
      <c r="I49" s="9">
        <v>0.20300000000000001</v>
      </c>
      <c r="J49">
        <v>6</v>
      </c>
      <c r="K49">
        <v>8</v>
      </c>
      <c r="L49">
        <v>6</v>
      </c>
      <c r="M49">
        <v>10</v>
      </c>
      <c r="N49">
        <v>5</v>
      </c>
      <c r="O49">
        <v>13</v>
      </c>
      <c r="P49">
        <v>6</v>
      </c>
      <c r="Q49">
        <v>11</v>
      </c>
      <c r="R49" s="1">
        <v>4</v>
      </c>
      <c r="S49" s="1">
        <v>14</v>
      </c>
      <c r="T49" s="1">
        <v>4</v>
      </c>
      <c r="U49" s="1">
        <v>9</v>
      </c>
      <c r="V49" s="1">
        <v>3</v>
      </c>
      <c r="W49" s="1">
        <v>13</v>
      </c>
      <c r="X49" s="1">
        <v>3</v>
      </c>
      <c r="Y49" s="1">
        <v>13</v>
      </c>
      <c r="Z49" s="1">
        <v>4</v>
      </c>
      <c r="AA49" s="1">
        <v>8</v>
      </c>
      <c r="AB49" s="1">
        <v>6</v>
      </c>
      <c r="AC49" s="1">
        <v>8</v>
      </c>
      <c r="AD49" s="1">
        <v>3</v>
      </c>
      <c r="AE49" s="1">
        <v>16</v>
      </c>
      <c r="AF49" s="1">
        <v>3</v>
      </c>
      <c r="AG49" s="1">
        <v>10</v>
      </c>
    </row>
    <row r="50" spans="1:33" x14ac:dyDescent="0.2">
      <c r="A50" s="7" t="s">
        <v>18</v>
      </c>
      <c r="B50" t="s">
        <v>39</v>
      </c>
      <c r="C50" t="str">
        <f>LOOKUP(A50,collections!A:A,collections!D:D)</f>
        <v>E.ang</v>
      </c>
      <c r="D50" t="str">
        <f t="shared" si="1"/>
        <v>Adult</v>
      </c>
      <c r="E50" t="str">
        <f>LOOKUP(A50,collections!A:A,collections!I:I)</f>
        <v>Fresh</v>
      </c>
      <c r="F50" s="1">
        <f>LOOKUP(A50,collections!A:A,collections!K:K) - LOOKUP(A50,collections!A:A,collections!E:E)</f>
        <v>68</v>
      </c>
      <c r="H50">
        <v>17.12</v>
      </c>
      <c r="I50" s="9">
        <v>0.222</v>
      </c>
      <c r="J50">
        <v>5</v>
      </c>
      <c r="K50">
        <v>13</v>
      </c>
      <c r="L50">
        <v>5</v>
      </c>
      <c r="M50">
        <v>12</v>
      </c>
      <c r="N50">
        <v>9</v>
      </c>
      <c r="O50">
        <v>13</v>
      </c>
      <c r="P50">
        <v>7</v>
      </c>
      <c r="Q50">
        <v>14</v>
      </c>
      <c r="R50" s="1">
        <v>6</v>
      </c>
      <c r="S50" s="1">
        <v>11</v>
      </c>
      <c r="T50" s="1">
        <v>4</v>
      </c>
      <c r="U50" s="1">
        <v>5</v>
      </c>
      <c r="V50" s="1">
        <v>5</v>
      </c>
      <c r="W50" s="1">
        <v>8</v>
      </c>
      <c r="X50" s="1">
        <v>5</v>
      </c>
      <c r="Y50" s="1">
        <v>10</v>
      </c>
      <c r="Z50" s="1">
        <v>5</v>
      </c>
      <c r="AA50" s="1">
        <v>9</v>
      </c>
      <c r="AB50" s="1">
        <v>4</v>
      </c>
      <c r="AC50" s="1">
        <v>12</v>
      </c>
      <c r="AD50" s="1">
        <v>5</v>
      </c>
      <c r="AE50" s="1">
        <v>10</v>
      </c>
      <c r="AF50" s="1">
        <v>4</v>
      </c>
      <c r="AG50" s="1">
        <v>16</v>
      </c>
    </row>
    <row r="51" spans="1:33" hidden="1" x14ac:dyDescent="0.2">
      <c r="A51" s="7" t="s">
        <v>20</v>
      </c>
      <c r="B51" t="s">
        <v>3</v>
      </c>
      <c r="C51" t="str">
        <f>LOOKUP(A51,collections!A:A,collections!D:D)</f>
        <v>E.csdn</v>
      </c>
      <c r="D51" t="str">
        <f t="shared" si="1"/>
        <v>Juvenile</v>
      </c>
      <c r="E51" t="str">
        <f>LOOKUP(A51,collections!A:A,collections!I:I)</f>
        <v>Fresh</v>
      </c>
      <c r="F51"/>
      <c r="G51" s="11">
        <v>58.15</v>
      </c>
      <c r="H51">
        <v>54.79</v>
      </c>
      <c r="I51" s="9">
        <v>1.0609999999999999</v>
      </c>
      <c r="J51">
        <v>2</v>
      </c>
      <c r="K51">
        <v>5</v>
      </c>
      <c r="L51">
        <v>3</v>
      </c>
      <c r="M51">
        <v>3</v>
      </c>
      <c r="N51">
        <v>2</v>
      </c>
      <c r="O51">
        <v>5</v>
      </c>
      <c r="P51">
        <v>2</v>
      </c>
      <c r="Q51">
        <v>4</v>
      </c>
      <c r="R51" s="1">
        <v>1</v>
      </c>
      <c r="S51" s="1">
        <v>4</v>
      </c>
      <c r="T51" s="1">
        <v>3</v>
      </c>
      <c r="U51" s="1">
        <v>3</v>
      </c>
      <c r="V51" s="1">
        <v>2</v>
      </c>
      <c r="W51" s="1">
        <v>1</v>
      </c>
      <c r="X51" s="1">
        <v>2</v>
      </c>
      <c r="Y51" s="1">
        <v>1</v>
      </c>
    </row>
    <row r="52" spans="1:33" hidden="1" x14ac:dyDescent="0.2">
      <c r="A52" s="7" t="s">
        <v>20</v>
      </c>
      <c r="B52" t="s">
        <v>5</v>
      </c>
      <c r="C52" t="str">
        <f>LOOKUP(A52,collections!A:A,collections!D:D)</f>
        <v>E.csdn</v>
      </c>
      <c r="D52" t="str">
        <f t="shared" si="1"/>
        <v>Juvenile</v>
      </c>
      <c r="E52" t="str">
        <f>LOOKUP(A52,collections!A:A,collections!I:I)</f>
        <v>Fresh</v>
      </c>
      <c r="F52"/>
      <c r="G52" s="11">
        <v>42.23</v>
      </c>
      <c r="H52">
        <v>39.57</v>
      </c>
      <c r="I52" s="9">
        <v>0.79600000000000004</v>
      </c>
      <c r="J52">
        <v>1</v>
      </c>
      <c r="K52">
        <v>4</v>
      </c>
      <c r="L52">
        <v>3</v>
      </c>
      <c r="M52">
        <v>3</v>
      </c>
      <c r="N52">
        <v>3</v>
      </c>
      <c r="O52">
        <v>4</v>
      </c>
      <c r="P52">
        <v>2</v>
      </c>
      <c r="Q52">
        <v>4</v>
      </c>
      <c r="R52" s="1">
        <v>3</v>
      </c>
      <c r="S52" s="1">
        <v>3</v>
      </c>
      <c r="T52" s="1">
        <v>3</v>
      </c>
      <c r="U52" s="1">
        <v>1</v>
      </c>
      <c r="V52" s="1">
        <v>2</v>
      </c>
      <c r="W52" s="1">
        <v>3</v>
      </c>
      <c r="X52" s="1">
        <v>2</v>
      </c>
      <c r="Y52" s="1">
        <v>1</v>
      </c>
    </row>
    <row r="53" spans="1:33" x14ac:dyDescent="0.2">
      <c r="A53" s="7" t="s">
        <v>20</v>
      </c>
      <c r="B53" t="s">
        <v>6</v>
      </c>
      <c r="C53" t="str">
        <f>LOOKUP(A53,collections!A:A,collections!D:D)</f>
        <v>E.csdn</v>
      </c>
      <c r="D53" t="str">
        <f t="shared" si="1"/>
        <v>Adult</v>
      </c>
      <c r="E53" t="str">
        <f>LOOKUP(A53,collections!A:A,collections!I:I)</f>
        <v>Fresh</v>
      </c>
      <c r="F53" s="1">
        <f>LOOKUP(A53,collections!A:A,collections!K:K) - LOOKUP(A53,collections!A:A,collections!E:E)</f>
        <v>68</v>
      </c>
      <c r="G53" s="11">
        <v>20.79</v>
      </c>
      <c r="H53">
        <v>19.45</v>
      </c>
      <c r="I53" s="9">
        <v>0.45</v>
      </c>
      <c r="J53">
        <v>3</v>
      </c>
      <c r="K53">
        <v>5</v>
      </c>
      <c r="L53">
        <v>4</v>
      </c>
      <c r="M53">
        <v>6</v>
      </c>
      <c r="N53">
        <v>4</v>
      </c>
      <c r="O53">
        <v>5</v>
      </c>
      <c r="P53">
        <v>4</v>
      </c>
      <c r="Q53">
        <v>1</v>
      </c>
      <c r="R53" s="1">
        <v>4</v>
      </c>
      <c r="S53" s="1">
        <v>3</v>
      </c>
      <c r="T53" s="1">
        <v>3</v>
      </c>
      <c r="U53" s="1">
        <v>1</v>
      </c>
      <c r="V53" s="1">
        <v>4</v>
      </c>
      <c r="W53" s="1">
        <v>4</v>
      </c>
      <c r="X53" s="1">
        <v>4</v>
      </c>
      <c r="Y53" s="1">
        <v>2</v>
      </c>
      <c r="Z53" s="1">
        <v>1</v>
      </c>
      <c r="AA53" s="1">
        <v>3</v>
      </c>
      <c r="AB53" s="1">
        <v>3</v>
      </c>
      <c r="AC53" s="1">
        <v>1</v>
      </c>
      <c r="AD53" s="1">
        <v>3</v>
      </c>
      <c r="AE53" s="1">
        <v>1</v>
      </c>
      <c r="AF53" s="1">
        <v>4</v>
      </c>
      <c r="AG53" s="1">
        <v>0</v>
      </c>
    </row>
    <row r="54" spans="1:33" x14ac:dyDescent="0.2">
      <c r="A54" s="7" t="s">
        <v>20</v>
      </c>
      <c r="B54" t="s">
        <v>7</v>
      </c>
      <c r="C54" t="str">
        <f>LOOKUP(A54,collections!A:A,collections!D:D)</f>
        <v>E.csdn</v>
      </c>
      <c r="D54" t="str">
        <f t="shared" si="1"/>
        <v>Adult</v>
      </c>
      <c r="E54" t="str">
        <f>LOOKUP(A54,collections!A:A,collections!I:I)</f>
        <v>Fresh</v>
      </c>
      <c r="F54" s="1">
        <f>LOOKUP(A54,collections!A:A,collections!K:K) - LOOKUP(A54,collections!A:A,collections!E:E)</f>
        <v>68</v>
      </c>
      <c r="G54" s="11">
        <v>22.71</v>
      </c>
      <c r="H54">
        <v>21.22</v>
      </c>
      <c r="I54" s="9">
        <v>0.503</v>
      </c>
      <c r="J54">
        <v>3</v>
      </c>
      <c r="K54">
        <v>5</v>
      </c>
      <c r="L54">
        <v>2</v>
      </c>
      <c r="M54">
        <v>7</v>
      </c>
      <c r="N54">
        <v>4</v>
      </c>
      <c r="O54">
        <v>3</v>
      </c>
      <c r="P54">
        <v>3</v>
      </c>
      <c r="Q54">
        <v>1</v>
      </c>
      <c r="R54" s="1">
        <v>3</v>
      </c>
      <c r="S54" s="1">
        <v>4</v>
      </c>
      <c r="T54" s="1">
        <v>3</v>
      </c>
      <c r="U54" s="1">
        <v>3</v>
      </c>
      <c r="V54" s="1">
        <v>3</v>
      </c>
      <c r="W54" s="1">
        <v>3</v>
      </c>
      <c r="X54" s="1">
        <v>2</v>
      </c>
      <c r="Y54" s="1">
        <v>4</v>
      </c>
      <c r="Z54" s="1">
        <v>2</v>
      </c>
      <c r="AA54" s="1">
        <v>2</v>
      </c>
      <c r="AB54" s="1">
        <v>3</v>
      </c>
      <c r="AC54" s="1">
        <v>1</v>
      </c>
      <c r="AD54" s="1">
        <v>5</v>
      </c>
      <c r="AE54" s="1">
        <v>1</v>
      </c>
      <c r="AF54" s="1">
        <v>2</v>
      </c>
      <c r="AG54" s="1">
        <v>2</v>
      </c>
    </row>
    <row r="55" spans="1:33" x14ac:dyDescent="0.2">
      <c r="A55" s="7" t="s">
        <v>20</v>
      </c>
      <c r="B55" t="s">
        <v>39</v>
      </c>
      <c r="C55" t="str">
        <f>LOOKUP(A55,collections!A:A,collections!D:D)</f>
        <v>E.csdn</v>
      </c>
      <c r="D55" t="str">
        <f t="shared" si="1"/>
        <v>Adult</v>
      </c>
      <c r="E55" t="str">
        <f>LOOKUP(A55,collections!A:A,collections!I:I)</f>
        <v>Fresh</v>
      </c>
      <c r="F55" s="1">
        <f>LOOKUP(A55,collections!A:A,collections!K:K) - LOOKUP(A55,collections!A:A,collections!E:E)</f>
        <v>68</v>
      </c>
      <c r="H55">
        <v>21.69</v>
      </c>
      <c r="I55" s="9">
        <v>0.51200000000000001</v>
      </c>
      <c r="J55">
        <v>3</v>
      </c>
      <c r="K55">
        <v>3</v>
      </c>
      <c r="L55">
        <v>2</v>
      </c>
      <c r="M55">
        <v>5</v>
      </c>
      <c r="N55">
        <v>5</v>
      </c>
      <c r="O55">
        <v>1</v>
      </c>
      <c r="P55">
        <v>3</v>
      </c>
      <c r="Q55">
        <v>3</v>
      </c>
      <c r="R55" s="1">
        <v>2</v>
      </c>
      <c r="S55" s="1">
        <v>3</v>
      </c>
      <c r="T55" s="1">
        <v>5</v>
      </c>
      <c r="U55" s="1">
        <v>2</v>
      </c>
      <c r="V55" s="1">
        <v>2</v>
      </c>
      <c r="W55" s="1">
        <v>4</v>
      </c>
      <c r="X55" s="1">
        <v>2</v>
      </c>
      <c r="Y55" s="1">
        <v>0</v>
      </c>
      <c r="Z55" s="1">
        <v>4</v>
      </c>
      <c r="AA55" s="1">
        <v>0</v>
      </c>
      <c r="AB55" s="1">
        <v>3</v>
      </c>
      <c r="AC55" s="1">
        <v>0</v>
      </c>
      <c r="AD55" s="1">
        <v>2</v>
      </c>
      <c r="AE55" s="1">
        <v>0</v>
      </c>
      <c r="AF55" s="1">
        <v>4</v>
      </c>
      <c r="AG55" s="1">
        <v>0</v>
      </c>
    </row>
    <row r="56" spans="1:33" hidden="1" x14ac:dyDescent="0.2">
      <c r="A56" s="7" t="s">
        <v>23</v>
      </c>
      <c r="B56" t="s">
        <v>3</v>
      </c>
      <c r="C56" t="str">
        <f>LOOKUP(A56,collections!A:A,collections!D:D)</f>
        <v>E.cspc</v>
      </c>
      <c r="D56" t="str">
        <f t="shared" si="1"/>
        <v>Juvenile</v>
      </c>
      <c r="E56" t="str">
        <f>LOOKUP(A56,collections!A:A,collections!I:I)</f>
        <v>Fresh</v>
      </c>
      <c r="F56"/>
      <c r="G56" s="11">
        <v>16.04</v>
      </c>
      <c r="H56">
        <v>14.22</v>
      </c>
      <c r="I56" s="9">
        <v>0.21</v>
      </c>
      <c r="J56">
        <v>8</v>
      </c>
      <c r="K56">
        <v>15</v>
      </c>
      <c r="L56">
        <v>11</v>
      </c>
      <c r="M56">
        <v>12</v>
      </c>
      <c r="N56">
        <v>7</v>
      </c>
      <c r="O56">
        <v>18</v>
      </c>
      <c r="P56">
        <v>5</v>
      </c>
      <c r="Q56">
        <v>15</v>
      </c>
      <c r="R56" s="1">
        <v>6</v>
      </c>
      <c r="S56" s="1">
        <v>10</v>
      </c>
      <c r="T56" s="1">
        <v>5</v>
      </c>
      <c r="U56" s="1">
        <v>14</v>
      </c>
      <c r="V56" s="1">
        <v>6</v>
      </c>
      <c r="W56" s="1">
        <v>13</v>
      </c>
      <c r="X56" s="1">
        <v>5</v>
      </c>
      <c r="Y56" s="1">
        <v>12</v>
      </c>
    </row>
    <row r="57" spans="1:33" hidden="1" x14ac:dyDescent="0.2">
      <c r="A57" s="7" t="s">
        <v>23</v>
      </c>
      <c r="B57" t="s">
        <v>5</v>
      </c>
      <c r="C57" t="str">
        <f>LOOKUP(A57,collections!A:A,collections!D:D)</f>
        <v>E.cspc</v>
      </c>
      <c r="D57" t="str">
        <f t="shared" si="1"/>
        <v>Juvenile</v>
      </c>
      <c r="E57" t="str">
        <f>LOOKUP(A57,collections!A:A,collections!I:I)</f>
        <v>Fresh</v>
      </c>
      <c r="F57"/>
      <c r="G57" s="11">
        <v>15.95</v>
      </c>
      <c r="H57">
        <v>14.14</v>
      </c>
      <c r="I57" s="9">
        <v>0.215</v>
      </c>
      <c r="J57">
        <v>6</v>
      </c>
      <c r="K57">
        <v>14</v>
      </c>
      <c r="L57">
        <v>7</v>
      </c>
      <c r="M57">
        <v>13</v>
      </c>
      <c r="N57">
        <v>4</v>
      </c>
      <c r="O57">
        <v>10</v>
      </c>
      <c r="P57">
        <v>6</v>
      </c>
      <c r="Q57">
        <v>17</v>
      </c>
      <c r="R57" s="1">
        <v>4</v>
      </c>
      <c r="S57" s="1">
        <v>15</v>
      </c>
      <c r="T57" s="1">
        <v>5</v>
      </c>
      <c r="U57" s="1">
        <v>12</v>
      </c>
      <c r="V57" s="1">
        <v>8</v>
      </c>
      <c r="W57" s="1">
        <v>9</v>
      </c>
      <c r="X57" s="1">
        <v>4</v>
      </c>
      <c r="Y57" s="1">
        <v>11</v>
      </c>
    </row>
    <row r="58" spans="1:33" hidden="1" x14ac:dyDescent="0.2">
      <c r="A58" s="7" t="s">
        <v>23</v>
      </c>
      <c r="B58" t="s">
        <v>38</v>
      </c>
      <c r="C58" t="str">
        <f>LOOKUP(A58,collections!A:A,collections!D:D)</f>
        <v>E.cspc</v>
      </c>
      <c r="D58" t="str">
        <f t="shared" si="1"/>
        <v>Juvenile</v>
      </c>
      <c r="E58" t="str">
        <f>LOOKUP(A58,collections!A:A,collections!I:I)</f>
        <v>Fresh</v>
      </c>
      <c r="F58"/>
      <c r="H58">
        <v>11.78</v>
      </c>
      <c r="I58" s="9">
        <v>0.18099999999999999</v>
      </c>
      <c r="J58">
        <v>5</v>
      </c>
      <c r="K58">
        <v>19</v>
      </c>
      <c r="L58">
        <v>8</v>
      </c>
      <c r="M58">
        <v>13</v>
      </c>
      <c r="N58">
        <v>7</v>
      </c>
      <c r="O58">
        <v>15</v>
      </c>
      <c r="P58">
        <v>6</v>
      </c>
      <c r="Q58">
        <v>17</v>
      </c>
      <c r="R58" s="1">
        <v>5</v>
      </c>
      <c r="S58" s="1">
        <v>15</v>
      </c>
      <c r="T58" s="1">
        <v>5</v>
      </c>
      <c r="U58" s="1">
        <v>16</v>
      </c>
      <c r="V58" s="1">
        <v>6</v>
      </c>
      <c r="W58" s="1">
        <v>12</v>
      </c>
      <c r="X58" s="1">
        <v>5</v>
      </c>
      <c r="Y58" s="1">
        <v>18</v>
      </c>
    </row>
    <row r="59" spans="1:33" x14ac:dyDescent="0.2">
      <c r="A59" s="7" t="s">
        <v>23</v>
      </c>
      <c r="B59" t="s">
        <v>6</v>
      </c>
      <c r="C59" t="str">
        <f>LOOKUP(A59,collections!A:A,collections!D:D)</f>
        <v>E.cspc</v>
      </c>
      <c r="D59" t="str">
        <f t="shared" si="1"/>
        <v>Adult</v>
      </c>
      <c r="E59" t="str">
        <f>LOOKUP(A59,collections!A:A,collections!I:I)</f>
        <v>Fresh</v>
      </c>
      <c r="F59" s="1">
        <f>LOOKUP(A59,collections!A:A,collections!K:K) - LOOKUP(A59,collections!A:A,collections!E:E)</f>
        <v>69</v>
      </c>
      <c r="G59" s="11">
        <v>19.77</v>
      </c>
      <c r="H59">
        <v>17.32</v>
      </c>
      <c r="I59" s="9">
        <v>0.26400000000000001</v>
      </c>
      <c r="J59">
        <v>6</v>
      </c>
      <c r="K59">
        <v>14</v>
      </c>
      <c r="L59">
        <v>6</v>
      </c>
      <c r="M59">
        <v>11</v>
      </c>
      <c r="N59">
        <v>8</v>
      </c>
      <c r="O59">
        <v>9</v>
      </c>
      <c r="P59">
        <v>6</v>
      </c>
      <c r="Q59">
        <v>9</v>
      </c>
      <c r="R59" s="1">
        <v>8</v>
      </c>
      <c r="S59" s="1">
        <v>12</v>
      </c>
      <c r="T59" s="1">
        <v>5</v>
      </c>
      <c r="U59" s="1">
        <v>17</v>
      </c>
      <c r="V59" s="1">
        <v>4</v>
      </c>
      <c r="W59" s="1">
        <v>11</v>
      </c>
      <c r="X59" s="1">
        <v>5</v>
      </c>
      <c r="Y59" s="1">
        <v>8</v>
      </c>
      <c r="Z59" s="1">
        <v>4</v>
      </c>
      <c r="AA59" s="1">
        <v>10</v>
      </c>
      <c r="AB59" s="1">
        <v>6</v>
      </c>
      <c r="AC59" s="1">
        <v>6</v>
      </c>
      <c r="AD59" s="1">
        <v>5</v>
      </c>
      <c r="AE59" s="1">
        <v>10</v>
      </c>
      <c r="AF59" s="1">
        <v>4</v>
      </c>
      <c r="AG59" s="1">
        <v>5</v>
      </c>
    </row>
    <row r="60" spans="1:33" x14ac:dyDescent="0.2">
      <c r="A60" s="7" t="s">
        <v>23</v>
      </c>
      <c r="B60" t="s">
        <v>7</v>
      </c>
      <c r="C60" t="str">
        <f>LOOKUP(A60,collections!A:A,collections!D:D)</f>
        <v>E.cspc</v>
      </c>
      <c r="D60" t="str">
        <f t="shared" si="1"/>
        <v>Adult</v>
      </c>
      <c r="E60" t="str">
        <f>LOOKUP(A60,collections!A:A,collections!I:I)</f>
        <v>Fresh</v>
      </c>
      <c r="F60" s="1">
        <f>LOOKUP(A60,collections!A:A,collections!K:K) - LOOKUP(A60,collections!A:A,collections!E:E)</f>
        <v>69</v>
      </c>
      <c r="G60" s="11">
        <v>16.98</v>
      </c>
      <c r="H60">
        <v>15.14</v>
      </c>
      <c r="I60" s="9">
        <v>0.221</v>
      </c>
      <c r="J60">
        <v>5</v>
      </c>
      <c r="K60">
        <v>10</v>
      </c>
      <c r="L60">
        <v>8</v>
      </c>
      <c r="M60">
        <v>11</v>
      </c>
      <c r="N60">
        <v>9</v>
      </c>
      <c r="O60">
        <v>9</v>
      </c>
      <c r="P60">
        <v>11</v>
      </c>
      <c r="Q60">
        <v>9</v>
      </c>
      <c r="R60" s="1">
        <v>5</v>
      </c>
      <c r="S60" s="1">
        <v>12</v>
      </c>
      <c r="T60" s="1">
        <v>6</v>
      </c>
      <c r="U60" s="1">
        <v>9</v>
      </c>
      <c r="V60" s="1">
        <v>6</v>
      </c>
      <c r="W60" s="1">
        <v>11</v>
      </c>
      <c r="X60" s="1">
        <v>8</v>
      </c>
      <c r="Y60" s="1">
        <v>7</v>
      </c>
      <c r="Z60" s="1">
        <v>5</v>
      </c>
      <c r="AA60" s="1">
        <v>9</v>
      </c>
      <c r="AB60" s="1">
        <v>3</v>
      </c>
      <c r="AC60" s="1">
        <v>9</v>
      </c>
      <c r="AD60" s="1">
        <v>4</v>
      </c>
      <c r="AE60" s="1">
        <v>11</v>
      </c>
      <c r="AF60" s="1">
        <v>3</v>
      </c>
      <c r="AG60" s="1">
        <v>14</v>
      </c>
    </row>
    <row r="61" spans="1:33" x14ac:dyDescent="0.2">
      <c r="A61" s="7" t="s">
        <v>23</v>
      </c>
      <c r="B61" t="s">
        <v>39</v>
      </c>
      <c r="C61" t="str">
        <f>LOOKUP(A61,collections!A:A,collections!D:D)</f>
        <v>E.cspc</v>
      </c>
      <c r="D61" t="str">
        <f t="shared" si="1"/>
        <v>Adult</v>
      </c>
      <c r="E61" t="str">
        <f>LOOKUP(A61,collections!A:A,collections!I:I)</f>
        <v>Fresh</v>
      </c>
      <c r="F61" s="1">
        <f>LOOKUP(A61,collections!A:A,collections!K:K) - LOOKUP(A61,collections!A:A,collections!E:E)</f>
        <v>69</v>
      </c>
      <c r="H61">
        <v>14.59</v>
      </c>
      <c r="I61" s="9">
        <v>0.23200000000000001</v>
      </c>
      <c r="J61">
        <v>11</v>
      </c>
      <c r="K61">
        <v>12</v>
      </c>
      <c r="L61">
        <v>11</v>
      </c>
      <c r="M61">
        <v>13</v>
      </c>
      <c r="N61">
        <v>9</v>
      </c>
      <c r="O61">
        <v>14</v>
      </c>
      <c r="P61">
        <v>8</v>
      </c>
      <c r="Q61">
        <v>15</v>
      </c>
      <c r="R61" s="1">
        <v>5</v>
      </c>
      <c r="S61" s="1">
        <v>11</v>
      </c>
      <c r="T61" s="1">
        <v>6</v>
      </c>
      <c r="U61" s="1">
        <v>12</v>
      </c>
      <c r="V61" s="1">
        <v>5</v>
      </c>
      <c r="W61" s="1">
        <v>11</v>
      </c>
      <c r="X61" s="1">
        <v>6</v>
      </c>
      <c r="Y61" s="1">
        <v>8</v>
      </c>
      <c r="Z61" s="1">
        <v>4</v>
      </c>
      <c r="AA61" s="1">
        <v>12</v>
      </c>
      <c r="AB61" s="1">
        <v>6</v>
      </c>
      <c r="AC61" s="1">
        <v>8</v>
      </c>
      <c r="AD61" s="1">
        <v>6</v>
      </c>
      <c r="AE61" s="1">
        <v>10</v>
      </c>
      <c r="AF61" s="1">
        <v>5</v>
      </c>
      <c r="AG61" s="1">
        <v>21</v>
      </c>
    </row>
    <row r="62" spans="1:33" hidden="1" x14ac:dyDescent="0.2">
      <c r="A62" s="7" t="s">
        <v>25</v>
      </c>
      <c r="B62" t="s">
        <v>3</v>
      </c>
      <c r="C62" t="str">
        <f>LOOKUP(A62,collections!A:A,collections!D:D)</f>
        <v>E.ful</v>
      </c>
      <c r="D62" t="str">
        <f t="shared" si="1"/>
        <v>Juvenile</v>
      </c>
      <c r="E62" t="str">
        <f>LOOKUP(A62,collections!A:A,collections!I:I)</f>
        <v>Fresh</v>
      </c>
      <c r="F62"/>
      <c r="G62" s="11">
        <v>28.24</v>
      </c>
      <c r="H62">
        <v>26.68</v>
      </c>
      <c r="I62" s="9">
        <v>0.442</v>
      </c>
      <c r="J62">
        <v>8</v>
      </c>
      <c r="K62">
        <v>4</v>
      </c>
      <c r="L62">
        <v>8</v>
      </c>
      <c r="M62">
        <v>4</v>
      </c>
      <c r="N62">
        <v>5</v>
      </c>
      <c r="O62">
        <v>2</v>
      </c>
      <c r="P62">
        <v>7</v>
      </c>
      <c r="Q62">
        <v>3</v>
      </c>
      <c r="R62" s="1">
        <v>5</v>
      </c>
      <c r="S62" s="1">
        <v>4</v>
      </c>
      <c r="T62" s="1">
        <v>4</v>
      </c>
      <c r="U62" s="1">
        <v>5</v>
      </c>
      <c r="V62" s="1">
        <v>4</v>
      </c>
      <c r="W62" s="1">
        <v>4</v>
      </c>
      <c r="X62" s="1">
        <v>7</v>
      </c>
      <c r="Y62" s="1">
        <v>3</v>
      </c>
    </row>
    <row r="63" spans="1:33" hidden="1" x14ac:dyDescent="0.2">
      <c r="A63" s="7" t="s">
        <v>25</v>
      </c>
      <c r="B63" t="s">
        <v>5</v>
      </c>
      <c r="C63" t="str">
        <f>LOOKUP(A63,collections!A:A,collections!D:D)</f>
        <v>E.ful</v>
      </c>
      <c r="D63" t="str">
        <f t="shared" si="1"/>
        <v>Juvenile</v>
      </c>
      <c r="E63" t="str">
        <f>LOOKUP(A63,collections!A:A,collections!I:I)</f>
        <v>Fresh</v>
      </c>
      <c r="F63"/>
      <c r="G63" s="11">
        <v>27.32</v>
      </c>
      <c r="H63">
        <v>25.99</v>
      </c>
      <c r="I63" s="9">
        <v>0.439</v>
      </c>
      <c r="J63">
        <v>6</v>
      </c>
      <c r="K63">
        <v>2</v>
      </c>
      <c r="L63">
        <v>5</v>
      </c>
      <c r="M63">
        <v>4</v>
      </c>
      <c r="N63">
        <v>4</v>
      </c>
      <c r="O63">
        <v>6</v>
      </c>
      <c r="P63">
        <v>5</v>
      </c>
      <c r="Q63">
        <v>4</v>
      </c>
      <c r="R63" s="1">
        <v>4</v>
      </c>
      <c r="S63" s="1">
        <v>4</v>
      </c>
      <c r="T63" s="1">
        <v>7</v>
      </c>
      <c r="U63" s="1">
        <v>3</v>
      </c>
      <c r="V63" s="1">
        <v>4</v>
      </c>
      <c r="W63" s="1">
        <v>6</v>
      </c>
      <c r="X63" s="1">
        <v>3</v>
      </c>
      <c r="Y63" s="1">
        <v>3</v>
      </c>
    </row>
    <row r="64" spans="1:33" hidden="1" x14ac:dyDescent="0.2">
      <c r="A64" s="7" t="s">
        <v>25</v>
      </c>
      <c r="B64" t="s">
        <v>38</v>
      </c>
      <c r="C64" t="str">
        <f>LOOKUP(A64,collections!A:A,collections!D:D)</f>
        <v>E.ful</v>
      </c>
      <c r="D64" t="str">
        <f t="shared" si="1"/>
        <v>Juvenile</v>
      </c>
      <c r="E64" t="str">
        <f>LOOKUP(A64,collections!A:A,collections!I:I)</f>
        <v>Fresh</v>
      </c>
      <c r="F64"/>
      <c r="H64">
        <v>26.02</v>
      </c>
      <c r="I64" s="9">
        <v>0.43099999999999999</v>
      </c>
      <c r="J64">
        <v>3</v>
      </c>
      <c r="K64">
        <v>5</v>
      </c>
      <c r="L64">
        <v>5</v>
      </c>
      <c r="M64">
        <v>6</v>
      </c>
      <c r="N64">
        <v>2</v>
      </c>
      <c r="O64">
        <v>6</v>
      </c>
      <c r="P64">
        <v>7</v>
      </c>
      <c r="Q64">
        <v>2</v>
      </c>
      <c r="R64" s="1">
        <v>4</v>
      </c>
      <c r="S64" s="1">
        <v>5</v>
      </c>
      <c r="T64" s="1">
        <v>5</v>
      </c>
      <c r="U64" s="1">
        <v>4</v>
      </c>
      <c r="V64" s="1">
        <v>4</v>
      </c>
      <c r="W64" s="1">
        <v>6</v>
      </c>
      <c r="X64" s="1">
        <v>3</v>
      </c>
      <c r="Y64" s="1">
        <v>2</v>
      </c>
    </row>
    <row r="65" spans="1:33" x14ac:dyDescent="0.2">
      <c r="A65" s="7" t="s">
        <v>25</v>
      </c>
      <c r="B65" t="s">
        <v>6</v>
      </c>
      <c r="C65" t="str">
        <f>LOOKUP(A65,collections!A:A,collections!D:D)</f>
        <v>E.ful</v>
      </c>
      <c r="D65" t="str">
        <f t="shared" si="1"/>
        <v>Adult</v>
      </c>
      <c r="E65" t="str">
        <f>LOOKUP(A65,collections!A:A,collections!I:I)</f>
        <v>Fresh</v>
      </c>
      <c r="F65" s="1">
        <f>LOOKUP(A65,collections!A:A,collections!K:K) - LOOKUP(A65,collections!A:A,collections!E:E)</f>
        <v>69</v>
      </c>
      <c r="G65" s="11">
        <v>35.15</v>
      </c>
      <c r="H65">
        <v>33.380000000000003</v>
      </c>
      <c r="I65" s="9">
        <v>0.54900000000000004</v>
      </c>
      <c r="J65">
        <v>5</v>
      </c>
      <c r="K65">
        <v>4</v>
      </c>
      <c r="L65">
        <v>4</v>
      </c>
      <c r="M65">
        <v>6</v>
      </c>
      <c r="N65">
        <v>6</v>
      </c>
      <c r="O65">
        <v>3</v>
      </c>
      <c r="P65">
        <v>5</v>
      </c>
      <c r="Q65">
        <v>5</v>
      </c>
      <c r="R65" s="1">
        <v>3</v>
      </c>
      <c r="S65" s="1">
        <v>6</v>
      </c>
      <c r="T65" s="1">
        <v>2</v>
      </c>
      <c r="U65" s="1">
        <v>6</v>
      </c>
      <c r="V65" s="1">
        <v>5</v>
      </c>
      <c r="W65" s="1">
        <v>4</v>
      </c>
      <c r="X65" s="1">
        <v>4</v>
      </c>
      <c r="Y65" s="1">
        <v>1</v>
      </c>
      <c r="Z65" s="1">
        <v>3</v>
      </c>
      <c r="AA65" s="1">
        <v>7</v>
      </c>
      <c r="AB65" s="1">
        <v>3</v>
      </c>
      <c r="AC65" s="1">
        <v>5</v>
      </c>
      <c r="AD65" s="1">
        <v>3</v>
      </c>
      <c r="AE65" s="1">
        <v>4</v>
      </c>
      <c r="AF65" s="1">
        <v>5</v>
      </c>
      <c r="AG65" s="1">
        <v>3</v>
      </c>
    </row>
    <row r="66" spans="1:33" x14ac:dyDescent="0.2">
      <c r="A66" s="7" t="s">
        <v>25</v>
      </c>
      <c r="B66" t="s">
        <v>7</v>
      </c>
      <c r="C66" t="str">
        <f>LOOKUP(A66,collections!A:A,collections!D:D)</f>
        <v>E.ful</v>
      </c>
      <c r="D66" t="str">
        <f t="shared" ref="D66:D97" si="2">IF(LEFT(B66)="J","Juvenile","Adult")</f>
        <v>Adult</v>
      </c>
      <c r="E66" t="str">
        <f>LOOKUP(A66,collections!A:A,collections!I:I)</f>
        <v>Fresh</v>
      </c>
      <c r="F66" s="1">
        <f>LOOKUP(A66,collections!A:A,collections!K:K) - LOOKUP(A66,collections!A:A,collections!E:E)</f>
        <v>69</v>
      </c>
      <c r="G66" s="11">
        <v>23.96</v>
      </c>
      <c r="H66">
        <v>22.61</v>
      </c>
      <c r="I66" s="9">
        <v>0.40200000000000002</v>
      </c>
      <c r="J66">
        <v>5</v>
      </c>
      <c r="K66">
        <v>2</v>
      </c>
      <c r="L66">
        <v>6</v>
      </c>
      <c r="M66">
        <v>2</v>
      </c>
      <c r="N66">
        <v>2</v>
      </c>
      <c r="O66">
        <v>6</v>
      </c>
      <c r="P66">
        <v>6</v>
      </c>
      <c r="Q66">
        <v>1</v>
      </c>
      <c r="R66" s="1">
        <v>2</v>
      </c>
      <c r="S66" s="1">
        <v>5</v>
      </c>
      <c r="T66" s="1">
        <v>3</v>
      </c>
      <c r="U66" s="1">
        <v>4</v>
      </c>
      <c r="V66" s="1">
        <v>3</v>
      </c>
      <c r="W66" s="1">
        <v>3</v>
      </c>
      <c r="X66" s="1">
        <v>2</v>
      </c>
      <c r="Y66" s="1">
        <v>5</v>
      </c>
      <c r="Z66" s="1">
        <v>4</v>
      </c>
      <c r="AA66" s="1">
        <v>2</v>
      </c>
      <c r="AB66" s="1">
        <v>7</v>
      </c>
      <c r="AC66" s="1">
        <v>1</v>
      </c>
      <c r="AD66" s="1">
        <v>2</v>
      </c>
      <c r="AE66" s="1">
        <v>3</v>
      </c>
      <c r="AF66" s="1">
        <v>2</v>
      </c>
      <c r="AG66" s="1">
        <v>2</v>
      </c>
    </row>
    <row r="67" spans="1:33" x14ac:dyDescent="0.2">
      <c r="A67" s="7" t="s">
        <v>25</v>
      </c>
      <c r="B67" t="s">
        <v>39</v>
      </c>
      <c r="C67" t="str">
        <f>LOOKUP(A67,collections!A:A,collections!D:D)</f>
        <v>E.ful</v>
      </c>
      <c r="D67" t="str">
        <f t="shared" si="2"/>
        <v>Adult</v>
      </c>
      <c r="E67" t="str">
        <f>LOOKUP(A67,collections!A:A,collections!I:I)</f>
        <v>Fresh</v>
      </c>
      <c r="F67" s="1">
        <f>LOOKUP(A67,collections!A:A,collections!K:K) - LOOKUP(A67,collections!A:A,collections!E:E)</f>
        <v>69</v>
      </c>
      <c r="G67" s="11">
        <v>21.74</v>
      </c>
      <c r="H67">
        <v>20.56</v>
      </c>
      <c r="I67" s="9">
        <v>0.36799999999999999</v>
      </c>
      <c r="J67">
        <v>4</v>
      </c>
      <c r="K67">
        <v>6</v>
      </c>
      <c r="L67">
        <v>2</v>
      </c>
      <c r="M67">
        <v>5</v>
      </c>
      <c r="N67">
        <v>4</v>
      </c>
      <c r="O67">
        <v>6</v>
      </c>
      <c r="P67">
        <v>3</v>
      </c>
      <c r="Q67">
        <v>7</v>
      </c>
      <c r="R67" s="1">
        <v>4</v>
      </c>
      <c r="S67" s="1">
        <v>4</v>
      </c>
      <c r="T67" s="1">
        <v>2</v>
      </c>
      <c r="U67" s="1">
        <v>3</v>
      </c>
      <c r="V67" s="1">
        <v>2</v>
      </c>
      <c r="W67" s="1">
        <v>2</v>
      </c>
      <c r="X67" s="1">
        <v>2</v>
      </c>
      <c r="Y67" s="1">
        <v>6</v>
      </c>
      <c r="Z67" s="1">
        <v>2</v>
      </c>
      <c r="AA67" s="1">
        <v>4</v>
      </c>
      <c r="AB67" s="1">
        <v>2</v>
      </c>
      <c r="AC67" s="1">
        <v>7</v>
      </c>
      <c r="AD67" s="1">
        <v>5</v>
      </c>
      <c r="AE67" s="1">
        <v>2</v>
      </c>
      <c r="AF67" s="1">
        <v>4</v>
      </c>
      <c r="AG67" s="1">
        <v>3</v>
      </c>
    </row>
    <row r="68" spans="1:33" hidden="1" x14ac:dyDescent="0.2">
      <c r="A68" s="7" t="s">
        <v>27</v>
      </c>
      <c r="B68" t="s">
        <v>3</v>
      </c>
      <c r="C68" t="str">
        <f>LOOKUP(A68,collections!A:A,collections!D:D)</f>
        <v>E.cam</v>
      </c>
      <c r="D68" t="str">
        <f t="shared" si="2"/>
        <v>Juvenile</v>
      </c>
      <c r="E68" t="str">
        <f>LOOKUP(A68,collections!A:A,collections!I:I)</f>
        <v>Fresh</v>
      </c>
      <c r="F68"/>
      <c r="H68">
        <v>10.45</v>
      </c>
      <c r="I68" s="9">
        <v>0.16</v>
      </c>
      <c r="J68">
        <v>6</v>
      </c>
      <c r="K68">
        <v>9</v>
      </c>
      <c r="L68">
        <v>6</v>
      </c>
      <c r="M68">
        <v>8</v>
      </c>
      <c r="N68">
        <v>7</v>
      </c>
      <c r="O68">
        <v>10</v>
      </c>
      <c r="P68">
        <v>7</v>
      </c>
      <c r="Q68">
        <v>8</v>
      </c>
      <c r="R68" s="1">
        <v>3</v>
      </c>
      <c r="S68" s="1">
        <v>10</v>
      </c>
      <c r="T68" s="1">
        <v>6</v>
      </c>
      <c r="U68" s="1">
        <v>8</v>
      </c>
      <c r="V68" s="1">
        <v>3</v>
      </c>
      <c r="W68" s="1">
        <v>7</v>
      </c>
      <c r="X68" s="1">
        <v>3</v>
      </c>
      <c r="Y68" s="1">
        <v>8</v>
      </c>
    </row>
    <row r="69" spans="1:33" hidden="1" x14ac:dyDescent="0.2">
      <c r="A69" s="7" t="s">
        <v>27</v>
      </c>
      <c r="B69" t="s">
        <v>5</v>
      </c>
      <c r="C69" t="str">
        <f>LOOKUP(A69,collections!A:A,collections!D:D)</f>
        <v>E.cam</v>
      </c>
      <c r="D69" t="str">
        <f t="shared" si="2"/>
        <v>Juvenile</v>
      </c>
      <c r="E69" t="str">
        <f>LOOKUP(A69,collections!A:A,collections!I:I)</f>
        <v>Fresh</v>
      </c>
      <c r="F69"/>
      <c r="H69">
        <v>6.61</v>
      </c>
      <c r="I69" s="9">
        <v>9.9000000000000005E-2</v>
      </c>
      <c r="J69">
        <v>5</v>
      </c>
      <c r="K69">
        <v>7</v>
      </c>
      <c r="L69">
        <v>4</v>
      </c>
      <c r="M69">
        <v>9</v>
      </c>
      <c r="N69">
        <v>5</v>
      </c>
      <c r="O69">
        <v>7</v>
      </c>
      <c r="P69">
        <v>7</v>
      </c>
      <c r="Q69">
        <v>4</v>
      </c>
      <c r="R69" s="1">
        <v>3</v>
      </c>
      <c r="S69" s="1">
        <v>6</v>
      </c>
      <c r="T69" s="1">
        <v>2</v>
      </c>
      <c r="U69" s="1">
        <v>7</v>
      </c>
      <c r="V69" s="1">
        <v>2</v>
      </c>
      <c r="W69" s="1">
        <v>8</v>
      </c>
      <c r="X69" s="1">
        <v>2</v>
      </c>
      <c r="Y69" s="1">
        <v>7</v>
      </c>
    </row>
    <row r="70" spans="1:33" hidden="1" x14ac:dyDescent="0.2">
      <c r="A70" s="7" t="s">
        <v>27</v>
      </c>
      <c r="B70" t="s">
        <v>38</v>
      </c>
      <c r="C70" t="str">
        <f>LOOKUP(A70,collections!A:A,collections!D:D)</f>
        <v>E.cam</v>
      </c>
      <c r="D70" t="str">
        <f t="shared" si="2"/>
        <v>Juvenile</v>
      </c>
      <c r="E70" t="str">
        <f>LOOKUP(A70,collections!A:A,collections!I:I)</f>
        <v>Fresh</v>
      </c>
      <c r="F70"/>
      <c r="H70">
        <v>8.1199999999999992</v>
      </c>
      <c r="I70" s="9">
        <v>0.125</v>
      </c>
      <c r="J70">
        <v>3</v>
      </c>
      <c r="K70">
        <v>10</v>
      </c>
      <c r="L70">
        <v>2</v>
      </c>
      <c r="M70">
        <v>10</v>
      </c>
      <c r="N70">
        <v>5</v>
      </c>
      <c r="O70">
        <v>9</v>
      </c>
      <c r="P70">
        <v>7</v>
      </c>
      <c r="Q70">
        <v>9</v>
      </c>
      <c r="R70" s="1">
        <v>4</v>
      </c>
      <c r="S70" s="1">
        <v>9</v>
      </c>
      <c r="T70" s="1">
        <v>3</v>
      </c>
      <c r="U70" s="1">
        <v>12</v>
      </c>
      <c r="V70" s="1">
        <v>4</v>
      </c>
      <c r="W70" s="1">
        <v>7</v>
      </c>
      <c r="X70" s="1">
        <v>3</v>
      </c>
      <c r="Y70" s="1">
        <v>11</v>
      </c>
    </row>
    <row r="71" spans="1:33" x14ac:dyDescent="0.2">
      <c r="A71" s="7" t="s">
        <v>27</v>
      </c>
      <c r="B71" t="s">
        <v>6</v>
      </c>
      <c r="C71" t="str">
        <f>LOOKUP(A71,collections!A:A,collections!D:D)</f>
        <v>E.cam</v>
      </c>
      <c r="D71" t="str">
        <f t="shared" si="2"/>
        <v>Adult</v>
      </c>
      <c r="E71" t="str">
        <f>LOOKUP(A71,collections!A:A,collections!I:I)</f>
        <v>Fresh</v>
      </c>
      <c r="F71" s="1">
        <f>LOOKUP(A71,collections!A:A,collections!K:K) - LOOKUP(A71,collections!A:A,collections!E:E)</f>
        <v>28</v>
      </c>
      <c r="H71">
        <v>22.12</v>
      </c>
      <c r="I71" s="9">
        <v>0.42499999999999999</v>
      </c>
      <c r="J71">
        <v>6</v>
      </c>
      <c r="K71">
        <v>6</v>
      </c>
      <c r="L71">
        <v>5</v>
      </c>
      <c r="M71">
        <v>8</v>
      </c>
      <c r="N71">
        <v>6</v>
      </c>
      <c r="O71">
        <v>8</v>
      </c>
      <c r="P71">
        <v>6</v>
      </c>
      <c r="Q71">
        <v>5</v>
      </c>
      <c r="R71" s="1">
        <v>5</v>
      </c>
      <c r="S71" s="1">
        <v>5</v>
      </c>
      <c r="T71" s="1">
        <v>3</v>
      </c>
      <c r="U71" s="1">
        <v>9</v>
      </c>
      <c r="V71" s="1">
        <v>3</v>
      </c>
      <c r="W71" s="1">
        <v>8</v>
      </c>
      <c r="X71" s="1">
        <v>2</v>
      </c>
      <c r="Y71" s="1">
        <v>5</v>
      </c>
      <c r="Z71" s="1">
        <v>4</v>
      </c>
      <c r="AA71" s="1">
        <v>3</v>
      </c>
      <c r="AB71" s="1">
        <v>6</v>
      </c>
      <c r="AC71" s="1">
        <v>2</v>
      </c>
      <c r="AD71" s="1">
        <v>2</v>
      </c>
      <c r="AE71" s="1">
        <v>3</v>
      </c>
      <c r="AF71" s="1">
        <v>5</v>
      </c>
      <c r="AG71" s="1">
        <v>0</v>
      </c>
    </row>
    <row r="72" spans="1:33" x14ac:dyDescent="0.2">
      <c r="A72" s="7" t="s">
        <v>27</v>
      </c>
      <c r="B72" t="s">
        <v>7</v>
      </c>
      <c r="C72" t="str">
        <f>LOOKUP(A72,collections!A:A,collections!D:D)</f>
        <v>E.cam</v>
      </c>
      <c r="D72" t="str">
        <f t="shared" si="2"/>
        <v>Adult</v>
      </c>
      <c r="E72" t="str">
        <f>LOOKUP(A72,collections!A:A,collections!I:I)</f>
        <v>Fresh</v>
      </c>
      <c r="F72" s="1">
        <f>LOOKUP(A72,collections!A:A,collections!K:K) - LOOKUP(A72,collections!A:A,collections!E:E)</f>
        <v>28</v>
      </c>
      <c r="H72">
        <v>11.51</v>
      </c>
      <c r="I72" s="9">
        <v>0.224</v>
      </c>
      <c r="J72">
        <v>6</v>
      </c>
      <c r="K72">
        <v>5</v>
      </c>
      <c r="L72">
        <v>5</v>
      </c>
      <c r="M72">
        <v>9</v>
      </c>
      <c r="N72">
        <v>6</v>
      </c>
      <c r="O72">
        <v>6</v>
      </c>
      <c r="P72">
        <v>7</v>
      </c>
      <c r="Q72">
        <v>7</v>
      </c>
      <c r="R72" s="1">
        <v>6</v>
      </c>
      <c r="S72" s="1">
        <v>3</v>
      </c>
      <c r="T72" s="1">
        <v>4</v>
      </c>
      <c r="U72" s="1">
        <v>6</v>
      </c>
      <c r="V72" s="1">
        <v>5</v>
      </c>
      <c r="W72" s="1">
        <v>5</v>
      </c>
      <c r="X72" s="1">
        <v>3</v>
      </c>
      <c r="Y72" s="1">
        <v>3</v>
      </c>
      <c r="Z72" s="1">
        <v>6</v>
      </c>
      <c r="AA72" s="1">
        <v>1</v>
      </c>
      <c r="AB72" s="1">
        <v>5</v>
      </c>
      <c r="AC72" s="1">
        <v>0</v>
      </c>
      <c r="AD72" s="1">
        <v>3</v>
      </c>
      <c r="AE72" s="1">
        <v>1</v>
      </c>
      <c r="AF72" s="1">
        <v>3</v>
      </c>
      <c r="AG72" s="1">
        <v>1</v>
      </c>
    </row>
    <row r="73" spans="1:33" x14ac:dyDescent="0.2">
      <c r="A73" s="7" t="s">
        <v>27</v>
      </c>
      <c r="B73" t="s">
        <v>39</v>
      </c>
      <c r="C73" t="str">
        <f>LOOKUP(A73,collections!A:A,collections!D:D)</f>
        <v>E.cam</v>
      </c>
      <c r="D73" t="str">
        <f t="shared" si="2"/>
        <v>Adult</v>
      </c>
      <c r="E73" t="str">
        <f>LOOKUP(A73,collections!A:A,collections!I:I)</f>
        <v>Fresh</v>
      </c>
      <c r="F73" s="1">
        <f>LOOKUP(A73,collections!A:A,collections!K:K) - LOOKUP(A73,collections!A:A,collections!E:E)</f>
        <v>28</v>
      </c>
      <c r="H73">
        <v>16.88</v>
      </c>
      <c r="I73" s="9">
        <v>0.316</v>
      </c>
      <c r="J73">
        <v>6</v>
      </c>
      <c r="K73">
        <v>7</v>
      </c>
      <c r="L73">
        <v>5</v>
      </c>
      <c r="M73">
        <v>10</v>
      </c>
      <c r="N73">
        <v>5</v>
      </c>
      <c r="O73">
        <v>7</v>
      </c>
      <c r="P73">
        <v>4</v>
      </c>
      <c r="Q73">
        <v>7</v>
      </c>
      <c r="R73" s="1">
        <v>3</v>
      </c>
      <c r="S73" s="1">
        <v>7</v>
      </c>
      <c r="T73" s="1">
        <v>4</v>
      </c>
      <c r="U73" s="1">
        <v>7</v>
      </c>
      <c r="V73" s="1">
        <v>4</v>
      </c>
      <c r="W73" s="1">
        <v>7</v>
      </c>
      <c r="X73" s="1">
        <v>3</v>
      </c>
      <c r="Y73" s="1">
        <v>7</v>
      </c>
      <c r="Z73" s="1">
        <v>4</v>
      </c>
      <c r="AA73" s="1">
        <v>0</v>
      </c>
      <c r="AB73" s="1">
        <v>3</v>
      </c>
      <c r="AC73" s="1">
        <v>1</v>
      </c>
      <c r="AD73" s="1">
        <v>4</v>
      </c>
      <c r="AE73" s="1">
        <v>3</v>
      </c>
      <c r="AF73" s="1">
        <v>4</v>
      </c>
      <c r="AG73" s="1">
        <v>1</v>
      </c>
    </row>
    <row r="74" spans="1:33" hidden="1" x14ac:dyDescent="0.2">
      <c r="A74" s="7" t="s">
        <v>29</v>
      </c>
      <c r="B74" t="s">
        <v>3</v>
      </c>
      <c r="C74" t="str">
        <f>LOOKUP(A74,collections!A:A,collections!D:D)</f>
        <v>E.cam</v>
      </c>
      <c r="D74" t="str">
        <f t="shared" si="2"/>
        <v>Juvenile</v>
      </c>
      <c r="E74" t="str">
        <f>LOOKUP(A74,collections!A:A,collections!I:I)</f>
        <v>Fresh</v>
      </c>
      <c r="F74"/>
      <c r="H74">
        <v>25.43</v>
      </c>
      <c r="I74" s="9">
        <v>0.44500000000000001</v>
      </c>
      <c r="J74">
        <v>6</v>
      </c>
      <c r="K74">
        <v>11</v>
      </c>
      <c r="L74">
        <v>7</v>
      </c>
      <c r="M74">
        <v>13</v>
      </c>
      <c r="N74">
        <v>7</v>
      </c>
      <c r="O74">
        <v>11</v>
      </c>
      <c r="P74">
        <v>8</v>
      </c>
      <c r="Q74">
        <v>9</v>
      </c>
      <c r="R74" s="1">
        <v>5</v>
      </c>
      <c r="S74" s="1">
        <v>8</v>
      </c>
      <c r="T74" s="1">
        <v>7</v>
      </c>
      <c r="U74" s="1">
        <v>9</v>
      </c>
      <c r="V74" s="1">
        <v>3</v>
      </c>
      <c r="W74" s="1">
        <v>14</v>
      </c>
      <c r="X74" s="1">
        <v>5</v>
      </c>
      <c r="Y74" s="1">
        <v>13</v>
      </c>
    </row>
    <row r="75" spans="1:33" hidden="1" x14ac:dyDescent="0.2">
      <c r="A75" s="7" t="s">
        <v>29</v>
      </c>
      <c r="B75" t="s">
        <v>5</v>
      </c>
      <c r="C75" t="str">
        <f>LOOKUP(A75,collections!A:A,collections!D:D)</f>
        <v>E.cam</v>
      </c>
      <c r="D75" t="str">
        <f t="shared" si="2"/>
        <v>Juvenile</v>
      </c>
      <c r="E75" t="str">
        <f>LOOKUP(A75,collections!A:A,collections!I:I)</f>
        <v>Fresh</v>
      </c>
      <c r="F75"/>
      <c r="H75">
        <v>30.72</v>
      </c>
      <c r="I75" s="9">
        <v>0.42799999999999999</v>
      </c>
      <c r="J75">
        <v>9</v>
      </c>
      <c r="K75">
        <v>14</v>
      </c>
      <c r="L75">
        <v>7</v>
      </c>
      <c r="M75">
        <v>13</v>
      </c>
      <c r="N75">
        <v>4</v>
      </c>
      <c r="O75">
        <v>14</v>
      </c>
      <c r="P75">
        <v>6</v>
      </c>
      <c r="Q75">
        <v>17</v>
      </c>
      <c r="R75" s="1">
        <v>4</v>
      </c>
      <c r="S75" s="1">
        <v>8</v>
      </c>
      <c r="T75" s="1">
        <v>4</v>
      </c>
      <c r="U75" s="1">
        <v>9</v>
      </c>
      <c r="V75" s="1">
        <v>3</v>
      </c>
      <c r="W75" s="1">
        <v>13</v>
      </c>
      <c r="X75" s="1">
        <v>5</v>
      </c>
      <c r="Y75" s="1">
        <v>10</v>
      </c>
    </row>
    <row r="76" spans="1:33" hidden="1" x14ac:dyDescent="0.2">
      <c r="A76" s="7" t="s">
        <v>29</v>
      </c>
      <c r="B76" t="s">
        <v>38</v>
      </c>
      <c r="C76" t="str">
        <f>LOOKUP(A76,collections!A:A,collections!D:D)</f>
        <v>E.cam</v>
      </c>
      <c r="D76" t="str">
        <f t="shared" si="2"/>
        <v>Juvenile</v>
      </c>
      <c r="E76" t="str">
        <f>LOOKUP(A76,collections!A:A,collections!I:I)</f>
        <v>Fresh</v>
      </c>
      <c r="F76"/>
      <c r="H76">
        <v>23.12</v>
      </c>
      <c r="I76" s="9">
        <v>0.31900000000000001</v>
      </c>
      <c r="J76">
        <v>6</v>
      </c>
      <c r="K76">
        <v>13</v>
      </c>
      <c r="L76">
        <v>7</v>
      </c>
      <c r="M76">
        <v>13</v>
      </c>
      <c r="N76">
        <v>5</v>
      </c>
      <c r="O76">
        <v>14</v>
      </c>
      <c r="P76">
        <v>10</v>
      </c>
      <c r="Q76">
        <v>10</v>
      </c>
      <c r="R76" s="1">
        <v>7</v>
      </c>
      <c r="S76" s="1">
        <v>11</v>
      </c>
      <c r="T76" s="1">
        <v>5</v>
      </c>
      <c r="U76" s="1">
        <v>11</v>
      </c>
      <c r="V76" s="1">
        <v>7</v>
      </c>
      <c r="W76" s="1">
        <v>6</v>
      </c>
      <c r="X76" s="1">
        <v>8</v>
      </c>
      <c r="Y76" s="1">
        <v>7</v>
      </c>
    </row>
    <row r="77" spans="1:33" x14ac:dyDescent="0.2">
      <c r="A77" s="7" t="s">
        <v>29</v>
      </c>
      <c r="B77" t="s">
        <v>6</v>
      </c>
      <c r="C77" t="str">
        <f>LOOKUP(A77,collections!A:A,collections!D:D)</f>
        <v>E.cam</v>
      </c>
      <c r="D77" t="str">
        <f t="shared" si="2"/>
        <v>Adult</v>
      </c>
      <c r="E77" t="str">
        <f>LOOKUP(A77,collections!A:A,collections!I:I)</f>
        <v>Fresh</v>
      </c>
      <c r="F77" s="1">
        <f>LOOKUP(A77,collections!A:A,collections!K:K) - LOOKUP(A77,collections!A:A,collections!E:E)</f>
        <v>28</v>
      </c>
      <c r="H77">
        <v>25.42</v>
      </c>
      <c r="I77" s="9">
        <v>0.442</v>
      </c>
      <c r="J77">
        <v>9</v>
      </c>
      <c r="K77">
        <v>11</v>
      </c>
      <c r="L77">
        <v>4</v>
      </c>
      <c r="M77">
        <v>15</v>
      </c>
      <c r="N77">
        <v>7</v>
      </c>
      <c r="O77">
        <v>15</v>
      </c>
      <c r="P77">
        <v>6</v>
      </c>
      <c r="Q77">
        <v>13</v>
      </c>
      <c r="R77" s="1">
        <v>4</v>
      </c>
      <c r="S77" s="1">
        <v>14</v>
      </c>
      <c r="T77" s="1">
        <v>3</v>
      </c>
      <c r="U77" s="1">
        <v>12</v>
      </c>
      <c r="V77" s="1">
        <v>4</v>
      </c>
      <c r="W77" s="1">
        <v>8</v>
      </c>
      <c r="X77" s="1">
        <v>5</v>
      </c>
      <c r="Y77" s="1">
        <v>10</v>
      </c>
      <c r="Z77" s="1">
        <v>3</v>
      </c>
      <c r="AA77" s="1">
        <v>5</v>
      </c>
      <c r="AB77" s="1">
        <v>3</v>
      </c>
      <c r="AC77" s="1">
        <v>3</v>
      </c>
      <c r="AD77" s="1">
        <v>3</v>
      </c>
      <c r="AE77" s="1">
        <v>4</v>
      </c>
      <c r="AF77" s="1">
        <v>4</v>
      </c>
      <c r="AG77" s="1">
        <v>5</v>
      </c>
    </row>
    <row r="78" spans="1:33" x14ac:dyDescent="0.2">
      <c r="A78" s="7" t="s">
        <v>29</v>
      </c>
      <c r="B78" t="s">
        <v>7</v>
      </c>
      <c r="C78" t="str">
        <f>LOOKUP(A78,collections!A:A,collections!D:D)</f>
        <v>E.cam</v>
      </c>
      <c r="D78" t="str">
        <f t="shared" si="2"/>
        <v>Adult</v>
      </c>
      <c r="E78" t="str">
        <f>LOOKUP(A78,collections!A:A,collections!I:I)</f>
        <v>Fresh</v>
      </c>
      <c r="F78" s="1">
        <f>LOOKUP(A78,collections!A:A,collections!K:K) - LOOKUP(A78,collections!A:A,collections!E:E)</f>
        <v>28</v>
      </c>
      <c r="H78">
        <v>21.59</v>
      </c>
      <c r="I78" s="9">
        <v>0.36499999999999999</v>
      </c>
      <c r="J78">
        <v>2</v>
      </c>
      <c r="K78">
        <v>18</v>
      </c>
      <c r="L78">
        <v>4</v>
      </c>
      <c r="M78">
        <v>16</v>
      </c>
      <c r="N78">
        <v>9</v>
      </c>
      <c r="O78">
        <v>9</v>
      </c>
      <c r="P78">
        <v>8</v>
      </c>
      <c r="Q78">
        <v>12</v>
      </c>
      <c r="R78" s="1">
        <v>12</v>
      </c>
      <c r="S78" s="1">
        <v>8</v>
      </c>
      <c r="T78" s="1">
        <v>7</v>
      </c>
      <c r="U78" s="1">
        <v>7</v>
      </c>
      <c r="V78" s="1">
        <v>6</v>
      </c>
      <c r="W78" s="1">
        <v>6</v>
      </c>
      <c r="X78" s="1">
        <v>7</v>
      </c>
      <c r="Y78" s="1">
        <v>10</v>
      </c>
      <c r="Z78" s="1">
        <v>4</v>
      </c>
      <c r="AA78" s="1">
        <v>4</v>
      </c>
      <c r="AB78" s="1">
        <v>4</v>
      </c>
      <c r="AC78" s="1">
        <v>1</v>
      </c>
      <c r="AD78" s="1">
        <v>7</v>
      </c>
      <c r="AE78" s="1">
        <v>4</v>
      </c>
      <c r="AF78" s="1">
        <v>3</v>
      </c>
      <c r="AG78" s="1">
        <v>2</v>
      </c>
    </row>
    <row r="79" spans="1:33" x14ac:dyDescent="0.2">
      <c r="A79" s="7" t="s">
        <v>29</v>
      </c>
      <c r="B79" t="s">
        <v>39</v>
      </c>
      <c r="C79" t="str">
        <f>LOOKUP(A79,collections!A:A,collections!D:D)</f>
        <v>E.cam</v>
      </c>
      <c r="D79" t="str">
        <f t="shared" si="2"/>
        <v>Adult</v>
      </c>
      <c r="E79" t="str">
        <f>LOOKUP(A79,collections!A:A,collections!I:I)</f>
        <v>Fresh</v>
      </c>
      <c r="F79" s="1">
        <f>LOOKUP(A79,collections!A:A,collections!K:K) - LOOKUP(A79,collections!A:A,collections!E:E)</f>
        <v>28</v>
      </c>
      <c r="H79">
        <v>24.56</v>
      </c>
      <c r="I79" s="9">
        <v>0.40400000000000003</v>
      </c>
      <c r="J79">
        <v>6</v>
      </c>
      <c r="K79">
        <v>15</v>
      </c>
      <c r="L79">
        <v>6</v>
      </c>
      <c r="M79">
        <v>14</v>
      </c>
      <c r="N79">
        <v>6</v>
      </c>
      <c r="O79">
        <v>15</v>
      </c>
      <c r="P79">
        <v>6</v>
      </c>
      <c r="Q79">
        <v>9</v>
      </c>
      <c r="R79" s="1">
        <v>10</v>
      </c>
      <c r="S79" s="1">
        <v>8</v>
      </c>
      <c r="T79" s="1">
        <v>8</v>
      </c>
      <c r="U79" s="1">
        <v>6</v>
      </c>
      <c r="V79" s="1">
        <v>7</v>
      </c>
      <c r="W79" s="1">
        <v>11</v>
      </c>
      <c r="X79" s="1">
        <v>7</v>
      </c>
      <c r="Y79" s="1">
        <v>8</v>
      </c>
      <c r="Z79" s="1">
        <v>3</v>
      </c>
      <c r="AA79" s="1">
        <v>8</v>
      </c>
      <c r="AB79" s="1">
        <v>4</v>
      </c>
      <c r="AC79" s="1">
        <v>6</v>
      </c>
      <c r="AD79" s="1">
        <v>4</v>
      </c>
      <c r="AE79" s="1">
        <v>3</v>
      </c>
      <c r="AF79" s="1">
        <v>3</v>
      </c>
      <c r="AG79" s="1">
        <v>3</v>
      </c>
    </row>
    <row r="80" spans="1:33" hidden="1" x14ac:dyDescent="0.2">
      <c r="A80" s="7" t="s">
        <v>32</v>
      </c>
      <c r="B80" t="s">
        <v>3</v>
      </c>
      <c r="C80" t="str">
        <f>LOOKUP(A80,collections!A:A,collections!D:D)</f>
        <v>E.mel</v>
      </c>
      <c r="D80" t="str">
        <f t="shared" si="2"/>
        <v>Juvenile</v>
      </c>
      <c r="E80" t="str">
        <f>LOOKUP(A80,collections!A:A,collections!I:I)</f>
        <v>Fresh</v>
      </c>
      <c r="F80"/>
      <c r="H80">
        <v>13.31</v>
      </c>
      <c r="I80" s="9">
        <v>0.251</v>
      </c>
      <c r="J80">
        <v>7</v>
      </c>
      <c r="K80">
        <v>20</v>
      </c>
      <c r="L80">
        <v>12</v>
      </c>
      <c r="M80">
        <v>15</v>
      </c>
      <c r="N80">
        <v>5</v>
      </c>
      <c r="O80">
        <v>20</v>
      </c>
      <c r="P80">
        <v>5</v>
      </c>
      <c r="Q80">
        <v>18</v>
      </c>
      <c r="R80" s="1">
        <v>6</v>
      </c>
      <c r="S80" s="1">
        <v>17</v>
      </c>
      <c r="T80" s="1">
        <v>5</v>
      </c>
      <c r="U80" s="1">
        <v>19</v>
      </c>
      <c r="V80" s="1">
        <v>8</v>
      </c>
      <c r="W80" s="1">
        <v>12</v>
      </c>
      <c r="X80" s="1">
        <v>6</v>
      </c>
      <c r="Y80" s="1">
        <v>16</v>
      </c>
    </row>
    <row r="81" spans="1:33" hidden="1" x14ac:dyDescent="0.2">
      <c r="A81" s="7" t="s">
        <v>32</v>
      </c>
      <c r="B81" t="s">
        <v>5</v>
      </c>
      <c r="C81" t="str">
        <f>LOOKUP(A81,collections!A:A,collections!D:D)</f>
        <v>E.mel</v>
      </c>
      <c r="D81" t="str">
        <f t="shared" si="2"/>
        <v>Juvenile</v>
      </c>
      <c r="E81" t="str">
        <f>LOOKUP(A81,collections!A:A,collections!I:I)</f>
        <v>Fresh</v>
      </c>
      <c r="F81"/>
      <c r="H81">
        <v>8.9600000000000009</v>
      </c>
      <c r="I81" s="9">
        <v>0.16500000000000001</v>
      </c>
      <c r="J81">
        <v>7</v>
      </c>
      <c r="K81">
        <v>19</v>
      </c>
      <c r="L81">
        <v>4</v>
      </c>
      <c r="M81">
        <v>16</v>
      </c>
      <c r="N81">
        <v>8</v>
      </c>
      <c r="O81">
        <v>16</v>
      </c>
      <c r="P81">
        <v>9</v>
      </c>
      <c r="Q81">
        <v>15</v>
      </c>
      <c r="R81" s="1">
        <v>8</v>
      </c>
      <c r="S81" s="1">
        <v>17</v>
      </c>
      <c r="T81" s="1">
        <v>6</v>
      </c>
      <c r="U81" s="1">
        <v>16</v>
      </c>
      <c r="V81" s="1">
        <v>7</v>
      </c>
      <c r="W81" s="1">
        <v>15</v>
      </c>
      <c r="X81" s="1">
        <v>6</v>
      </c>
      <c r="Y81" s="1">
        <v>20</v>
      </c>
    </row>
    <row r="82" spans="1:33" hidden="1" x14ac:dyDescent="0.2">
      <c r="A82" s="7" t="s">
        <v>32</v>
      </c>
      <c r="B82" t="s">
        <v>38</v>
      </c>
      <c r="C82" t="str">
        <f>LOOKUP(A82,collections!A:A,collections!D:D)</f>
        <v>E.mel</v>
      </c>
      <c r="D82" t="str">
        <f t="shared" si="2"/>
        <v>Juvenile</v>
      </c>
      <c r="E82" t="str">
        <f>LOOKUP(A82,collections!A:A,collections!I:I)</f>
        <v>Fresh</v>
      </c>
      <c r="F82"/>
      <c r="H82">
        <v>7.18</v>
      </c>
      <c r="I82" s="9">
        <v>0.121</v>
      </c>
      <c r="J82">
        <v>4</v>
      </c>
      <c r="K82">
        <v>24</v>
      </c>
      <c r="L82">
        <v>2</v>
      </c>
      <c r="M82">
        <v>19</v>
      </c>
      <c r="N82">
        <v>7</v>
      </c>
      <c r="O82">
        <v>16</v>
      </c>
      <c r="P82">
        <v>10</v>
      </c>
      <c r="Q82">
        <v>18</v>
      </c>
      <c r="R82" s="1">
        <v>6</v>
      </c>
      <c r="S82" s="1">
        <v>16</v>
      </c>
      <c r="T82" s="1">
        <v>6</v>
      </c>
      <c r="U82" s="1">
        <v>20</v>
      </c>
      <c r="V82" s="1">
        <v>6</v>
      </c>
      <c r="W82" s="1">
        <v>11</v>
      </c>
      <c r="X82" s="1">
        <v>9</v>
      </c>
      <c r="Y82" s="1">
        <v>12</v>
      </c>
    </row>
    <row r="83" spans="1:33" x14ac:dyDescent="0.2">
      <c r="A83" s="7" t="s">
        <v>32</v>
      </c>
      <c r="B83" t="s">
        <v>6</v>
      </c>
      <c r="C83" t="str">
        <f>LOOKUP(A83,collections!A:A,collections!D:D)</f>
        <v>E.mel</v>
      </c>
      <c r="D83" t="str">
        <f t="shared" si="2"/>
        <v>Adult</v>
      </c>
      <c r="E83" t="str">
        <f>LOOKUP(A83,collections!A:A,collections!I:I)</f>
        <v>Fresh</v>
      </c>
      <c r="F83" s="1">
        <f>LOOKUP(A83,collections!A:A,collections!K:K) - LOOKUP(A83,collections!A:A,collections!E:E)</f>
        <v>28</v>
      </c>
      <c r="H83">
        <v>10.88</v>
      </c>
      <c r="I83" s="9">
        <v>0.23300000000000001</v>
      </c>
      <c r="J83">
        <v>6</v>
      </c>
      <c r="K83">
        <v>17</v>
      </c>
      <c r="L83">
        <v>6</v>
      </c>
      <c r="M83">
        <v>16</v>
      </c>
      <c r="N83">
        <v>6</v>
      </c>
      <c r="O83">
        <v>20</v>
      </c>
      <c r="P83">
        <v>5</v>
      </c>
      <c r="Q83">
        <v>18</v>
      </c>
      <c r="R83" s="1">
        <v>6</v>
      </c>
      <c r="S83" s="1">
        <v>17</v>
      </c>
      <c r="T83" s="1">
        <v>6</v>
      </c>
      <c r="U83" s="1">
        <v>11</v>
      </c>
      <c r="V83" s="1">
        <v>8</v>
      </c>
      <c r="W83" s="1">
        <v>15</v>
      </c>
      <c r="X83" s="1">
        <v>9</v>
      </c>
      <c r="Y83" s="1">
        <v>15</v>
      </c>
      <c r="Z83" s="1">
        <v>3</v>
      </c>
      <c r="AA83" s="1">
        <v>6</v>
      </c>
      <c r="AB83" s="1">
        <v>4</v>
      </c>
      <c r="AC83" s="1">
        <v>2</v>
      </c>
      <c r="AD83" s="1">
        <v>2</v>
      </c>
      <c r="AE83" s="1">
        <v>1</v>
      </c>
      <c r="AF83" s="1">
        <v>3</v>
      </c>
      <c r="AG83" s="1">
        <v>0</v>
      </c>
    </row>
    <row r="84" spans="1:33" x14ac:dyDescent="0.2">
      <c r="A84" s="7" t="s">
        <v>32</v>
      </c>
      <c r="B84" t="s">
        <v>7</v>
      </c>
      <c r="C84" t="str">
        <f>LOOKUP(A84,collections!A:A,collections!D:D)</f>
        <v>E.mel</v>
      </c>
      <c r="D84" t="str">
        <f t="shared" si="2"/>
        <v>Adult</v>
      </c>
      <c r="E84" t="str">
        <f>LOOKUP(A84,collections!A:A,collections!I:I)</f>
        <v>Fresh</v>
      </c>
      <c r="F84" s="1">
        <f>LOOKUP(A84,collections!A:A,collections!K:K) - LOOKUP(A84,collections!A:A,collections!E:E)</f>
        <v>28</v>
      </c>
      <c r="H84">
        <v>11.26</v>
      </c>
      <c r="I84" s="9">
        <v>0.255</v>
      </c>
      <c r="J84">
        <v>7</v>
      </c>
      <c r="K84">
        <v>18</v>
      </c>
      <c r="L84">
        <v>7</v>
      </c>
      <c r="M84">
        <v>18</v>
      </c>
      <c r="N84">
        <v>7</v>
      </c>
      <c r="O84">
        <v>18</v>
      </c>
      <c r="P84">
        <v>6</v>
      </c>
      <c r="Q84">
        <v>22</v>
      </c>
      <c r="R84" s="1">
        <v>6</v>
      </c>
      <c r="S84" s="1">
        <v>22</v>
      </c>
      <c r="T84" s="1">
        <v>8</v>
      </c>
      <c r="U84" s="1">
        <v>17</v>
      </c>
      <c r="V84" s="1">
        <v>8</v>
      </c>
      <c r="W84" s="1">
        <v>10</v>
      </c>
      <c r="X84" s="1">
        <v>6</v>
      </c>
      <c r="Y84" s="1">
        <v>16</v>
      </c>
      <c r="Z84" s="1">
        <v>4</v>
      </c>
      <c r="AA84" s="1">
        <v>2</v>
      </c>
      <c r="AB84" s="1">
        <v>7</v>
      </c>
      <c r="AC84" s="1">
        <v>0</v>
      </c>
      <c r="AD84" s="1">
        <v>3</v>
      </c>
      <c r="AE84" s="1">
        <v>1</v>
      </c>
      <c r="AF84" s="1">
        <v>3</v>
      </c>
      <c r="AG84" s="1">
        <v>0</v>
      </c>
    </row>
    <row r="85" spans="1:33" x14ac:dyDescent="0.2">
      <c r="A85" s="7" t="s">
        <v>32</v>
      </c>
      <c r="B85" t="s">
        <v>39</v>
      </c>
      <c r="C85" t="str">
        <f>LOOKUP(A85,collections!A:A,collections!D:D)</f>
        <v>E.mel</v>
      </c>
      <c r="D85" t="str">
        <f t="shared" si="2"/>
        <v>Adult</v>
      </c>
      <c r="E85" t="str">
        <f>LOOKUP(A85,collections!A:A,collections!I:I)</f>
        <v>Fresh</v>
      </c>
      <c r="F85" s="1">
        <f>LOOKUP(A85,collections!A:A,collections!K:K) - LOOKUP(A85,collections!A:A,collections!E:E)</f>
        <v>28</v>
      </c>
      <c r="H85">
        <v>13.16</v>
      </c>
      <c r="I85" s="9">
        <v>0.23899999999999999</v>
      </c>
      <c r="J85">
        <v>5</v>
      </c>
      <c r="K85">
        <v>14</v>
      </c>
      <c r="L85">
        <v>4</v>
      </c>
      <c r="M85">
        <v>15</v>
      </c>
      <c r="N85">
        <v>6</v>
      </c>
      <c r="O85">
        <v>6</v>
      </c>
      <c r="P85">
        <v>6</v>
      </c>
      <c r="Q85">
        <v>10</v>
      </c>
      <c r="R85" s="1">
        <v>6</v>
      </c>
      <c r="S85" s="1">
        <v>13</v>
      </c>
      <c r="T85" s="1">
        <v>5</v>
      </c>
      <c r="U85" s="1">
        <v>14</v>
      </c>
      <c r="V85" s="1">
        <v>5</v>
      </c>
      <c r="W85" s="1">
        <v>15</v>
      </c>
      <c r="X85" s="1">
        <v>4</v>
      </c>
      <c r="Y85" s="1">
        <v>10</v>
      </c>
      <c r="Z85" s="1">
        <v>3</v>
      </c>
      <c r="AA85" s="1">
        <v>0</v>
      </c>
      <c r="AB85" s="1">
        <v>2</v>
      </c>
      <c r="AC85" s="1">
        <v>0</v>
      </c>
      <c r="AD85" s="1">
        <v>3</v>
      </c>
      <c r="AE85" s="1">
        <v>1</v>
      </c>
      <c r="AF85" s="1">
        <v>3</v>
      </c>
      <c r="AG85" s="1">
        <v>0</v>
      </c>
    </row>
    <row r="86" spans="1:33" hidden="1" x14ac:dyDescent="0.2">
      <c r="A86" s="7" t="s">
        <v>33</v>
      </c>
      <c r="B86" t="s">
        <v>3</v>
      </c>
      <c r="C86" t="str">
        <f>LOOKUP(A86,collections!A:A,collections!D:D)</f>
        <v>E.mel</v>
      </c>
      <c r="D86" t="str">
        <f t="shared" si="2"/>
        <v>Juvenile</v>
      </c>
      <c r="E86" t="str">
        <f>LOOKUP(A86,collections!A:A,collections!I:I)</f>
        <v>Fresh</v>
      </c>
      <c r="F86"/>
      <c r="H86">
        <v>14.37</v>
      </c>
      <c r="I86" s="9">
        <v>0.245</v>
      </c>
      <c r="J86">
        <v>7</v>
      </c>
      <c r="K86">
        <v>13</v>
      </c>
      <c r="L86">
        <v>5</v>
      </c>
      <c r="M86">
        <v>19</v>
      </c>
      <c r="N86">
        <v>5</v>
      </c>
      <c r="O86">
        <v>18</v>
      </c>
      <c r="P86">
        <v>3</v>
      </c>
      <c r="Q86">
        <v>22</v>
      </c>
      <c r="R86" s="1">
        <v>4</v>
      </c>
      <c r="S86" s="1">
        <v>16</v>
      </c>
      <c r="T86" s="1">
        <v>6</v>
      </c>
      <c r="U86" s="1">
        <v>21</v>
      </c>
      <c r="V86" s="1">
        <v>6</v>
      </c>
      <c r="W86" s="1">
        <v>16</v>
      </c>
      <c r="X86" s="1">
        <v>5</v>
      </c>
      <c r="Y86" s="1">
        <v>16</v>
      </c>
    </row>
    <row r="87" spans="1:33" hidden="1" x14ac:dyDescent="0.2">
      <c r="A87" s="7" t="s">
        <v>33</v>
      </c>
      <c r="B87" t="s">
        <v>5</v>
      </c>
      <c r="C87" t="str">
        <f>LOOKUP(A87,collections!A:A,collections!D:D)</f>
        <v>E.mel</v>
      </c>
      <c r="D87" t="str">
        <f t="shared" si="2"/>
        <v>Juvenile</v>
      </c>
      <c r="E87" t="str">
        <f>LOOKUP(A87,collections!A:A,collections!I:I)</f>
        <v>Fresh</v>
      </c>
      <c r="F87"/>
      <c r="H87">
        <v>15.16</v>
      </c>
      <c r="I87" s="9">
        <v>0.24399999999999999</v>
      </c>
      <c r="J87">
        <v>8</v>
      </c>
      <c r="K87">
        <v>11</v>
      </c>
      <c r="L87">
        <v>6</v>
      </c>
      <c r="M87">
        <v>15</v>
      </c>
      <c r="N87">
        <v>5</v>
      </c>
      <c r="O87">
        <v>22</v>
      </c>
      <c r="P87">
        <v>4</v>
      </c>
      <c r="Q87">
        <v>16</v>
      </c>
      <c r="R87" s="1">
        <v>6</v>
      </c>
      <c r="S87" s="1">
        <v>14</v>
      </c>
      <c r="T87" s="1">
        <v>7</v>
      </c>
      <c r="U87" s="1">
        <v>14</v>
      </c>
      <c r="V87" s="1">
        <v>6</v>
      </c>
      <c r="W87" s="1">
        <v>15</v>
      </c>
      <c r="X87" s="1">
        <v>8</v>
      </c>
      <c r="Y87" s="1">
        <v>13</v>
      </c>
    </row>
    <row r="88" spans="1:33" hidden="1" x14ac:dyDescent="0.2">
      <c r="A88" s="7" t="s">
        <v>33</v>
      </c>
      <c r="B88" t="s">
        <v>38</v>
      </c>
      <c r="C88" t="str">
        <f>LOOKUP(A88,collections!A:A,collections!D:D)</f>
        <v>E.mel</v>
      </c>
      <c r="D88" t="str">
        <f t="shared" si="2"/>
        <v>Juvenile</v>
      </c>
      <c r="E88" t="str">
        <f>LOOKUP(A88,collections!A:A,collections!I:I)</f>
        <v>Fresh</v>
      </c>
      <c r="F88"/>
      <c r="H88">
        <v>13.77</v>
      </c>
      <c r="I88" s="9">
        <v>0.23300000000000001</v>
      </c>
      <c r="J88">
        <v>7</v>
      </c>
      <c r="K88">
        <v>18</v>
      </c>
      <c r="L88">
        <v>5</v>
      </c>
      <c r="M88">
        <v>24</v>
      </c>
      <c r="N88">
        <v>5</v>
      </c>
      <c r="O88">
        <v>16</v>
      </c>
      <c r="P88">
        <v>5</v>
      </c>
      <c r="Q88">
        <v>21</v>
      </c>
      <c r="R88" s="1">
        <v>5</v>
      </c>
      <c r="S88" s="1">
        <v>18</v>
      </c>
      <c r="T88" s="1">
        <v>7</v>
      </c>
      <c r="U88" s="1">
        <v>18</v>
      </c>
      <c r="V88" s="1">
        <v>7</v>
      </c>
      <c r="W88" s="1">
        <v>15</v>
      </c>
      <c r="X88" s="1">
        <v>7</v>
      </c>
      <c r="Y88" s="1">
        <v>16</v>
      </c>
    </row>
    <row r="89" spans="1:33" x14ac:dyDescent="0.2">
      <c r="A89" s="7" t="s">
        <v>33</v>
      </c>
      <c r="B89" t="s">
        <v>6</v>
      </c>
      <c r="C89" t="str">
        <f>LOOKUP(A89,collections!A:A,collections!D:D)</f>
        <v>E.mel</v>
      </c>
      <c r="D89" t="str">
        <f t="shared" si="2"/>
        <v>Adult</v>
      </c>
      <c r="E89" t="str">
        <f>LOOKUP(A89,collections!A:A,collections!I:I)</f>
        <v>Fresh</v>
      </c>
      <c r="F89" s="1">
        <f>LOOKUP(A89,collections!A:A,collections!K:K) - LOOKUP(A89,collections!A:A,collections!E:E)</f>
        <v>28</v>
      </c>
      <c r="H89">
        <v>12.63</v>
      </c>
      <c r="I89" s="9">
        <v>0.23799999999999999</v>
      </c>
      <c r="J89">
        <v>7</v>
      </c>
      <c r="K89">
        <v>20</v>
      </c>
      <c r="L89">
        <v>9</v>
      </c>
      <c r="M89">
        <v>18</v>
      </c>
      <c r="N89">
        <v>8</v>
      </c>
      <c r="O89">
        <v>20</v>
      </c>
      <c r="P89">
        <v>9</v>
      </c>
      <c r="Q89">
        <v>19</v>
      </c>
      <c r="R89" s="1">
        <v>7</v>
      </c>
      <c r="S89" s="1">
        <v>21</v>
      </c>
      <c r="T89" s="1">
        <v>6</v>
      </c>
      <c r="U89" s="1">
        <v>23</v>
      </c>
      <c r="V89" s="1">
        <v>7</v>
      </c>
      <c r="W89" s="1">
        <v>13</v>
      </c>
      <c r="X89" s="1">
        <v>6</v>
      </c>
      <c r="Y89" s="1">
        <v>20</v>
      </c>
      <c r="Z89" s="1">
        <v>3</v>
      </c>
      <c r="AA89" s="1">
        <v>8</v>
      </c>
      <c r="AB89" s="1">
        <v>2</v>
      </c>
      <c r="AC89" s="1">
        <v>14</v>
      </c>
      <c r="AD89" s="1">
        <v>3</v>
      </c>
      <c r="AE89" s="1">
        <v>14</v>
      </c>
      <c r="AF89" s="1">
        <v>4</v>
      </c>
      <c r="AG89" s="1">
        <v>9</v>
      </c>
    </row>
    <row r="90" spans="1:33" x14ac:dyDescent="0.2">
      <c r="A90" s="7" t="s">
        <v>33</v>
      </c>
      <c r="B90" t="s">
        <v>7</v>
      </c>
      <c r="C90" t="str">
        <f>LOOKUP(A90,collections!A:A,collections!D:D)</f>
        <v>E.mel</v>
      </c>
      <c r="D90" t="str">
        <f t="shared" si="2"/>
        <v>Adult</v>
      </c>
      <c r="E90" t="str">
        <f>LOOKUP(A90,collections!A:A,collections!I:I)</f>
        <v>Fresh</v>
      </c>
      <c r="F90" s="1">
        <f>LOOKUP(A90,collections!A:A,collections!K:K) - LOOKUP(A90,collections!A:A,collections!E:E)</f>
        <v>28</v>
      </c>
      <c r="H90">
        <v>8.57</v>
      </c>
      <c r="I90" s="9">
        <v>0.155</v>
      </c>
      <c r="J90">
        <v>7</v>
      </c>
      <c r="K90">
        <v>17</v>
      </c>
      <c r="L90">
        <v>6</v>
      </c>
      <c r="M90">
        <v>18</v>
      </c>
      <c r="N90">
        <v>5</v>
      </c>
      <c r="O90">
        <v>21</v>
      </c>
      <c r="P90">
        <v>5</v>
      </c>
      <c r="Q90">
        <v>19</v>
      </c>
      <c r="R90" s="1">
        <v>7</v>
      </c>
      <c r="S90" s="1">
        <v>19</v>
      </c>
      <c r="T90" s="1">
        <v>9</v>
      </c>
      <c r="U90" s="1">
        <v>16</v>
      </c>
      <c r="V90" s="1">
        <v>5</v>
      </c>
      <c r="W90" s="1">
        <v>19</v>
      </c>
      <c r="X90" s="1">
        <v>8</v>
      </c>
      <c r="Y90" s="1">
        <v>14</v>
      </c>
      <c r="Z90" s="1">
        <v>3</v>
      </c>
      <c r="AA90" s="1">
        <v>15</v>
      </c>
      <c r="AB90" s="1">
        <v>2</v>
      </c>
      <c r="AC90" s="1">
        <v>18</v>
      </c>
      <c r="AD90" s="1">
        <v>5</v>
      </c>
      <c r="AE90" s="1">
        <v>10</v>
      </c>
      <c r="AF90" s="1">
        <v>3</v>
      </c>
      <c r="AG90" s="1">
        <v>12</v>
      </c>
    </row>
    <row r="91" spans="1:33" x14ac:dyDescent="0.2">
      <c r="A91" s="7" t="s">
        <v>33</v>
      </c>
      <c r="B91" t="s">
        <v>39</v>
      </c>
      <c r="C91" t="str">
        <f>LOOKUP(A91,collections!A:A,collections!D:D)</f>
        <v>E.mel</v>
      </c>
      <c r="D91" t="str">
        <f t="shared" si="2"/>
        <v>Adult</v>
      </c>
      <c r="E91" t="str">
        <f>LOOKUP(A91,collections!A:A,collections!I:I)</f>
        <v>Fresh</v>
      </c>
      <c r="F91" s="1">
        <f>LOOKUP(A91,collections!A:A,collections!K:K) - LOOKUP(A91,collections!A:A,collections!E:E)</f>
        <v>28</v>
      </c>
      <c r="H91">
        <v>7.89</v>
      </c>
      <c r="I91" s="9">
        <v>0.14399999999999999</v>
      </c>
      <c r="J91">
        <v>3</v>
      </c>
      <c r="K91">
        <v>22</v>
      </c>
      <c r="L91">
        <v>5</v>
      </c>
      <c r="M91">
        <v>23</v>
      </c>
      <c r="N91">
        <v>5</v>
      </c>
      <c r="O91">
        <v>13</v>
      </c>
      <c r="P91">
        <v>5</v>
      </c>
      <c r="Q91">
        <v>18</v>
      </c>
      <c r="R91" s="1">
        <v>5</v>
      </c>
      <c r="S91" s="1">
        <v>15</v>
      </c>
      <c r="T91" s="1">
        <v>5</v>
      </c>
      <c r="U91" s="1">
        <v>21</v>
      </c>
      <c r="V91" s="1">
        <v>6</v>
      </c>
      <c r="W91" s="1">
        <v>18</v>
      </c>
      <c r="X91" s="1">
        <v>4</v>
      </c>
      <c r="Y91" s="1">
        <v>19</v>
      </c>
      <c r="Z91" s="1">
        <v>5</v>
      </c>
      <c r="AA91" s="1">
        <v>18</v>
      </c>
      <c r="AB91" s="1">
        <v>3</v>
      </c>
      <c r="AC91" s="1">
        <v>14</v>
      </c>
      <c r="AD91" s="1">
        <v>5</v>
      </c>
      <c r="AE91" s="1">
        <v>12</v>
      </c>
      <c r="AF91" s="1">
        <v>5</v>
      </c>
      <c r="AG91" s="1">
        <v>18</v>
      </c>
    </row>
    <row r="92" spans="1:33" hidden="1" x14ac:dyDescent="0.2">
      <c r="A92" s="7" t="s">
        <v>34</v>
      </c>
      <c r="B92" t="s">
        <v>3</v>
      </c>
      <c r="C92" t="str">
        <f>LOOKUP(A92,collections!A:A,collections!D:D)</f>
        <v>E.cam</v>
      </c>
      <c r="D92" t="str">
        <f t="shared" si="2"/>
        <v>Juvenile</v>
      </c>
      <c r="E92" t="str">
        <f>LOOKUP(A92,collections!A:A,collections!I:I)</f>
        <v>Fresh</v>
      </c>
      <c r="F92"/>
      <c r="H92">
        <v>3.34</v>
      </c>
      <c r="I92" s="9">
        <v>6.3E-2</v>
      </c>
      <c r="J92">
        <v>5</v>
      </c>
      <c r="K92">
        <v>13</v>
      </c>
      <c r="L92">
        <v>7</v>
      </c>
      <c r="M92">
        <v>16</v>
      </c>
      <c r="N92">
        <v>3</v>
      </c>
      <c r="O92">
        <v>18</v>
      </c>
      <c r="P92">
        <v>6</v>
      </c>
      <c r="Q92">
        <v>16</v>
      </c>
      <c r="R92" s="1">
        <v>4</v>
      </c>
      <c r="S92" s="1">
        <v>15</v>
      </c>
      <c r="T92" s="1">
        <v>4</v>
      </c>
      <c r="U92" s="1">
        <v>16</v>
      </c>
      <c r="V92" s="1">
        <v>9</v>
      </c>
      <c r="W92" s="1">
        <v>12</v>
      </c>
      <c r="X92" s="1">
        <v>7</v>
      </c>
      <c r="Y92" s="1">
        <v>11</v>
      </c>
    </row>
    <row r="93" spans="1:33" hidden="1" x14ac:dyDescent="0.2">
      <c r="A93" s="7" t="s">
        <v>34</v>
      </c>
      <c r="B93" t="s">
        <v>5</v>
      </c>
      <c r="C93" t="str">
        <f>LOOKUP(A93,collections!A:A,collections!D:D)</f>
        <v>E.cam</v>
      </c>
      <c r="D93" t="str">
        <f t="shared" si="2"/>
        <v>Juvenile</v>
      </c>
      <c r="E93" t="str">
        <f>LOOKUP(A93,collections!A:A,collections!I:I)</f>
        <v>Fresh</v>
      </c>
      <c r="F93"/>
      <c r="H93">
        <v>4.0599999999999996</v>
      </c>
      <c r="I93" s="9">
        <v>7.3999999999999996E-2</v>
      </c>
      <c r="J93">
        <v>7</v>
      </c>
      <c r="K93">
        <v>20</v>
      </c>
      <c r="L93">
        <v>3</v>
      </c>
      <c r="M93">
        <v>21</v>
      </c>
      <c r="N93">
        <v>8</v>
      </c>
      <c r="O93">
        <v>11</v>
      </c>
      <c r="P93">
        <v>6</v>
      </c>
      <c r="Q93">
        <v>15</v>
      </c>
      <c r="R93" s="1">
        <v>5</v>
      </c>
      <c r="S93" s="1">
        <v>15</v>
      </c>
      <c r="T93" s="1">
        <v>5</v>
      </c>
      <c r="U93" s="1">
        <v>16</v>
      </c>
      <c r="V93" s="1">
        <v>4</v>
      </c>
      <c r="W93" s="1">
        <v>9</v>
      </c>
      <c r="X93" s="1">
        <v>5</v>
      </c>
      <c r="Y93" s="1">
        <v>11</v>
      </c>
    </row>
    <row r="94" spans="1:33" hidden="1" x14ac:dyDescent="0.2">
      <c r="A94" s="7" t="s">
        <v>34</v>
      </c>
      <c r="B94" t="s">
        <v>38</v>
      </c>
      <c r="C94" t="str">
        <f>LOOKUP(A94,collections!A:A,collections!D:D)</f>
        <v>E.cam</v>
      </c>
      <c r="D94" t="str">
        <f t="shared" si="2"/>
        <v>Juvenile</v>
      </c>
      <c r="E94" t="str">
        <f>LOOKUP(A94,collections!A:A,collections!I:I)</f>
        <v>Fresh</v>
      </c>
      <c r="F94"/>
      <c r="H94">
        <v>4.3600000000000003</v>
      </c>
      <c r="I94" s="9">
        <v>8.6999999999999994E-2</v>
      </c>
      <c r="J94">
        <v>6</v>
      </c>
      <c r="K94">
        <v>21</v>
      </c>
      <c r="L94">
        <v>8</v>
      </c>
      <c r="M94">
        <v>18</v>
      </c>
      <c r="N94">
        <v>8</v>
      </c>
      <c r="O94">
        <v>18</v>
      </c>
      <c r="P94">
        <v>8</v>
      </c>
      <c r="Q94">
        <v>12</v>
      </c>
      <c r="R94" s="1">
        <v>4</v>
      </c>
      <c r="S94" s="1">
        <v>19</v>
      </c>
      <c r="T94" s="1">
        <v>5</v>
      </c>
      <c r="U94" s="1">
        <v>16</v>
      </c>
      <c r="V94" s="1">
        <v>8</v>
      </c>
      <c r="W94" s="1">
        <v>11</v>
      </c>
      <c r="X94" s="1">
        <v>7</v>
      </c>
      <c r="Y94" s="1">
        <v>11</v>
      </c>
    </row>
    <row r="95" spans="1:33" x14ac:dyDescent="0.2">
      <c r="A95" s="7" t="s">
        <v>34</v>
      </c>
      <c r="B95" t="s">
        <v>6</v>
      </c>
      <c r="C95" t="str">
        <f>LOOKUP(A95,collections!A:A,collections!D:D)</f>
        <v>E.cam</v>
      </c>
      <c r="D95" t="str">
        <f t="shared" si="2"/>
        <v>Adult</v>
      </c>
      <c r="E95" t="str">
        <f>LOOKUP(A95,collections!A:A,collections!I:I)</f>
        <v>Fresh</v>
      </c>
      <c r="F95" s="1">
        <f>LOOKUP(A95,collections!A:A,collections!K:K) - LOOKUP(A95,collections!A:A,collections!E:E)</f>
        <v>28</v>
      </c>
      <c r="H95">
        <v>15.3</v>
      </c>
      <c r="I95" s="9">
        <v>0.32</v>
      </c>
      <c r="J95">
        <v>7</v>
      </c>
      <c r="K95">
        <v>13</v>
      </c>
      <c r="L95">
        <v>7</v>
      </c>
      <c r="M95">
        <v>14</v>
      </c>
      <c r="N95">
        <v>8</v>
      </c>
      <c r="O95">
        <v>14</v>
      </c>
      <c r="P95">
        <v>6</v>
      </c>
      <c r="Q95">
        <v>13</v>
      </c>
      <c r="R95" s="1">
        <v>5</v>
      </c>
      <c r="S95" s="1">
        <v>10</v>
      </c>
      <c r="T95" s="1">
        <v>3</v>
      </c>
      <c r="U95" s="1">
        <v>14</v>
      </c>
      <c r="V95" s="1">
        <v>6</v>
      </c>
      <c r="W95" s="1">
        <v>11</v>
      </c>
      <c r="X95" s="1">
        <v>5</v>
      </c>
      <c r="Y95" s="1">
        <v>11</v>
      </c>
      <c r="Z95" s="1">
        <v>6</v>
      </c>
      <c r="AA95" s="1">
        <v>4</v>
      </c>
      <c r="AB95" s="1">
        <v>4</v>
      </c>
      <c r="AC95" s="1">
        <v>2</v>
      </c>
      <c r="AD95" s="1">
        <v>6</v>
      </c>
      <c r="AE95" s="1">
        <v>1</v>
      </c>
      <c r="AF95" s="1">
        <v>5</v>
      </c>
      <c r="AG95" s="1">
        <v>0</v>
      </c>
    </row>
    <row r="96" spans="1:33" x14ac:dyDescent="0.2">
      <c r="A96" s="7" t="s">
        <v>34</v>
      </c>
      <c r="B96" t="s">
        <v>7</v>
      </c>
      <c r="C96" t="str">
        <f>LOOKUP(A96,collections!A:A,collections!D:D)</f>
        <v>E.cam</v>
      </c>
      <c r="D96" t="str">
        <f t="shared" si="2"/>
        <v>Adult</v>
      </c>
      <c r="E96" t="str">
        <f>LOOKUP(A96,collections!A:A,collections!I:I)</f>
        <v>Fresh</v>
      </c>
      <c r="F96" s="1">
        <f>LOOKUP(A96,collections!A:A,collections!K:K) - LOOKUP(A96,collections!A:A,collections!E:E)</f>
        <v>28</v>
      </c>
      <c r="H96">
        <v>16.79</v>
      </c>
      <c r="I96" s="9">
        <v>0.35299999999999998</v>
      </c>
      <c r="J96">
        <v>6</v>
      </c>
      <c r="K96">
        <v>20</v>
      </c>
      <c r="L96">
        <v>7</v>
      </c>
      <c r="M96">
        <v>14</v>
      </c>
      <c r="N96">
        <v>6</v>
      </c>
      <c r="O96">
        <v>16</v>
      </c>
      <c r="P96">
        <v>6</v>
      </c>
      <c r="Q96">
        <v>13</v>
      </c>
      <c r="R96" s="1">
        <v>5</v>
      </c>
      <c r="S96" s="1">
        <v>12</v>
      </c>
      <c r="T96" s="1">
        <v>5</v>
      </c>
      <c r="U96" s="1">
        <v>14</v>
      </c>
      <c r="V96" s="1">
        <v>8</v>
      </c>
      <c r="W96" s="1">
        <v>10</v>
      </c>
      <c r="X96" s="1">
        <v>7</v>
      </c>
      <c r="Y96" s="1">
        <v>10</v>
      </c>
      <c r="Z96" s="1">
        <v>5</v>
      </c>
      <c r="AA96" s="1">
        <v>12</v>
      </c>
      <c r="AB96" s="1">
        <v>6</v>
      </c>
      <c r="AC96" s="1">
        <v>16</v>
      </c>
      <c r="AD96" s="1">
        <v>10</v>
      </c>
      <c r="AE96" s="1">
        <v>15</v>
      </c>
      <c r="AF96" s="1">
        <v>6</v>
      </c>
      <c r="AG96" s="1">
        <v>20</v>
      </c>
    </row>
    <row r="97" spans="1:33" x14ac:dyDescent="0.2">
      <c r="A97" s="7" t="s">
        <v>34</v>
      </c>
      <c r="B97" t="s">
        <v>39</v>
      </c>
      <c r="C97" t="str">
        <f>LOOKUP(A97,collections!A:A,collections!D:D)</f>
        <v>E.cam</v>
      </c>
      <c r="D97" t="str">
        <f t="shared" si="2"/>
        <v>Adult</v>
      </c>
      <c r="E97" t="str">
        <f>LOOKUP(A97,collections!A:A,collections!I:I)</f>
        <v>Fresh</v>
      </c>
      <c r="F97" s="1">
        <f>LOOKUP(A97,collections!A:A,collections!K:K) - LOOKUP(A97,collections!A:A,collections!E:E)</f>
        <v>28</v>
      </c>
      <c r="H97">
        <v>13.15</v>
      </c>
      <c r="I97" s="9">
        <v>0.26</v>
      </c>
      <c r="J97">
        <v>7</v>
      </c>
      <c r="K97">
        <v>22</v>
      </c>
      <c r="L97">
        <v>7</v>
      </c>
      <c r="M97">
        <v>18</v>
      </c>
      <c r="N97">
        <v>5</v>
      </c>
      <c r="O97">
        <v>18</v>
      </c>
      <c r="P97">
        <v>8</v>
      </c>
      <c r="Q97">
        <v>15</v>
      </c>
      <c r="R97" s="1">
        <v>4</v>
      </c>
      <c r="S97" s="1">
        <v>11</v>
      </c>
      <c r="T97" s="1">
        <v>5</v>
      </c>
      <c r="U97" s="1">
        <v>11</v>
      </c>
      <c r="V97" s="1">
        <v>4</v>
      </c>
      <c r="W97" s="1">
        <v>9</v>
      </c>
      <c r="X97" s="1">
        <v>5</v>
      </c>
      <c r="Y97" s="1">
        <v>8</v>
      </c>
      <c r="Z97" s="1">
        <v>4</v>
      </c>
      <c r="AA97" s="1">
        <v>10</v>
      </c>
      <c r="AB97" s="1">
        <v>5</v>
      </c>
      <c r="AC97" s="1">
        <v>9</v>
      </c>
      <c r="AD97" s="1">
        <v>4</v>
      </c>
      <c r="AE97" s="1">
        <v>9</v>
      </c>
      <c r="AF97" s="1">
        <v>4</v>
      </c>
      <c r="AG97" s="1">
        <v>8</v>
      </c>
    </row>
    <row r="98" spans="1:33" hidden="1" x14ac:dyDescent="0.2">
      <c r="A98" s="7" t="s">
        <v>35</v>
      </c>
      <c r="B98" t="s">
        <v>3</v>
      </c>
      <c r="C98" t="str">
        <f>LOOKUP(A98,collections!A:A,collections!D:D)</f>
        <v>E.cam</v>
      </c>
      <c r="D98" t="str">
        <f t="shared" ref="D98:D161" si="3">IF(LEFT(B98)="J","Juvenile","Adult")</f>
        <v>Juvenile</v>
      </c>
      <c r="E98" t="str">
        <f>LOOKUP(A98,collections!A:A,collections!I:I)</f>
        <v>Fresh</v>
      </c>
      <c r="F98"/>
      <c r="H98">
        <v>16.3</v>
      </c>
      <c r="I98" s="9">
        <v>0.17499999999999999</v>
      </c>
      <c r="J98">
        <v>4</v>
      </c>
      <c r="K98">
        <v>14</v>
      </c>
      <c r="L98">
        <v>8</v>
      </c>
      <c r="M98">
        <v>12</v>
      </c>
      <c r="N98">
        <v>6</v>
      </c>
      <c r="O98">
        <v>14</v>
      </c>
      <c r="P98">
        <v>6</v>
      </c>
      <c r="Q98">
        <v>13</v>
      </c>
      <c r="R98" s="1">
        <v>6</v>
      </c>
      <c r="S98" s="1">
        <v>8</v>
      </c>
      <c r="T98" s="1">
        <v>5</v>
      </c>
      <c r="U98" s="1">
        <v>10</v>
      </c>
      <c r="V98" s="1">
        <v>3</v>
      </c>
      <c r="W98" s="1">
        <v>10</v>
      </c>
      <c r="X98" s="1">
        <v>4</v>
      </c>
      <c r="Y98" s="1">
        <v>10</v>
      </c>
    </row>
    <row r="99" spans="1:33" hidden="1" x14ac:dyDescent="0.2">
      <c r="A99" s="7" t="s">
        <v>35</v>
      </c>
      <c r="B99" t="s">
        <v>5</v>
      </c>
      <c r="C99" t="str">
        <f>LOOKUP(A99,collections!A:A,collections!D:D)</f>
        <v>E.cam</v>
      </c>
      <c r="D99" t="str">
        <f t="shared" si="3"/>
        <v>Juvenile</v>
      </c>
      <c r="E99" t="str">
        <f>LOOKUP(A99,collections!A:A,collections!I:I)</f>
        <v>Fresh</v>
      </c>
      <c r="F99"/>
      <c r="H99">
        <v>20.56</v>
      </c>
      <c r="I99" s="9">
        <v>0.26</v>
      </c>
      <c r="J99">
        <v>5</v>
      </c>
      <c r="K99">
        <v>18</v>
      </c>
      <c r="L99">
        <v>6</v>
      </c>
      <c r="M99">
        <v>14</v>
      </c>
      <c r="N99">
        <v>5</v>
      </c>
      <c r="O99">
        <v>16</v>
      </c>
      <c r="P99">
        <v>6</v>
      </c>
      <c r="Q99">
        <v>16</v>
      </c>
      <c r="R99" s="1">
        <v>4</v>
      </c>
      <c r="S99" s="1">
        <v>17</v>
      </c>
      <c r="T99" s="1">
        <v>5</v>
      </c>
      <c r="U99" s="1">
        <v>16</v>
      </c>
      <c r="V99" s="1">
        <v>5</v>
      </c>
      <c r="W99" s="1">
        <v>15</v>
      </c>
      <c r="X99" s="1">
        <v>5</v>
      </c>
      <c r="Y99" s="1">
        <v>13</v>
      </c>
    </row>
    <row r="100" spans="1:33" hidden="1" x14ac:dyDescent="0.2">
      <c r="A100" s="7" t="s">
        <v>35</v>
      </c>
      <c r="B100" t="s">
        <v>38</v>
      </c>
      <c r="C100" t="str">
        <f>LOOKUP(A100,collections!A:A,collections!D:D)</f>
        <v>E.cam</v>
      </c>
      <c r="D100" t="str">
        <f t="shared" si="3"/>
        <v>Juvenile</v>
      </c>
      <c r="E100" t="str">
        <f>LOOKUP(A100,collections!A:A,collections!I:I)</f>
        <v>Fresh</v>
      </c>
      <c r="F100"/>
      <c r="H100">
        <v>18.059999999999999</v>
      </c>
      <c r="I100" s="9">
        <v>0.24099999999999999</v>
      </c>
      <c r="J100">
        <v>5</v>
      </c>
      <c r="K100">
        <v>11</v>
      </c>
      <c r="L100">
        <v>5</v>
      </c>
      <c r="M100">
        <v>11</v>
      </c>
      <c r="N100">
        <v>4</v>
      </c>
      <c r="O100">
        <v>12</v>
      </c>
      <c r="P100">
        <v>6</v>
      </c>
      <c r="Q100">
        <v>11</v>
      </c>
      <c r="R100" s="1">
        <v>5</v>
      </c>
      <c r="S100" s="1">
        <v>7</v>
      </c>
      <c r="T100" s="1">
        <v>4</v>
      </c>
      <c r="U100" s="1">
        <v>6</v>
      </c>
      <c r="V100" s="1">
        <v>5</v>
      </c>
      <c r="W100" s="1">
        <v>4</v>
      </c>
      <c r="X100" s="1">
        <v>4</v>
      </c>
      <c r="Y100" s="1">
        <v>6</v>
      </c>
    </row>
    <row r="101" spans="1:33" x14ac:dyDescent="0.2">
      <c r="A101" s="7" t="s">
        <v>35</v>
      </c>
      <c r="B101" t="s">
        <v>6</v>
      </c>
      <c r="C101" t="str">
        <f>LOOKUP(A101,collections!A:A,collections!D:D)</f>
        <v>E.cam</v>
      </c>
      <c r="D101" t="str">
        <f t="shared" si="3"/>
        <v>Adult</v>
      </c>
      <c r="E101" t="str">
        <f>LOOKUP(A101,collections!A:A,collections!I:I)</f>
        <v>Fresh</v>
      </c>
      <c r="F101" s="1">
        <f>LOOKUP(A101,collections!A:A,collections!K:K) - LOOKUP(A101,collections!A:A,collections!E:E)</f>
        <v>28</v>
      </c>
      <c r="H101">
        <v>13.82</v>
      </c>
      <c r="I101" s="9">
        <v>0.27100000000000002</v>
      </c>
      <c r="J101">
        <v>7</v>
      </c>
      <c r="K101">
        <v>16</v>
      </c>
      <c r="L101">
        <v>10</v>
      </c>
      <c r="M101">
        <v>14</v>
      </c>
      <c r="N101">
        <v>5</v>
      </c>
      <c r="O101">
        <v>21</v>
      </c>
      <c r="P101">
        <v>4</v>
      </c>
      <c r="Q101">
        <v>21</v>
      </c>
      <c r="R101" s="1">
        <v>6</v>
      </c>
      <c r="S101" s="1">
        <v>12</v>
      </c>
      <c r="T101" s="1">
        <v>3</v>
      </c>
      <c r="U101" s="1">
        <v>11</v>
      </c>
      <c r="V101" s="1">
        <v>8</v>
      </c>
      <c r="W101" s="1">
        <v>11</v>
      </c>
      <c r="X101" s="1">
        <v>7</v>
      </c>
      <c r="Y101" s="1">
        <v>10</v>
      </c>
      <c r="Z101" s="1">
        <v>6</v>
      </c>
      <c r="AA101" s="1">
        <v>20</v>
      </c>
      <c r="AB101" s="1">
        <v>6</v>
      </c>
      <c r="AC101" s="1">
        <v>19</v>
      </c>
      <c r="AD101" s="1">
        <v>4</v>
      </c>
      <c r="AE101" s="1">
        <v>18</v>
      </c>
      <c r="AF101" s="1">
        <v>5</v>
      </c>
      <c r="AG101" s="1">
        <v>20</v>
      </c>
    </row>
    <row r="102" spans="1:33" x14ac:dyDescent="0.2">
      <c r="A102" s="7" t="s">
        <v>35</v>
      </c>
      <c r="B102" t="s">
        <v>7</v>
      </c>
      <c r="C102" t="str">
        <f>LOOKUP(A102,collections!A:A,collections!D:D)</f>
        <v>E.cam</v>
      </c>
      <c r="D102" t="str">
        <f t="shared" si="3"/>
        <v>Adult</v>
      </c>
      <c r="E102" t="str">
        <f>LOOKUP(A102,collections!A:A,collections!I:I)</f>
        <v>Fresh</v>
      </c>
      <c r="F102" s="1">
        <f>LOOKUP(A102,collections!A:A,collections!K:K) - LOOKUP(A102,collections!A:A,collections!E:E)</f>
        <v>28</v>
      </c>
      <c r="H102">
        <v>17.239999999999998</v>
      </c>
      <c r="I102" s="9">
        <v>0.29499999999999998</v>
      </c>
      <c r="J102">
        <v>6</v>
      </c>
      <c r="K102">
        <v>22</v>
      </c>
      <c r="L102">
        <v>6</v>
      </c>
      <c r="M102">
        <v>20</v>
      </c>
      <c r="N102">
        <v>7</v>
      </c>
      <c r="O102">
        <v>21</v>
      </c>
      <c r="P102">
        <v>6</v>
      </c>
      <c r="Q102">
        <v>18</v>
      </c>
      <c r="R102" s="1">
        <v>9</v>
      </c>
      <c r="S102" s="1">
        <v>12</v>
      </c>
      <c r="T102" s="1">
        <v>6</v>
      </c>
      <c r="U102" s="1">
        <v>14</v>
      </c>
      <c r="V102" s="1">
        <v>8</v>
      </c>
      <c r="W102" s="1">
        <v>8</v>
      </c>
      <c r="X102" s="1">
        <v>8</v>
      </c>
      <c r="Y102" s="1">
        <v>10</v>
      </c>
      <c r="Z102" s="1">
        <v>6</v>
      </c>
      <c r="AA102" s="1">
        <v>4</v>
      </c>
      <c r="AB102" s="1">
        <v>5</v>
      </c>
      <c r="AC102" s="1">
        <v>6</v>
      </c>
      <c r="AD102" s="1">
        <v>6</v>
      </c>
      <c r="AE102" s="1">
        <v>1</v>
      </c>
      <c r="AF102" s="1">
        <v>7</v>
      </c>
      <c r="AG102" s="1">
        <v>0</v>
      </c>
    </row>
    <row r="103" spans="1:33" x14ac:dyDescent="0.2">
      <c r="A103" s="7" t="s">
        <v>35</v>
      </c>
      <c r="B103" t="s">
        <v>39</v>
      </c>
      <c r="C103" t="str">
        <f>LOOKUP(A103,collections!A:A,collections!D:D)</f>
        <v>E.cam</v>
      </c>
      <c r="D103" t="str">
        <f t="shared" si="3"/>
        <v>Adult</v>
      </c>
      <c r="E103" t="str">
        <f>LOOKUP(A103,collections!A:A,collections!I:I)</f>
        <v>Fresh</v>
      </c>
      <c r="F103" s="1">
        <f>LOOKUP(A103,collections!A:A,collections!K:K) - LOOKUP(A103,collections!A:A,collections!E:E)</f>
        <v>28</v>
      </c>
      <c r="H103">
        <v>10.43</v>
      </c>
      <c r="I103" s="9">
        <v>0.2</v>
      </c>
      <c r="J103">
        <v>6</v>
      </c>
      <c r="K103">
        <v>18</v>
      </c>
      <c r="L103">
        <v>4</v>
      </c>
      <c r="M103">
        <v>20</v>
      </c>
      <c r="N103">
        <v>4</v>
      </c>
      <c r="O103">
        <v>15</v>
      </c>
      <c r="P103">
        <v>9</v>
      </c>
      <c r="Q103">
        <v>16</v>
      </c>
      <c r="R103" s="1">
        <v>5</v>
      </c>
      <c r="S103" s="1">
        <v>12</v>
      </c>
      <c r="T103" s="1">
        <v>5</v>
      </c>
      <c r="U103" s="1">
        <v>14</v>
      </c>
      <c r="V103" s="1">
        <v>6</v>
      </c>
      <c r="W103" s="1">
        <v>12</v>
      </c>
      <c r="X103" s="1">
        <v>6</v>
      </c>
      <c r="Y103" s="1">
        <v>13</v>
      </c>
      <c r="Z103" s="1">
        <v>4</v>
      </c>
      <c r="AA103" s="1">
        <v>2</v>
      </c>
      <c r="AB103" s="1">
        <v>4</v>
      </c>
      <c r="AC103" s="1">
        <v>1</v>
      </c>
      <c r="AD103" s="1">
        <v>6</v>
      </c>
      <c r="AE103" s="1">
        <v>1</v>
      </c>
      <c r="AF103" s="1">
        <v>4</v>
      </c>
      <c r="AG103" s="1">
        <v>2</v>
      </c>
    </row>
    <row r="104" spans="1:33" hidden="1" x14ac:dyDescent="0.2">
      <c r="A104" s="7" t="s">
        <v>72</v>
      </c>
      <c r="B104" t="s">
        <v>3</v>
      </c>
      <c r="C104" t="str">
        <f>LOOKUP(A104,collections!A:A,collections!D:D)</f>
        <v>E.cam</v>
      </c>
      <c r="D104" t="str">
        <f t="shared" si="3"/>
        <v>Juvenile</v>
      </c>
      <c r="E104" t="str">
        <f>LOOKUP(A104,collections!A:A,collections!I:I)</f>
        <v>Fresh</v>
      </c>
      <c r="F104"/>
      <c r="G104" s="11">
        <v>29.22</v>
      </c>
      <c r="H104">
        <v>27.77</v>
      </c>
      <c r="I104" s="9">
        <v>0.39100000000000001</v>
      </c>
      <c r="J104">
        <v>6</v>
      </c>
      <c r="K104">
        <v>10</v>
      </c>
      <c r="L104">
        <v>9</v>
      </c>
      <c r="M104">
        <v>6</v>
      </c>
      <c r="N104">
        <v>4</v>
      </c>
      <c r="O104">
        <v>6</v>
      </c>
      <c r="P104">
        <v>4</v>
      </c>
      <c r="Q104">
        <v>9</v>
      </c>
    </row>
    <row r="105" spans="1:33" hidden="1" x14ac:dyDescent="0.2">
      <c r="A105" s="7" t="s">
        <v>72</v>
      </c>
      <c r="B105" t="s">
        <v>5</v>
      </c>
      <c r="C105" t="str">
        <f>LOOKUP(A105,collections!A:A,collections!D:D)</f>
        <v>E.cam</v>
      </c>
      <c r="D105" t="str">
        <f t="shared" si="3"/>
        <v>Juvenile</v>
      </c>
      <c r="E105" t="str">
        <f>LOOKUP(A105,collections!A:A,collections!I:I)</f>
        <v>Fresh</v>
      </c>
      <c r="F105"/>
      <c r="G105" s="11">
        <v>27.22</v>
      </c>
      <c r="H105">
        <v>25.75</v>
      </c>
      <c r="I105" s="9">
        <v>0.37</v>
      </c>
      <c r="J105">
        <v>5</v>
      </c>
      <c r="K105">
        <v>17</v>
      </c>
      <c r="L105">
        <v>8</v>
      </c>
      <c r="M105">
        <v>10</v>
      </c>
      <c r="N105">
        <v>4</v>
      </c>
      <c r="O105">
        <v>15</v>
      </c>
      <c r="P105">
        <v>5</v>
      </c>
      <c r="Q105">
        <v>15</v>
      </c>
      <c r="R105"/>
      <c r="S105"/>
      <c r="T105"/>
      <c r="U105"/>
      <c r="V105"/>
      <c r="W105"/>
      <c r="X105"/>
      <c r="Y105"/>
    </row>
    <row r="106" spans="1:33" hidden="1" x14ac:dyDescent="0.2">
      <c r="A106" s="7" t="s">
        <v>72</v>
      </c>
      <c r="B106" t="s">
        <v>38</v>
      </c>
      <c r="C106" t="str">
        <f>LOOKUP(A106,collections!A:A,collections!D:D)</f>
        <v>E.cam</v>
      </c>
      <c r="D106" t="str">
        <f t="shared" si="3"/>
        <v>Juvenile</v>
      </c>
      <c r="E106" t="str">
        <f>LOOKUP(A106,collections!A:A,collections!I:I)</f>
        <v>Fresh</v>
      </c>
      <c r="F106"/>
      <c r="G106" s="11">
        <v>26.41</v>
      </c>
      <c r="H106">
        <v>25.2</v>
      </c>
      <c r="I106" s="9">
        <v>0.34399999999999997</v>
      </c>
      <c r="J106">
        <v>5</v>
      </c>
      <c r="K106">
        <v>15</v>
      </c>
      <c r="L106">
        <v>5</v>
      </c>
      <c r="M106">
        <v>13</v>
      </c>
      <c r="N106">
        <v>9</v>
      </c>
      <c r="O106">
        <v>11</v>
      </c>
      <c r="P106">
        <v>4</v>
      </c>
      <c r="Q106">
        <v>17</v>
      </c>
      <c r="R106"/>
      <c r="S106"/>
      <c r="T106"/>
      <c r="U106"/>
      <c r="V106"/>
      <c r="W106"/>
      <c r="X106"/>
      <c r="Y106"/>
    </row>
    <row r="107" spans="1:33" x14ac:dyDescent="0.2">
      <c r="A107" s="7" t="s">
        <v>72</v>
      </c>
      <c r="B107" t="s">
        <v>6</v>
      </c>
      <c r="C107" t="str">
        <f>LOOKUP(A107,collections!A:A,collections!D:D)</f>
        <v>E.cam</v>
      </c>
      <c r="D107" t="str">
        <f t="shared" si="3"/>
        <v>Adult</v>
      </c>
      <c r="E107" t="str">
        <f>LOOKUP(A107,collections!A:A,collections!I:I)</f>
        <v>Fresh</v>
      </c>
      <c r="F107" s="1">
        <f>LOOKUP(A107,collections!A:A,collections!K:K) - LOOKUP(A107,collections!A:A,collections!E:E)</f>
        <v>58</v>
      </c>
      <c r="G107" s="11">
        <v>22.75</v>
      </c>
      <c r="H107">
        <v>21.96</v>
      </c>
      <c r="I107" s="9">
        <v>0.441</v>
      </c>
      <c r="J107">
        <v>5</v>
      </c>
      <c r="K107">
        <v>7</v>
      </c>
      <c r="L107">
        <v>2</v>
      </c>
      <c r="M107">
        <v>9</v>
      </c>
      <c r="N107">
        <v>7</v>
      </c>
      <c r="O107">
        <v>6</v>
      </c>
      <c r="P107">
        <v>5</v>
      </c>
      <c r="Q107">
        <v>7</v>
      </c>
      <c r="R107" s="1">
        <v>2</v>
      </c>
      <c r="S107" s="1">
        <v>3</v>
      </c>
      <c r="T107" s="1">
        <v>5</v>
      </c>
      <c r="U107" s="1">
        <v>3</v>
      </c>
      <c r="V107" s="1">
        <v>4</v>
      </c>
      <c r="W107" s="1">
        <v>4</v>
      </c>
      <c r="X107" s="1">
        <v>3</v>
      </c>
      <c r="Y107" s="1">
        <v>5</v>
      </c>
      <c r="Z107" s="1">
        <v>5</v>
      </c>
      <c r="AA107" s="1">
        <v>0</v>
      </c>
      <c r="AB107" s="1">
        <v>3</v>
      </c>
      <c r="AC107" s="1">
        <v>0</v>
      </c>
      <c r="AD107" s="1">
        <v>4</v>
      </c>
      <c r="AE107" s="1">
        <v>3</v>
      </c>
      <c r="AF107" s="1">
        <v>3</v>
      </c>
      <c r="AG107" s="1">
        <v>3</v>
      </c>
    </row>
    <row r="108" spans="1:33" x14ac:dyDescent="0.2">
      <c r="A108" s="7" t="s">
        <v>72</v>
      </c>
      <c r="B108" t="s">
        <v>7</v>
      </c>
      <c r="C108" t="str">
        <f>LOOKUP(A108,collections!A:A,collections!D:D)</f>
        <v>E.cam</v>
      </c>
      <c r="D108" t="str">
        <f t="shared" si="3"/>
        <v>Adult</v>
      </c>
      <c r="E108" t="str">
        <f>LOOKUP(A108,collections!A:A,collections!I:I)</f>
        <v>Fresh</v>
      </c>
      <c r="F108" s="1">
        <f>LOOKUP(A108,collections!A:A,collections!K:K) - LOOKUP(A108,collections!A:A,collections!E:E)</f>
        <v>58</v>
      </c>
      <c r="G108" s="11">
        <v>16.059999999999999</v>
      </c>
      <c r="H108">
        <v>15.16</v>
      </c>
      <c r="I108" s="9">
        <v>0.26400000000000001</v>
      </c>
      <c r="J108">
        <v>7</v>
      </c>
      <c r="K108">
        <v>13</v>
      </c>
      <c r="L108">
        <v>4</v>
      </c>
      <c r="M108">
        <v>13</v>
      </c>
      <c r="N108">
        <v>7</v>
      </c>
      <c r="O108">
        <v>11</v>
      </c>
      <c r="P108">
        <v>7</v>
      </c>
      <c r="Q108">
        <v>11</v>
      </c>
      <c r="R108">
        <v>5</v>
      </c>
      <c r="S108">
        <v>7</v>
      </c>
      <c r="T108">
        <v>3</v>
      </c>
      <c r="U108">
        <v>8</v>
      </c>
      <c r="V108">
        <v>2</v>
      </c>
      <c r="W108">
        <v>9</v>
      </c>
      <c r="X108">
        <v>4</v>
      </c>
      <c r="Y108">
        <v>9</v>
      </c>
      <c r="Z108">
        <v>5</v>
      </c>
      <c r="AA108">
        <v>3</v>
      </c>
      <c r="AB108">
        <v>6</v>
      </c>
      <c r="AC108">
        <v>4</v>
      </c>
      <c r="AD108">
        <v>3</v>
      </c>
      <c r="AE108">
        <v>9</v>
      </c>
      <c r="AF108">
        <v>3</v>
      </c>
      <c r="AG108">
        <v>8</v>
      </c>
    </row>
    <row r="109" spans="1:33" x14ac:dyDescent="0.2">
      <c r="A109" s="7" t="s">
        <v>72</v>
      </c>
      <c r="B109" t="s">
        <v>39</v>
      </c>
      <c r="C109" t="str">
        <f>LOOKUP(A109,collections!A:A,collections!D:D)</f>
        <v>E.cam</v>
      </c>
      <c r="D109" t="str">
        <f t="shared" si="3"/>
        <v>Adult</v>
      </c>
      <c r="E109" t="str">
        <f>LOOKUP(A109,collections!A:A,collections!I:I)</f>
        <v>Fresh</v>
      </c>
      <c r="F109" s="1">
        <f>LOOKUP(A109,collections!A:A,collections!K:K) - LOOKUP(A109,collections!A:A,collections!E:E)</f>
        <v>58</v>
      </c>
      <c r="G109" s="11">
        <v>24.18</v>
      </c>
      <c r="H109">
        <v>23.31</v>
      </c>
      <c r="I109" s="9">
        <v>0.438</v>
      </c>
      <c r="J109" s="5">
        <v>9</v>
      </c>
      <c r="K109" s="5">
        <v>3</v>
      </c>
      <c r="L109" s="5">
        <v>9</v>
      </c>
      <c r="M109" s="5">
        <v>3</v>
      </c>
      <c r="N109" s="5">
        <v>7</v>
      </c>
      <c r="O109" s="5">
        <v>7</v>
      </c>
      <c r="P109" s="5">
        <v>7</v>
      </c>
      <c r="Q109" s="5">
        <v>7</v>
      </c>
      <c r="R109">
        <v>3</v>
      </c>
      <c r="S109">
        <v>5</v>
      </c>
      <c r="T109">
        <v>4</v>
      </c>
      <c r="U109">
        <v>4</v>
      </c>
      <c r="V109">
        <v>4</v>
      </c>
      <c r="W109">
        <v>7</v>
      </c>
      <c r="X109">
        <v>3</v>
      </c>
      <c r="Y109">
        <v>3</v>
      </c>
      <c r="Z109">
        <v>5</v>
      </c>
      <c r="AA109">
        <v>3</v>
      </c>
      <c r="AB109">
        <v>5</v>
      </c>
      <c r="AC109">
        <v>1</v>
      </c>
      <c r="AD109">
        <v>4</v>
      </c>
      <c r="AE109">
        <v>2</v>
      </c>
      <c r="AF109">
        <v>5</v>
      </c>
      <c r="AG109">
        <v>1</v>
      </c>
    </row>
    <row r="110" spans="1:33" hidden="1" x14ac:dyDescent="0.2">
      <c r="A110" s="7" t="s">
        <v>73</v>
      </c>
      <c r="B110" t="s">
        <v>3</v>
      </c>
      <c r="C110" t="str">
        <f>LOOKUP(A110,collections!A:A,collections!D:D)</f>
        <v>E.cam</v>
      </c>
      <c r="D110" t="str">
        <f t="shared" si="3"/>
        <v>Juvenile</v>
      </c>
      <c r="E110" t="str">
        <f>LOOKUP(A110,collections!A:A,collections!I:I)</f>
        <v>Fresh</v>
      </c>
      <c r="F110"/>
      <c r="G110" s="11">
        <v>29.03</v>
      </c>
      <c r="H110">
        <v>27.65</v>
      </c>
      <c r="I110" s="9">
        <v>0.40500000000000003</v>
      </c>
      <c r="J110" s="5">
        <v>8</v>
      </c>
      <c r="K110" s="5">
        <v>13</v>
      </c>
      <c r="L110" s="5">
        <v>6</v>
      </c>
      <c r="M110" s="5">
        <v>15</v>
      </c>
      <c r="N110" s="5">
        <v>7</v>
      </c>
      <c r="O110" s="5">
        <v>6</v>
      </c>
      <c r="P110" s="5">
        <v>8</v>
      </c>
      <c r="Q110" s="5">
        <v>10</v>
      </c>
      <c r="R110"/>
      <c r="S110"/>
      <c r="T110"/>
      <c r="U110"/>
      <c r="V110"/>
      <c r="W110"/>
      <c r="X110"/>
      <c r="Y110"/>
    </row>
    <row r="111" spans="1:33" hidden="1" x14ac:dyDescent="0.2">
      <c r="A111" s="7" t="s">
        <v>73</v>
      </c>
      <c r="B111" t="s">
        <v>5</v>
      </c>
      <c r="C111" t="str">
        <f>LOOKUP(A111,collections!A:A,collections!D:D)</f>
        <v>E.cam</v>
      </c>
      <c r="D111" t="str">
        <f t="shared" si="3"/>
        <v>Juvenile</v>
      </c>
      <c r="E111" t="str">
        <f>LOOKUP(A111,collections!A:A,collections!I:I)</f>
        <v>Fresh</v>
      </c>
      <c r="F111"/>
      <c r="G111" s="11">
        <v>27.95</v>
      </c>
      <c r="H111">
        <v>26.56</v>
      </c>
      <c r="I111" s="9">
        <v>0.35799999999999998</v>
      </c>
      <c r="J111" s="5">
        <v>7</v>
      </c>
      <c r="K111" s="5">
        <v>17</v>
      </c>
      <c r="L111" s="5">
        <v>7</v>
      </c>
      <c r="M111" s="5">
        <v>17</v>
      </c>
      <c r="N111" s="5">
        <v>10</v>
      </c>
      <c r="O111" s="5">
        <v>14</v>
      </c>
      <c r="P111" s="5">
        <v>6</v>
      </c>
      <c r="Q111" s="5">
        <v>18</v>
      </c>
      <c r="R111"/>
      <c r="S111"/>
      <c r="T111"/>
      <c r="U111"/>
      <c r="V111"/>
      <c r="W111"/>
      <c r="X111"/>
      <c r="Y111"/>
    </row>
    <row r="112" spans="1:33" x14ac:dyDescent="0.2">
      <c r="A112" s="7" t="s">
        <v>73</v>
      </c>
      <c r="B112" t="s">
        <v>38</v>
      </c>
      <c r="C112" t="str">
        <f>LOOKUP(A112,collections!A:A,collections!D:D)</f>
        <v>E.cam</v>
      </c>
      <c r="D112" t="str">
        <f t="shared" si="3"/>
        <v>Juvenile</v>
      </c>
      <c r="E112" t="str">
        <f>LOOKUP(A112,collections!A:A,collections!I:I)</f>
        <v>Fresh</v>
      </c>
      <c r="F112"/>
      <c r="G112" s="11">
        <v>22.75</v>
      </c>
      <c r="H112">
        <v>21.6</v>
      </c>
      <c r="I112" s="9">
        <v>0.311</v>
      </c>
      <c r="J112" s="5">
        <v>5</v>
      </c>
      <c r="K112" s="5">
        <v>13</v>
      </c>
      <c r="L112" s="5">
        <v>3</v>
      </c>
      <c r="M112" s="5">
        <v>17</v>
      </c>
      <c r="N112" s="5">
        <v>5</v>
      </c>
      <c r="O112" s="5">
        <v>19</v>
      </c>
      <c r="P112" s="5">
        <v>7</v>
      </c>
      <c r="Q112" s="5">
        <v>14</v>
      </c>
      <c r="R112"/>
      <c r="S112"/>
      <c r="T112"/>
      <c r="U112"/>
      <c r="V112"/>
      <c r="W112"/>
      <c r="X112"/>
      <c r="Y112"/>
    </row>
    <row r="113" spans="1:33" x14ac:dyDescent="0.2">
      <c r="A113" s="7" t="s">
        <v>73</v>
      </c>
      <c r="B113" t="s">
        <v>6</v>
      </c>
      <c r="C113" t="str">
        <f>LOOKUP(A113,collections!A:A,collections!D:D)</f>
        <v>E.cam</v>
      </c>
      <c r="D113" t="str">
        <f t="shared" si="3"/>
        <v>Adult</v>
      </c>
      <c r="E113" t="str">
        <f>LOOKUP(A113,collections!A:A,collections!I:I)</f>
        <v>Fresh</v>
      </c>
      <c r="F113" s="1">
        <f>LOOKUP(A113,collections!A:A,collections!K:K) - LOOKUP(A113,collections!A:A,collections!E:E)</f>
        <v>58</v>
      </c>
      <c r="G113" s="11">
        <v>25.91</v>
      </c>
      <c r="H113">
        <v>25.07</v>
      </c>
      <c r="I113" s="9">
        <v>0.36699999999999999</v>
      </c>
      <c r="J113">
        <v>8</v>
      </c>
      <c r="K113">
        <v>18</v>
      </c>
      <c r="L113">
        <v>8</v>
      </c>
      <c r="M113">
        <v>13</v>
      </c>
      <c r="N113">
        <v>7</v>
      </c>
      <c r="O113">
        <v>16</v>
      </c>
      <c r="P113">
        <v>5</v>
      </c>
      <c r="Q113">
        <v>15</v>
      </c>
      <c r="R113">
        <v>8</v>
      </c>
      <c r="S113">
        <v>9</v>
      </c>
      <c r="T113">
        <v>5</v>
      </c>
      <c r="U113">
        <v>14</v>
      </c>
      <c r="V113">
        <v>4</v>
      </c>
      <c r="W113">
        <v>12</v>
      </c>
      <c r="X113">
        <v>4</v>
      </c>
      <c r="Y113">
        <v>16</v>
      </c>
      <c r="Z113">
        <v>5</v>
      </c>
      <c r="AA113">
        <v>12</v>
      </c>
      <c r="AB113">
        <v>7</v>
      </c>
      <c r="AC113">
        <v>11</v>
      </c>
      <c r="AD113">
        <v>4</v>
      </c>
      <c r="AE113">
        <v>7</v>
      </c>
      <c r="AF113">
        <v>4</v>
      </c>
      <c r="AG113">
        <v>8</v>
      </c>
    </row>
    <row r="114" spans="1:33" x14ac:dyDescent="0.2">
      <c r="A114" s="7" t="s">
        <v>73</v>
      </c>
      <c r="B114" t="s">
        <v>7</v>
      </c>
      <c r="C114" t="str">
        <f>LOOKUP(A114,collections!A:A,collections!D:D)</f>
        <v>E.cam</v>
      </c>
      <c r="D114" t="str">
        <f t="shared" si="3"/>
        <v>Adult</v>
      </c>
      <c r="E114" t="str">
        <f>LOOKUP(A114,collections!A:A,collections!I:I)</f>
        <v>Fresh</v>
      </c>
      <c r="F114" s="1">
        <f>LOOKUP(A114,collections!A:A,collections!K:K) - LOOKUP(A114,collections!A:A,collections!E:E)</f>
        <v>58</v>
      </c>
      <c r="G114" s="11">
        <v>20.83</v>
      </c>
      <c r="H114">
        <v>19.71</v>
      </c>
      <c r="I114" s="9">
        <v>0.26500000000000001</v>
      </c>
      <c r="J114">
        <v>5</v>
      </c>
      <c r="K114">
        <v>24</v>
      </c>
      <c r="L114">
        <v>6</v>
      </c>
      <c r="M114">
        <v>24</v>
      </c>
      <c r="N114">
        <v>5</v>
      </c>
      <c r="O114">
        <v>20</v>
      </c>
      <c r="P114">
        <v>5</v>
      </c>
      <c r="Q114">
        <v>18</v>
      </c>
      <c r="R114">
        <v>7</v>
      </c>
      <c r="S114">
        <v>13</v>
      </c>
      <c r="T114">
        <v>6</v>
      </c>
      <c r="U114">
        <v>15</v>
      </c>
      <c r="V114">
        <v>6</v>
      </c>
      <c r="W114">
        <v>15</v>
      </c>
      <c r="X114">
        <v>4</v>
      </c>
      <c r="Y114">
        <v>12</v>
      </c>
      <c r="Z114">
        <v>8</v>
      </c>
      <c r="AA114">
        <v>11</v>
      </c>
      <c r="AB114">
        <v>4</v>
      </c>
      <c r="AC114">
        <v>15</v>
      </c>
      <c r="AD114">
        <v>4</v>
      </c>
      <c r="AE114">
        <v>12</v>
      </c>
      <c r="AF114">
        <v>6</v>
      </c>
      <c r="AG114">
        <v>9</v>
      </c>
    </row>
    <row r="115" spans="1:33" x14ac:dyDescent="0.2">
      <c r="A115" s="7" t="s">
        <v>73</v>
      </c>
      <c r="B115" t="s">
        <v>39</v>
      </c>
      <c r="C115" t="str">
        <f>LOOKUP(A115,collections!A:A,collections!D:D)</f>
        <v>E.cam</v>
      </c>
      <c r="D115" t="str">
        <f t="shared" si="3"/>
        <v>Adult</v>
      </c>
      <c r="E115" t="str">
        <f>LOOKUP(A115,collections!A:A,collections!I:I)</f>
        <v>Fresh</v>
      </c>
      <c r="F115" s="1">
        <f>LOOKUP(A115,collections!A:A,collections!K:K) - LOOKUP(A115,collections!A:A,collections!E:E)</f>
        <v>58</v>
      </c>
      <c r="G115" s="11">
        <v>14.96</v>
      </c>
      <c r="H115">
        <v>13.89</v>
      </c>
      <c r="I115" s="9">
        <v>0.21099999999999999</v>
      </c>
      <c r="J115">
        <v>7</v>
      </c>
      <c r="K115">
        <v>15</v>
      </c>
      <c r="L115">
        <v>6</v>
      </c>
      <c r="M115">
        <v>18</v>
      </c>
      <c r="N115">
        <v>3</v>
      </c>
      <c r="O115">
        <v>13</v>
      </c>
      <c r="P115">
        <v>4</v>
      </c>
      <c r="Q115">
        <v>19</v>
      </c>
      <c r="R115">
        <v>8</v>
      </c>
      <c r="S115">
        <v>9</v>
      </c>
      <c r="T115">
        <v>6</v>
      </c>
      <c r="U115">
        <v>15</v>
      </c>
      <c r="V115" s="1">
        <v>5</v>
      </c>
      <c r="W115">
        <v>11</v>
      </c>
      <c r="X115">
        <v>4</v>
      </c>
      <c r="Y115">
        <v>12</v>
      </c>
      <c r="Z115">
        <v>11</v>
      </c>
      <c r="AA115">
        <v>5</v>
      </c>
      <c r="AB115">
        <v>7</v>
      </c>
      <c r="AC115">
        <v>8</v>
      </c>
      <c r="AD115">
        <v>1</v>
      </c>
      <c r="AE115">
        <v>9</v>
      </c>
      <c r="AF115">
        <v>2</v>
      </c>
      <c r="AG115">
        <v>8</v>
      </c>
    </row>
    <row r="116" spans="1:33" hidden="1" x14ac:dyDescent="0.2">
      <c r="A116" s="7" t="s">
        <v>74</v>
      </c>
      <c r="B116" t="s">
        <v>3</v>
      </c>
      <c r="C116" t="str">
        <f>LOOKUP(A116,collections!A:A,collections!D:D)</f>
        <v>E.cam</v>
      </c>
      <c r="D116" t="str">
        <f t="shared" si="3"/>
        <v>Juvenile</v>
      </c>
      <c r="E116" t="str">
        <f>LOOKUP(A116,collections!A:A,collections!I:I)</f>
        <v>Fresh</v>
      </c>
      <c r="F116"/>
      <c r="G116" s="11">
        <v>26.97</v>
      </c>
      <c r="H116">
        <v>25.86</v>
      </c>
      <c r="I116" s="9">
        <v>0.38400000000000001</v>
      </c>
      <c r="J116" s="5">
        <v>5</v>
      </c>
      <c r="K116" s="5">
        <v>10</v>
      </c>
      <c r="L116" s="5">
        <v>4</v>
      </c>
      <c r="M116" s="5">
        <v>18</v>
      </c>
      <c r="N116" s="5">
        <v>5</v>
      </c>
      <c r="O116" s="5">
        <v>15</v>
      </c>
      <c r="P116" s="5">
        <v>9</v>
      </c>
      <c r="Q116" s="5">
        <v>14</v>
      </c>
      <c r="R116"/>
      <c r="S116"/>
      <c r="T116"/>
      <c r="U116"/>
      <c r="V116"/>
      <c r="W116"/>
      <c r="X116"/>
      <c r="Y116"/>
    </row>
    <row r="117" spans="1:33" hidden="1" x14ac:dyDescent="0.2">
      <c r="A117" s="7" t="s">
        <v>74</v>
      </c>
      <c r="B117" t="s">
        <v>5</v>
      </c>
      <c r="C117" t="str">
        <f>LOOKUP(A117,collections!A:A,collections!D:D)</f>
        <v>E.cam</v>
      </c>
      <c r="D117" t="str">
        <f t="shared" si="3"/>
        <v>Juvenile</v>
      </c>
      <c r="E117" t="str">
        <f>LOOKUP(A117,collections!A:A,collections!I:I)</f>
        <v>Fresh</v>
      </c>
      <c r="F117"/>
      <c r="G117" s="11">
        <v>18.36</v>
      </c>
      <c r="H117">
        <v>17.78</v>
      </c>
      <c r="I117" s="9">
        <v>0.24099999999999999</v>
      </c>
      <c r="J117" s="5">
        <v>5</v>
      </c>
      <c r="K117" s="5">
        <v>12</v>
      </c>
      <c r="L117" s="5">
        <v>5</v>
      </c>
      <c r="M117" s="5">
        <v>13</v>
      </c>
      <c r="N117" s="5">
        <v>5</v>
      </c>
      <c r="O117" s="5">
        <v>11</v>
      </c>
      <c r="P117" s="5">
        <v>4</v>
      </c>
      <c r="Q117" s="5">
        <v>13</v>
      </c>
      <c r="R117"/>
      <c r="S117"/>
      <c r="T117"/>
      <c r="U117"/>
      <c r="V117"/>
      <c r="W117"/>
      <c r="X117"/>
      <c r="Y117"/>
    </row>
    <row r="118" spans="1:33" hidden="1" x14ac:dyDescent="0.2">
      <c r="A118" s="7" t="s">
        <v>74</v>
      </c>
      <c r="B118" t="s">
        <v>38</v>
      </c>
      <c r="C118" t="str">
        <f>LOOKUP(A118,collections!A:A,collections!D:D)</f>
        <v>E.cam</v>
      </c>
      <c r="D118" t="str">
        <f t="shared" si="3"/>
        <v>Juvenile</v>
      </c>
      <c r="E118" t="str">
        <f>LOOKUP(A118,collections!A:A,collections!I:I)</f>
        <v>Fresh</v>
      </c>
      <c r="F118"/>
      <c r="G118" s="11">
        <v>16.18</v>
      </c>
      <c r="H118">
        <v>15.44</v>
      </c>
      <c r="I118" s="9">
        <v>0.188</v>
      </c>
      <c r="J118" s="5">
        <v>5</v>
      </c>
      <c r="K118" s="5">
        <v>16</v>
      </c>
      <c r="L118" s="5">
        <v>5</v>
      </c>
      <c r="M118" s="5">
        <v>12</v>
      </c>
      <c r="N118" s="5">
        <v>6</v>
      </c>
      <c r="O118" s="5">
        <v>12</v>
      </c>
      <c r="P118" s="5">
        <v>6</v>
      </c>
      <c r="Q118" s="5">
        <v>17</v>
      </c>
      <c r="R118"/>
      <c r="S118"/>
      <c r="T118"/>
      <c r="U118"/>
      <c r="V118"/>
      <c r="W118"/>
      <c r="X118"/>
      <c r="Y118"/>
    </row>
    <row r="119" spans="1:33" x14ac:dyDescent="0.2">
      <c r="A119" s="7" t="s">
        <v>74</v>
      </c>
      <c r="B119" t="s">
        <v>6</v>
      </c>
      <c r="C119" t="str">
        <f>LOOKUP(A119,collections!A:A,collections!D:D)</f>
        <v>E.cam</v>
      </c>
      <c r="D119" t="str">
        <f t="shared" si="3"/>
        <v>Adult</v>
      </c>
      <c r="E119" t="str">
        <f>LOOKUP(A119,collections!A:A,collections!I:I)</f>
        <v>Fresh</v>
      </c>
      <c r="F119" s="1">
        <f>LOOKUP(A119,collections!A:A,collections!K:K) - LOOKUP(A119,collections!A:A,collections!E:E)</f>
        <v>58</v>
      </c>
      <c r="G119" s="11">
        <v>16.71</v>
      </c>
      <c r="H119">
        <v>15.73</v>
      </c>
      <c r="I119" s="9">
        <v>0.251</v>
      </c>
      <c r="J119">
        <v>7</v>
      </c>
      <c r="K119">
        <v>11</v>
      </c>
      <c r="L119">
        <v>5</v>
      </c>
      <c r="M119">
        <v>16</v>
      </c>
      <c r="N119">
        <v>7</v>
      </c>
      <c r="O119">
        <v>13</v>
      </c>
      <c r="P119">
        <v>7</v>
      </c>
      <c r="Q119">
        <v>14</v>
      </c>
      <c r="R119">
        <v>7</v>
      </c>
      <c r="S119">
        <v>16</v>
      </c>
      <c r="T119">
        <v>7</v>
      </c>
      <c r="U119">
        <v>17</v>
      </c>
      <c r="V119">
        <v>6</v>
      </c>
      <c r="W119">
        <v>13</v>
      </c>
      <c r="X119">
        <v>7</v>
      </c>
      <c r="Y119">
        <v>16</v>
      </c>
      <c r="Z119">
        <v>5</v>
      </c>
      <c r="AA119">
        <v>2</v>
      </c>
      <c r="AB119">
        <v>5</v>
      </c>
      <c r="AC119">
        <v>1</v>
      </c>
      <c r="AD119">
        <v>4</v>
      </c>
      <c r="AE119">
        <v>0</v>
      </c>
      <c r="AF119">
        <v>6</v>
      </c>
      <c r="AG119">
        <v>0</v>
      </c>
    </row>
    <row r="120" spans="1:33" x14ac:dyDescent="0.2">
      <c r="A120" s="7" t="s">
        <v>74</v>
      </c>
      <c r="B120" t="s">
        <v>7</v>
      </c>
      <c r="C120" t="str">
        <f>LOOKUP(A120,collections!A:A,collections!D:D)</f>
        <v>E.cam</v>
      </c>
      <c r="D120" t="str">
        <f t="shared" si="3"/>
        <v>Adult</v>
      </c>
      <c r="E120" t="str">
        <f>LOOKUP(A120,collections!A:A,collections!I:I)</f>
        <v>Fresh</v>
      </c>
      <c r="F120" s="1">
        <f>LOOKUP(A120,collections!A:A,collections!K:K) - LOOKUP(A120,collections!A:A,collections!E:E)</f>
        <v>58</v>
      </c>
      <c r="G120" s="11">
        <v>9.9600000000000009</v>
      </c>
      <c r="H120">
        <v>9.5</v>
      </c>
      <c r="I120" s="9">
        <v>0.14299999999999999</v>
      </c>
      <c r="J120">
        <v>6</v>
      </c>
      <c r="K120">
        <v>17</v>
      </c>
      <c r="L120">
        <v>6</v>
      </c>
      <c r="M120">
        <v>17</v>
      </c>
      <c r="N120">
        <v>7</v>
      </c>
      <c r="O120">
        <v>14</v>
      </c>
      <c r="P120">
        <v>8</v>
      </c>
      <c r="Q120">
        <v>17</v>
      </c>
      <c r="R120">
        <v>4</v>
      </c>
      <c r="S120">
        <v>12</v>
      </c>
      <c r="T120">
        <v>6</v>
      </c>
      <c r="U120">
        <v>16</v>
      </c>
      <c r="V120">
        <v>5</v>
      </c>
      <c r="W120">
        <v>13</v>
      </c>
      <c r="X120">
        <v>6</v>
      </c>
      <c r="Y120">
        <v>12</v>
      </c>
      <c r="Z120">
        <v>6</v>
      </c>
      <c r="AA120">
        <v>2</v>
      </c>
      <c r="AB120">
        <v>5</v>
      </c>
      <c r="AC120">
        <v>4</v>
      </c>
      <c r="AD120">
        <v>5</v>
      </c>
      <c r="AE120">
        <v>4</v>
      </c>
      <c r="AF120">
        <v>5</v>
      </c>
      <c r="AG120">
        <v>2</v>
      </c>
    </row>
    <row r="121" spans="1:33" x14ac:dyDescent="0.2">
      <c r="A121" s="7" t="s">
        <v>74</v>
      </c>
      <c r="B121" t="s">
        <v>39</v>
      </c>
      <c r="C121" t="str">
        <f>LOOKUP(A121,collections!A:A,collections!D:D)</f>
        <v>E.cam</v>
      </c>
      <c r="D121" t="str">
        <f t="shared" si="3"/>
        <v>Adult</v>
      </c>
      <c r="E121" t="str">
        <f>LOOKUP(A121,collections!A:A,collections!I:I)</f>
        <v>Fresh</v>
      </c>
      <c r="F121" s="1">
        <f>LOOKUP(A121,collections!A:A,collections!K:K) - LOOKUP(A121,collections!A:A,collections!E:E)</f>
        <v>58</v>
      </c>
      <c r="G121" s="11">
        <v>15.27</v>
      </c>
      <c r="H121">
        <v>14.68</v>
      </c>
      <c r="I121" s="9">
        <v>0.23799999999999999</v>
      </c>
      <c r="J121" s="5">
        <v>6</v>
      </c>
      <c r="K121" s="5">
        <v>17</v>
      </c>
      <c r="L121" s="5">
        <v>5</v>
      </c>
      <c r="M121" s="5">
        <v>16</v>
      </c>
      <c r="N121" s="5">
        <v>4</v>
      </c>
      <c r="O121" s="5">
        <v>15</v>
      </c>
      <c r="P121" s="5">
        <v>6</v>
      </c>
      <c r="Q121" s="5">
        <v>12</v>
      </c>
      <c r="R121">
        <v>5</v>
      </c>
      <c r="S121">
        <v>13</v>
      </c>
      <c r="T121">
        <v>7</v>
      </c>
      <c r="U121">
        <v>12</v>
      </c>
      <c r="V121">
        <v>6</v>
      </c>
      <c r="W121">
        <v>13</v>
      </c>
      <c r="X121">
        <v>3</v>
      </c>
      <c r="Y121">
        <v>12</v>
      </c>
      <c r="Z121">
        <v>5</v>
      </c>
      <c r="AA121">
        <v>3</v>
      </c>
      <c r="AB121">
        <v>4</v>
      </c>
      <c r="AC121">
        <v>2</v>
      </c>
      <c r="AD121">
        <v>2</v>
      </c>
      <c r="AE121">
        <v>2</v>
      </c>
      <c r="AF121">
        <v>6</v>
      </c>
      <c r="AG121">
        <v>2</v>
      </c>
    </row>
    <row r="122" spans="1:33" hidden="1" x14ac:dyDescent="0.2">
      <c r="A122" s="7" t="s">
        <v>75</v>
      </c>
      <c r="B122" t="s">
        <v>3</v>
      </c>
      <c r="C122" t="str">
        <f>LOOKUP(A122,collections!A:A,collections!D:D)</f>
        <v>E.cam</v>
      </c>
      <c r="D122" t="str">
        <f t="shared" si="3"/>
        <v>Juvenile</v>
      </c>
      <c r="E122" t="str">
        <f>LOOKUP(A122,collections!A:A,collections!I:I)</f>
        <v>Fresh</v>
      </c>
      <c r="F122"/>
      <c r="G122" s="11">
        <v>24.74</v>
      </c>
      <c r="H122">
        <v>23.08</v>
      </c>
      <c r="I122" s="9">
        <v>0.26100000000000001</v>
      </c>
      <c r="J122" s="5">
        <v>3</v>
      </c>
      <c r="K122" s="5">
        <v>14</v>
      </c>
      <c r="L122" s="5">
        <v>4</v>
      </c>
      <c r="M122" s="5">
        <v>15</v>
      </c>
      <c r="N122" s="5">
        <v>4</v>
      </c>
      <c r="O122" s="5">
        <v>16</v>
      </c>
      <c r="P122" s="5">
        <v>7</v>
      </c>
      <c r="Q122" s="5">
        <v>14</v>
      </c>
      <c r="R122"/>
      <c r="S122"/>
      <c r="T122"/>
      <c r="U122"/>
      <c r="V122"/>
      <c r="W122"/>
      <c r="X122"/>
      <c r="Y122"/>
    </row>
    <row r="123" spans="1:33" hidden="1" x14ac:dyDescent="0.2">
      <c r="A123" s="7" t="s">
        <v>75</v>
      </c>
      <c r="B123" t="s">
        <v>5</v>
      </c>
      <c r="C123" t="str">
        <f>LOOKUP(A123,collections!A:A,collections!D:D)</f>
        <v>E.cam</v>
      </c>
      <c r="D123" t="str">
        <f t="shared" si="3"/>
        <v>Juvenile</v>
      </c>
      <c r="E123" t="str">
        <f>LOOKUP(A123,collections!A:A,collections!I:I)</f>
        <v>Fresh</v>
      </c>
      <c r="F123"/>
      <c r="G123" s="11">
        <v>25.63</v>
      </c>
      <c r="H123">
        <v>23.58</v>
      </c>
      <c r="I123" s="9">
        <v>0.24</v>
      </c>
      <c r="J123" s="5">
        <v>6</v>
      </c>
      <c r="K123" s="5">
        <v>17</v>
      </c>
      <c r="L123" s="5">
        <v>8</v>
      </c>
      <c r="M123" s="5">
        <v>14</v>
      </c>
      <c r="N123" s="5">
        <v>8</v>
      </c>
      <c r="O123" s="5">
        <v>15</v>
      </c>
      <c r="P123" s="5">
        <v>7</v>
      </c>
      <c r="Q123" s="5">
        <v>15</v>
      </c>
    </row>
    <row r="124" spans="1:33" hidden="1" x14ac:dyDescent="0.2">
      <c r="A124" s="7" t="s">
        <v>75</v>
      </c>
      <c r="B124" t="s">
        <v>38</v>
      </c>
      <c r="C124" t="str">
        <f>LOOKUP(A124,collections!A:A,collections!D:D)</f>
        <v>E.cam</v>
      </c>
      <c r="D124" t="str">
        <f t="shared" si="3"/>
        <v>Juvenile</v>
      </c>
      <c r="E124" t="str">
        <f>LOOKUP(A124,collections!A:A,collections!I:I)</f>
        <v>Fresh</v>
      </c>
      <c r="F124"/>
      <c r="G124" s="11">
        <v>23.01</v>
      </c>
      <c r="H124">
        <v>21.43</v>
      </c>
      <c r="I124" s="9">
        <v>0.24</v>
      </c>
      <c r="J124" s="5">
        <v>5</v>
      </c>
      <c r="K124" s="5">
        <v>15</v>
      </c>
      <c r="L124" s="5">
        <v>7</v>
      </c>
      <c r="M124" s="5">
        <v>16</v>
      </c>
      <c r="N124" s="5">
        <v>7</v>
      </c>
      <c r="O124" s="5">
        <v>10</v>
      </c>
      <c r="P124" s="5">
        <v>6</v>
      </c>
      <c r="Q124" s="5">
        <v>19</v>
      </c>
    </row>
    <row r="125" spans="1:33" x14ac:dyDescent="0.2">
      <c r="A125" s="7" t="s">
        <v>75</v>
      </c>
      <c r="B125" t="s">
        <v>6</v>
      </c>
      <c r="C125" t="str">
        <f>LOOKUP(A125,collections!A:A,collections!D:D)</f>
        <v>E.cam</v>
      </c>
      <c r="D125" t="str">
        <f t="shared" si="3"/>
        <v>Adult</v>
      </c>
      <c r="E125" t="str">
        <f>LOOKUP(A125,collections!A:A,collections!I:I)</f>
        <v>Fresh</v>
      </c>
      <c r="F125" s="1">
        <f>LOOKUP(A125,collections!A:A,collections!K:K) - LOOKUP(A125,collections!A:A,collections!E:E)</f>
        <v>58</v>
      </c>
      <c r="G125" s="11">
        <v>22.33</v>
      </c>
      <c r="H125">
        <v>20.92</v>
      </c>
      <c r="I125" s="9">
        <v>0.26</v>
      </c>
      <c r="J125" s="5">
        <v>6</v>
      </c>
      <c r="K125" s="5">
        <v>15</v>
      </c>
      <c r="L125" s="5">
        <v>7</v>
      </c>
      <c r="M125" s="5">
        <v>14</v>
      </c>
      <c r="N125" s="5">
        <v>6</v>
      </c>
      <c r="O125" s="5">
        <v>17</v>
      </c>
      <c r="P125" s="5">
        <v>7</v>
      </c>
      <c r="Q125" s="5">
        <v>17</v>
      </c>
      <c r="R125" s="1">
        <v>5</v>
      </c>
      <c r="S125" s="1">
        <v>12</v>
      </c>
      <c r="T125" s="1">
        <v>5</v>
      </c>
      <c r="U125" s="1">
        <v>13</v>
      </c>
      <c r="V125" s="1">
        <v>6</v>
      </c>
      <c r="W125" s="1">
        <v>6</v>
      </c>
      <c r="X125" s="1">
        <v>4</v>
      </c>
      <c r="Y125" s="1">
        <v>11</v>
      </c>
      <c r="Z125" s="1">
        <v>6</v>
      </c>
      <c r="AA125" s="1">
        <v>5</v>
      </c>
      <c r="AB125" s="1">
        <v>6</v>
      </c>
      <c r="AC125" s="1">
        <v>8</v>
      </c>
      <c r="AD125" s="1">
        <v>3</v>
      </c>
      <c r="AE125" s="1">
        <v>11</v>
      </c>
      <c r="AF125" s="1">
        <v>6</v>
      </c>
      <c r="AG125" s="1">
        <v>11</v>
      </c>
    </row>
    <row r="126" spans="1:33" x14ac:dyDescent="0.2">
      <c r="A126" s="7" t="s">
        <v>75</v>
      </c>
      <c r="B126" t="s">
        <v>7</v>
      </c>
      <c r="C126" t="str">
        <f>LOOKUP(A126,collections!A:A,collections!D:D)</f>
        <v>E.cam</v>
      </c>
      <c r="D126" t="str">
        <f t="shared" si="3"/>
        <v>Adult</v>
      </c>
      <c r="E126" t="str">
        <f>LOOKUP(A126,collections!A:A,collections!I:I)</f>
        <v>Fresh</v>
      </c>
      <c r="F126" s="1">
        <f>LOOKUP(A126,collections!A:A,collections!K:K) - LOOKUP(A126,collections!A:A,collections!E:E)</f>
        <v>58</v>
      </c>
      <c r="G126" s="11">
        <v>25.93</v>
      </c>
      <c r="H126">
        <v>24.78</v>
      </c>
      <c r="I126" s="9">
        <v>0.318</v>
      </c>
      <c r="J126" s="5">
        <v>9</v>
      </c>
      <c r="K126" s="5">
        <v>18</v>
      </c>
      <c r="L126" s="5">
        <v>8</v>
      </c>
      <c r="M126" s="5">
        <v>16</v>
      </c>
      <c r="N126" s="5">
        <v>4</v>
      </c>
      <c r="O126" s="5">
        <v>13</v>
      </c>
      <c r="P126" s="5">
        <v>5</v>
      </c>
      <c r="Q126" s="5">
        <v>18</v>
      </c>
      <c r="R126" s="1">
        <v>5</v>
      </c>
      <c r="S126" s="1">
        <v>15</v>
      </c>
      <c r="T126" s="1">
        <v>5</v>
      </c>
      <c r="U126" s="1">
        <v>13</v>
      </c>
      <c r="V126" s="1">
        <v>6</v>
      </c>
      <c r="W126" s="1">
        <v>12</v>
      </c>
      <c r="X126" s="1">
        <v>5</v>
      </c>
      <c r="Y126" s="1">
        <v>13</v>
      </c>
      <c r="Z126" s="1">
        <v>7</v>
      </c>
      <c r="AA126" s="1">
        <v>8</v>
      </c>
      <c r="AB126" s="1">
        <v>7</v>
      </c>
      <c r="AC126" s="1">
        <v>4</v>
      </c>
      <c r="AD126" s="1">
        <v>3</v>
      </c>
      <c r="AE126" s="1">
        <v>5</v>
      </c>
      <c r="AF126" s="1">
        <v>4</v>
      </c>
      <c r="AG126" s="1">
        <v>3</v>
      </c>
    </row>
    <row r="127" spans="1:33" x14ac:dyDescent="0.2">
      <c r="A127" s="7" t="s">
        <v>75</v>
      </c>
      <c r="B127" t="s">
        <v>39</v>
      </c>
      <c r="C127" t="str">
        <f>LOOKUP(A127,collections!A:A,collections!D:D)</f>
        <v>E.cam</v>
      </c>
      <c r="D127" t="str">
        <f t="shared" si="3"/>
        <v>Adult</v>
      </c>
      <c r="E127" t="str">
        <f>LOOKUP(A127,collections!A:A,collections!I:I)</f>
        <v>Fresh</v>
      </c>
      <c r="F127" s="1">
        <f>LOOKUP(A127,collections!A:A,collections!K:K) - LOOKUP(A127,collections!A:A,collections!E:E)</f>
        <v>58</v>
      </c>
      <c r="G127" s="11">
        <v>20.77</v>
      </c>
      <c r="H127">
        <v>19.25</v>
      </c>
      <c r="I127" s="9">
        <v>0.21</v>
      </c>
      <c r="J127" s="5">
        <v>9</v>
      </c>
      <c r="K127" s="5">
        <v>14</v>
      </c>
      <c r="L127" s="5">
        <v>5</v>
      </c>
      <c r="M127" s="5">
        <v>17</v>
      </c>
      <c r="N127" s="5">
        <v>8</v>
      </c>
      <c r="O127" s="5">
        <v>14</v>
      </c>
      <c r="P127" s="5">
        <v>6</v>
      </c>
      <c r="Q127" s="5">
        <v>22</v>
      </c>
      <c r="R127" s="1">
        <v>7</v>
      </c>
      <c r="S127" s="1">
        <v>8</v>
      </c>
      <c r="T127" s="1">
        <v>9</v>
      </c>
      <c r="U127" s="1">
        <v>8</v>
      </c>
      <c r="V127" s="1">
        <v>4</v>
      </c>
      <c r="W127" s="1">
        <v>12</v>
      </c>
      <c r="X127" s="1">
        <v>5</v>
      </c>
      <c r="Y127" s="1">
        <v>10</v>
      </c>
      <c r="Z127" s="1">
        <v>4</v>
      </c>
      <c r="AA127" s="1">
        <v>10</v>
      </c>
      <c r="AB127" s="1">
        <v>4</v>
      </c>
      <c r="AC127" s="1">
        <v>5</v>
      </c>
      <c r="AD127" s="1">
        <v>5</v>
      </c>
      <c r="AE127" s="1">
        <v>8</v>
      </c>
      <c r="AF127" s="1">
        <v>6</v>
      </c>
      <c r="AG127" s="1">
        <v>8</v>
      </c>
    </row>
    <row r="128" spans="1:33" hidden="1" x14ac:dyDescent="0.2">
      <c r="A128" s="7" t="s">
        <v>76</v>
      </c>
      <c r="B128" t="s">
        <v>3</v>
      </c>
      <c r="C128" t="str">
        <f>LOOKUP(A128,collections!A:A,collections!D:D)</f>
        <v>E.cam</v>
      </c>
      <c r="D128" t="str">
        <f t="shared" si="3"/>
        <v>Juvenile</v>
      </c>
      <c r="E128" t="str">
        <f>LOOKUP(A128,collections!A:A,collections!I:I)</f>
        <v>Fresh</v>
      </c>
      <c r="F128"/>
      <c r="G128" s="11">
        <v>28.65</v>
      </c>
      <c r="H128">
        <v>27.51</v>
      </c>
      <c r="I128" s="9">
        <v>0.3</v>
      </c>
      <c r="J128" s="5">
        <v>3</v>
      </c>
      <c r="K128" s="5">
        <v>11</v>
      </c>
      <c r="L128" s="5">
        <v>3</v>
      </c>
      <c r="M128" s="5">
        <v>14</v>
      </c>
      <c r="N128" s="5">
        <v>5</v>
      </c>
      <c r="O128" s="5">
        <v>11</v>
      </c>
      <c r="P128" s="5">
        <v>3</v>
      </c>
      <c r="Q128" s="5">
        <v>9</v>
      </c>
    </row>
    <row r="129" spans="1:33" hidden="1" x14ac:dyDescent="0.2">
      <c r="A129" s="7" t="s">
        <v>76</v>
      </c>
      <c r="B129" t="s">
        <v>5</v>
      </c>
      <c r="C129" t="str">
        <f>LOOKUP(A129,collections!A:A,collections!D:D)</f>
        <v>E.cam</v>
      </c>
      <c r="D129" t="str">
        <f t="shared" si="3"/>
        <v>Juvenile</v>
      </c>
      <c r="E129" t="str">
        <f>LOOKUP(A129,collections!A:A,collections!I:I)</f>
        <v>Fresh</v>
      </c>
      <c r="F129"/>
      <c r="G129" s="11">
        <v>29.07</v>
      </c>
      <c r="H129">
        <v>27.78</v>
      </c>
      <c r="I129" s="9">
        <v>0.4</v>
      </c>
      <c r="J129" s="5">
        <v>6</v>
      </c>
      <c r="K129" s="5">
        <v>14</v>
      </c>
      <c r="L129" s="5">
        <v>5</v>
      </c>
      <c r="M129" s="5">
        <v>21</v>
      </c>
      <c r="N129" s="5">
        <v>7</v>
      </c>
      <c r="O129" s="5">
        <v>14</v>
      </c>
      <c r="P129" s="5">
        <v>8</v>
      </c>
      <c r="Q129" s="5">
        <v>12</v>
      </c>
    </row>
    <row r="130" spans="1:33" hidden="1" x14ac:dyDescent="0.2">
      <c r="A130" s="7" t="s">
        <v>76</v>
      </c>
      <c r="B130" t="s">
        <v>38</v>
      </c>
      <c r="C130" t="str">
        <f>LOOKUP(A130,collections!A:A,collections!D:D)</f>
        <v>E.cam</v>
      </c>
      <c r="D130" t="str">
        <f t="shared" si="3"/>
        <v>Juvenile</v>
      </c>
      <c r="E130" t="str">
        <f>LOOKUP(A130,collections!A:A,collections!I:I)</f>
        <v>Fresh</v>
      </c>
      <c r="F130"/>
      <c r="G130" s="11">
        <v>27.26</v>
      </c>
      <c r="H130">
        <v>26.03</v>
      </c>
      <c r="I130" s="9">
        <v>0.39400000000000002</v>
      </c>
      <c r="J130" s="5">
        <v>8</v>
      </c>
      <c r="K130" s="5">
        <v>8</v>
      </c>
      <c r="L130" s="5">
        <v>6</v>
      </c>
      <c r="M130" s="5">
        <v>18</v>
      </c>
      <c r="N130" s="5">
        <v>7</v>
      </c>
      <c r="O130" s="5">
        <v>12</v>
      </c>
      <c r="P130" s="5">
        <v>7</v>
      </c>
      <c r="Q130" s="5">
        <v>13</v>
      </c>
    </row>
    <row r="131" spans="1:33" x14ac:dyDescent="0.2">
      <c r="A131" s="7" t="s">
        <v>76</v>
      </c>
      <c r="B131" t="s">
        <v>6</v>
      </c>
      <c r="C131" t="str">
        <f>LOOKUP(A131,collections!A:A,collections!D:D)</f>
        <v>E.cam</v>
      </c>
      <c r="D131" t="str">
        <f t="shared" si="3"/>
        <v>Adult</v>
      </c>
      <c r="E131" t="str">
        <f>LOOKUP(A131,collections!A:A,collections!I:I)</f>
        <v>Fresh</v>
      </c>
      <c r="F131" s="1">
        <f>LOOKUP(A131,collections!A:A,collections!K:K) - LOOKUP(A131,collections!A:A,collections!E:E)</f>
        <v>58</v>
      </c>
      <c r="G131" s="11">
        <v>37.85</v>
      </c>
      <c r="H131">
        <v>36.159999999999997</v>
      </c>
      <c r="I131" s="9">
        <v>0.51</v>
      </c>
      <c r="J131" s="5">
        <v>4</v>
      </c>
      <c r="K131" s="5">
        <v>12</v>
      </c>
      <c r="L131" s="5">
        <v>4</v>
      </c>
      <c r="M131" s="5">
        <v>13</v>
      </c>
      <c r="N131" s="5">
        <v>5</v>
      </c>
      <c r="O131" s="5">
        <v>12</v>
      </c>
      <c r="P131" s="5">
        <v>4</v>
      </c>
      <c r="Q131" s="5">
        <v>12</v>
      </c>
      <c r="R131" s="1">
        <v>5</v>
      </c>
      <c r="S131" s="1">
        <v>5</v>
      </c>
      <c r="T131" s="1">
        <v>6</v>
      </c>
      <c r="U131" s="1">
        <v>6</v>
      </c>
      <c r="V131" s="1">
        <v>3</v>
      </c>
      <c r="W131" s="1">
        <v>6</v>
      </c>
      <c r="X131" s="1">
        <v>3</v>
      </c>
      <c r="Y131" s="1">
        <v>2</v>
      </c>
      <c r="Z131" s="1">
        <v>4</v>
      </c>
      <c r="AA131" s="1">
        <v>7</v>
      </c>
      <c r="AB131" s="1">
        <v>4</v>
      </c>
      <c r="AC131" s="1">
        <v>9</v>
      </c>
      <c r="AD131" s="1">
        <v>3</v>
      </c>
      <c r="AE131" s="1">
        <v>9</v>
      </c>
      <c r="AF131" s="1">
        <v>5</v>
      </c>
      <c r="AG131" s="1">
        <v>10</v>
      </c>
    </row>
    <row r="132" spans="1:33" x14ac:dyDescent="0.2">
      <c r="A132" s="7" t="s">
        <v>76</v>
      </c>
      <c r="B132" t="s">
        <v>7</v>
      </c>
      <c r="C132" t="str">
        <f>LOOKUP(A132,collections!A:A,collections!D:D)</f>
        <v>E.cam</v>
      </c>
      <c r="D132" t="str">
        <f t="shared" si="3"/>
        <v>Adult</v>
      </c>
      <c r="E132" t="str">
        <f>LOOKUP(A132,collections!A:A,collections!I:I)</f>
        <v>Fresh</v>
      </c>
      <c r="F132" s="1">
        <f>LOOKUP(A132,collections!A:A,collections!K:K) - LOOKUP(A132,collections!A:A,collections!E:E)</f>
        <v>58</v>
      </c>
      <c r="G132" s="11">
        <v>34.409999999999997</v>
      </c>
      <c r="H132">
        <v>32.99</v>
      </c>
      <c r="I132" s="9">
        <v>0.46</v>
      </c>
      <c r="J132" s="5">
        <v>6</v>
      </c>
      <c r="K132" s="5">
        <v>11</v>
      </c>
      <c r="L132" s="5">
        <v>5</v>
      </c>
      <c r="M132" s="5">
        <v>13</v>
      </c>
      <c r="N132" s="5">
        <v>5</v>
      </c>
      <c r="O132" s="5">
        <v>11</v>
      </c>
      <c r="P132" s="5">
        <v>5</v>
      </c>
      <c r="Q132" s="5">
        <v>11</v>
      </c>
      <c r="R132" s="1">
        <v>2</v>
      </c>
      <c r="S132" s="1">
        <v>8</v>
      </c>
      <c r="T132" s="1">
        <v>4</v>
      </c>
      <c r="U132" s="1">
        <v>7</v>
      </c>
      <c r="V132" s="1">
        <v>5</v>
      </c>
      <c r="W132" s="1">
        <v>5</v>
      </c>
      <c r="X132" s="1">
        <v>6</v>
      </c>
      <c r="Y132" s="1">
        <v>4</v>
      </c>
      <c r="Z132" s="1">
        <v>6</v>
      </c>
      <c r="AA132" s="1">
        <v>12</v>
      </c>
      <c r="AB132" s="1">
        <v>4</v>
      </c>
      <c r="AC132" s="1">
        <v>10</v>
      </c>
      <c r="AD132" s="1">
        <v>4</v>
      </c>
      <c r="AE132" s="1">
        <v>10</v>
      </c>
      <c r="AF132" s="1">
        <v>5</v>
      </c>
      <c r="AG132" s="1">
        <v>7</v>
      </c>
    </row>
    <row r="133" spans="1:33" x14ac:dyDescent="0.2">
      <c r="A133" s="7" t="s">
        <v>76</v>
      </c>
      <c r="B133" t="s">
        <v>39</v>
      </c>
      <c r="C133" t="str">
        <f>LOOKUP(A133,collections!A:A,collections!D:D)</f>
        <v>E.cam</v>
      </c>
      <c r="D133" t="str">
        <f t="shared" si="3"/>
        <v>Adult</v>
      </c>
      <c r="E133" t="str">
        <f>LOOKUP(A133,collections!A:A,collections!I:I)</f>
        <v>Fresh</v>
      </c>
      <c r="F133" s="1">
        <f>LOOKUP(A133,collections!A:A,collections!K:K) - LOOKUP(A133,collections!A:A,collections!E:E)</f>
        <v>58</v>
      </c>
      <c r="G133" s="11">
        <v>23.94</v>
      </c>
      <c r="H133">
        <v>23.09</v>
      </c>
      <c r="I133" s="9">
        <v>0.38100000000000001</v>
      </c>
      <c r="J133">
        <v>5</v>
      </c>
      <c r="K133">
        <v>11</v>
      </c>
      <c r="L133">
        <v>6</v>
      </c>
      <c r="M133">
        <v>6</v>
      </c>
      <c r="N133">
        <v>10</v>
      </c>
      <c r="O133">
        <v>7</v>
      </c>
      <c r="P133">
        <v>8</v>
      </c>
      <c r="Q133" s="1">
        <v>7</v>
      </c>
      <c r="R133" s="1">
        <v>4</v>
      </c>
      <c r="S133" s="1">
        <v>8</v>
      </c>
      <c r="T133" s="1">
        <v>5</v>
      </c>
      <c r="U133" s="1">
        <v>5</v>
      </c>
      <c r="V133" s="1">
        <v>4</v>
      </c>
      <c r="W133" s="1">
        <v>11</v>
      </c>
      <c r="X133" s="1">
        <v>4</v>
      </c>
      <c r="Y133" s="1">
        <v>6</v>
      </c>
      <c r="Z133" s="1">
        <v>6</v>
      </c>
      <c r="AA133" s="1">
        <v>4</v>
      </c>
      <c r="AB133" s="1">
        <v>5</v>
      </c>
      <c r="AC133" s="1">
        <v>3</v>
      </c>
      <c r="AD133" s="1">
        <v>4</v>
      </c>
      <c r="AE133" s="1">
        <v>6</v>
      </c>
      <c r="AF133" s="1">
        <v>6</v>
      </c>
      <c r="AG133" s="1">
        <v>5</v>
      </c>
    </row>
    <row r="134" spans="1:33" hidden="1" x14ac:dyDescent="0.2">
      <c r="A134" s="7" t="s">
        <v>77</v>
      </c>
      <c r="B134" t="s">
        <v>3</v>
      </c>
      <c r="C134" t="str">
        <f>LOOKUP(A134,collections!A:A,collections!D:D)</f>
        <v>E.cam</v>
      </c>
      <c r="D134" t="str">
        <f t="shared" si="3"/>
        <v>Juvenile</v>
      </c>
      <c r="E134" t="str">
        <f>LOOKUP(A134,collections!A:A,collections!I:I)</f>
        <v>Fresh</v>
      </c>
      <c r="F134"/>
      <c r="G134" s="11">
        <v>10.72</v>
      </c>
      <c r="H134">
        <v>10.26</v>
      </c>
      <c r="I134" s="9">
        <v>0.15</v>
      </c>
      <c r="J134" s="5">
        <v>7</v>
      </c>
      <c r="K134" s="5">
        <v>17</v>
      </c>
      <c r="L134" s="5">
        <v>7</v>
      </c>
      <c r="M134" s="5">
        <v>17</v>
      </c>
      <c r="N134" s="5">
        <v>6</v>
      </c>
      <c r="O134" s="5">
        <v>15</v>
      </c>
      <c r="P134" s="5">
        <v>9</v>
      </c>
      <c r="Q134" s="5">
        <v>17</v>
      </c>
    </row>
    <row r="135" spans="1:33" hidden="1" x14ac:dyDescent="0.2">
      <c r="A135" s="7" t="s">
        <v>77</v>
      </c>
      <c r="B135" t="s">
        <v>5</v>
      </c>
      <c r="C135" t="str">
        <f>LOOKUP(A135,collections!A:A,collections!D:D)</f>
        <v>E.cam</v>
      </c>
      <c r="D135" t="str">
        <f t="shared" si="3"/>
        <v>Juvenile</v>
      </c>
      <c r="E135" t="str">
        <f>LOOKUP(A135,collections!A:A,collections!I:I)</f>
        <v>Fresh</v>
      </c>
      <c r="F135"/>
      <c r="G135" s="11">
        <v>25.81</v>
      </c>
      <c r="H135">
        <v>24.59</v>
      </c>
      <c r="I135" s="9">
        <v>0.43</v>
      </c>
      <c r="J135" s="5">
        <v>7</v>
      </c>
      <c r="K135" s="5">
        <v>16</v>
      </c>
      <c r="L135" s="5">
        <v>6</v>
      </c>
      <c r="M135" s="5">
        <v>16</v>
      </c>
      <c r="N135" s="5">
        <v>6</v>
      </c>
      <c r="O135" s="5">
        <v>17</v>
      </c>
      <c r="P135" s="5">
        <v>5</v>
      </c>
      <c r="Q135" s="5">
        <v>18</v>
      </c>
    </row>
    <row r="136" spans="1:33" hidden="1" x14ac:dyDescent="0.2">
      <c r="A136" s="7" t="s">
        <v>77</v>
      </c>
      <c r="B136" t="s">
        <v>38</v>
      </c>
      <c r="C136" t="str">
        <f>LOOKUP(A136,collections!A:A,collections!D:D)</f>
        <v>E.cam</v>
      </c>
      <c r="D136" t="str">
        <f t="shared" si="3"/>
        <v>Juvenile</v>
      </c>
      <c r="E136" t="str">
        <f>LOOKUP(A136,collections!A:A,collections!I:I)</f>
        <v>Fresh</v>
      </c>
      <c r="F136"/>
      <c r="G136" s="11">
        <v>26.05</v>
      </c>
      <c r="H136">
        <v>24.81</v>
      </c>
      <c r="I136" s="9">
        <v>0.433</v>
      </c>
      <c r="J136" s="5">
        <v>4</v>
      </c>
      <c r="K136" s="5">
        <v>12</v>
      </c>
      <c r="L136" s="5">
        <v>6</v>
      </c>
      <c r="M136" s="5">
        <v>16</v>
      </c>
      <c r="N136" s="5">
        <v>6</v>
      </c>
      <c r="O136" s="5">
        <v>16</v>
      </c>
      <c r="P136" s="5">
        <v>6</v>
      </c>
      <c r="Q136" s="5">
        <v>17</v>
      </c>
    </row>
    <row r="137" spans="1:33" x14ac:dyDescent="0.2">
      <c r="A137" s="7" t="s">
        <v>77</v>
      </c>
      <c r="B137" t="s">
        <v>6</v>
      </c>
      <c r="C137" t="str">
        <f>LOOKUP(A137,collections!A:A,collections!D:D)</f>
        <v>E.cam</v>
      </c>
      <c r="D137" t="str">
        <f t="shared" si="3"/>
        <v>Adult</v>
      </c>
      <c r="E137" t="str">
        <f>LOOKUP(A137,collections!A:A,collections!I:I)</f>
        <v>Fresh</v>
      </c>
      <c r="F137" s="1">
        <f>LOOKUP(A137,collections!A:A,collections!K:K) - LOOKUP(A137,collections!A:A,collections!E:E)</f>
        <v>58</v>
      </c>
      <c r="G137" s="11">
        <v>21.44</v>
      </c>
      <c r="H137">
        <v>20.65</v>
      </c>
      <c r="I137" s="9">
        <v>0.34200000000000003</v>
      </c>
      <c r="J137">
        <v>7</v>
      </c>
      <c r="K137">
        <v>12</v>
      </c>
      <c r="L137">
        <v>6</v>
      </c>
      <c r="M137">
        <v>13</v>
      </c>
      <c r="N137">
        <v>5</v>
      </c>
      <c r="O137">
        <v>10</v>
      </c>
      <c r="P137">
        <v>5</v>
      </c>
      <c r="Q137">
        <v>14</v>
      </c>
      <c r="R137" s="1">
        <v>4</v>
      </c>
      <c r="S137" s="1">
        <v>10</v>
      </c>
      <c r="T137" s="1">
        <v>5</v>
      </c>
      <c r="U137" s="1">
        <v>9</v>
      </c>
      <c r="V137" s="1">
        <v>4</v>
      </c>
      <c r="W137" s="1">
        <v>7</v>
      </c>
      <c r="X137" s="1">
        <v>4</v>
      </c>
      <c r="Y137" s="1">
        <v>12</v>
      </c>
      <c r="Z137" s="1">
        <v>6</v>
      </c>
      <c r="AA137" s="1">
        <v>4</v>
      </c>
      <c r="AB137" s="1">
        <v>4</v>
      </c>
      <c r="AC137" s="1">
        <v>3</v>
      </c>
      <c r="AD137" s="1">
        <v>2</v>
      </c>
      <c r="AE137" s="1">
        <v>2</v>
      </c>
      <c r="AF137" s="1">
        <v>4</v>
      </c>
      <c r="AG137" s="1">
        <v>0</v>
      </c>
    </row>
    <row r="138" spans="1:33" x14ac:dyDescent="0.2">
      <c r="A138" s="7" t="s">
        <v>77</v>
      </c>
      <c r="B138" t="s">
        <v>7</v>
      </c>
      <c r="C138" t="str">
        <f>LOOKUP(A138,collections!A:A,collections!D:D)</f>
        <v>E.cam</v>
      </c>
      <c r="D138" t="str">
        <f t="shared" si="3"/>
        <v>Adult</v>
      </c>
      <c r="E138" t="str">
        <f>LOOKUP(A138,collections!A:A,collections!I:I)</f>
        <v>Fresh</v>
      </c>
      <c r="F138" s="1">
        <f>LOOKUP(A138,collections!A:A,collections!K:K) - LOOKUP(A138,collections!A:A,collections!E:E)</f>
        <v>58</v>
      </c>
      <c r="G138" s="11">
        <v>16.98</v>
      </c>
      <c r="H138">
        <v>15.89</v>
      </c>
      <c r="I138" s="9">
        <v>0.25700000000000001</v>
      </c>
      <c r="J138">
        <v>4</v>
      </c>
      <c r="K138">
        <v>15</v>
      </c>
      <c r="L138">
        <v>4</v>
      </c>
      <c r="M138">
        <v>10</v>
      </c>
      <c r="N138">
        <v>5</v>
      </c>
      <c r="O138">
        <v>11</v>
      </c>
      <c r="P138">
        <v>4</v>
      </c>
      <c r="Q138">
        <v>9</v>
      </c>
      <c r="R138" s="1">
        <v>4</v>
      </c>
      <c r="S138" s="1">
        <v>11</v>
      </c>
      <c r="T138" s="1">
        <v>4</v>
      </c>
      <c r="U138" s="1">
        <v>12</v>
      </c>
      <c r="V138" s="1">
        <v>4</v>
      </c>
      <c r="W138" s="1">
        <v>12</v>
      </c>
      <c r="X138" s="1">
        <v>4</v>
      </c>
      <c r="Y138" s="1">
        <v>11</v>
      </c>
      <c r="Z138" s="1">
        <v>3</v>
      </c>
      <c r="AA138" s="1">
        <v>0</v>
      </c>
      <c r="AB138" s="1">
        <v>6</v>
      </c>
      <c r="AC138" s="1">
        <v>0</v>
      </c>
      <c r="AD138" s="1">
        <v>3</v>
      </c>
      <c r="AE138" s="1">
        <v>0</v>
      </c>
      <c r="AF138" s="1">
        <v>2</v>
      </c>
      <c r="AG138" s="1">
        <v>1</v>
      </c>
    </row>
    <row r="139" spans="1:33" x14ac:dyDescent="0.2">
      <c r="A139" s="7" t="s">
        <v>77</v>
      </c>
      <c r="B139" t="s">
        <v>39</v>
      </c>
      <c r="C139" t="str">
        <f>LOOKUP(A139,collections!A:A,collections!D:D)</f>
        <v>E.cam</v>
      </c>
      <c r="D139" t="str">
        <f t="shared" si="3"/>
        <v>Adult</v>
      </c>
      <c r="E139" t="str">
        <f>LOOKUP(A139,collections!A:A,collections!I:I)</f>
        <v>Fresh</v>
      </c>
      <c r="F139" s="1">
        <f>LOOKUP(A139,collections!A:A,collections!K:K) - LOOKUP(A139,collections!A:A,collections!E:E)</f>
        <v>58</v>
      </c>
      <c r="G139" s="11">
        <v>22.3</v>
      </c>
      <c r="H139">
        <v>21.29</v>
      </c>
      <c r="I139" s="9">
        <v>0.34599999999999997</v>
      </c>
      <c r="J139" s="5">
        <v>6</v>
      </c>
      <c r="K139" s="5">
        <v>20</v>
      </c>
      <c r="L139" s="5">
        <v>5</v>
      </c>
      <c r="M139" s="5">
        <v>20</v>
      </c>
      <c r="N139" s="5">
        <v>4</v>
      </c>
      <c r="O139" s="5">
        <v>17</v>
      </c>
      <c r="P139" s="5">
        <v>6</v>
      </c>
      <c r="Q139" s="5">
        <v>17</v>
      </c>
      <c r="R139" s="1">
        <v>6</v>
      </c>
      <c r="S139" s="1">
        <v>8</v>
      </c>
      <c r="T139" s="1">
        <v>5</v>
      </c>
      <c r="U139" s="1">
        <v>8</v>
      </c>
      <c r="V139" s="1">
        <v>3</v>
      </c>
      <c r="W139" s="1">
        <v>7</v>
      </c>
      <c r="X139" s="1">
        <v>6</v>
      </c>
      <c r="Y139" s="1">
        <v>6</v>
      </c>
      <c r="Z139" s="1">
        <v>6</v>
      </c>
      <c r="AA139" s="1">
        <v>0</v>
      </c>
      <c r="AB139" s="1">
        <v>5</v>
      </c>
      <c r="AC139" s="1">
        <v>0</v>
      </c>
      <c r="AD139" s="1">
        <v>4</v>
      </c>
      <c r="AE139" s="1">
        <v>9</v>
      </c>
      <c r="AF139" s="1">
        <v>4</v>
      </c>
      <c r="AG139" s="1">
        <v>6</v>
      </c>
    </row>
    <row r="140" spans="1:33" hidden="1" x14ac:dyDescent="0.2">
      <c r="A140" s="7" t="s">
        <v>78</v>
      </c>
      <c r="B140" t="s">
        <v>3</v>
      </c>
      <c r="C140" t="str">
        <f>LOOKUP(A140,collections!A:A,collections!D:D)</f>
        <v>E.ova</v>
      </c>
      <c r="D140" t="str">
        <f t="shared" si="3"/>
        <v>Juvenile</v>
      </c>
      <c r="E140" t="str">
        <f>LOOKUP(A140,collections!A:A,collections!I:I)</f>
        <v>Fresh</v>
      </c>
      <c r="F140"/>
      <c r="G140" s="11">
        <v>27.48</v>
      </c>
      <c r="H140">
        <v>25.2</v>
      </c>
      <c r="I140" s="9">
        <v>0.32500000000000001</v>
      </c>
      <c r="J140" s="5">
        <v>6</v>
      </c>
      <c r="K140" s="5">
        <v>19</v>
      </c>
      <c r="L140" s="5">
        <v>5</v>
      </c>
      <c r="M140" s="5">
        <v>18</v>
      </c>
      <c r="N140" s="5">
        <v>7</v>
      </c>
      <c r="O140" s="5">
        <v>16</v>
      </c>
      <c r="P140" s="5">
        <v>2</v>
      </c>
      <c r="Q140" s="5">
        <v>17</v>
      </c>
    </row>
    <row r="141" spans="1:33" hidden="1" x14ac:dyDescent="0.2">
      <c r="A141" s="7" t="s">
        <v>78</v>
      </c>
      <c r="B141" t="s">
        <v>5</v>
      </c>
      <c r="C141" t="str">
        <f>LOOKUP(A141,collections!A:A,collections!D:D)</f>
        <v>E.ova</v>
      </c>
      <c r="D141" t="str">
        <f t="shared" si="3"/>
        <v>Juvenile</v>
      </c>
      <c r="E141" t="str">
        <f>LOOKUP(A141,collections!A:A,collections!I:I)</f>
        <v>Fresh</v>
      </c>
      <c r="F141"/>
      <c r="G141" s="11">
        <v>20.260000000000002</v>
      </c>
      <c r="H141">
        <v>18.96</v>
      </c>
      <c r="I141" s="9">
        <v>0.22900000000000001</v>
      </c>
      <c r="J141" s="5">
        <v>6</v>
      </c>
      <c r="K141" s="5">
        <v>17</v>
      </c>
      <c r="L141" s="5">
        <v>7</v>
      </c>
      <c r="M141" s="5">
        <v>16</v>
      </c>
      <c r="N141" s="5">
        <v>6</v>
      </c>
      <c r="O141" s="5">
        <v>12</v>
      </c>
      <c r="P141" s="5">
        <v>4</v>
      </c>
      <c r="Q141" s="5">
        <v>14</v>
      </c>
    </row>
    <row r="142" spans="1:33" hidden="1" x14ac:dyDescent="0.2">
      <c r="A142" s="7" t="s">
        <v>78</v>
      </c>
      <c r="B142" t="s">
        <v>38</v>
      </c>
      <c r="C142" t="str">
        <f>LOOKUP(A142,collections!A:A,collections!D:D)</f>
        <v>E.ova</v>
      </c>
      <c r="D142" t="str">
        <f t="shared" si="3"/>
        <v>Juvenile</v>
      </c>
      <c r="E142" t="str">
        <f>LOOKUP(A142,collections!A:A,collections!I:I)</f>
        <v>Fresh</v>
      </c>
      <c r="F142"/>
      <c r="G142" s="11">
        <v>28.88</v>
      </c>
      <c r="H142">
        <v>26.58</v>
      </c>
      <c r="I142" s="9">
        <v>0.379</v>
      </c>
      <c r="J142" s="5">
        <v>4</v>
      </c>
      <c r="K142" s="5">
        <v>12</v>
      </c>
      <c r="L142" s="5">
        <v>4</v>
      </c>
      <c r="M142" s="5">
        <v>14</v>
      </c>
      <c r="N142" s="5">
        <v>3</v>
      </c>
      <c r="O142" s="5">
        <v>11</v>
      </c>
      <c r="P142" s="5">
        <v>3</v>
      </c>
      <c r="Q142" s="5">
        <v>14</v>
      </c>
    </row>
    <row r="143" spans="1:33" x14ac:dyDescent="0.2">
      <c r="A143" s="7" t="s">
        <v>78</v>
      </c>
      <c r="B143" t="s">
        <v>6</v>
      </c>
      <c r="C143" t="str">
        <f>LOOKUP(A143,collections!A:A,collections!D:D)</f>
        <v>E.ova</v>
      </c>
      <c r="D143" t="str">
        <f t="shared" si="3"/>
        <v>Adult</v>
      </c>
      <c r="E143" t="str">
        <f>LOOKUP(A143,collections!A:A,collections!I:I)</f>
        <v>Fresh</v>
      </c>
      <c r="F143" s="1">
        <f>LOOKUP(A143,collections!A:A,collections!K:K) - LOOKUP(A143,collections!A:A,collections!E:E)</f>
        <v>58</v>
      </c>
      <c r="G143" s="11">
        <v>22.55</v>
      </c>
      <c r="H143">
        <v>21.01</v>
      </c>
      <c r="I143" s="9">
        <v>0.218</v>
      </c>
      <c r="J143" s="5">
        <v>3</v>
      </c>
      <c r="K143" s="5">
        <v>23</v>
      </c>
      <c r="L143" s="5">
        <v>6</v>
      </c>
      <c r="M143" s="5">
        <v>19</v>
      </c>
      <c r="N143" s="5">
        <v>6</v>
      </c>
      <c r="O143" s="5">
        <v>18</v>
      </c>
      <c r="P143" s="5">
        <v>5</v>
      </c>
      <c r="Q143" s="5">
        <v>21</v>
      </c>
      <c r="R143" s="1">
        <v>4</v>
      </c>
      <c r="S143" s="1">
        <v>10</v>
      </c>
      <c r="T143" s="1">
        <v>5</v>
      </c>
      <c r="U143" s="1">
        <v>15</v>
      </c>
      <c r="V143" s="1">
        <v>3</v>
      </c>
      <c r="W143" s="1">
        <v>22</v>
      </c>
      <c r="X143" s="1">
        <v>5</v>
      </c>
      <c r="Y143" s="1">
        <v>14</v>
      </c>
      <c r="Z143" s="1">
        <v>3</v>
      </c>
      <c r="AA143" s="1">
        <v>4</v>
      </c>
      <c r="AB143" s="1">
        <v>3</v>
      </c>
      <c r="AC143" s="1">
        <v>4</v>
      </c>
      <c r="AD143" s="1">
        <v>5</v>
      </c>
      <c r="AE143" s="1">
        <v>8</v>
      </c>
      <c r="AF143" s="1">
        <v>4</v>
      </c>
      <c r="AG143" s="1">
        <v>7</v>
      </c>
    </row>
    <row r="144" spans="1:33" x14ac:dyDescent="0.2">
      <c r="A144" s="7" t="s">
        <v>78</v>
      </c>
      <c r="B144" t="s">
        <v>7</v>
      </c>
      <c r="C144" t="str">
        <f>LOOKUP(A144,collections!A:A,collections!D:D)</f>
        <v>E.ova</v>
      </c>
      <c r="D144" t="str">
        <f t="shared" si="3"/>
        <v>Adult</v>
      </c>
      <c r="E144" t="str">
        <f>LOOKUP(A144,collections!A:A,collections!I:I)</f>
        <v>Fresh</v>
      </c>
      <c r="F144" s="1">
        <f>LOOKUP(A144,collections!A:A,collections!K:K) - LOOKUP(A144,collections!A:A,collections!E:E)</f>
        <v>58</v>
      </c>
      <c r="G144" s="11">
        <v>18.760000000000002</v>
      </c>
      <c r="H144">
        <v>17.329999999999998</v>
      </c>
      <c r="I144" s="9">
        <v>0.17499999999999999</v>
      </c>
      <c r="J144" s="5">
        <v>6</v>
      </c>
      <c r="K144" s="5">
        <v>26</v>
      </c>
      <c r="L144" s="5">
        <v>4</v>
      </c>
      <c r="M144" s="5">
        <v>21</v>
      </c>
      <c r="N144" s="5">
        <v>6</v>
      </c>
      <c r="O144" s="5">
        <v>27</v>
      </c>
      <c r="P144" s="5">
        <v>5</v>
      </c>
      <c r="Q144" s="5">
        <v>24</v>
      </c>
      <c r="R144" s="1">
        <v>5</v>
      </c>
      <c r="S144" s="1">
        <v>19</v>
      </c>
      <c r="T144" s="1">
        <v>5</v>
      </c>
      <c r="U144" s="1">
        <v>15</v>
      </c>
      <c r="V144" s="1">
        <v>3</v>
      </c>
      <c r="W144" s="1">
        <v>16</v>
      </c>
      <c r="X144" s="1">
        <v>6</v>
      </c>
      <c r="Y144" s="1">
        <v>18</v>
      </c>
      <c r="Z144" s="1">
        <v>4</v>
      </c>
      <c r="AA144" s="1">
        <v>12</v>
      </c>
      <c r="AB144" s="1">
        <v>5</v>
      </c>
      <c r="AC144" s="1">
        <v>13</v>
      </c>
      <c r="AD144" s="1">
        <v>3</v>
      </c>
      <c r="AE144" s="1">
        <v>10</v>
      </c>
      <c r="AF144" s="1">
        <v>4</v>
      </c>
      <c r="AG144" s="1">
        <v>14</v>
      </c>
    </row>
    <row r="145" spans="1:33" x14ac:dyDescent="0.2">
      <c r="A145" s="7" t="s">
        <v>78</v>
      </c>
      <c r="B145" t="s">
        <v>39</v>
      </c>
      <c r="C145" t="str">
        <f>LOOKUP(A145,collections!A:A,collections!D:D)</f>
        <v>E.ova</v>
      </c>
      <c r="D145" t="str">
        <f t="shared" si="3"/>
        <v>Adult</v>
      </c>
      <c r="E145" t="str">
        <f>LOOKUP(A145,collections!A:A,collections!I:I)</f>
        <v>Fresh</v>
      </c>
      <c r="F145" s="1">
        <f>LOOKUP(A145,collections!A:A,collections!K:K) - LOOKUP(A145,collections!A:A,collections!E:E)</f>
        <v>58</v>
      </c>
      <c r="G145" s="11">
        <v>24.26</v>
      </c>
      <c r="H145">
        <v>22.98</v>
      </c>
      <c r="I145" s="9">
        <v>0.26</v>
      </c>
      <c r="J145" s="5">
        <v>6</v>
      </c>
      <c r="K145" s="5">
        <v>17</v>
      </c>
      <c r="L145" s="5">
        <v>8</v>
      </c>
      <c r="M145" s="5">
        <v>20</v>
      </c>
      <c r="N145" s="5">
        <v>4</v>
      </c>
      <c r="O145" s="5">
        <v>15</v>
      </c>
      <c r="P145" s="5">
        <v>9</v>
      </c>
      <c r="Q145" s="5">
        <v>16</v>
      </c>
      <c r="R145" s="1">
        <v>5</v>
      </c>
      <c r="S145" s="1">
        <v>15</v>
      </c>
      <c r="T145" s="1">
        <v>5</v>
      </c>
      <c r="U145" s="1">
        <v>17</v>
      </c>
      <c r="V145" s="1">
        <v>4</v>
      </c>
      <c r="W145" s="1">
        <v>12</v>
      </c>
      <c r="X145" s="1">
        <v>5</v>
      </c>
      <c r="Y145" s="1">
        <v>17</v>
      </c>
      <c r="Z145" s="1">
        <v>4</v>
      </c>
      <c r="AA145" s="1">
        <v>7</v>
      </c>
      <c r="AB145" s="1">
        <v>5</v>
      </c>
      <c r="AC145" s="1">
        <v>7</v>
      </c>
      <c r="AD145" s="1">
        <v>3</v>
      </c>
      <c r="AE145" s="1">
        <v>7</v>
      </c>
      <c r="AF145" s="1">
        <v>4</v>
      </c>
      <c r="AG145" s="1">
        <v>9</v>
      </c>
    </row>
    <row r="146" spans="1:33" hidden="1" x14ac:dyDescent="0.2">
      <c r="A146" s="7" t="s">
        <v>79</v>
      </c>
      <c r="B146" t="s">
        <v>3</v>
      </c>
      <c r="C146" t="str">
        <f>LOOKUP(A146,collections!A:A,collections!D:D)</f>
        <v>E.cam</v>
      </c>
      <c r="D146" t="str">
        <f t="shared" si="3"/>
        <v>Juvenile</v>
      </c>
      <c r="E146" t="str">
        <f>LOOKUP(A146,collections!A:A,collections!I:I)</f>
        <v>Fresh</v>
      </c>
      <c r="F146"/>
      <c r="G146" s="11">
        <v>21</v>
      </c>
      <c r="H146">
        <v>19.989999999999998</v>
      </c>
      <c r="I146" s="9">
        <v>0.28599999999999998</v>
      </c>
      <c r="J146">
        <v>5</v>
      </c>
      <c r="K146">
        <v>10</v>
      </c>
      <c r="L146">
        <v>7</v>
      </c>
      <c r="M146">
        <v>11</v>
      </c>
      <c r="N146">
        <v>4</v>
      </c>
      <c r="O146">
        <v>10</v>
      </c>
      <c r="P146">
        <v>7</v>
      </c>
      <c r="Q146">
        <v>9</v>
      </c>
    </row>
    <row r="147" spans="1:33" hidden="1" x14ac:dyDescent="0.2">
      <c r="A147" s="7" t="s">
        <v>79</v>
      </c>
      <c r="B147" t="s">
        <v>5</v>
      </c>
      <c r="C147" t="str">
        <f>LOOKUP(A147,collections!A:A,collections!D:D)</f>
        <v>E.cam</v>
      </c>
      <c r="D147" t="str">
        <f t="shared" si="3"/>
        <v>Juvenile</v>
      </c>
      <c r="E147" t="str">
        <f>LOOKUP(A147,collections!A:A,collections!I:I)</f>
        <v>Fresh</v>
      </c>
      <c r="F147"/>
      <c r="G147" s="11">
        <v>26.56</v>
      </c>
      <c r="H147">
        <v>25.33</v>
      </c>
      <c r="I147" s="9">
        <v>0.36199999999999999</v>
      </c>
      <c r="J147">
        <v>3</v>
      </c>
      <c r="K147">
        <v>14</v>
      </c>
      <c r="L147">
        <v>7</v>
      </c>
      <c r="M147">
        <v>9</v>
      </c>
      <c r="N147">
        <v>4</v>
      </c>
      <c r="O147">
        <v>9</v>
      </c>
      <c r="P147">
        <v>4</v>
      </c>
      <c r="Q147">
        <v>12</v>
      </c>
    </row>
    <row r="148" spans="1:33" hidden="1" x14ac:dyDescent="0.2">
      <c r="A148" s="7" t="s">
        <v>79</v>
      </c>
      <c r="B148" t="s">
        <v>38</v>
      </c>
      <c r="C148" t="str">
        <f>LOOKUP(A148,collections!A:A,collections!D:D)</f>
        <v>E.cam</v>
      </c>
      <c r="D148" t="str">
        <f t="shared" si="3"/>
        <v>Juvenile</v>
      </c>
      <c r="E148" t="str">
        <f>LOOKUP(A148,collections!A:A,collections!I:I)</f>
        <v>Fresh</v>
      </c>
      <c r="F148"/>
      <c r="G148" s="11">
        <v>27.6</v>
      </c>
      <c r="H148">
        <v>25.91</v>
      </c>
      <c r="I148" s="9">
        <v>0.36199999999999999</v>
      </c>
      <c r="J148">
        <v>5</v>
      </c>
      <c r="K148">
        <v>8</v>
      </c>
      <c r="L148">
        <v>3</v>
      </c>
      <c r="M148">
        <v>15</v>
      </c>
      <c r="N148">
        <v>4</v>
      </c>
      <c r="O148">
        <v>17</v>
      </c>
      <c r="P148">
        <v>5</v>
      </c>
      <c r="Q148">
        <v>12</v>
      </c>
    </row>
    <row r="149" spans="1:33" x14ac:dyDescent="0.2">
      <c r="A149" s="7" t="s">
        <v>79</v>
      </c>
      <c r="B149" t="s">
        <v>6</v>
      </c>
      <c r="C149" t="str">
        <f>LOOKUP(A149,collections!A:A,collections!D:D)</f>
        <v>E.cam</v>
      </c>
      <c r="D149" t="str">
        <f t="shared" si="3"/>
        <v>Adult</v>
      </c>
      <c r="E149" t="str">
        <f>LOOKUP(A149,collections!A:A,collections!I:I)</f>
        <v>Fresh</v>
      </c>
      <c r="F149" s="1">
        <f>LOOKUP(A149,collections!A:A,collections!K:K) - LOOKUP(A149,collections!A:A,collections!E:E)</f>
        <v>58</v>
      </c>
      <c r="G149" s="11">
        <v>13.77</v>
      </c>
      <c r="H149">
        <v>13.03</v>
      </c>
      <c r="I149" s="9">
        <v>0.215</v>
      </c>
      <c r="J149">
        <v>7</v>
      </c>
      <c r="K149">
        <v>17</v>
      </c>
      <c r="L149">
        <v>9</v>
      </c>
      <c r="M149">
        <v>17</v>
      </c>
      <c r="N149">
        <v>6</v>
      </c>
      <c r="O149">
        <v>14</v>
      </c>
      <c r="P149">
        <v>8</v>
      </c>
      <c r="Q149">
        <v>13</v>
      </c>
      <c r="R149" s="1">
        <v>5</v>
      </c>
      <c r="S149" s="1">
        <v>10</v>
      </c>
      <c r="T149" s="1">
        <v>4</v>
      </c>
      <c r="U149" s="1">
        <v>15</v>
      </c>
      <c r="V149" s="1">
        <v>3</v>
      </c>
      <c r="W149" s="1">
        <v>14</v>
      </c>
      <c r="X149" s="1">
        <v>2</v>
      </c>
      <c r="Y149" s="1">
        <v>10</v>
      </c>
      <c r="Z149" s="1">
        <v>5</v>
      </c>
      <c r="AA149" s="1">
        <v>5</v>
      </c>
      <c r="AB149" s="1">
        <v>4</v>
      </c>
      <c r="AC149" s="1">
        <v>4</v>
      </c>
      <c r="AD149" s="1">
        <v>4</v>
      </c>
      <c r="AE149" s="1">
        <v>2</v>
      </c>
      <c r="AF149" s="1">
        <v>5</v>
      </c>
      <c r="AG149" s="1">
        <v>1</v>
      </c>
    </row>
    <row r="150" spans="1:33" x14ac:dyDescent="0.2">
      <c r="A150" s="7" t="s">
        <v>79</v>
      </c>
      <c r="B150" t="s">
        <v>7</v>
      </c>
      <c r="C150" t="str">
        <f>LOOKUP(A150,collections!A:A,collections!D:D)</f>
        <v>E.cam</v>
      </c>
      <c r="D150" t="str">
        <f t="shared" si="3"/>
        <v>Adult</v>
      </c>
      <c r="E150" t="str">
        <f>LOOKUP(A150,collections!A:A,collections!I:I)</f>
        <v>Fresh</v>
      </c>
      <c r="F150" s="1">
        <f>LOOKUP(A150,collections!A:A,collections!K:K) - LOOKUP(A150,collections!A:A,collections!E:E)</f>
        <v>58</v>
      </c>
      <c r="G150" s="11">
        <v>15.01</v>
      </c>
      <c r="H150">
        <v>14.29</v>
      </c>
      <c r="I150" s="9">
        <v>0.26400000000000001</v>
      </c>
      <c r="J150">
        <v>6</v>
      </c>
      <c r="K150">
        <v>10</v>
      </c>
      <c r="L150">
        <v>7</v>
      </c>
      <c r="M150">
        <v>13</v>
      </c>
      <c r="N150">
        <v>5</v>
      </c>
      <c r="O150">
        <v>13</v>
      </c>
      <c r="P150">
        <v>5</v>
      </c>
      <c r="Q150">
        <v>10</v>
      </c>
      <c r="R150" s="1">
        <v>3</v>
      </c>
      <c r="S150" s="1">
        <v>11</v>
      </c>
      <c r="T150" s="1">
        <v>5</v>
      </c>
      <c r="U150" s="1">
        <v>6</v>
      </c>
      <c r="V150" s="1">
        <v>5</v>
      </c>
      <c r="W150" s="1">
        <v>8</v>
      </c>
      <c r="X150" s="1">
        <v>4</v>
      </c>
      <c r="Y150" s="1">
        <v>8</v>
      </c>
      <c r="Z150" s="1">
        <v>5</v>
      </c>
      <c r="AA150" s="1">
        <v>0</v>
      </c>
      <c r="AB150" s="1">
        <v>6</v>
      </c>
      <c r="AC150" s="1">
        <v>4</v>
      </c>
      <c r="AD150" s="1">
        <v>4</v>
      </c>
      <c r="AE150" s="1">
        <v>3</v>
      </c>
      <c r="AF150" s="1">
        <v>4</v>
      </c>
      <c r="AG150" s="1">
        <v>1</v>
      </c>
    </row>
    <row r="151" spans="1:33" x14ac:dyDescent="0.2">
      <c r="A151" s="7" t="s">
        <v>79</v>
      </c>
      <c r="B151" t="s">
        <v>39</v>
      </c>
      <c r="C151" t="str">
        <f>LOOKUP(A151,collections!A:A,collections!D:D)</f>
        <v>E.cam</v>
      </c>
      <c r="D151" t="str">
        <f t="shared" si="3"/>
        <v>Adult</v>
      </c>
      <c r="E151" t="str">
        <f>LOOKUP(A151,collections!A:A,collections!I:I)</f>
        <v>Fresh</v>
      </c>
      <c r="F151" s="1">
        <f>LOOKUP(A151,collections!A:A,collections!K:K) - LOOKUP(A151,collections!A:A,collections!E:E)</f>
        <v>58</v>
      </c>
      <c r="G151" s="11">
        <v>14.25</v>
      </c>
      <c r="H151">
        <v>13.47</v>
      </c>
      <c r="I151" s="9">
        <v>0.26300000000000001</v>
      </c>
      <c r="J151">
        <v>7</v>
      </c>
      <c r="K151">
        <v>15</v>
      </c>
      <c r="L151">
        <v>9</v>
      </c>
      <c r="M151">
        <v>14</v>
      </c>
      <c r="N151">
        <v>6</v>
      </c>
      <c r="O151">
        <v>14</v>
      </c>
      <c r="P151">
        <v>8</v>
      </c>
      <c r="Q151">
        <v>11</v>
      </c>
      <c r="R151" s="1">
        <v>4</v>
      </c>
      <c r="S151" s="1">
        <v>12</v>
      </c>
      <c r="T151" s="1">
        <v>4</v>
      </c>
      <c r="U151" s="1">
        <v>10</v>
      </c>
      <c r="V151" s="1">
        <v>4</v>
      </c>
      <c r="W151" s="1">
        <v>13</v>
      </c>
      <c r="X151" s="1">
        <v>3</v>
      </c>
      <c r="Y151" s="1">
        <v>13</v>
      </c>
      <c r="Z151" s="1">
        <v>3</v>
      </c>
      <c r="AA151" s="1">
        <v>0</v>
      </c>
      <c r="AB151" s="1">
        <v>3</v>
      </c>
      <c r="AC151" s="1">
        <v>0</v>
      </c>
      <c r="AD151" s="1">
        <v>5</v>
      </c>
      <c r="AE151" s="1">
        <v>0</v>
      </c>
      <c r="AF151" s="1">
        <v>1</v>
      </c>
      <c r="AG151" s="1">
        <v>0</v>
      </c>
    </row>
    <row r="152" spans="1:33" hidden="1" x14ac:dyDescent="0.2">
      <c r="A152" s="7" t="s">
        <v>80</v>
      </c>
      <c r="B152" t="s">
        <v>3</v>
      </c>
      <c r="C152" t="str">
        <f>LOOKUP(A152,collections!A:A,collections!D:D)</f>
        <v>E.ova</v>
      </c>
      <c r="D152" t="str">
        <f t="shared" si="3"/>
        <v>Juvenile</v>
      </c>
      <c r="E152" t="str">
        <f>LOOKUP(A152,collections!A:A,collections!I:I)</f>
        <v>Fresh</v>
      </c>
      <c r="F152"/>
      <c r="G152" s="11">
        <v>29.88</v>
      </c>
      <c r="H152">
        <v>27.52</v>
      </c>
      <c r="I152" s="9">
        <v>0.36499999999999999</v>
      </c>
      <c r="J152">
        <v>8</v>
      </c>
      <c r="K152">
        <v>11</v>
      </c>
      <c r="L152">
        <v>6</v>
      </c>
      <c r="M152">
        <v>16</v>
      </c>
      <c r="N152">
        <v>3</v>
      </c>
      <c r="O152">
        <v>7</v>
      </c>
      <c r="P152">
        <v>6</v>
      </c>
      <c r="Q152">
        <v>13</v>
      </c>
    </row>
    <row r="153" spans="1:33" hidden="1" x14ac:dyDescent="0.2">
      <c r="A153" s="7" t="s">
        <v>80</v>
      </c>
      <c r="B153" t="s">
        <v>5</v>
      </c>
      <c r="C153" t="str">
        <f>LOOKUP(A153,collections!A:A,collections!D:D)</f>
        <v>E.ova</v>
      </c>
      <c r="D153" t="str">
        <f t="shared" si="3"/>
        <v>Juvenile</v>
      </c>
      <c r="E153" t="str">
        <f>LOOKUP(A153,collections!A:A,collections!I:I)</f>
        <v>Fresh</v>
      </c>
      <c r="F153"/>
      <c r="G153" s="11">
        <v>28.44</v>
      </c>
      <c r="H153">
        <v>26.81</v>
      </c>
      <c r="I153" s="9">
        <v>0.40799999999999997</v>
      </c>
      <c r="J153">
        <v>5</v>
      </c>
      <c r="K153">
        <v>8</v>
      </c>
      <c r="L153">
        <v>7</v>
      </c>
      <c r="M153">
        <v>11</v>
      </c>
      <c r="N153">
        <v>3</v>
      </c>
      <c r="O153">
        <v>13</v>
      </c>
      <c r="P153">
        <v>4</v>
      </c>
      <c r="Q153">
        <v>9</v>
      </c>
    </row>
    <row r="154" spans="1:33" hidden="1" x14ac:dyDescent="0.2">
      <c r="A154" s="7" t="s">
        <v>80</v>
      </c>
      <c r="B154" t="s">
        <v>38</v>
      </c>
      <c r="C154" t="str">
        <f>LOOKUP(A154,collections!A:A,collections!D:D)</f>
        <v>E.ova</v>
      </c>
      <c r="D154" t="str">
        <f t="shared" si="3"/>
        <v>Juvenile</v>
      </c>
      <c r="E154" t="str">
        <f>LOOKUP(A154,collections!A:A,collections!I:I)</f>
        <v>Fresh</v>
      </c>
      <c r="F154"/>
      <c r="G154" s="11">
        <v>17.91</v>
      </c>
      <c r="H154">
        <v>16.62</v>
      </c>
      <c r="I154" s="9">
        <v>0.27700000000000002</v>
      </c>
      <c r="J154">
        <v>8</v>
      </c>
      <c r="K154">
        <v>12</v>
      </c>
      <c r="L154">
        <v>7</v>
      </c>
      <c r="M154">
        <v>10</v>
      </c>
      <c r="N154">
        <v>6</v>
      </c>
      <c r="O154">
        <v>12</v>
      </c>
      <c r="P154">
        <v>5</v>
      </c>
      <c r="Q154">
        <v>12</v>
      </c>
    </row>
    <row r="155" spans="1:33" x14ac:dyDescent="0.2">
      <c r="A155" s="7" t="s">
        <v>80</v>
      </c>
      <c r="B155" t="s">
        <v>6</v>
      </c>
      <c r="C155" t="str">
        <f>LOOKUP(A155,collections!A:A,collections!D:D)</f>
        <v>E.ova</v>
      </c>
      <c r="D155" t="str">
        <f t="shared" si="3"/>
        <v>Adult</v>
      </c>
      <c r="E155" t="str">
        <f>LOOKUP(A155,collections!A:A,collections!I:I)</f>
        <v>Fresh</v>
      </c>
      <c r="F155" s="1">
        <f>LOOKUP(A155,collections!A:A,collections!K:K) - LOOKUP(A155,collections!A:A,collections!E:E)</f>
        <v>58</v>
      </c>
      <c r="G155" s="11">
        <v>30.36</v>
      </c>
      <c r="H155">
        <v>28.78</v>
      </c>
      <c r="I155" s="9">
        <v>0.40100000000000002</v>
      </c>
      <c r="J155">
        <v>5</v>
      </c>
      <c r="K155">
        <v>12</v>
      </c>
      <c r="L155">
        <v>5</v>
      </c>
      <c r="M155">
        <v>10</v>
      </c>
      <c r="N155">
        <v>3</v>
      </c>
      <c r="O155">
        <v>10</v>
      </c>
      <c r="P155">
        <v>5</v>
      </c>
      <c r="Q155">
        <v>7</v>
      </c>
      <c r="R155" s="1">
        <v>6</v>
      </c>
      <c r="S155" s="1">
        <v>6</v>
      </c>
      <c r="T155" s="1">
        <v>6</v>
      </c>
      <c r="U155" s="1">
        <v>7</v>
      </c>
      <c r="V155" s="1">
        <v>5</v>
      </c>
      <c r="W155" s="1">
        <v>5</v>
      </c>
      <c r="X155" s="1">
        <v>5</v>
      </c>
      <c r="Y155" s="1">
        <v>8</v>
      </c>
      <c r="Z155" s="1">
        <v>8</v>
      </c>
      <c r="AA155" s="1">
        <v>2</v>
      </c>
      <c r="AB155" s="1">
        <v>6</v>
      </c>
      <c r="AC155" s="1">
        <v>2</v>
      </c>
      <c r="AD155" s="1">
        <v>4</v>
      </c>
      <c r="AE155" s="1">
        <v>3</v>
      </c>
      <c r="AF155" s="1">
        <v>5</v>
      </c>
      <c r="AG155" s="1">
        <v>1</v>
      </c>
    </row>
    <row r="156" spans="1:33" x14ac:dyDescent="0.2">
      <c r="A156" s="7" t="s">
        <v>80</v>
      </c>
      <c r="B156" t="s">
        <v>7</v>
      </c>
      <c r="C156" t="str">
        <f>LOOKUP(A156,collections!A:A,collections!D:D)</f>
        <v>E.ova</v>
      </c>
      <c r="D156" t="str">
        <f t="shared" si="3"/>
        <v>Adult</v>
      </c>
      <c r="E156" t="str">
        <f>LOOKUP(A156,collections!A:A,collections!I:I)</f>
        <v>Fresh</v>
      </c>
      <c r="F156" s="1">
        <f>LOOKUP(A156,collections!A:A,collections!K:K) - LOOKUP(A156,collections!A:A,collections!E:E)</f>
        <v>58</v>
      </c>
      <c r="G156" s="11">
        <v>18.829999999999998</v>
      </c>
      <c r="H156">
        <v>17.55</v>
      </c>
      <c r="I156" s="9">
        <v>0.252</v>
      </c>
      <c r="J156">
        <v>4</v>
      </c>
      <c r="K156">
        <v>13</v>
      </c>
      <c r="L156">
        <v>5</v>
      </c>
      <c r="M156">
        <v>13</v>
      </c>
      <c r="N156">
        <v>4</v>
      </c>
      <c r="O156">
        <v>15</v>
      </c>
      <c r="P156">
        <v>5</v>
      </c>
      <c r="Q156">
        <v>12</v>
      </c>
      <c r="R156" s="1">
        <v>4</v>
      </c>
      <c r="S156" s="1">
        <v>11</v>
      </c>
      <c r="T156" s="1">
        <v>6</v>
      </c>
      <c r="U156" s="1">
        <v>12</v>
      </c>
      <c r="V156" s="1">
        <v>7</v>
      </c>
      <c r="W156" s="1">
        <v>5</v>
      </c>
      <c r="X156" s="1">
        <v>6</v>
      </c>
      <c r="Y156" s="1">
        <v>10</v>
      </c>
      <c r="Z156" s="1">
        <v>7</v>
      </c>
      <c r="AA156" s="1">
        <v>3</v>
      </c>
      <c r="AB156" s="1">
        <v>7</v>
      </c>
      <c r="AC156" s="1">
        <v>1</v>
      </c>
      <c r="AD156" s="1">
        <v>4</v>
      </c>
      <c r="AE156" s="1">
        <v>6</v>
      </c>
      <c r="AF156" s="1">
        <v>9</v>
      </c>
      <c r="AG156" s="1">
        <v>2</v>
      </c>
    </row>
    <row r="157" spans="1:33" x14ac:dyDescent="0.2">
      <c r="A157" s="7" t="s">
        <v>80</v>
      </c>
      <c r="B157" t="s">
        <v>39</v>
      </c>
      <c r="C157" t="str">
        <f>LOOKUP(A157,collections!A:A,collections!D:D)</f>
        <v>E.ova</v>
      </c>
      <c r="D157" t="str">
        <f t="shared" si="3"/>
        <v>Adult</v>
      </c>
      <c r="E157" t="str">
        <f>LOOKUP(A157,collections!A:A,collections!I:I)</f>
        <v>Fresh</v>
      </c>
      <c r="F157" s="1">
        <f>LOOKUP(A157,collections!A:A,collections!K:K) - LOOKUP(A157,collections!A:A,collections!E:E)</f>
        <v>58</v>
      </c>
      <c r="G157" s="11">
        <v>16.5</v>
      </c>
      <c r="H157">
        <v>15.08</v>
      </c>
      <c r="I157" s="9">
        <v>0.23799999999999999</v>
      </c>
      <c r="J157">
        <v>8</v>
      </c>
      <c r="K157">
        <v>8</v>
      </c>
      <c r="L157">
        <v>7</v>
      </c>
      <c r="M157">
        <v>10</v>
      </c>
      <c r="N157">
        <v>6</v>
      </c>
      <c r="O157">
        <v>7</v>
      </c>
      <c r="P157">
        <v>7</v>
      </c>
      <c r="Q157">
        <v>11</v>
      </c>
      <c r="R157" s="1">
        <v>4</v>
      </c>
      <c r="S157" s="1">
        <v>10</v>
      </c>
      <c r="T157" s="1">
        <v>3</v>
      </c>
      <c r="U157" s="1">
        <v>11</v>
      </c>
      <c r="V157" s="1">
        <v>4</v>
      </c>
      <c r="W157" s="1">
        <v>7</v>
      </c>
      <c r="X157" s="1">
        <v>5</v>
      </c>
      <c r="Y157" s="1">
        <v>11</v>
      </c>
      <c r="Z157" s="1">
        <v>5</v>
      </c>
      <c r="AA157" s="1">
        <v>7</v>
      </c>
      <c r="AB157" s="1">
        <v>5</v>
      </c>
      <c r="AC157" s="1">
        <v>8</v>
      </c>
      <c r="AD157" s="1">
        <v>6</v>
      </c>
      <c r="AE157" s="1">
        <v>1</v>
      </c>
      <c r="AF157" s="1">
        <v>7</v>
      </c>
      <c r="AG157" s="1">
        <v>5</v>
      </c>
    </row>
    <row r="158" spans="1:33" hidden="1" x14ac:dyDescent="0.2">
      <c r="A158" s="7" t="s">
        <v>81</v>
      </c>
      <c r="B158" t="s">
        <v>3</v>
      </c>
      <c r="C158" t="str">
        <f>LOOKUP(A158,collections!A:A,collections!D:D)</f>
        <v>E.ova</v>
      </c>
      <c r="D158" t="str">
        <f t="shared" si="3"/>
        <v>Juvenile</v>
      </c>
      <c r="E158" t="str">
        <f>LOOKUP(A158,collections!A:A,collections!I:I)</f>
        <v>Fresh</v>
      </c>
      <c r="F158"/>
      <c r="G158" s="11">
        <v>38.79</v>
      </c>
      <c r="H158">
        <v>36.4</v>
      </c>
      <c r="I158" s="9">
        <v>0.40400000000000003</v>
      </c>
      <c r="J158">
        <v>3</v>
      </c>
      <c r="K158">
        <v>8</v>
      </c>
      <c r="L158">
        <v>6</v>
      </c>
      <c r="M158">
        <v>8</v>
      </c>
      <c r="N158">
        <v>3</v>
      </c>
      <c r="O158">
        <v>10</v>
      </c>
      <c r="P158">
        <v>5</v>
      </c>
      <c r="Q158">
        <v>8</v>
      </c>
    </row>
    <row r="159" spans="1:33" hidden="1" x14ac:dyDescent="0.2">
      <c r="A159" s="7" t="s">
        <v>81</v>
      </c>
      <c r="B159" t="s">
        <v>5</v>
      </c>
      <c r="C159" t="str">
        <f>LOOKUP(A159,collections!A:A,collections!D:D)</f>
        <v>E.ova</v>
      </c>
      <c r="D159" t="str">
        <f t="shared" si="3"/>
        <v>Juvenile</v>
      </c>
      <c r="E159" t="str">
        <f>LOOKUP(A159,collections!A:A,collections!I:I)</f>
        <v>Fresh</v>
      </c>
      <c r="F159"/>
      <c r="G159" s="11">
        <v>16.18</v>
      </c>
      <c r="H159">
        <v>15.09</v>
      </c>
      <c r="I159" s="9">
        <v>0.14199999999999999</v>
      </c>
      <c r="J159">
        <v>4</v>
      </c>
      <c r="K159">
        <v>12</v>
      </c>
      <c r="L159">
        <v>4</v>
      </c>
      <c r="M159">
        <v>8</v>
      </c>
      <c r="N159">
        <v>4</v>
      </c>
      <c r="O159">
        <v>9</v>
      </c>
      <c r="P159">
        <v>3</v>
      </c>
      <c r="Q159">
        <v>13</v>
      </c>
    </row>
    <row r="160" spans="1:33" hidden="1" x14ac:dyDescent="0.2">
      <c r="A160" s="7" t="s">
        <v>81</v>
      </c>
      <c r="B160" t="s">
        <v>38</v>
      </c>
      <c r="C160" t="str">
        <f>LOOKUP(A160,collections!A:A,collections!D:D)</f>
        <v>E.ova</v>
      </c>
      <c r="D160" t="str">
        <f t="shared" si="3"/>
        <v>Juvenile</v>
      </c>
      <c r="E160" t="str">
        <f>LOOKUP(A160,collections!A:A,collections!I:I)</f>
        <v>Fresh</v>
      </c>
      <c r="F160"/>
      <c r="G160" s="11">
        <v>12.48</v>
      </c>
      <c r="H160">
        <v>11.33</v>
      </c>
      <c r="I160" s="9">
        <v>0.106</v>
      </c>
      <c r="J160">
        <v>6</v>
      </c>
      <c r="K160">
        <v>6</v>
      </c>
      <c r="L160">
        <v>5</v>
      </c>
      <c r="M160">
        <v>8</v>
      </c>
      <c r="N160">
        <v>4</v>
      </c>
      <c r="O160">
        <v>7</v>
      </c>
      <c r="P160">
        <v>5</v>
      </c>
      <c r="Q160">
        <v>7</v>
      </c>
    </row>
    <row r="161" spans="1:33" x14ac:dyDescent="0.2">
      <c r="A161" s="7" t="s">
        <v>81</v>
      </c>
      <c r="B161" t="s">
        <v>6</v>
      </c>
      <c r="C161" t="str">
        <f>LOOKUP(A161,collections!A:A,collections!D:D)</f>
        <v>E.ova</v>
      </c>
      <c r="D161" t="str">
        <f t="shared" si="3"/>
        <v>Adult</v>
      </c>
      <c r="E161" t="str">
        <f>LOOKUP(A161,collections!A:A,collections!I:I)</f>
        <v>Fresh</v>
      </c>
      <c r="F161" s="1">
        <f>LOOKUP(A161,collections!A:A,collections!K:K) - LOOKUP(A161,collections!A:A,collections!E:E)</f>
        <v>58</v>
      </c>
      <c r="G161" s="11">
        <v>37.36</v>
      </c>
      <c r="H161">
        <v>34.770000000000003</v>
      </c>
      <c r="I161" s="9">
        <v>0.437</v>
      </c>
      <c r="J161">
        <v>5</v>
      </c>
      <c r="K161">
        <v>9</v>
      </c>
      <c r="L161">
        <v>2</v>
      </c>
      <c r="M161">
        <v>15</v>
      </c>
      <c r="N161">
        <v>5</v>
      </c>
      <c r="O161">
        <v>11</v>
      </c>
      <c r="P161">
        <v>3</v>
      </c>
      <c r="Q161">
        <v>12</v>
      </c>
      <c r="R161" s="1">
        <v>7</v>
      </c>
      <c r="S161" s="1">
        <v>10</v>
      </c>
      <c r="T161" s="1">
        <v>6</v>
      </c>
      <c r="U161" s="1">
        <v>7</v>
      </c>
      <c r="V161" s="1">
        <v>4</v>
      </c>
      <c r="W161" s="1">
        <v>7</v>
      </c>
      <c r="X161" s="1">
        <v>6</v>
      </c>
      <c r="Y161" s="1">
        <v>6</v>
      </c>
      <c r="Z161" s="1">
        <v>3</v>
      </c>
      <c r="AA161" s="1">
        <v>6</v>
      </c>
      <c r="AB161" s="1">
        <v>4</v>
      </c>
      <c r="AC161" s="1">
        <v>5</v>
      </c>
      <c r="AD161" s="1">
        <v>4</v>
      </c>
      <c r="AE161" s="1">
        <v>6</v>
      </c>
      <c r="AF161" s="1">
        <v>6</v>
      </c>
      <c r="AG161" s="1">
        <v>5</v>
      </c>
    </row>
    <row r="162" spans="1:33" x14ac:dyDescent="0.2">
      <c r="A162" s="7" t="s">
        <v>81</v>
      </c>
      <c r="B162" t="s">
        <v>7</v>
      </c>
      <c r="C162" t="str">
        <f>LOOKUP(A162,collections!A:A,collections!D:D)</f>
        <v>E.ova</v>
      </c>
      <c r="D162" t="str">
        <f t="shared" ref="D162:D225" si="4">IF(LEFT(B162)="J","Juvenile","Adult")</f>
        <v>Adult</v>
      </c>
      <c r="E162" t="str">
        <f>LOOKUP(A162,collections!A:A,collections!I:I)</f>
        <v>Fresh</v>
      </c>
      <c r="F162" s="1">
        <f>LOOKUP(A162,collections!A:A,collections!K:K) - LOOKUP(A162,collections!A:A,collections!E:E)</f>
        <v>58</v>
      </c>
      <c r="G162" s="11">
        <v>37.19</v>
      </c>
      <c r="H162">
        <v>34.03</v>
      </c>
      <c r="I162" s="9">
        <v>0.35799999999999998</v>
      </c>
      <c r="J162">
        <v>4</v>
      </c>
      <c r="K162">
        <v>8</v>
      </c>
      <c r="L162">
        <v>5</v>
      </c>
      <c r="M162">
        <v>9</v>
      </c>
      <c r="N162">
        <v>6</v>
      </c>
      <c r="O162">
        <v>6</v>
      </c>
      <c r="P162">
        <v>4</v>
      </c>
      <c r="Q162">
        <v>12</v>
      </c>
      <c r="R162" s="1">
        <v>8</v>
      </c>
      <c r="S162" s="1">
        <v>9</v>
      </c>
      <c r="T162" s="1">
        <v>4</v>
      </c>
      <c r="U162" s="1">
        <v>9</v>
      </c>
      <c r="V162" s="1">
        <v>8</v>
      </c>
      <c r="W162" s="1">
        <v>15</v>
      </c>
      <c r="X162" s="1">
        <v>6</v>
      </c>
      <c r="Y162" s="1">
        <v>13</v>
      </c>
      <c r="Z162" s="1">
        <v>5</v>
      </c>
      <c r="AA162" s="1">
        <v>4</v>
      </c>
      <c r="AB162" s="1">
        <v>5</v>
      </c>
      <c r="AC162" s="1">
        <v>6</v>
      </c>
      <c r="AD162" s="1">
        <v>4</v>
      </c>
      <c r="AE162" s="1">
        <v>4</v>
      </c>
      <c r="AF162" s="1">
        <v>4</v>
      </c>
      <c r="AG162" s="1">
        <v>7</v>
      </c>
    </row>
    <row r="163" spans="1:33" x14ac:dyDescent="0.2">
      <c r="A163" s="7" t="s">
        <v>81</v>
      </c>
      <c r="B163" t="s">
        <v>39</v>
      </c>
      <c r="C163" t="str">
        <f>LOOKUP(A163,collections!A:A,collections!D:D)</f>
        <v>E.ova</v>
      </c>
      <c r="D163" t="str">
        <f t="shared" si="4"/>
        <v>Adult</v>
      </c>
      <c r="E163" t="str">
        <f>LOOKUP(A163,collections!A:A,collections!I:I)</f>
        <v>Fresh</v>
      </c>
      <c r="F163" s="1">
        <f>LOOKUP(A163,collections!A:A,collections!K:K) - LOOKUP(A163,collections!A:A,collections!E:E)</f>
        <v>58</v>
      </c>
      <c r="G163" s="11">
        <v>30.34</v>
      </c>
      <c r="H163">
        <v>28.24</v>
      </c>
      <c r="I163" s="9">
        <v>0.309</v>
      </c>
      <c r="J163">
        <v>5</v>
      </c>
      <c r="K163">
        <v>8</v>
      </c>
      <c r="L163">
        <v>6</v>
      </c>
      <c r="M163">
        <v>9</v>
      </c>
      <c r="N163">
        <v>4</v>
      </c>
      <c r="O163">
        <v>12</v>
      </c>
      <c r="P163">
        <v>6</v>
      </c>
      <c r="Q163">
        <v>9</v>
      </c>
      <c r="R163" s="1">
        <v>5</v>
      </c>
      <c r="S163" s="1">
        <v>13</v>
      </c>
      <c r="T163" s="1">
        <v>7</v>
      </c>
      <c r="U163" s="1">
        <v>7</v>
      </c>
      <c r="V163" s="1">
        <v>5</v>
      </c>
      <c r="W163" s="1">
        <v>10</v>
      </c>
      <c r="X163" s="1">
        <v>3</v>
      </c>
      <c r="Y163" s="1">
        <v>12</v>
      </c>
      <c r="Z163" s="1">
        <v>5</v>
      </c>
      <c r="AA163" s="1">
        <v>4</v>
      </c>
      <c r="AB163" s="1">
        <v>6</v>
      </c>
      <c r="AC163" s="1">
        <v>6</v>
      </c>
      <c r="AD163" s="1">
        <v>3</v>
      </c>
      <c r="AE163" s="1">
        <v>7</v>
      </c>
      <c r="AF163" s="1">
        <v>2</v>
      </c>
      <c r="AG163" s="1">
        <v>10</v>
      </c>
    </row>
    <row r="164" spans="1:33" hidden="1" x14ac:dyDescent="0.2">
      <c r="A164" s="7" t="s">
        <v>82</v>
      </c>
      <c r="B164" t="s">
        <v>3</v>
      </c>
      <c r="C164" t="str">
        <f>LOOKUP(A164,collections!A:A,collections!D:D)</f>
        <v>E.ova</v>
      </c>
      <c r="D164" t="str">
        <f t="shared" si="4"/>
        <v>Juvenile</v>
      </c>
      <c r="E164" t="str">
        <f>LOOKUP(A164,collections!A:A,collections!I:I)</f>
        <v>Fresh</v>
      </c>
      <c r="F164"/>
      <c r="G164" s="11">
        <v>20.86</v>
      </c>
      <c r="H164">
        <v>18.739999999999998</v>
      </c>
      <c r="I164" s="9">
        <v>0.27500000000000002</v>
      </c>
      <c r="J164">
        <v>4</v>
      </c>
      <c r="K164">
        <v>18</v>
      </c>
      <c r="L164">
        <v>10</v>
      </c>
      <c r="M164">
        <v>10</v>
      </c>
      <c r="N164">
        <v>5</v>
      </c>
      <c r="O164">
        <v>14</v>
      </c>
      <c r="P164">
        <v>7</v>
      </c>
      <c r="Q164">
        <v>12</v>
      </c>
    </row>
    <row r="165" spans="1:33" hidden="1" x14ac:dyDescent="0.2">
      <c r="A165" s="7" t="s">
        <v>82</v>
      </c>
      <c r="B165" t="s">
        <v>5</v>
      </c>
      <c r="C165" t="str">
        <f>LOOKUP(A165,collections!A:A,collections!D:D)</f>
        <v>E.ova</v>
      </c>
      <c r="D165" t="str">
        <f t="shared" si="4"/>
        <v>Juvenile</v>
      </c>
      <c r="E165" t="str">
        <f>LOOKUP(A165,collections!A:A,collections!I:I)</f>
        <v>Fresh</v>
      </c>
      <c r="F165"/>
      <c r="G165" s="11">
        <v>19.25</v>
      </c>
      <c r="H165">
        <v>17.260000000000002</v>
      </c>
      <c r="I165" s="9">
        <v>0.254</v>
      </c>
      <c r="J165">
        <v>6</v>
      </c>
      <c r="K165">
        <v>19</v>
      </c>
      <c r="L165">
        <v>7</v>
      </c>
      <c r="M165">
        <v>19</v>
      </c>
      <c r="N165">
        <v>7</v>
      </c>
      <c r="O165">
        <v>12</v>
      </c>
      <c r="P165">
        <v>6</v>
      </c>
      <c r="Q165">
        <v>15</v>
      </c>
    </row>
    <row r="166" spans="1:33" hidden="1" x14ac:dyDescent="0.2">
      <c r="A166" s="7" t="s">
        <v>82</v>
      </c>
      <c r="B166" t="s">
        <v>38</v>
      </c>
      <c r="C166" t="str">
        <f>LOOKUP(A166,collections!A:A,collections!D:D)</f>
        <v>E.ova</v>
      </c>
      <c r="D166" t="str">
        <f t="shared" si="4"/>
        <v>Juvenile</v>
      </c>
      <c r="E166" t="str">
        <f>LOOKUP(A166,collections!A:A,collections!I:I)</f>
        <v>Fresh</v>
      </c>
      <c r="F166"/>
      <c r="G166" s="11">
        <v>20.43</v>
      </c>
      <c r="H166">
        <v>18.68</v>
      </c>
      <c r="I166" s="9">
        <v>0.25900000000000001</v>
      </c>
      <c r="J166">
        <v>6</v>
      </c>
      <c r="K166">
        <v>13</v>
      </c>
      <c r="L166">
        <v>6</v>
      </c>
      <c r="M166">
        <v>14</v>
      </c>
      <c r="N166">
        <v>6</v>
      </c>
      <c r="O166">
        <v>11</v>
      </c>
      <c r="P166">
        <v>5</v>
      </c>
      <c r="Q166">
        <v>14</v>
      </c>
    </row>
    <row r="167" spans="1:33" x14ac:dyDescent="0.2">
      <c r="A167" s="7" t="s">
        <v>82</v>
      </c>
      <c r="B167" t="s">
        <v>6</v>
      </c>
      <c r="C167" t="str">
        <f>LOOKUP(A167,collections!A:A,collections!D:D)</f>
        <v>E.ova</v>
      </c>
      <c r="D167" t="str">
        <f t="shared" si="4"/>
        <v>Adult</v>
      </c>
      <c r="E167" t="str">
        <f>LOOKUP(A167,collections!A:A,collections!I:I)</f>
        <v>Fresh</v>
      </c>
      <c r="F167" s="1">
        <f>LOOKUP(A167,collections!A:A,collections!K:K) - LOOKUP(A167,collections!A:A,collections!E:E)</f>
        <v>58</v>
      </c>
      <c r="G167" s="11">
        <v>29.89</v>
      </c>
      <c r="H167">
        <v>27.34</v>
      </c>
      <c r="I167" s="9">
        <v>0.379</v>
      </c>
      <c r="J167">
        <v>6</v>
      </c>
      <c r="K167">
        <v>13</v>
      </c>
      <c r="L167">
        <v>4</v>
      </c>
      <c r="M167">
        <v>19</v>
      </c>
      <c r="N167">
        <v>5</v>
      </c>
      <c r="O167">
        <v>18</v>
      </c>
      <c r="P167">
        <v>6</v>
      </c>
      <c r="Q167">
        <v>17</v>
      </c>
      <c r="R167" s="1">
        <v>9</v>
      </c>
      <c r="S167" s="1">
        <v>12</v>
      </c>
      <c r="T167" s="1">
        <v>7</v>
      </c>
      <c r="U167" s="1">
        <v>9</v>
      </c>
      <c r="V167" s="1">
        <v>3</v>
      </c>
      <c r="W167" s="1">
        <v>12</v>
      </c>
      <c r="X167" s="1">
        <v>8</v>
      </c>
      <c r="Y167" s="1">
        <v>8</v>
      </c>
      <c r="Z167" s="1">
        <v>4</v>
      </c>
      <c r="AA167" s="1">
        <v>3</v>
      </c>
      <c r="AB167" s="1">
        <v>5</v>
      </c>
      <c r="AC167" s="1">
        <v>4</v>
      </c>
      <c r="AD167" s="1">
        <v>4</v>
      </c>
      <c r="AE167" s="1">
        <v>6</v>
      </c>
      <c r="AF167" s="1">
        <v>9</v>
      </c>
      <c r="AG167" s="1">
        <v>4</v>
      </c>
    </row>
    <row r="168" spans="1:33" x14ac:dyDescent="0.2">
      <c r="A168" s="7" t="s">
        <v>82</v>
      </c>
      <c r="B168" t="s">
        <v>7</v>
      </c>
      <c r="C168" t="str">
        <f>LOOKUP(A168,collections!A:A,collections!D:D)</f>
        <v>E.ova</v>
      </c>
      <c r="D168" t="str">
        <f t="shared" si="4"/>
        <v>Adult</v>
      </c>
      <c r="E168" t="str">
        <f>LOOKUP(A168,collections!A:A,collections!I:I)</f>
        <v>Fresh</v>
      </c>
      <c r="F168" s="1">
        <f>LOOKUP(A168,collections!A:A,collections!K:K) - LOOKUP(A168,collections!A:A,collections!E:E)</f>
        <v>58</v>
      </c>
      <c r="G168" s="11">
        <v>38.71</v>
      </c>
      <c r="H168">
        <v>36.119999999999997</v>
      </c>
      <c r="I168" s="9">
        <v>0.433</v>
      </c>
      <c r="J168">
        <v>7</v>
      </c>
      <c r="K168">
        <v>13</v>
      </c>
      <c r="L168">
        <v>6</v>
      </c>
      <c r="M168">
        <v>16</v>
      </c>
      <c r="N168">
        <v>3</v>
      </c>
      <c r="O168">
        <v>15</v>
      </c>
      <c r="P168">
        <v>5</v>
      </c>
      <c r="Q168">
        <v>18</v>
      </c>
      <c r="R168" s="1">
        <v>4</v>
      </c>
      <c r="S168" s="1">
        <v>12</v>
      </c>
      <c r="T168" s="1">
        <v>3</v>
      </c>
      <c r="U168" s="1">
        <v>12</v>
      </c>
      <c r="V168" s="1">
        <v>5</v>
      </c>
      <c r="W168" s="1">
        <v>11</v>
      </c>
      <c r="X168" s="1">
        <v>5</v>
      </c>
      <c r="Y168" s="1">
        <v>8</v>
      </c>
      <c r="Z168" s="1">
        <v>5</v>
      </c>
      <c r="AA168" s="1">
        <v>2</v>
      </c>
      <c r="AB168" s="1">
        <v>3</v>
      </c>
      <c r="AC168" s="1">
        <v>3</v>
      </c>
      <c r="AD168" s="1">
        <v>4</v>
      </c>
      <c r="AE168" s="1">
        <v>6</v>
      </c>
      <c r="AF168" s="1">
        <v>5</v>
      </c>
      <c r="AG168" s="1">
        <v>3</v>
      </c>
    </row>
    <row r="169" spans="1:33" x14ac:dyDescent="0.2">
      <c r="A169" s="7" t="s">
        <v>82</v>
      </c>
      <c r="B169" t="s">
        <v>39</v>
      </c>
      <c r="C169" t="str">
        <f>LOOKUP(A169,collections!A:A,collections!D:D)</f>
        <v>E.ova</v>
      </c>
      <c r="D169" t="str">
        <f t="shared" si="4"/>
        <v>Adult</v>
      </c>
      <c r="E169" t="str">
        <f>LOOKUP(A169,collections!A:A,collections!I:I)</f>
        <v>Fresh</v>
      </c>
      <c r="F169" s="1">
        <f>LOOKUP(A169,collections!A:A,collections!K:K) - LOOKUP(A169,collections!A:A,collections!E:E)</f>
        <v>58</v>
      </c>
      <c r="G169" s="11">
        <v>42.13</v>
      </c>
      <c r="H169">
        <v>38.47</v>
      </c>
      <c r="I169" s="9">
        <v>0.53500000000000003</v>
      </c>
      <c r="J169">
        <v>6</v>
      </c>
      <c r="K169">
        <v>12</v>
      </c>
      <c r="L169">
        <v>6</v>
      </c>
      <c r="M169">
        <v>22</v>
      </c>
      <c r="N169">
        <v>5</v>
      </c>
      <c r="O169">
        <v>16</v>
      </c>
      <c r="P169">
        <v>4</v>
      </c>
      <c r="Q169">
        <v>18</v>
      </c>
      <c r="R169" s="1">
        <v>6</v>
      </c>
      <c r="S169" s="1">
        <v>13</v>
      </c>
      <c r="T169" s="1">
        <v>5</v>
      </c>
      <c r="U169" s="1">
        <v>12</v>
      </c>
      <c r="V169" s="1">
        <v>4</v>
      </c>
      <c r="W169" s="1">
        <v>14</v>
      </c>
      <c r="X169" s="1">
        <v>2</v>
      </c>
      <c r="Y169" s="1">
        <v>9</v>
      </c>
      <c r="Z169" s="1">
        <v>4</v>
      </c>
      <c r="AA169" s="1">
        <v>7</v>
      </c>
      <c r="AB169" s="1">
        <v>4</v>
      </c>
      <c r="AC169" s="1">
        <v>5</v>
      </c>
      <c r="AD169" s="1">
        <v>3</v>
      </c>
      <c r="AE169" s="1">
        <v>5</v>
      </c>
      <c r="AF169" s="1">
        <v>4</v>
      </c>
      <c r="AG169" s="1">
        <v>4</v>
      </c>
    </row>
    <row r="170" spans="1:33" hidden="1" x14ac:dyDescent="0.2">
      <c r="A170" s="7" t="s">
        <v>83</v>
      </c>
      <c r="B170" t="s">
        <v>3</v>
      </c>
      <c r="C170" t="str">
        <f>LOOKUP(A170,collections!A:A,collections!D:D)</f>
        <v>E.mel</v>
      </c>
      <c r="D170" t="str">
        <f t="shared" si="4"/>
        <v>Juvenile</v>
      </c>
      <c r="E170" t="str">
        <f>LOOKUP(A170,collections!A:A,collections!I:I)</f>
        <v>Fresh</v>
      </c>
      <c r="F170"/>
      <c r="G170" s="11">
        <v>12.44</v>
      </c>
      <c r="H170">
        <v>11.27</v>
      </c>
      <c r="I170" s="9">
        <v>0.16200000000000001</v>
      </c>
      <c r="J170">
        <v>9</v>
      </c>
      <c r="K170">
        <v>24</v>
      </c>
      <c r="L170">
        <v>8</v>
      </c>
      <c r="M170">
        <v>19</v>
      </c>
      <c r="N170">
        <v>5</v>
      </c>
      <c r="O170">
        <v>24</v>
      </c>
      <c r="P170">
        <v>7</v>
      </c>
      <c r="Q170">
        <v>20</v>
      </c>
    </row>
    <row r="171" spans="1:33" hidden="1" x14ac:dyDescent="0.2">
      <c r="A171" s="7" t="s">
        <v>83</v>
      </c>
      <c r="B171" t="s">
        <v>5</v>
      </c>
      <c r="C171" t="str">
        <f>LOOKUP(A171,collections!A:A,collections!D:D)</f>
        <v>E.mel</v>
      </c>
      <c r="D171" t="str">
        <f t="shared" si="4"/>
        <v>Juvenile</v>
      </c>
      <c r="E171" t="str">
        <f>LOOKUP(A171,collections!A:A,collections!I:I)</f>
        <v>Fresh</v>
      </c>
      <c r="F171"/>
      <c r="G171" s="11">
        <v>9.02</v>
      </c>
      <c r="H171">
        <v>8.16</v>
      </c>
      <c r="I171" s="9">
        <v>0.123</v>
      </c>
      <c r="J171">
        <v>5</v>
      </c>
      <c r="K171">
        <v>31</v>
      </c>
      <c r="L171">
        <v>5</v>
      </c>
      <c r="M171">
        <v>23</v>
      </c>
      <c r="N171">
        <v>5</v>
      </c>
      <c r="O171">
        <v>23</v>
      </c>
      <c r="P171">
        <v>6</v>
      </c>
      <c r="Q171">
        <v>27</v>
      </c>
    </row>
    <row r="172" spans="1:33" hidden="1" x14ac:dyDescent="0.2">
      <c r="A172" s="7" t="s">
        <v>83</v>
      </c>
      <c r="B172" t="s">
        <v>38</v>
      </c>
      <c r="C172" t="str">
        <f>LOOKUP(A172,collections!A:A,collections!D:D)</f>
        <v>E.mel</v>
      </c>
      <c r="D172" t="str">
        <f t="shared" si="4"/>
        <v>Juvenile</v>
      </c>
      <c r="E172" t="str">
        <f>LOOKUP(A172,collections!A:A,collections!I:I)</f>
        <v>Fresh</v>
      </c>
      <c r="F172"/>
      <c r="G172" s="11">
        <v>11.89</v>
      </c>
      <c r="H172">
        <v>10.8</v>
      </c>
      <c r="I172" s="9">
        <v>0.14699999999999999</v>
      </c>
      <c r="J172">
        <v>4</v>
      </c>
      <c r="K172">
        <v>26</v>
      </c>
      <c r="L172">
        <v>5</v>
      </c>
      <c r="M172">
        <v>25</v>
      </c>
      <c r="N172">
        <v>7</v>
      </c>
      <c r="O172">
        <v>23</v>
      </c>
      <c r="P172">
        <v>8</v>
      </c>
      <c r="Q172">
        <v>21</v>
      </c>
    </row>
    <row r="173" spans="1:33" x14ac:dyDescent="0.2">
      <c r="A173" s="7" t="s">
        <v>83</v>
      </c>
      <c r="B173" t="s">
        <v>6</v>
      </c>
      <c r="C173" t="str">
        <f>LOOKUP(A173,collections!A:A,collections!D:D)</f>
        <v>E.mel</v>
      </c>
      <c r="D173" t="str">
        <f t="shared" si="4"/>
        <v>Adult</v>
      </c>
      <c r="E173" t="str">
        <f>LOOKUP(A173,collections!A:A,collections!I:I)</f>
        <v>Fresh</v>
      </c>
      <c r="F173" s="1">
        <f>LOOKUP(A173,collections!A:A,collections!K:K) - LOOKUP(A173,collections!A:A,collections!E:E)</f>
        <v>58</v>
      </c>
      <c r="G173" s="11">
        <v>16.07</v>
      </c>
      <c r="H173">
        <v>15.07</v>
      </c>
      <c r="I173" s="9">
        <v>0.25900000000000001</v>
      </c>
      <c r="J173">
        <v>5</v>
      </c>
      <c r="K173">
        <v>23</v>
      </c>
      <c r="L173">
        <v>6</v>
      </c>
      <c r="M173">
        <v>29</v>
      </c>
      <c r="N173">
        <v>6</v>
      </c>
      <c r="O173">
        <v>26</v>
      </c>
      <c r="P173">
        <v>7</v>
      </c>
      <c r="Q173">
        <v>28</v>
      </c>
      <c r="R173" s="1">
        <v>7</v>
      </c>
      <c r="S173" s="1">
        <v>25</v>
      </c>
      <c r="T173" s="1">
        <v>7</v>
      </c>
      <c r="U173" s="1">
        <v>26</v>
      </c>
      <c r="V173" s="1">
        <v>3</v>
      </c>
      <c r="W173" s="1">
        <v>24</v>
      </c>
      <c r="X173" s="1">
        <v>3</v>
      </c>
      <c r="Y173" s="1">
        <v>21</v>
      </c>
      <c r="Z173" s="1">
        <v>5</v>
      </c>
      <c r="AA173" s="1">
        <v>0</v>
      </c>
      <c r="AB173" s="1">
        <v>4</v>
      </c>
      <c r="AC173" s="1">
        <v>0</v>
      </c>
      <c r="AD173" s="1">
        <v>4</v>
      </c>
      <c r="AE173" s="1">
        <v>0</v>
      </c>
      <c r="AF173" s="1">
        <v>4</v>
      </c>
      <c r="AG173" s="1">
        <v>0</v>
      </c>
    </row>
    <row r="174" spans="1:33" x14ac:dyDescent="0.2">
      <c r="A174" s="7" t="s">
        <v>83</v>
      </c>
      <c r="B174" t="s">
        <v>7</v>
      </c>
      <c r="C174" t="str">
        <f>LOOKUP(A174,collections!A:A,collections!D:D)</f>
        <v>E.mel</v>
      </c>
      <c r="D174" t="str">
        <f t="shared" si="4"/>
        <v>Adult</v>
      </c>
      <c r="E174" t="str">
        <f>LOOKUP(A174,collections!A:A,collections!I:I)</f>
        <v>Fresh</v>
      </c>
      <c r="F174" s="1">
        <f>LOOKUP(A174,collections!A:A,collections!K:K) - LOOKUP(A174,collections!A:A,collections!E:E)</f>
        <v>58</v>
      </c>
      <c r="G174" s="11">
        <v>13.12</v>
      </c>
      <c r="H174">
        <v>12.23</v>
      </c>
      <c r="I174" s="9">
        <v>0.20799999999999999</v>
      </c>
      <c r="J174">
        <v>7</v>
      </c>
      <c r="K174">
        <v>18</v>
      </c>
      <c r="L174">
        <v>9</v>
      </c>
      <c r="M174">
        <v>22</v>
      </c>
      <c r="N174">
        <v>6</v>
      </c>
      <c r="O174">
        <v>21</v>
      </c>
      <c r="P174">
        <v>4</v>
      </c>
      <c r="Q174">
        <v>24</v>
      </c>
      <c r="R174" s="1">
        <v>6</v>
      </c>
      <c r="S174" s="1">
        <v>26</v>
      </c>
      <c r="T174" s="1">
        <v>6</v>
      </c>
      <c r="U174" s="1">
        <v>20</v>
      </c>
      <c r="V174" s="1">
        <v>4</v>
      </c>
      <c r="W174" s="1">
        <v>23</v>
      </c>
      <c r="X174" s="1">
        <v>7</v>
      </c>
      <c r="Y174" s="1">
        <v>22</v>
      </c>
      <c r="Z174" s="1">
        <v>7</v>
      </c>
      <c r="AA174" s="1">
        <v>2</v>
      </c>
      <c r="AB174" s="1">
        <v>8</v>
      </c>
      <c r="AC174" s="1">
        <v>1</v>
      </c>
      <c r="AD174" s="1">
        <v>7</v>
      </c>
      <c r="AE174" s="1">
        <v>7</v>
      </c>
      <c r="AF174" s="1">
        <v>6</v>
      </c>
      <c r="AG174" s="1">
        <v>3</v>
      </c>
    </row>
    <row r="175" spans="1:33" x14ac:dyDescent="0.2">
      <c r="A175" s="7" t="s">
        <v>83</v>
      </c>
      <c r="B175" t="s">
        <v>39</v>
      </c>
      <c r="C175" t="str">
        <f>LOOKUP(A175,collections!A:A,collections!D:D)</f>
        <v>E.mel</v>
      </c>
      <c r="D175" t="str">
        <f t="shared" si="4"/>
        <v>Adult</v>
      </c>
      <c r="E175" t="str">
        <f>LOOKUP(A175,collections!A:A,collections!I:I)</f>
        <v>Fresh</v>
      </c>
      <c r="F175" s="1">
        <f>LOOKUP(A175,collections!A:A,collections!K:K) - LOOKUP(A175,collections!A:A,collections!E:E)</f>
        <v>58</v>
      </c>
      <c r="G175" s="11">
        <v>12.64</v>
      </c>
      <c r="H175">
        <v>11.78</v>
      </c>
      <c r="I175" s="9">
        <v>0.20300000000000001</v>
      </c>
      <c r="J175">
        <v>6</v>
      </c>
      <c r="K175">
        <v>25</v>
      </c>
      <c r="L175">
        <v>7</v>
      </c>
      <c r="M175">
        <v>28</v>
      </c>
      <c r="N175">
        <v>5</v>
      </c>
      <c r="O175">
        <v>24</v>
      </c>
      <c r="P175">
        <v>5</v>
      </c>
      <c r="Q175">
        <v>21</v>
      </c>
      <c r="R175" s="1">
        <v>7</v>
      </c>
      <c r="S175" s="1">
        <v>25</v>
      </c>
      <c r="T175" s="1">
        <v>8</v>
      </c>
      <c r="U175" s="1">
        <v>23</v>
      </c>
      <c r="V175" s="1">
        <v>5</v>
      </c>
      <c r="W175" s="1">
        <v>25</v>
      </c>
      <c r="X175" s="1">
        <v>5</v>
      </c>
      <c r="Y175" s="1">
        <v>18</v>
      </c>
      <c r="Z175" s="1">
        <v>7</v>
      </c>
      <c r="AA175" s="1">
        <v>1</v>
      </c>
      <c r="AB175" s="1">
        <v>5</v>
      </c>
      <c r="AC175" s="1">
        <v>0</v>
      </c>
      <c r="AD175" s="1">
        <v>3</v>
      </c>
      <c r="AE175" s="1">
        <v>0</v>
      </c>
      <c r="AF175" s="1">
        <v>3</v>
      </c>
      <c r="AG175" s="1">
        <v>0</v>
      </c>
    </row>
    <row r="176" spans="1:33" hidden="1" x14ac:dyDescent="0.2">
      <c r="A176" s="7" t="s">
        <v>84</v>
      </c>
      <c r="B176" t="s">
        <v>3</v>
      </c>
      <c r="C176" t="str">
        <f>LOOKUP(A176,collections!A:A,collections!D:D)</f>
        <v>E.mel</v>
      </c>
      <c r="D176" t="str">
        <f t="shared" si="4"/>
        <v>Juvenile</v>
      </c>
      <c r="E176" t="str">
        <f>LOOKUP(A176,collections!A:A,collections!I:I)</f>
        <v>Fresh</v>
      </c>
      <c r="F176"/>
      <c r="G176" s="11">
        <v>15.39</v>
      </c>
      <c r="H176">
        <v>14.37</v>
      </c>
      <c r="I176" s="9">
        <v>0.21199999999999999</v>
      </c>
      <c r="J176">
        <v>3</v>
      </c>
      <c r="K176">
        <v>20</v>
      </c>
      <c r="L176">
        <v>5</v>
      </c>
      <c r="M176">
        <v>17</v>
      </c>
      <c r="N176">
        <v>5</v>
      </c>
      <c r="O176">
        <v>14</v>
      </c>
      <c r="P176">
        <v>7</v>
      </c>
      <c r="Q176">
        <v>19</v>
      </c>
    </row>
    <row r="177" spans="1:33" hidden="1" x14ac:dyDescent="0.2">
      <c r="A177" s="7" t="s">
        <v>84</v>
      </c>
      <c r="B177" t="s">
        <v>5</v>
      </c>
      <c r="C177" t="str">
        <f>LOOKUP(A177,collections!A:A,collections!D:D)</f>
        <v>E.mel</v>
      </c>
      <c r="D177" t="str">
        <f t="shared" si="4"/>
        <v>Juvenile</v>
      </c>
      <c r="E177" t="str">
        <f>LOOKUP(A177,collections!A:A,collections!I:I)</f>
        <v>Fresh</v>
      </c>
      <c r="F177"/>
      <c r="G177" s="11">
        <v>16.53</v>
      </c>
      <c r="H177">
        <v>15.31</v>
      </c>
      <c r="I177" s="9">
        <v>0.219</v>
      </c>
      <c r="J177">
        <v>6</v>
      </c>
      <c r="K177">
        <v>23</v>
      </c>
      <c r="L177">
        <v>4</v>
      </c>
      <c r="M177">
        <v>20</v>
      </c>
      <c r="N177">
        <v>4</v>
      </c>
      <c r="O177">
        <v>18</v>
      </c>
      <c r="P177">
        <v>6</v>
      </c>
      <c r="Q177">
        <v>19</v>
      </c>
    </row>
    <row r="178" spans="1:33" hidden="1" x14ac:dyDescent="0.2">
      <c r="A178" s="7" t="s">
        <v>84</v>
      </c>
      <c r="B178" t="s">
        <v>38</v>
      </c>
      <c r="C178" t="str">
        <f>LOOKUP(A178,collections!A:A,collections!D:D)</f>
        <v>E.mel</v>
      </c>
      <c r="D178" t="str">
        <f t="shared" si="4"/>
        <v>Juvenile</v>
      </c>
      <c r="E178" t="str">
        <f>LOOKUP(A178,collections!A:A,collections!I:I)</f>
        <v>Fresh</v>
      </c>
      <c r="F178"/>
      <c r="G178" s="11">
        <v>12.09</v>
      </c>
      <c r="H178">
        <v>11.17</v>
      </c>
      <c r="I178" s="9">
        <v>0.16700000000000001</v>
      </c>
      <c r="J178">
        <v>5</v>
      </c>
      <c r="K178">
        <v>15</v>
      </c>
      <c r="L178">
        <v>4</v>
      </c>
      <c r="M178">
        <v>15</v>
      </c>
      <c r="N178">
        <v>4</v>
      </c>
      <c r="O178">
        <v>17</v>
      </c>
      <c r="P178">
        <v>5</v>
      </c>
      <c r="Q178">
        <v>15</v>
      </c>
    </row>
    <row r="179" spans="1:33" x14ac:dyDescent="0.2">
      <c r="A179" s="7" t="s">
        <v>84</v>
      </c>
      <c r="B179" t="s">
        <v>6</v>
      </c>
      <c r="C179" t="str">
        <f>LOOKUP(A179,collections!A:A,collections!D:D)</f>
        <v>E.mel</v>
      </c>
      <c r="D179" t="str">
        <f t="shared" si="4"/>
        <v>Adult</v>
      </c>
      <c r="E179" t="str">
        <f>LOOKUP(A179,collections!A:A,collections!I:I)</f>
        <v>Fresh</v>
      </c>
      <c r="F179" s="1">
        <f>LOOKUP(A179,collections!A:A,collections!K:K) - LOOKUP(A179,collections!A:A,collections!E:E)</f>
        <v>58</v>
      </c>
      <c r="G179" s="11">
        <v>11.84</v>
      </c>
      <c r="H179">
        <v>11.1</v>
      </c>
      <c r="I179" s="9">
        <v>0.183</v>
      </c>
      <c r="J179">
        <v>6</v>
      </c>
      <c r="K179">
        <v>21</v>
      </c>
      <c r="L179">
        <v>4</v>
      </c>
      <c r="M179">
        <v>33</v>
      </c>
      <c r="N179">
        <v>6</v>
      </c>
      <c r="O179">
        <v>23</v>
      </c>
      <c r="P179">
        <v>7</v>
      </c>
      <c r="Q179">
        <v>21</v>
      </c>
      <c r="R179" s="1">
        <v>4</v>
      </c>
      <c r="S179" s="1">
        <v>25</v>
      </c>
      <c r="T179" s="1">
        <v>8</v>
      </c>
      <c r="U179" s="1">
        <v>22</v>
      </c>
      <c r="V179" s="1">
        <v>6</v>
      </c>
      <c r="W179" s="1">
        <v>22</v>
      </c>
      <c r="X179" s="1">
        <v>5</v>
      </c>
      <c r="Y179" s="1">
        <v>24</v>
      </c>
      <c r="Z179" s="1">
        <v>5</v>
      </c>
      <c r="AA179" s="1">
        <v>0</v>
      </c>
      <c r="AB179" s="1">
        <v>4</v>
      </c>
      <c r="AC179" s="1">
        <v>0</v>
      </c>
      <c r="AD179" s="1">
        <v>3</v>
      </c>
      <c r="AE179" s="1">
        <v>0</v>
      </c>
      <c r="AF179" s="1">
        <v>3</v>
      </c>
      <c r="AG179" s="1">
        <v>1</v>
      </c>
    </row>
    <row r="180" spans="1:33" x14ac:dyDescent="0.2">
      <c r="A180" s="7" t="s">
        <v>84</v>
      </c>
      <c r="B180" t="s">
        <v>7</v>
      </c>
      <c r="C180" t="str">
        <f>LOOKUP(A180,collections!A:A,collections!D:D)</f>
        <v>E.mel</v>
      </c>
      <c r="D180" t="str">
        <f t="shared" si="4"/>
        <v>Adult</v>
      </c>
      <c r="E180" t="str">
        <f>LOOKUP(A180,collections!A:A,collections!I:I)</f>
        <v>Fresh</v>
      </c>
      <c r="F180" s="1">
        <f>LOOKUP(A180,collections!A:A,collections!K:K) - LOOKUP(A180,collections!A:A,collections!E:E)</f>
        <v>58</v>
      </c>
      <c r="G180" s="11">
        <v>9.42</v>
      </c>
      <c r="H180">
        <v>8.69</v>
      </c>
      <c r="I180" s="9">
        <v>0.129</v>
      </c>
      <c r="J180">
        <v>6</v>
      </c>
      <c r="K180">
        <v>24</v>
      </c>
      <c r="L180">
        <v>8</v>
      </c>
      <c r="M180">
        <v>26</v>
      </c>
      <c r="N180">
        <v>10</v>
      </c>
      <c r="O180">
        <v>22</v>
      </c>
      <c r="P180">
        <v>4</v>
      </c>
      <c r="Q180">
        <v>21</v>
      </c>
      <c r="R180" s="1">
        <v>7</v>
      </c>
      <c r="S180" s="1">
        <v>25</v>
      </c>
      <c r="T180" s="1">
        <v>7</v>
      </c>
      <c r="U180" s="1">
        <v>21</v>
      </c>
      <c r="V180" s="1">
        <v>4</v>
      </c>
      <c r="W180" s="1">
        <v>20</v>
      </c>
      <c r="X180" s="1">
        <v>5</v>
      </c>
      <c r="Y180" s="1">
        <v>16</v>
      </c>
      <c r="Z180" s="1">
        <v>6</v>
      </c>
      <c r="AA180" s="1">
        <v>0</v>
      </c>
      <c r="AB180" s="1">
        <v>5</v>
      </c>
      <c r="AC180" s="1">
        <v>0</v>
      </c>
      <c r="AD180" s="1">
        <v>5</v>
      </c>
      <c r="AE180" s="1">
        <v>0</v>
      </c>
      <c r="AF180" s="1">
        <v>3</v>
      </c>
      <c r="AG180" s="1">
        <v>0</v>
      </c>
    </row>
    <row r="181" spans="1:33" x14ac:dyDescent="0.2">
      <c r="A181" s="7" t="s">
        <v>84</v>
      </c>
      <c r="B181" t="s">
        <v>39</v>
      </c>
      <c r="C181" t="str">
        <f>LOOKUP(A181,collections!A:A,collections!D:D)</f>
        <v>E.mel</v>
      </c>
      <c r="D181" t="str">
        <f t="shared" si="4"/>
        <v>Adult</v>
      </c>
      <c r="E181" t="str">
        <f>LOOKUP(A181,collections!A:A,collections!I:I)</f>
        <v>Fresh</v>
      </c>
      <c r="F181" s="1">
        <f>LOOKUP(A181,collections!A:A,collections!K:K) - LOOKUP(A181,collections!A:A,collections!E:E)</f>
        <v>58</v>
      </c>
      <c r="G181" s="11">
        <v>16.98</v>
      </c>
      <c r="H181">
        <v>15.81</v>
      </c>
      <c r="I181" s="9">
        <v>0.25</v>
      </c>
      <c r="J181">
        <v>7</v>
      </c>
      <c r="K181">
        <v>21</v>
      </c>
      <c r="L181">
        <v>7</v>
      </c>
      <c r="M181">
        <v>19</v>
      </c>
      <c r="N181">
        <v>6</v>
      </c>
      <c r="O181">
        <v>15</v>
      </c>
      <c r="P181">
        <v>7</v>
      </c>
      <c r="Q181">
        <v>20</v>
      </c>
      <c r="R181" s="1">
        <v>4</v>
      </c>
      <c r="S181" s="1">
        <v>19</v>
      </c>
      <c r="T181" s="1">
        <v>6</v>
      </c>
      <c r="U181" s="1">
        <v>17</v>
      </c>
      <c r="V181" s="1">
        <v>3</v>
      </c>
      <c r="W181" s="1">
        <v>15</v>
      </c>
      <c r="X181" s="1">
        <v>6</v>
      </c>
      <c r="Y181" s="1">
        <v>19</v>
      </c>
      <c r="Z181" s="1">
        <v>5</v>
      </c>
      <c r="AA181" s="1">
        <v>4</v>
      </c>
      <c r="AB181" s="1">
        <v>4</v>
      </c>
      <c r="AC181" s="1">
        <v>6</v>
      </c>
      <c r="AD181" s="1">
        <v>3</v>
      </c>
      <c r="AE181" s="1">
        <v>8</v>
      </c>
      <c r="AF181" s="1">
        <v>5</v>
      </c>
      <c r="AG181" s="1">
        <v>5</v>
      </c>
    </row>
    <row r="182" spans="1:33" hidden="1" x14ac:dyDescent="0.2">
      <c r="A182" s="7" t="s">
        <v>85</v>
      </c>
      <c r="B182" t="s">
        <v>3</v>
      </c>
      <c r="C182" t="str">
        <f>LOOKUP(A182,collections!A:A,collections!D:D)</f>
        <v>E.mel</v>
      </c>
      <c r="D182" t="str">
        <f t="shared" si="4"/>
        <v>Juvenile</v>
      </c>
      <c r="E182" t="str">
        <f>LOOKUP(A182,collections!A:A,collections!I:I)</f>
        <v>Fresh</v>
      </c>
      <c r="F182"/>
      <c r="G182" s="11">
        <v>18.55</v>
      </c>
      <c r="H182">
        <v>17.41</v>
      </c>
      <c r="I182" s="9">
        <v>0.27900000000000003</v>
      </c>
      <c r="J182">
        <v>5</v>
      </c>
      <c r="K182">
        <v>13</v>
      </c>
      <c r="L182">
        <v>9</v>
      </c>
      <c r="M182">
        <v>10</v>
      </c>
      <c r="N182">
        <v>7</v>
      </c>
      <c r="O182">
        <v>15</v>
      </c>
      <c r="P182">
        <v>6</v>
      </c>
      <c r="Q182">
        <v>12</v>
      </c>
    </row>
    <row r="183" spans="1:33" hidden="1" x14ac:dyDescent="0.2">
      <c r="A183" s="7" t="s">
        <v>85</v>
      </c>
      <c r="B183" t="s">
        <v>5</v>
      </c>
      <c r="C183" t="str">
        <f>LOOKUP(A183,collections!A:A,collections!D:D)</f>
        <v>E.mel</v>
      </c>
      <c r="D183" t="str">
        <f t="shared" si="4"/>
        <v>Juvenile</v>
      </c>
      <c r="E183" t="str">
        <f>LOOKUP(A183,collections!A:A,collections!I:I)</f>
        <v>Fresh</v>
      </c>
      <c r="F183"/>
      <c r="G183" s="11">
        <v>11.42</v>
      </c>
      <c r="H183">
        <v>10.75</v>
      </c>
      <c r="I183" s="9">
        <v>0.158</v>
      </c>
      <c r="J183">
        <v>5</v>
      </c>
      <c r="K183">
        <v>16</v>
      </c>
      <c r="L183">
        <v>6</v>
      </c>
      <c r="M183">
        <v>13</v>
      </c>
      <c r="N183">
        <v>4</v>
      </c>
      <c r="O183">
        <v>15</v>
      </c>
      <c r="P183">
        <v>5</v>
      </c>
      <c r="Q183">
        <v>21</v>
      </c>
    </row>
    <row r="184" spans="1:33" hidden="1" x14ac:dyDescent="0.2">
      <c r="A184" s="7" t="s">
        <v>85</v>
      </c>
      <c r="B184" t="s">
        <v>38</v>
      </c>
      <c r="C184" t="str">
        <f>LOOKUP(A184,collections!A:A,collections!D:D)</f>
        <v>E.mel</v>
      </c>
      <c r="D184" t="str">
        <f t="shared" si="4"/>
        <v>Juvenile</v>
      </c>
      <c r="E184" t="str">
        <f>LOOKUP(A184,collections!A:A,collections!I:I)</f>
        <v>Fresh</v>
      </c>
      <c r="F184"/>
      <c r="G184" s="11">
        <v>14.89</v>
      </c>
      <c r="H184">
        <v>13.88</v>
      </c>
      <c r="I184" s="9">
        <v>0.20100000000000001</v>
      </c>
      <c r="J184">
        <v>6</v>
      </c>
      <c r="K184">
        <v>14</v>
      </c>
      <c r="L184">
        <v>5</v>
      </c>
      <c r="M184">
        <v>15</v>
      </c>
      <c r="N184">
        <v>7</v>
      </c>
      <c r="O184">
        <v>18</v>
      </c>
      <c r="P184">
        <v>7</v>
      </c>
      <c r="Q184">
        <v>16</v>
      </c>
    </row>
    <row r="185" spans="1:33" x14ac:dyDescent="0.2">
      <c r="A185" s="7" t="s">
        <v>85</v>
      </c>
      <c r="B185" t="s">
        <v>6</v>
      </c>
      <c r="C185" t="str">
        <f>LOOKUP(A185,collections!A:A,collections!D:D)</f>
        <v>E.mel</v>
      </c>
      <c r="D185" t="str">
        <f t="shared" si="4"/>
        <v>Adult</v>
      </c>
      <c r="E185" t="str">
        <f>LOOKUP(A185,collections!A:A,collections!I:I)</f>
        <v>Fresh</v>
      </c>
      <c r="F185" s="1">
        <f>LOOKUP(A185,collections!A:A,collections!K:K) - LOOKUP(A185,collections!A:A,collections!E:E)</f>
        <v>58</v>
      </c>
      <c r="G185" s="11">
        <v>12.72</v>
      </c>
      <c r="H185">
        <v>11.81</v>
      </c>
      <c r="I185" s="9">
        <v>0.17399999999999999</v>
      </c>
      <c r="J185">
        <v>3</v>
      </c>
      <c r="K185">
        <v>17</v>
      </c>
      <c r="L185">
        <v>6</v>
      </c>
      <c r="M185">
        <v>24</v>
      </c>
      <c r="N185">
        <v>7</v>
      </c>
      <c r="O185">
        <v>16</v>
      </c>
      <c r="P185">
        <v>7</v>
      </c>
      <c r="Q185">
        <v>15</v>
      </c>
      <c r="R185" s="1">
        <v>3</v>
      </c>
      <c r="S185" s="1">
        <v>22</v>
      </c>
      <c r="T185" s="1">
        <v>8</v>
      </c>
      <c r="U185" s="1">
        <v>19</v>
      </c>
      <c r="V185" s="1">
        <v>6</v>
      </c>
      <c r="W185" s="1">
        <v>17</v>
      </c>
      <c r="X185" s="1">
        <v>7</v>
      </c>
      <c r="Y185" s="1">
        <v>18</v>
      </c>
      <c r="Z185" s="1">
        <v>7</v>
      </c>
      <c r="AA185" s="1">
        <v>6</v>
      </c>
      <c r="AB185" s="1">
        <v>4</v>
      </c>
      <c r="AC185" s="1">
        <v>4</v>
      </c>
      <c r="AD185" s="1">
        <v>5</v>
      </c>
      <c r="AE185" s="1">
        <v>8</v>
      </c>
      <c r="AF185" s="1">
        <v>6</v>
      </c>
      <c r="AG185" s="1">
        <v>9</v>
      </c>
    </row>
    <row r="186" spans="1:33" x14ac:dyDescent="0.2">
      <c r="A186" s="7" t="s">
        <v>85</v>
      </c>
      <c r="B186" t="s">
        <v>7</v>
      </c>
      <c r="C186" t="str">
        <f>LOOKUP(A186,collections!A:A,collections!D:D)</f>
        <v>E.mel</v>
      </c>
      <c r="D186" t="str">
        <f t="shared" si="4"/>
        <v>Adult</v>
      </c>
      <c r="E186" t="str">
        <f>LOOKUP(A186,collections!A:A,collections!I:I)</f>
        <v>Fresh</v>
      </c>
      <c r="F186" s="1">
        <f>LOOKUP(A186,collections!A:A,collections!K:K) - LOOKUP(A186,collections!A:A,collections!E:E)</f>
        <v>58</v>
      </c>
      <c r="G186" s="11">
        <v>13.59</v>
      </c>
      <c r="H186">
        <v>12.69</v>
      </c>
      <c r="I186" s="9">
        <v>0.23499999999999999</v>
      </c>
      <c r="J186">
        <v>8</v>
      </c>
      <c r="K186">
        <v>19</v>
      </c>
      <c r="L186">
        <v>8</v>
      </c>
      <c r="M186">
        <v>16</v>
      </c>
      <c r="N186">
        <v>4</v>
      </c>
      <c r="O186">
        <v>26</v>
      </c>
      <c r="P186">
        <v>6</v>
      </c>
      <c r="Q186">
        <v>20</v>
      </c>
      <c r="R186" s="1">
        <v>7</v>
      </c>
      <c r="S186" s="1">
        <v>23</v>
      </c>
      <c r="T186" s="1">
        <v>6</v>
      </c>
      <c r="U186" s="1">
        <v>23</v>
      </c>
      <c r="V186" s="1">
        <v>5</v>
      </c>
      <c r="W186" s="1">
        <v>21</v>
      </c>
      <c r="X186" s="1">
        <v>6</v>
      </c>
      <c r="Y186" s="1">
        <v>20</v>
      </c>
      <c r="Z186" s="1">
        <v>5</v>
      </c>
      <c r="AA186" s="1">
        <v>5</v>
      </c>
      <c r="AB186" s="1">
        <v>6</v>
      </c>
      <c r="AC186" s="1">
        <v>4</v>
      </c>
      <c r="AD186" s="1">
        <v>5</v>
      </c>
      <c r="AE186" s="1">
        <v>1</v>
      </c>
      <c r="AF186" s="1">
        <v>5</v>
      </c>
      <c r="AG186" s="1">
        <v>0</v>
      </c>
    </row>
    <row r="187" spans="1:33" x14ac:dyDescent="0.2">
      <c r="A187" s="7" t="s">
        <v>85</v>
      </c>
      <c r="B187" t="s">
        <v>39</v>
      </c>
      <c r="C187" t="str">
        <f>LOOKUP(A187,collections!A:A,collections!D:D)</f>
        <v>E.mel</v>
      </c>
      <c r="D187" t="str">
        <f t="shared" si="4"/>
        <v>Adult</v>
      </c>
      <c r="E187" t="str">
        <f>LOOKUP(A187,collections!A:A,collections!I:I)</f>
        <v>Fresh</v>
      </c>
      <c r="F187" s="1">
        <f>LOOKUP(A187,collections!A:A,collections!K:K) - LOOKUP(A187,collections!A:A,collections!E:E)</f>
        <v>58</v>
      </c>
      <c r="G187" s="11">
        <v>19.12</v>
      </c>
      <c r="H187">
        <v>18.190000000000001</v>
      </c>
      <c r="I187" s="9">
        <v>0.309</v>
      </c>
      <c r="J187">
        <v>6</v>
      </c>
      <c r="K187">
        <v>16</v>
      </c>
      <c r="L187">
        <v>5</v>
      </c>
      <c r="M187">
        <v>18</v>
      </c>
      <c r="N187">
        <v>5</v>
      </c>
      <c r="O187">
        <v>16</v>
      </c>
      <c r="P187">
        <v>3</v>
      </c>
      <c r="Q187">
        <v>16</v>
      </c>
      <c r="R187" s="1">
        <v>5</v>
      </c>
      <c r="S187" s="1">
        <v>19</v>
      </c>
      <c r="T187" s="1">
        <v>5</v>
      </c>
      <c r="U187" s="1">
        <v>17</v>
      </c>
      <c r="V187" s="1">
        <v>2</v>
      </c>
      <c r="W187" s="1">
        <v>18</v>
      </c>
      <c r="X187" s="1">
        <v>2</v>
      </c>
      <c r="Y187" s="1">
        <v>17</v>
      </c>
      <c r="Z187" s="1">
        <v>7</v>
      </c>
      <c r="AA187" s="1">
        <v>10</v>
      </c>
      <c r="AB187" s="1">
        <v>4</v>
      </c>
      <c r="AC187" s="1">
        <v>9</v>
      </c>
      <c r="AD187" s="1">
        <v>5</v>
      </c>
      <c r="AE187" s="1">
        <v>10</v>
      </c>
      <c r="AF187" s="1">
        <v>5</v>
      </c>
      <c r="AG187" s="1">
        <v>2</v>
      </c>
    </row>
    <row r="188" spans="1:33" x14ac:dyDescent="0.2">
      <c r="A188" s="7" t="s">
        <v>96</v>
      </c>
      <c r="B188" t="s">
        <v>6</v>
      </c>
      <c r="C188" t="str">
        <f>LOOKUP(A188,collections!A:A,collections!D:D)</f>
        <v>E.kit</v>
      </c>
      <c r="D188" t="str">
        <f t="shared" si="4"/>
        <v>Adult</v>
      </c>
      <c r="E188" t="str">
        <f>LOOKUP(A188,collections!A:A,collections!I:I)</f>
        <v>Dried</v>
      </c>
      <c r="F188" s="1">
        <f>LOOKUP(A188,collections!A:A,collections!K:K) - LOOKUP(A188,collections!A:A,collections!E:E)</f>
        <v>98</v>
      </c>
      <c r="G188" s="11">
        <f>INDEX([1]Leaf!$A:$I, MATCH(LOOKUP(A188,collections!A:A,collections!Y:Y)&amp;"."&amp;RIGHT(B188),[1]Leaf!$E:$E,0), 6)</f>
        <v>27.91</v>
      </c>
      <c r="I188" s="9">
        <f>INDEX([1]Leaf!$A:$I, MATCH(LOOKUP(A188,collections!A:A,collections!Y:Y)&amp;"."&amp;RIGHT(B188),[1]Leaf!$E:$E,0), 7)</f>
        <v>0.89349999999999996</v>
      </c>
      <c r="R188" s="1">
        <v>4</v>
      </c>
      <c r="S188" s="1">
        <v>0</v>
      </c>
      <c r="T188" s="1">
        <v>3</v>
      </c>
      <c r="U188" s="1">
        <v>0</v>
      </c>
      <c r="V188" s="1">
        <v>3</v>
      </c>
      <c r="W188" s="1">
        <v>0</v>
      </c>
      <c r="X188" s="1">
        <v>3</v>
      </c>
      <c r="Y188" s="1">
        <v>0</v>
      </c>
      <c r="Z188" s="1">
        <v>2</v>
      </c>
      <c r="AA188" s="1">
        <v>0</v>
      </c>
      <c r="AB188" s="1">
        <v>3</v>
      </c>
      <c r="AC188" s="1">
        <v>0</v>
      </c>
      <c r="AD188" s="1">
        <v>2</v>
      </c>
      <c r="AE188" s="1">
        <v>0</v>
      </c>
      <c r="AF188" s="1">
        <v>1</v>
      </c>
      <c r="AG188" s="1">
        <v>0</v>
      </c>
    </row>
    <row r="189" spans="1:33" x14ac:dyDescent="0.2">
      <c r="A189" s="7" t="s">
        <v>96</v>
      </c>
      <c r="B189" t="s">
        <v>7</v>
      </c>
      <c r="C189" t="str">
        <f>LOOKUP(A189,collections!A:A,collections!D:D)</f>
        <v>E.kit</v>
      </c>
      <c r="D189" t="str">
        <f t="shared" si="4"/>
        <v>Adult</v>
      </c>
      <c r="E189" t="str">
        <f>LOOKUP(A189,collections!A:A,collections!I:I)</f>
        <v>Dried</v>
      </c>
      <c r="F189" s="1">
        <f>LOOKUP(A189,collections!A:A,collections!K:K) - LOOKUP(A189,collections!A:A,collections!E:E)</f>
        <v>98</v>
      </c>
      <c r="G189" s="11">
        <f>INDEX([1]Leaf!$A:$I, MATCH(LOOKUP(A189,collections!A:A,collections!Y:Y)&amp;"."&amp;RIGHT(B189),[1]Leaf!$E:$E,0), 6)</f>
        <v>61.41</v>
      </c>
      <c r="I189" s="9">
        <f>INDEX([1]Leaf!$A:$I, MATCH(LOOKUP(A189,collections!A:A,collections!Y:Y)&amp;"."&amp;RIGHT(B189),[1]Leaf!$E:$E,0), 7)</f>
        <v>2.1745999999999999</v>
      </c>
      <c r="R189" s="1">
        <v>4</v>
      </c>
      <c r="S189" s="1">
        <v>1</v>
      </c>
      <c r="T189" s="1">
        <v>5</v>
      </c>
      <c r="U189" s="1">
        <v>3</v>
      </c>
      <c r="V189" s="1">
        <v>2</v>
      </c>
      <c r="W189" s="1">
        <v>1</v>
      </c>
      <c r="X189" s="1">
        <v>2</v>
      </c>
      <c r="Y189" s="1">
        <v>3</v>
      </c>
      <c r="Z189" s="1">
        <v>4</v>
      </c>
      <c r="AA189" s="1">
        <v>10</v>
      </c>
      <c r="AB189" s="1">
        <v>4</v>
      </c>
      <c r="AC189" s="1">
        <v>10</v>
      </c>
      <c r="AD189" s="1">
        <v>3</v>
      </c>
      <c r="AE189" s="1">
        <v>12</v>
      </c>
      <c r="AF189" s="1">
        <v>4</v>
      </c>
      <c r="AG189" s="1">
        <v>10</v>
      </c>
    </row>
    <row r="190" spans="1:33" x14ac:dyDescent="0.2">
      <c r="A190" s="7" t="s">
        <v>96</v>
      </c>
      <c r="B190" t="s">
        <v>39</v>
      </c>
      <c r="C190" t="str">
        <f>LOOKUP(A190,collections!A:A,collections!D:D)</f>
        <v>E.kit</v>
      </c>
      <c r="D190" t="str">
        <f t="shared" si="4"/>
        <v>Adult</v>
      </c>
      <c r="E190" t="str">
        <f>LOOKUP(A190,collections!A:A,collections!I:I)</f>
        <v>Dried</v>
      </c>
      <c r="F190" s="1">
        <f>LOOKUP(A190,collections!A:A,collections!K:K) - LOOKUP(A190,collections!A:A,collections!E:E)</f>
        <v>98</v>
      </c>
      <c r="G190" s="11">
        <f>INDEX([1]Leaf!$A:$I, MATCH(LOOKUP(A190,collections!A:A,collections!Y:Y)&amp;"."&amp;RIGHT(B190),[1]Leaf!$E:$E,0), 6)</f>
        <v>62.24</v>
      </c>
      <c r="I190" s="9">
        <f>INDEX([1]Leaf!$A:$I, MATCH(LOOKUP(A190,collections!A:A,collections!Y:Y)&amp;"."&amp;RIGHT(B190),[1]Leaf!$E:$E,0), 7)</f>
        <v>1.8976</v>
      </c>
      <c r="R190" s="1">
        <v>4</v>
      </c>
      <c r="S190" s="1">
        <v>2</v>
      </c>
      <c r="T190" s="1">
        <v>4</v>
      </c>
      <c r="U190" s="1">
        <v>3</v>
      </c>
      <c r="V190" s="1">
        <v>4</v>
      </c>
      <c r="W190" s="1">
        <v>4</v>
      </c>
      <c r="X190" s="1">
        <v>2</v>
      </c>
      <c r="Y190" s="1">
        <v>4</v>
      </c>
      <c r="Z190" s="1">
        <v>4</v>
      </c>
      <c r="AA190" s="1">
        <v>4</v>
      </c>
      <c r="AB190" s="1">
        <v>3</v>
      </c>
      <c r="AC190" s="1">
        <v>5</v>
      </c>
      <c r="AD190" s="1">
        <v>4</v>
      </c>
      <c r="AE190" s="1">
        <v>0</v>
      </c>
      <c r="AF190" s="1">
        <v>2</v>
      </c>
      <c r="AG190" s="1">
        <v>1</v>
      </c>
    </row>
    <row r="191" spans="1:33" x14ac:dyDescent="0.2">
      <c r="A191" s="7" t="s">
        <v>97</v>
      </c>
      <c r="B191" t="s">
        <v>6</v>
      </c>
      <c r="C191" t="str">
        <f>LOOKUP(A191,collections!A:A,collections!D:D)</f>
        <v>E.kit</v>
      </c>
      <c r="D191" t="str">
        <f t="shared" si="4"/>
        <v>Adult</v>
      </c>
      <c r="E191" t="str">
        <f>LOOKUP(A191,collections!A:A,collections!I:I)</f>
        <v>Dried</v>
      </c>
      <c r="F191" s="1">
        <f>LOOKUP(A191,collections!A:A,collections!K:K) - LOOKUP(A191,collections!A:A,collections!E:E)</f>
        <v>98</v>
      </c>
      <c r="G191" s="11">
        <f>INDEX([1]Leaf!$A:$I, MATCH(LOOKUP(A191,collections!A:A,collections!Y:Y)&amp;"."&amp;RIGHT(B191),[1]Leaf!$E:$E,0), 6)</f>
        <v>22.78</v>
      </c>
      <c r="I191" s="9">
        <f>INDEX([1]Leaf!$A:$I, MATCH(LOOKUP(A191,collections!A:A,collections!Y:Y)&amp;"."&amp;RIGHT(B191),[1]Leaf!$E:$E,0), 7)</f>
        <v>0.76119999999999999</v>
      </c>
      <c r="R191" s="1">
        <v>2</v>
      </c>
      <c r="S191" s="1">
        <v>10</v>
      </c>
      <c r="T191" s="1">
        <v>3</v>
      </c>
      <c r="U191" s="1">
        <v>11</v>
      </c>
      <c r="V191" s="1">
        <v>6</v>
      </c>
      <c r="W191" s="1">
        <v>4</v>
      </c>
      <c r="X191" s="1">
        <v>8</v>
      </c>
      <c r="Y191" s="1">
        <v>5</v>
      </c>
      <c r="Z191" s="1">
        <v>3</v>
      </c>
      <c r="AA191" s="1">
        <v>0</v>
      </c>
      <c r="AB191" s="1">
        <v>2</v>
      </c>
      <c r="AC191" s="1">
        <v>2</v>
      </c>
      <c r="AD191" s="1">
        <v>4</v>
      </c>
      <c r="AE191" s="1">
        <v>4</v>
      </c>
      <c r="AF191" s="1">
        <v>3</v>
      </c>
      <c r="AG191" s="1">
        <v>3</v>
      </c>
    </row>
    <row r="192" spans="1:33" x14ac:dyDescent="0.2">
      <c r="A192" s="7" t="s">
        <v>97</v>
      </c>
      <c r="B192" t="s">
        <v>7</v>
      </c>
      <c r="C192" t="str">
        <f>LOOKUP(A192,collections!A:A,collections!D:D)</f>
        <v>E.kit</v>
      </c>
      <c r="D192" t="str">
        <f t="shared" si="4"/>
        <v>Adult</v>
      </c>
      <c r="E192" t="str">
        <f>LOOKUP(A192,collections!A:A,collections!I:I)</f>
        <v>Dried</v>
      </c>
      <c r="F192" s="1">
        <f>LOOKUP(A192,collections!A:A,collections!K:K) - LOOKUP(A192,collections!A:A,collections!E:E)</f>
        <v>98</v>
      </c>
      <c r="G192" s="11">
        <f>INDEX([1]Leaf!$A:$I, MATCH(LOOKUP(A192,collections!A:A,collections!Y:Y)&amp;"."&amp;RIGHT(B192),[1]Leaf!$E:$E,0), 6)</f>
        <v>25.47</v>
      </c>
      <c r="I192" s="9">
        <f>INDEX([1]Leaf!$A:$I, MATCH(LOOKUP(A192,collections!A:A,collections!Y:Y)&amp;"."&amp;RIGHT(B192),[1]Leaf!$E:$E,0), 7)</f>
        <v>0.70330000000000004</v>
      </c>
      <c r="R192" s="1">
        <v>5</v>
      </c>
      <c r="S192" s="1">
        <v>1</v>
      </c>
      <c r="T192" s="1">
        <v>10</v>
      </c>
      <c r="U192" s="1">
        <v>0</v>
      </c>
      <c r="V192" s="1">
        <v>2</v>
      </c>
      <c r="W192" s="1">
        <v>2</v>
      </c>
      <c r="X192" s="1">
        <v>5</v>
      </c>
      <c r="Y192" s="1">
        <v>2</v>
      </c>
      <c r="Z192" s="1">
        <v>2</v>
      </c>
      <c r="AA192" s="1">
        <v>0</v>
      </c>
      <c r="AB192" s="1">
        <v>1</v>
      </c>
      <c r="AC192" s="1">
        <v>0</v>
      </c>
      <c r="AD192" s="1">
        <v>2</v>
      </c>
      <c r="AE192" s="1">
        <v>0</v>
      </c>
      <c r="AF192" s="1">
        <v>2</v>
      </c>
      <c r="AG192" s="1">
        <v>0</v>
      </c>
    </row>
    <row r="193" spans="1:33" x14ac:dyDescent="0.2">
      <c r="A193" s="7" t="s">
        <v>97</v>
      </c>
      <c r="B193" t="s">
        <v>39</v>
      </c>
      <c r="C193" t="str">
        <f>LOOKUP(A193,collections!A:A,collections!D:D)</f>
        <v>E.kit</v>
      </c>
      <c r="D193" t="str">
        <f t="shared" si="4"/>
        <v>Adult</v>
      </c>
      <c r="E193" t="str">
        <f>LOOKUP(A193,collections!A:A,collections!I:I)</f>
        <v>Dried</v>
      </c>
      <c r="F193" s="1">
        <f>LOOKUP(A193,collections!A:A,collections!K:K) - LOOKUP(A193,collections!A:A,collections!E:E)</f>
        <v>98</v>
      </c>
      <c r="G193" s="11">
        <f>INDEX([1]Leaf!$A:$I, MATCH(LOOKUP(A193,collections!A:A,collections!Y:Y)&amp;"."&amp;RIGHT(B193),[1]Leaf!$E:$E,0), 6)</f>
        <v>27.68</v>
      </c>
      <c r="I193" s="9">
        <f>INDEX([1]Leaf!$A:$I, MATCH(LOOKUP(A193,collections!A:A,collections!Y:Y)&amp;"."&amp;RIGHT(B193),[1]Leaf!$E:$E,0), 7)</f>
        <v>0.78659999999999997</v>
      </c>
      <c r="R193" s="1">
        <v>4</v>
      </c>
      <c r="S193" s="1">
        <v>5</v>
      </c>
      <c r="T193" s="1">
        <v>5</v>
      </c>
      <c r="U193" s="1">
        <v>1</v>
      </c>
      <c r="V193" s="1">
        <v>4</v>
      </c>
      <c r="W193" s="1">
        <v>5</v>
      </c>
      <c r="X193" s="1">
        <v>3</v>
      </c>
      <c r="Y193" s="1">
        <v>3</v>
      </c>
      <c r="Z193" s="1">
        <v>3</v>
      </c>
      <c r="AA193" s="1">
        <v>0</v>
      </c>
      <c r="AB193" s="1">
        <v>2</v>
      </c>
      <c r="AC193" s="1">
        <v>0</v>
      </c>
      <c r="AD193" s="1">
        <v>1</v>
      </c>
      <c r="AE193" s="1">
        <v>0</v>
      </c>
      <c r="AF193" s="1">
        <v>2</v>
      </c>
      <c r="AG193" s="1">
        <v>0</v>
      </c>
    </row>
    <row r="194" spans="1:33" x14ac:dyDescent="0.2">
      <c r="A194" s="7" t="s">
        <v>98</v>
      </c>
      <c r="B194" t="s">
        <v>6</v>
      </c>
      <c r="C194" t="str">
        <f>LOOKUP(A194,collections!A:A,collections!D:D)</f>
        <v>E.kit</v>
      </c>
      <c r="D194" t="str">
        <f t="shared" si="4"/>
        <v>Adult</v>
      </c>
      <c r="E194" t="str">
        <f>LOOKUP(A194,collections!A:A,collections!I:I)</f>
        <v>Dried</v>
      </c>
      <c r="F194" s="1">
        <f>LOOKUP(A194,collections!A:A,collections!K:K) - LOOKUP(A194,collections!A:A,collections!E:E)</f>
        <v>98</v>
      </c>
      <c r="G194" s="11">
        <f>INDEX([1]Leaf!$A:$I, MATCH(LOOKUP(A194,collections!A:A,collections!Y:Y)&amp;"."&amp;RIGHT(B194),[1]Leaf!$E:$E,0), 6)</f>
        <v>18.97</v>
      </c>
      <c r="I194" s="9">
        <f>INDEX([1]Leaf!$A:$I, MATCH(LOOKUP(A194,collections!A:A,collections!Y:Y)&amp;"."&amp;RIGHT(B194),[1]Leaf!$E:$E,0), 7)</f>
        <v>0.50470000000000004</v>
      </c>
      <c r="R194" s="1">
        <v>4</v>
      </c>
      <c r="S194" s="1">
        <v>0</v>
      </c>
      <c r="T194" s="1">
        <v>4</v>
      </c>
      <c r="U194" s="1">
        <v>1</v>
      </c>
      <c r="V194" s="1">
        <v>1</v>
      </c>
      <c r="W194" s="1">
        <v>1</v>
      </c>
      <c r="X194" s="1">
        <v>0</v>
      </c>
      <c r="Y194" s="1">
        <v>0</v>
      </c>
      <c r="Z194" s="1">
        <v>1</v>
      </c>
      <c r="AA194" s="1">
        <v>0</v>
      </c>
      <c r="AB194" s="1">
        <v>4</v>
      </c>
      <c r="AC194" s="1">
        <v>0</v>
      </c>
      <c r="AD194" s="1">
        <v>6</v>
      </c>
      <c r="AE194" s="1">
        <v>6</v>
      </c>
      <c r="AF194" s="1">
        <v>5</v>
      </c>
      <c r="AG194" s="1">
        <v>8</v>
      </c>
    </row>
    <row r="195" spans="1:33" x14ac:dyDescent="0.2">
      <c r="A195" s="7" t="s">
        <v>98</v>
      </c>
      <c r="B195" t="s">
        <v>7</v>
      </c>
      <c r="C195" t="str">
        <f>LOOKUP(A195,collections!A:A,collections!D:D)</f>
        <v>E.kit</v>
      </c>
      <c r="D195" t="str">
        <f t="shared" si="4"/>
        <v>Adult</v>
      </c>
      <c r="E195" t="str">
        <f>LOOKUP(A195,collections!A:A,collections!I:I)</f>
        <v>Dried</v>
      </c>
      <c r="F195" s="1">
        <f>LOOKUP(A195,collections!A:A,collections!K:K) - LOOKUP(A195,collections!A:A,collections!E:E)</f>
        <v>98</v>
      </c>
      <c r="G195" s="11">
        <f>INDEX([1]Leaf!$A:$I, MATCH(LOOKUP(A195,collections!A:A,collections!Y:Y)&amp;"."&amp;RIGHT(B195),[1]Leaf!$E:$E,0), 6)</f>
        <v>28.63</v>
      </c>
      <c r="I195" s="9">
        <f>INDEX([1]Leaf!$A:$I, MATCH(LOOKUP(A195,collections!A:A,collections!Y:Y)&amp;"."&amp;RIGHT(B195),[1]Leaf!$E:$E,0), 7)</f>
        <v>0.86439999999999995</v>
      </c>
      <c r="R195" s="1">
        <v>2</v>
      </c>
      <c r="S195" s="1">
        <v>0</v>
      </c>
      <c r="T195" s="1">
        <v>1</v>
      </c>
      <c r="U195" s="1">
        <v>0</v>
      </c>
      <c r="V195" s="1">
        <v>2</v>
      </c>
      <c r="W195" s="1">
        <v>0</v>
      </c>
      <c r="X195" s="1">
        <v>2</v>
      </c>
      <c r="Y195" s="1">
        <v>0</v>
      </c>
      <c r="Z195" s="1">
        <v>9</v>
      </c>
      <c r="AA195" s="1">
        <v>10</v>
      </c>
      <c r="AB195" s="1">
        <v>5</v>
      </c>
      <c r="AC195" s="1">
        <v>12</v>
      </c>
      <c r="AD195" s="1">
        <v>3</v>
      </c>
      <c r="AE195" s="1">
        <v>11</v>
      </c>
      <c r="AF195" s="1">
        <v>4</v>
      </c>
      <c r="AG195" s="1">
        <v>10</v>
      </c>
    </row>
    <row r="196" spans="1:33" x14ac:dyDescent="0.2">
      <c r="A196" s="7" t="s">
        <v>98</v>
      </c>
      <c r="B196" t="s">
        <v>39</v>
      </c>
      <c r="C196" t="str">
        <f>LOOKUP(A196,collections!A:A,collections!D:D)</f>
        <v>E.kit</v>
      </c>
      <c r="D196" t="str">
        <f t="shared" si="4"/>
        <v>Adult</v>
      </c>
      <c r="E196" t="str">
        <f>LOOKUP(A196,collections!A:A,collections!I:I)</f>
        <v>Dried</v>
      </c>
      <c r="F196" s="1">
        <f>LOOKUP(A196,collections!A:A,collections!K:K) - LOOKUP(A196,collections!A:A,collections!E:E)</f>
        <v>98</v>
      </c>
      <c r="G196" s="11">
        <f>INDEX([1]Leaf!$A:$I, MATCH(LOOKUP(A196,collections!A:A,collections!Y:Y)&amp;"."&amp;RIGHT(B196),[1]Leaf!$E:$E,0), 6)</f>
        <v>41.11</v>
      </c>
      <c r="I196" s="9">
        <f>INDEX([1]Leaf!$A:$I, MATCH(LOOKUP(A196,collections!A:A,collections!Y:Y)&amp;"."&amp;RIGHT(B196),[1]Leaf!$E:$E,0), 7)</f>
        <v>1.0532999999999999</v>
      </c>
      <c r="R196" s="1">
        <v>4</v>
      </c>
      <c r="S196" s="1">
        <v>0</v>
      </c>
      <c r="T196" s="1">
        <v>4</v>
      </c>
      <c r="U196" s="1">
        <v>1</v>
      </c>
      <c r="V196" s="1">
        <v>2</v>
      </c>
      <c r="W196" s="1">
        <v>0</v>
      </c>
      <c r="X196" s="1">
        <v>5</v>
      </c>
      <c r="Y196" s="1">
        <v>0</v>
      </c>
      <c r="Z196" s="1">
        <v>5</v>
      </c>
      <c r="AA196" s="1">
        <v>3</v>
      </c>
      <c r="AB196" s="1">
        <v>5</v>
      </c>
      <c r="AC196" s="1">
        <v>1</v>
      </c>
      <c r="AD196" s="1">
        <v>3</v>
      </c>
      <c r="AE196" s="1">
        <v>1</v>
      </c>
      <c r="AF196" s="1">
        <v>4</v>
      </c>
      <c r="AG196" s="1">
        <v>2</v>
      </c>
    </row>
    <row r="197" spans="1:33" x14ac:dyDescent="0.2">
      <c r="A197" s="7" t="s">
        <v>99</v>
      </c>
      <c r="B197" t="s">
        <v>6</v>
      </c>
      <c r="C197" t="str">
        <f>LOOKUP(A197,collections!A:A,collections!D:D)</f>
        <v>E.kit</v>
      </c>
      <c r="D197" t="str">
        <f t="shared" si="4"/>
        <v>Adult</v>
      </c>
      <c r="E197" t="str">
        <f>LOOKUP(A197,collections!A:A,collections!I:I)</f>
        <v>Dried</v>
      </c>
      <c r="F197" s="1">
        <f>LOOKUP(A197,collections!A:A,collections!K:K) - LOOKUP(A197,collections!A:A,collections!E:E)</f>
        <v>98</v>
      </c>
      <c r="G197" s="11">
        <f>INDEX([1]Leaf!$A:$I, MATCH(LOOKUP(A197,collections!A:A,collections!Y:Y)&amp;"."&amp;RIGHT(B197),[1]Leaf!$E:$E,0), 6)</f>
        <v>21.65</v>
      </c>
      <c r="I197" s="9">
        <f>INDEX([1]Leaf!$A:$I, MATCH(LOOKUP(A197,collections!A:A,collections!Y:Y)&amp;"."&amp;RIGHT(B197),[1]Leaf!$E:$E,0), 7)</f>
        <v>0.60699999999999998</v>
      </c>
      <c r="R197" s="1">
        <v>3</v>
      </c>
      <c r="S197" s="1">
        <v>5</v>
      </c>
      <c r="T197" s="1">
        <v>4</v>
      </c>
      <c r="U197" s="1">
        <v>3</v>
      </c>
      <c r="V197" s="1">
        <v>4</v>
      </c>
      <c r="W197" s="1">
        <v>3</v>
      </c>
      <c r="X197" s="1">
        <v>4</v>
      </c>
      <c r="Y197" s="1">
        <v>0</v>
      </c>
      <c r="Z197" s="1">
        <v>3</v>
      </c>
      <c r="AA197" s="1">
        <v>5</v>
      </c>
      <c r="AB197" s="1">
        <v>3</v>
      </c>
      <c r="AC197" s="1">
        <v>4</v>
      </c>
      <c r="AD197" s="1">
        <v>3</v>
      </c>
      <c r="AE197" s="1">
        <v>0</v>
      </c>
      <c r="AF197" s="1">
        <v>3</v>
      </c>
      <c r="AG197" s="1">
        <v>0</v>
      </c>
    </row>
    <row r="198" spans="1:33" x14ac:dyDescent="0.2">
      <c r="A198" s="7" t="s">
        <v>99</v>
      </c>
      <c r="B198" t="s">
        <v>7</v>
      </c>
      <c r="C198" t="str">
        <f>LOOKUP(A198,collections!A:A,collections!D:D)</f>
        <v>E.kit</v>
      </c>
      <c r="D198" t="str">
        <f t="shared" si="4"/>
        <v>Adult</v>
      </c>
      <c r="E198" t="str">
        <f>LOOKUP(A198,collections!A:A,collections!I:I)</f>
        <v>Dried</v>
      </c>
      <c r="F198" s="1">
        <f>LOOKUP(A198,collections!A:A,collections!K:K) - LOOKUP(A198,collections!A:A,collections!E:E)</f>
        <v>98</v>
      </c>
      <c r="G198" s="11">
        <f>INDEX([1]Leaf!$A:$I, MATCH(LOOKUP(A198,collections!A:A,collections!Y:Y)&amp;"."&amp;RIGHT(B198),[1]Leaf!$E:$E,0), 6)</f>
        <v>25.65</v>
      </c>
      <c r="I198" s="9">
        <f>INDEX([1]Leaf!$A:$I, MATCH(LOOKUP(A198,collections!A:A,collections!Y:Y)&amp;"."&amp;RIGHT(B198),[1]Leaf!$E:$E,0), 7)</f>
        <v>0.63600000000000001</v>
      </c>
      <c r="R198" s="1">
        <v>5</v>
      </c>
      <c r="S198" s="1">
        <v>2</v>
      </c>
      <c r="T198" s="1">
        <v>5</v>
      </c>
      <c r="U198" s="1">
        <v>1</v>
      </c>
      <c r="V198" s="1">
        <v>4</v>
      </c>
      <c r="W198" s="1">
        <v>2</v>
      </c>
      <c r="X198" s="1">
        <v>4</v>
      </c>
      <c r="Y198" s="1">
        <v>3</v>
      </c>
      <c r="Z198" s="1">
        <v>4</v>
      </c>
      <c r="AA198" s="1">
        <v>6</v>
      </c>
      <c r="AB198" s="1">
        <v>6</v>
      </c>
      <c r="AC198" s="1">
        <v>6</v>
      </c>
      <c r="AD198" s="1">
        <v>2</v>
      </c>
      <c r="AE198" s="1">
        <v>2</v>
      </c>
      <c r="AF198" s="1">
        <v>3</v>
      </c>
      <c r="AG198" s="1">
        <v>1</v>
      </c>
    </row>
    <row r="199" spans="1:33" x14ac:dyDescent="0.2">
      <c r="A199" s="7" t="s">
        <v>99</v>
      </c>
      <c r="B199" t="s">
        <v>39</v>
      </c>
      <c r="C199" t="str">
        <f>LOOKUP(A199,collections!A:A,collections!D:D)</f>
        <v>E.kit</v>
      </c>
      <c r="D199" t="str">
        <f t="shared" si="4"/>
        <v>Adult</v>
      </c>
      <c r="E199" t="str">
        <f>LOOKUP(A199,collections!A:A,collections!I:I)</f>
        <v>Dried</v>
      </c>
      <c r="F199" s="1">
        <f>LOOKUP(A199,collections!A:A,collections!K:K) - LOOKUP(A199,collections!A:A,collections!E:E)</f>
        <v>98</v>
      </c>
      <c r="G199" s="11">
        <f>INDEX([1]Leaf!$A:$I, MATCH(LOOKUP(A199,collections!A:A,collections!Y:Y)&amp;"."&amp;RIGHT(B199),[1]Leaf!$E:$E,0), 6)</f>
        <v>27</v>
      </c>
      <c r="I199" s="9">
        <f>INDEX([1]Leaf!$A:$I, MATCH(LOOKUP(A199,collections!A:A,collections!Y:Y)&amp;"."&amp;RIGHT(B199),[1]Leaf!$E:$E,0), 7)</f>
        <v>0.77690000000000003</v>
      </c>
      <c r="R199" s="1">
        <v>3</v>
      </c>
      <c r="S199" s="1">
        <v>5</v>
      </c>
      <c r="T199" s="1">
        <v>4</v>
      </c>
      <c r="U199" s="1">
        <v>0</v>
      </c>
      <c r="V199" s="1">
        <v>3</v>
      </c>
      <c r="W199" s="1">
        <v>2</v>
      </c>
      <c r="X199" s="1">
        <v>2</v>
      </c>
      <c r="Y199" s="1">
        <v>4</v>
      </c>
      <c r="Z199" s="1">
        <v>4</v>
      </c>
      <c r="AA199" s="1">
        <v>2</v>
      </c>
      <c r="AB199" s="1">
        <v>5</v>
      </c>
      <c r="AC199" s="1">
        <v>9</v>
      </c>
      <c r="AD199" s="1">
        <v>3</v>
      </c>
      <c r="AE199" s="1">
        <v>8</v>
      </c>
      <c r="AF199" s="1">
        <v>4</v>
      </c>
      <c r="AG199" s="1">
        <v>5</v>
      </c>
    </row>
    <row r="200" spans="1:33" x14ac:dyDescent="0.2">
      <c r="A200" s="7" t="s">
        <v>100</v>
      </c>
      <c r="B200" t="s">
        <v>6</v>
      </c>
      <c r="C200" t="str">
        <f>LOOKUP(A200,collections!A:A,collections!D:D)</f>
        <v>E.kit</v>
      </c>
      <c r="D200" t="str">
        <f t="shared" si="4"/>
        <v>Adult</v>
      </c>
      <c r="E200" t="str">
        <f>LOOKUP(A200,collections!A:A,collections!I:I)</f>
        <v>Dried</v>
      </c>
      <c r="F200" s="1">
        <f>LOOKUP(A200,collections!A:A,collections!K:K) - LOOKUP(A200,collections!A:A,collections!E:E)</f>
        <v>98</v>
      </c>
      <c r="G200" s="11">
        <f>INDEX([1]Leaf!$A:$I, MATCH(LOOKUP(A200,collections!A:A,collections!Y:Y)&amp;"."&amp;RIGHT(B200),[1]Leaf!$E:$E,0), 6)</f>
        <v>30.18</v>
      </c>
      <c r="I200" s="9">
        <f>INDEX([1]Leaf!$A:$I, MATCH(LOOKUP(A200,collections!A:A,collections!Y:Y)&amp;"."&amp;RIGHT(B200),[1]Leaf!$E:$E,0), 7)</f>
        <v>0.58860000000000001</v>
      </c>
      <c r="R200" s="1">
        <v>4</v>
      </c>
      <c r="S200" s="1">
        <v>4</v>
      </c>
      <c r="T200" s="1">
        <v>4</v>
      </c>
      <c r="U200" s="1">
        <v>6</v>
      </c>
      <c r="V200" s="1">
        <v>4</v>
      </c>
      <c r="W200" s="1">
        <v>3</v>
      </c>
      <c r="X200" s="1">
        <v>5</v>
      </c>
      <c r="Y200" s="1">
        <v>4</v>
      </c>
      <c r="Z200" s="1">
        <v>3</v>
      </c>
      <c r="AA200" s="1">
        <v>4</v>
      </c>
      <c r="AB200" s="1">
        <v>4</v>
      </c>
      <c r="AC200" s="1">
        <v>6</v>
      </c>
      <c r="AD200" s="1">
        <v>1</v>
      </c>
      <c r="AE200" s="1">
        <v>2</v>
      </c>
      <c r="AF200" s="1">
        <v>2</v>
      </c>
      <c r="AG200" s="1">
        <v>2</v>
      </c>
    </row>
    <row r="201" spans="1:33" x14ac:dyDescent="0.2">
      <c r="A201" s="7" t="s">
        <v>100</v>
      </c>
      <c r="B201" t="s">
        <v>7</v>
      </c>
      <c r="C201" t="str">
        <f>LOOKUP(A201,collections!A:A,collections!D:D)</f>
        <v>E.kit</v>
      </c>
      <c r="D201" t="str">
        <f t="shared" si="4"/>
        <v>Adult</v>
      </c>
      <c r="E201" t="str">
        <f>LOOKUP(A201,collections!A:A,collections!I:I)</f>
        <v>Dried</v>
      </c>
      <c r="F201" s="1">
        <f>LOOKUP(A201,collections!A:A,collections!K:K) - LOOKUP(A201,collections!A:A,collections!E:E)</f>
        <v>98</v>
      </c>
      <c r="G201" s="11">
        <f>INDEX([1]Leaf!$A:$I, MATCH(LOOKUP(A201,collections!A:A,collections!Y:Y)&amp;"."&amp;RIGHT(B201),[1]Leaf!$E:$E,0), 6)</f>
        <v>33.25</v>
      </c>
      <c r="I201" s="9">
        <f>INDEX([1]Leaf!$A:$I, MATCH(LOOKUP(A201,collections!A:A,collections!Y:Y)&amp;"."&amp;RIGHT(B201),[1]Leaf!$E:$E,0), 7)</f>
        <v>0.79339999999999999</v>
      </c>
      <c r="R201" s="1">
        <v>4</v>
      </c>
      <c r="S201" s="1">
        <v>4</v>
      </c>
      <c r="T201" s="1">
        <v>3</v>
      </c>
      <c r="U201" s="1">
        <v>3</v>
      </c>
      <c r="V201" s="1">
        <v>3</v>
      </c>
      <c r="W201" s="1">
        <v>6</v>
      </c>
      <c r="X201" s="1">
        <v>5</v>
      </c>
      <c r="Y201" s="1">
        <v>3</v>
      </c>
      <c r="Z201" s="1">
        <v>2</v>
      </c>
      <c r="AA201" s="1">
        <v>0</v>
      </c>
      <c r="AB201" s="1">
        <v>1</v>
      </c>
      <c r="AC201" s="1">
        <v>0</v>
      </c>
      <c r="AD201" s="1">
        <v>2</v>
      </c>
      <c r="AE201" s="1">
        <v>0</v>
      </c>
      <c r="AF201" s="1">
        <v>2</v>
      </c>
      <c r="AG201" s="1">
        <v>0</v>
      </c>
    </row>
    <row r="202" spans="1:33" x14ac:dyDescent="0.2">
      <c r="A202" s="7" t="s">
        <v>100</v>
      </c>
      <c r="B202" t="s">
        <v>39</v>
      </c>
      <c r="C202" t="str">
        <f>LOOKUP(A202,collections!A:A,collections!D:D)</f>
        <v>E.kit</v>
      </c>
      <c r="D202" t="str">
        <f t="shared" si="4"/>
        <v>Adult</v>
      </c>
      <c r="E202" t="str">
        <f>LOOKUP(A202,collections!A:A,collections!I:I)</f>
        <v>Dried</v>
      </c>
      <c r="F202" s="1">
        <f>LOOKUP(A202,collections!A:A,collections!K:K) - LOOKUP(A202,collections!A:A,collections!E:E)</f>
        <v>98</v>
      </c>
      <c r="G202" s="11">
        <f>INDEX([1]Leaf!$A:$I, MATCH(LOOKUP(A202,collections!A:A,collections!Y:Y)&amp;"."&amp;RIGHT(B202),[1]Leaf!$E:$E,0), 6)</f>
        <v>37.700000000000003</v>
      </c>
      <c r="I202" s="9">
        <f>INDEX([1]Leaf!$A:$I, MATCH(LOOKUP(A202,collections!A:A,collections!Y:Y)&amp;"."&amp;RIGHT(B202),[1]Leaf!$E:$E,0), 7)</f>
        <v>0.9526</v>
      </c>
      <c r="R202" s="1">
        <v>4</v>
      </c>
      <c r="S202" s="1">
        <v>3</v>
      </c>
      <c r="T202" s="1">
        <v>6</v>
      </c>
      <c r="U202" s="1">
        <v>0</v>
      </c>
      <c r="V202" s="1">
        <v>3</v>
      </c>
      <c r="W202" s="1">
        <v>1</v>
      </c>
      <c r="X202" s="1">
        <v>5</v>
      </c>
      <c r="Y202" s="1">
        <v>2</v>
      </c>
      <c r="Z202" s="1">
        <v>2</v>
      </c>
      <c r="AA202" s="1">
        <v>0</v>
      </c>
      <c r="AB202" s="1">
        <v>3</v>
      </c>
      <c r="AC202" s="1">
        <v>0</v>
      </c>
      <c r="AD202" s="1">
        <v>2</v>
      </c>
      <c r="AE202" s="1">
        <v>0</v>
      </c>
      <c r="AF202" s="1">
        <v>2</v>
      </c>
      <c r="AG202" s="1">
        <v>0</v>
      </c>
    </row>
    <row r="203" spans="1:33" x14ac:dyDescent="0.2">
      <c r="A203" s="7" t="s">
        <v>101</v>
      </c>
      <c r="B203" t="s">
        <v>6</v>
      </c>
      <c r="C203" t="str">
        <f>LOOKUP(A203,collections!A:A,collections!D:D)</f>
        <v>E.paup</v>
      </c>
      <c r="D203" t="str">
        <f t="shared" si="4"/>
        <v>Adult</v>
      </c>
      <c r="E203" t="str">
        <f>LOOKUP(A203,collections!A:A,collections!I:I)</f>
        <v>Dried</v>
      </c>
      <c r="F203" s="1">
        <f>LOOKUP(A203,collections!A:A,collections!K:K) - LOOKUP(A203,collections!A:A,collections!E:E)</f>
        <v>100</v>
      </c>
      <c r="G203" s="11">
        <f>INDEX([1]Leaf!$A:$I, MATCH(LOOKUP(A203,collections!A:A,collections!Y:Y)&amp;"."&amp;RIGHT(B203),[1]Leaf!$E:$E,0), 6)</f>
        <v>33.909999999999997</v>
      </c>
      <c r="I203" s="9">
        <f>INDEX([1]Leaf!$A:$I, MATCH(LOOKUP(A203,collections!A:A,collections!Y:Y)&amp;"."&amp;RIGHT(B203),[1]Leaf!$E:$E,0), 7)</f>
        <v>0.57509999999999994</v>
      </c>
      <c r="R203" s="1">
        <v>2</v>
      </c>
      <c r="S203" s="1">
        <v>5</v>
      </c>
      <c r="T203" s="1">
        <v>3</v>
      </c>
      <c r="U203" s="1">
        <v>4</v>
      </c>
      <c r="V203" s="1">
        <v>2</v>
      </c>
      <c r="W203" s="1">
        <v>4</v>
      </c>
      <c r="X203" s="1">
        <v>4</v>
      </c>
      <c r="Y203" s="1">
        <v>4</v>
      </c>
      <c r="Z203" s="1">
        <v>2</v>
      </c>
      <c r="AA203" s="1">
        <v>13</v>
      </c>
      <c r="AB203" s="1">
        <v>4</v>
      </c>
      <c r="AC203" s="1">
        <v>16</v>
      </c>
      <c r="AD203" s="1">
        <v>4</v>
      </c>
      <c r="AE203" s="1">
        <v>9</v>
      </c>
      <c r="AF203" s="1">
        <v>2</v>
      </c>
      <c r="AG203" s="1">
        <v>14</v>
      </c>
    </row>
    <row r="204" spans="1:33" x14ac:dyDescent="0.2">
      <c r="A204" s="7" t="s">
        <v>101</v>
      </c>
      <c r="B204" t="s">
        <v>7</v>
      </c>
      <c r="C204" t="str">
        <f>LOOKUP(A204,collections!A:A,collections!D:D)</f>
        <v>E.paup</v>
      </c>
      <c r="D204" t="str">
        <f t="shared" si="4"/>
        <v>Adult</v>
      </c>
      <c r="E204" t="str">
        <f>LOOKUP(A204,collections!A:A,collections!I:I)</f>
        <v>Dried</v>
      </c>
      <c r="F204" s="1">
        <f>LOOKUP(A204,collections!A:A,collections!K:K) - LOOKUP(A204,collections!A:A,collections!E:E)</f>
        <v>100</v>
      </c>
      <c r="G204" s="11">
        <f>INDEX([1]Leaf!$A:$I, MATCH(LOOKUP(A204,collections!A:A,collections!Y:Y)&amp;"."&amp;RIGHT(B204),[1]Leaf!$E:$E,0), 6)</f>
        <v>35.049999999999997</v>
      </c>
      <c r="I204" s="9">
        <f>INDEX([1]Leaf!$A:$I, MATCH(LOOKUP(A204,collections!A:A,collections!Y:Y)&amp;"."&amp;RIGHT(B204),[1]Leaf!$E:$E,0), 7)</f>
        <v>0.88400000000000001</v>
      </c>
      <c r="R204" s="1">
        <v>2</v>
      </c>
      <c r="S204" s="1">
        <v>0</v>
      </c>
      <c r="T204" s="1">
        <v>5</v>
      </c>
      <c r="U204" s="1">
        <v>0</v>
      </c>
      <c r="V204" s="1">
        <v>3</v>
      </c>
      <c r="W204" s="1">
        <v>2</v>
      </c>
      <c r="X204" s="1">
        <v>3</v>
      </c>
      <c r="Y204" s="1">
        <v>2</v>
      </c>
      <c r="Z204" s="1">
        <v>5</v>
      </c>
      <c r="AA204" s="1">
        <v>8</v>
      </c>
      <c r="AB204" s="1">
        <v>2</v>
      </c>
      <c r="AC204" s="1">
        <v>6</v>
      </c>
      <c r="AD204" s="1">
        <v>3</v>
      </c>
      <c r="AE204" s="1">
        <v>4</v>
      </c>
      <c r="AF204" s="1">
        <v>4</v>
      </c>
      <c r="AG204" s="1">
        <v>6</v>
      </c>
    </row>
    <row r="205" spans="1:33" x14ac:dyDescent="0.2">
      <c r="A205" s="7" t="s">
        <v>101</v>
      </c>
      <c r="B205" t="s">
        <v>39</v>
      </c>
      <c r="C205" t="str">
        <f>LOOKUP(A205,collections!A:A,collections!D:D)</f>
        <v>E.paup</v>
      </c>
      <c r="D205" t="str">
        <f t="shared" si="4"/>
        <v>Adult</v>
      </c>
      <c r="E205" t="str">
        <f>LOOKUP(A205,collections!A:A,collections!I:I)</f>
        <v>Dried</v>
      </c>
      <c r="F205" s="1">
        <f>LOOKUP(A205,collections!A:A,collections!K:K) - LOOKUP(A205,collections!A:A,collections!E:E)</f>
        <v>100</v>
      </c>
      <c r="G205" s="11">
        <f>INDEX([1]Leaf!$A:$I, MATCH(LOOKUP(A205,collections!A:A,collections!Y:Y)&amp;"."&amp;RIGHT(B205),[1]Leaf!$E:$E,0), 6)</f>
        <v>44.69</v>
      </c>
      <c r="I205" s="9">
        <f>INDEX([1]Leaf!$A:$I, MATCH(LOOKUP(A205,collections!A:A,collections!Y:Y)&amp;"."&amp;RIGHT(B205),[1]Leaf!$E:$E,0), 7)</f>
        <v>0.90180000000000005</v>
      </c>
      <c r="R205" s="1">
        <v>1</v>
      </c>
      <c r="S205" s="1">
        <v>4</v>
      </c>
      <c r="T205" s="1">
        <v>2</v>
      </c>
      <c r="U205" s="1">
        <v>6</v>
      </c>
      <c r="V205" s="1">
        <v>2</v>
      </c>
      <c r="W205" s="1">
        <v>3</v>
      </c>
      <c r="X205" s="1">
        <v>1</v>
      </c>
      <c r="Y205" s="1">
        <v>3</v>
      </c>
      <c r="Z205" s="1">
        <v>2</v>
      </c>
      <c r="AA205" s="1">
        <v>11</v>
      </c>
      <c r="AB205" s="1">
        <v>3</v>
      </c>
      <c r="AC205" s="1">
        <v>13</v>
      </c>
      <c r="AD205" s="1">
        <v>2</v>
      </c>
      <c r="AE205" s="1">
        <v>11</v>
      </c>
      <c r="AF205" s="1">
        <v>3</v>
      </c>
      <c r="AG205" s="1">
        <v>11</v>
      </c>
    </row>
    <row r="206" spans="1:33" x14ac:dyDescent="0.2">
      <c r="A206" s="7" t="s">
        <v>102</v>
      </c>
      <c r="B206" t="s">
        <v>6</v>
      </c>
      <c r="C206" t="str">
        <f>LOOKUP(A206,collections!A:A,collections!D:D)</f>
        <v>E.vimp</v>
      </c>
      <c r="D206" t="str">
        <f t="shared" si="4"/>
        <v>Adult</v>
      </c>
      <c r="E206" t="str">
        <f>LOOKUP(A206,collections!A:A,collections!I:I)</f>
        <v>Dried</v>
      </c>
      <c r="F206" s="1">
        <f>LOOKUP(A206,collections!A:A,collections!K:K) - LOOKUP(A206,collections!A:A,collections!E:E)</f>
        <v>101</v>
      </c>
      <c r="G206" s="11">
        <f>INDEX([1]Leaf!$A:$I, MATCH(LOOKUP(A206,collections!A:A,collections!Y:Y)&amp;"."&amp;RIGHT(B206),[1]Leaf!$E:$E,0), 6)</f>
        <v>9.93</v>
      </c>
      <c r="I206" s="9">
        <f>INDEX([1]Leaf!$A:$I, MATCH(LOOKUP(A206,collections!A:A,collections!Y:Y)&amp;"."&amp;RIGHT(B206),[1]Leaf!$E:$E,0), 7)</f>
        <v>0.15790000000000001</v>
      </c>
      <c r="R206" s="1">
        <v>7</v>
      </c>
      <c r="S206" s="1">
        <v>4</v>
      </c>
      <c r="T206" s="1">
        <v>5</v>
      </c>
      <c r="U206" s="1">
        <v>8</v>
      </c>
      <c r="V206" s="1">
        <v>6</v>
      </c>
      <c r="W206" s="1">
        <v>10</v>
      </c>
      <c r="X206" s="1">
        <v>6</v>
      </c>
      <c r="Y206" s="1">
        <v>9</v>
      </c>
      <c r="Z206" s="1">
        <v>3</v>
      </c>
      <c r="AA206" s="1">
        <v>9</v>
      </c>
      <c r="AB206" s="1">
        <v>7</v>
      </c>
      <c r="AC206" s="1">
        <v>8</v>
      </c>
      <c r="AD206" s="1">
        <v>5</v>
      </c>
      <c r="AE206" s="1">
        <v>5</v>
      </c>
      <c r="AF206" s="1">
        <v>4</v>
      </c>
      <c r="AG206" s="1">
        <v>9</v>
      </c>
    </row>
    <row r="207" spans="1:33" x14ac:dyDescent="0.2">
      <c r="A207" s="7" t="s">
        <v>102</v>
      </c>
      <c r="B207" t="s">
        <v>7</v>
      </c>
      <c r="C207" t="str">
        <f>LOOKUP(A207,collections!A:A,collections!D:D)</f>
        <v>E.vimp</v>
      </c>
      <c r="D207" t="str">
        <f t="shared" si="4"/>
        <v>Adult</v>
      </c>
      <c r="E207" t="str">
        <f>LOOKUP(A207,collections!A:A,collections!I:I)</f>
        <v>Dried</v>
      </c>
      <c r="F207" s="1">
        <f>LOOKUP(A207,collections!A:A,collections!K:K) - LOOKUP(A207,collections!A:A,collections!E:E)</f>
        <v>101</v>
      </c>
      <c r="G207" s="11">
        <f>INDEX([1]Leaf!$A:$I, MATCH(LOOKUP(A207,collections!A:A,collections!Y:Y)&amp;"."&amp;RIGHT(B207),[1]Leaf!$E:$E,0), 6)</f>
        <v>14.24</v>
      </c>
      <c r="I207" s="9">
        <f>INDEX([1]Leaf!$A:$I, MATCH(LOOKUP(A207,collections!A:A,collections!Y:Y)&amp;"."&amp;RIGHT(B207),[1]Leaf!$E:$E,0), 7)</f>
        <v>0.2356</v>
      </c>
      <c r="R207" s="1">
        <v>4</v>
      </c>
      <c r="S207" s="1">
        <v>7</v>
      </c>
      <c r="T207" s="1">
        <v>3</v>
      </c>
      <c r="U207" s="1">
        <v>1</v>
      </c>
      <c r="V207" s="1">
        <v>3</v>
      </c>
      <c r="W207" s="1">
        <v>5</v>
      </c>
      <c r="X207" s="1">
        <v>3</v>
      </c>
      <c r="Y207" s="1">
        <v>4</v>
      </c>
      <c r="Z207" s="1">
        <v>3</v>
      </c>
      <c r="AA207" s="1">
        <v>8</v>
      </c>
      <c r="AB207" s="1">
        <v>7</v>
      </c>
      <c r="AC207" s="1">
        <v>12</v>
      </c>
      <c r="AD207" s="1">
        <v>5</v>
      </c>
      <c r="AE207" s="1">
        <v>11</v>
      </c>
      <c r="AF207" s="1">
        <v>7</v>
      </c>
      <c r="AG207" s="1">
        <v>6</v>
      </c>
    </row>
    <row r="208" spans="1:33" x14ac:dyDescent="0.2">
      <c r="A208" s="7" t="s">
        <v>102</v>
      </c>
      <c r="B208" t="s">
        <v>39</v>
      </c>
      <c r="C208" t="str">
        <f>LOOKUP(A208,collections!A:A,collections!D:D)</f>
        <v>E.vimp</v>
      </c>
      <c r="D208" t="str">
        <f t="shared" si="4"/>
        <v>Adult</v>
      </c>
      <c r="E208" t="str">
        <f>LOOKUP(A208,collections!A:A,collections!I:I)</f>
        <v>Dried</v>
      </c>
      <c r="F208" s="1">
        <f>LOOKUP(A208,collections!A:A,collections!K:K) - LOOKUP(A208,collections!A:A,collections!E:E)</f>
        <v>101</v>
      </c>
      <c r="G208" s="11">
        <f>INDEX([1]Leaf!$A:$I, MATCH(LOOKUP(A208,collections!A:A,collections!Y:Y)&amp;"."&amp;RIGHT(B208),[1]Leaf!$E:$E,0), 6)</f>
        <v>17.27</v>
      </c>
      <c r="I208" s="9">
        <f>INDEX([1]Leaf!$A:$I, MATCH(LOOKUP(A208,collections!A:A,collections!Y:Y)&amp;"."&amp;RIGHT(B208),[1]Leaf!$E:$E,0), 7)</f>
        <v>0.33169999999999999</v>
      </c>
      <c r="R208" s="1">
        <v>3</v>
      </c>
      <c r="S208" s="1">
        <v>8</v>
      </c>
      <c r="T208" s="1">
        <v>6</v>
      </c>
      <c r="U208" s="1">
        <v>9</v>
      </c>
      <c r="V208" s="1">
        <v>6</v>
      </c>
      <c r="W208" s="1">
        <v>9</v>
      </c>
      <c r="X208" s="1">
        <v>10</v>
      </c>
      <c r="Y208" s="1">
        <v>8</v>
      </c>
      <c r="Z208" s="1">
        <v>4</v>
      </c>
      <c r="AA208" s="1">
        <v>4</v>
      </c>
      <c r="AB208" s="1">
        <v>3</v>
      </c>
      <c r="AC208" s="1">
        <v>3</v>
      </c>
      <c r="AD208" s="1">
        <v>3</v>
      </c>
      <c r="AE208" s="1">
        <v>1</v>
      </c>
      <c r="AF208" s="1">
        <v>4</v>
      </c>
      <c r="AG208" s="1">
        <v>2</v>
      </c>
    </row>
    <row r="209" spans="1:33" x14ac:dyDescent="0.2">
      <c r="A209" s="7" t="s">
        <v>103</v>
      </c>
      <c r="B209" t="s">
        <v>6</v>
      </c>
      <c r="C209" t="str">
        <f>LOOKUP(A209,collections!A:A,collections!D:D)</f>
        <v>E.agg</v>
      </c>
      <c r="D209" t="str">
        <f t="shared" si="4"/>
        <v>Adult</v>
      </c>
      <c r="E209" t="str">
        <f>LOOKUP(A209,collections!A:A,collections!I:I)</f>
        <v>Dried</v>
      </c>
      <c r="F209" s="1">
        <f>LOOKUP(A209,collections!A:A,collections!K:K) - LOOKUP(A209,collections!A:A,collections!E:E)</f>
        <v>102</v>
      </c>
      <c r="G209" s="11">
        <f>INDEX([1]Leaf!$A:$I, MATCH(LOOKUP(A209,collections!A:A,collections!Y:Y)&amp;"."&amp;RIGHT(B209),[1]Leaf!$E:$E,0), 6)</f>
        <v>25.86</v>
      </c>
      <c r="I209" s="9">
        <f>INDEX([1]Leaf!$A:$I, MATCH(LOOKUP(A209,collections!A:A,collections!Y:Y)&amp;"."&amp;RIGHT(B209),[1]Leaf!$E:$E,0), 7)</f>
        <v>0.69579999999999997</v>
      </c>
      <c r="R209" s="1">
        <v>0</v>
      </c>
      <c r="S209" s="1">
        <v>0</v>
      </c>
      <c r="T209" s="1">
        <v>0</v>
      </c>
      <c r="U209" s="1">
        <v>0</v>
      </c>
      <c r="V209" s="1">
        <v>2</v>
      </c>
      <c r="W209" s="1">
        <v>0</v>
      </c>
      <c r="X209" s="1">
        <v>2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</row>
    <row r="210" spans="1:33" x14ac:dyDescent="0.2">
      <c r="A210" s="7" t="s">
        <v>103</v>
      </c>
      <c r="B210" t="s">
        <v>7</v>
      </c>
      <c r="C210" t="str">
        <f>LOOKUP(A210,collections!A:A,collections!D:D)</f>
        <v>E.agg</v>
      </c>
      <c r="D210" t="str">
        <f t="shared" si="4"/>
        <v>Adult</v>
      </c>
      <c r="E210" t="str">
        <f>LOOKUP(A210,collections!A:A,collections!I:I)</f>
        <v>Dried</v>
      </c>
      <c r="F210" s="1">
        <f>LOOKUP(A210,collections!A:A,collections!K:K) - LOOKUP(A210,collections!A:A,collections!E:E)</f>
        <v>102</v>
      </c>
      <c r="G210" s="11">
        <f>INDEX([1]Leaf!$A:$I, MATCH(LOOKUP(A210,collections!A:A,collections!Y:Y)&amp;"."&amp;RIGHT(B210),[1]Leaf!$E:$E,0), 6)</f>
        <v>35.56</v>
      </c>
      <c r="I210" s="9">
        <f>INDEX([1]Leaf!$A:$I, MATCH(LOOKUP(A210,collections!A:A,collections!Y:Y)&amp;"."&amp;RIGHT(B210),[1]Leaf!$E:$E,0), 7)</f>
        <v>0.84660000000000002</v>
      </c>
      <c r="R210" s="1">
        <v>1</v>
      </c>
      <c r="S210" s="1">
        <v>0</v>
      </c>
      <c r="T210" s="1">
        <v>3</v>
      </c>
      <c r="U210" s="1">
        <v>0</v>
      </c>
      <c r="V210" s="1">
        <v>3</v>
      </c>
      <c r="W210" s="1">
        <v>0</v>
      </c>
      <c r="X210" s="1">
        <v>3</v>
      </c>
      <c r="Y210" s="1">
        <v>2</v>
      </c>
      <c r="Z210" s="1">
        <v>0</v>
      </c>
      <c r="AA210" s="1">
        <v>0</v>
      </c>
      <c r="AB210" s="1">
        <v>2</v>
      </c>
      <c r="AC210" s="1">
        <v>0</v>
      </c>
      <c r="AD210" s="1">
        <v>3</v>
      </c>
      <c r="AE210" s="1">
        <v>0</v>
      </c>
      <c r="AF210" s="1">
        <v>3</v>
      </c>
      <c r="AG210" s="1">
        <v>0</v>
      </c>
    </row>
    <row r="211" spans="1:33" x14ac:dyDescent="0.2">
      <c r="A211" s="7" t="s">
        <v>103</v>
      </c>
      <c r="B211" t="s">
        <v>39</v>
      </c>
      <c r="C211" t="str">
        <f>LOOKUP(A211,collections!A:A,collections!D:D)</f>
        <v>E.agg</v>
      </c>
      <c r="D211" t="str">
        <f t="shared" si="4"/>
        <v>Adult</v>
      </c>
      <c r="E211" t="str">
        <f>LOOKUP(A211,collections!A:A,collections!I:I)</f>
        <v>Dried</v>
      </c>
      <c r="F211" s="1">
        <f>LOOKUP(A211,collections!A:A,collections!K:K) - LOOKUP(A211,collections!A:A,collections!E:E)</f>
        <v>102</v>
      </c>
      <c r="G211" s="11">
        <f>INDEX([1]Leaf!$A:$I, MATCH(LOOKUP(A211,collections!A:A,collections!Y:Y)&amp;"."&amp;RIGHT(B211),[1]Leaf!$E:$E,0), 6)</f>
        <v>44.61</v>
      </c>
      <c r="I211" s="9">
        <f>INDEX([1]Leaf!$A:$I, MATCH(LOOKUP(A211,collections!A:A,collections!Y:Y)&amp;"."&amp;RIGHT(B211),[1]Leaf!$E:$E,0), 7)</f>
        <v>0.83040000000000003</v>
      </c>
      <c r="R211" s="1">
        <v>5</v>
      </c>
      <c r="S211" s="1">
        <v>0</v>
      </c>
      <c r="T211" s="1">
        <v>4</v>
      </c>
      <c r="U211" s="1">
        <v>0</v>
      </c>
      <c r="V211" s="1">
        <v>2</v>
      </c>
      <c r="W211" s="1">
        <v>3</v>
      </c>
      <c r="X211" s="1">
        <v>3</v>
      </c>
      <c r="Y211" s="1">
        <v>4</v>
      </c>
      <c r="Z211" s="1">
        <v>2</v>
      </c>
      <c r="AA211" s="1">
        <v>0</v>
      </c>
      <c r="AB211" s="1">
        <v>2</v>
      </c>
      <c r="AC211" s="1">
        <v>0</v>
      </c>
      <c r="AD211" s="1">
        <v>2</v>
      </c>
      <c r="AE211" s="1">
        <v>0</v>
      </c>
      <c r="AF211" s="1">
        <v>3</v>
      </c>
      <c r="AG211" s="1">
        <v>0</v>
      </c>
    </row>
    <row r="212" spans="1:33" x14ac:dyDescent="0.2">
      <c r="A212" s="7" t="s">
        <v>104</v>
      </c>
      <c r="B212" t="s">
        <v>6</v>
      </c>
      <c r="C212" t="str">
        <f>LOOKUP(A212,collections!A:A,collections!D:D)</f>
        <v>E.agg</v>
      </c>
      <c r="D212" t="str">
        <f t="shared" si="4"/>
        <v>Adult</v>
      </c>
      <c r="E212" t="str">
        <f>LOOKUP(A212,collections!A:A,collections!I:I)</f>
        <v>Dried</v>
      </c>
      <c r="F212" s="1">
        <f>LOOKUP(A212,collections!A:A,collections!K:K) - LOOKUP(A212,collections!A:A,collections!E:E)</f>
        <v>103</v>
      </c>
      <c r="G212" s="11">
        <f>INDEX([1]Leaf!$A:$I, MATCH(LOOKUP(A212,collections!A:A,collections!Y:Y)&amp;"."&amp;RIGHT(B212),[1]Leaf!$E:$E,0), 6)</f>
        <v>19.11</v>
      </c>
      <c r="I212" s="9">
        <f>INDEX([1]Leaf!$A:$I, MATCH(LOOKUP(A212,collections!A:A,collections!Y:Y)&amp;"."&amp;RIGHT(B212),[1]Leaf!$E:$E,0), 7)</f>
        <v>0.46439999999999998</v>
      </c>
      <c r="R212" s="1">
        <v>3</v>
      </c>
      <c r="S212" s="1">
        <v>2</v>
      </c>
      <c r="T212" s="1">
        <v>4</v>
      </c>
      <c r="U212" s="1">
        <v>0</v>
      </c>
      <c r="V212" s="1">
        <v>3</v>
      </c>
      <c r="W212" s="1">
        <v>0</v>
      </c>
      <c r="X212" s="1">
        <v>3</v>
      </c>
      <c r="Y212" s="1">
        <v>0</v>
      </c>
      <c r="Z212" s="1">
        <v>3</v>
      </c>
      <c r="AA212" s="1">
        <v>1</v>
      </c>
      <c r="AB212" s="1">
        <v>3</v>
      </c>
      <c r="AC212" s="1">
        <v>0</v>
      </c>
      <c r="AD212" s="1">
        <v>5</v>
      </c>
      <c r="AE212" s="1">
        <v>1</v>
      </c>
      <c r="AF212" s="1">
        <v>4</v>
      </c>
      <c r="AG212" s="1">
        <v>2</v>
      </c>
    </row>
    <row r="213" spans="1:33" x14ac:dyDescent="0.2">
      <c r="A213" s="7" t="s">
        <v>104</v>
      </c>
      <c r="B213" t="s">
        <v>7</v>
      </c>
      <c r="C213" t="str">
        <f>LOOKUP(A213,collections!A:A,collections!D:D)</f>
        <v>E.agg</v>
      </c>
      <c r="D213" t="str">
        <f t="shared" si="4"/>
        <v>Adult</v>
      </c>
      <c r="E213" t="str">
        <f>LOOKUP(A213,collections!A:A,collections!I:I)</f>
        <v>Dried</v>
      </c>
      <c r="F213" s="1">
        <f>LOOKUP(A213,collections!A:A,collections!K:K) - LOOKUP(A213,collections!A:A,collections!E:E)</f>
        <v>103</v>
      </c>
      <c r="G213" s="11">
        <f>INDEX([1]Leaf!$A:$I, MATCH(LOOKUP(A213,collections!A:A,collections!Y:Y)&amp;"."&amp;RIGHT(B213),[1]Leaf!$E:$E,0), 6)</f>
        <v>23.38</v>
      </c>
      <c r="I213" s="9">
        <f>INDEX([1]Leaf!$A:$I, MATCH(LOOKUP(A213,collections!A:A,collections!Y:Y)&amp;"."&amp;RIGHT(B213),[1]Leaf!$E:$E,0), 7)</f>
        <v>0.4642</v>
      </c>
      <c r="R213" s="1">
        <v>5</v>
      </c>
      <c r="S213" s="1">
        <v>0</v>
      </c>
      <c r="T213" s="1">
        <v>3</v>
      </c>
      <c r="U213" s="1">
        <v>0</v>
      </c>
      <c r="V213" s="1">
        <v>3</v>
      </c>
      <c r="W213" s="1">
        <v>1</v>
      </c>
      <c r="X213" s="1">
        <v>5</v>
      </c>
      <c r="Y213" s="1">
        <v>1</v>
      </c>
      <c r="Z213" s="1">
        <v>4</v>
      </c>
      <c r="AA213" s="1">
        <v>0</v>
      </c>
      <c r="AB213" s="1">
        <v>5</v>
      </c>
      <c r="AC213" s="1">
        <v>0</v>
      </c>
      <c r="AD213" s="1">
        <v>3</v>
      </c>
      <c r="AE213" s="1">
        <v>0</v>
      </c>
      <c r="AF213" s="1">
        <v>2</v>
      </c>
      <c r="AG213" s="1">
        <v>0</v>
      </c>
    </row>
    <row r="214" spans="1:33" x14ac:dyDescent="0.2">
      <c r="A214" s="7" t="s">
        <v>104</v>
      </c>
      <c r="B214" t="s">
        <v>39</v>
      </c>
      <c r="C214" t="str">
        <f>LOOKUP(A214,collections!A:A,collections!D:D)</f>
        <v>E.agg</v>
      </c>
      <c r="D214" t="str">
        <f t="shared" si="4"/>
        <v>Adult</v>
      </c>
      <c r="E214" t="str">
        <f>LOOKUP(A214,collections!A:A,collections!I:I)</f>
        <v>Dried</v>
      </c>
      <c r="F214" s="1">
        <f>LOOKUP(A214,collections!A:A,collections!K:K) - LOOKUP(A214,collections!A:A,collections!E:E)</f>
        <v>103</v>
      </c>
      <c r="G214" s="11">
        <f>INDEX([1]Leaf!$A:$I, MATCH(LOOKUP(A214,collections!A:A,collections!Y:Y)&amp;"."&amp;RIGHT(B214),[1]Leaf!$E:$E,0), 6)</f>
        <v>21.86</v>
      </c>
      <c r="I214" s="9">
        <f>INDEX([1]Leaf!$A:$I, MATCH(LOOKUP(A214,collections!A:A,collections!Y:Y)&amp;"."&amp;RIGHT(B214),[1]Leaf!$E:$E,0), 7)</f>
        <v>0.44159999999999999</v>
      </c>
      <c r="R214" s="1">
        <v>3</v>
      </c>
      <c r="S214" s="1">
        <v>2</v>
      </c>
      <c r="T214" s="1">
        <v>2</v>
      </c>
      <c r="U214" s="1">
        <v>1</v>
      </c>
      <c r="V214" s="1">
        <v>2</v>
      </c>
      <c r="W214" s="1">
        <v>1</v>
      </c>
      <c r="X214" s="1">
        <v>2</v>
      </c>
      <c r="Y214" s="1">
        <v>2</v>
      </c>
      <c r="Z214" s="1">
        <v>3</v>
      </c>
      <c r="AA214" s="1">
        <v>0</v>
      </c>
      <c r="AB214" s="1">
        <v>2</v>
      </c>
      <c r="AC214" s="1">
        <v>0</v>
      </c>
      <c r="AD214" s="1">
        <v>3</v>
      </c>
      <c r="AE214" s="1">
        <v>0</v>
      </c>
      <c r="AF214" s="1">
        <v>2</v>
      </c>
      <c r="AG214" s="1">
        <v>0</v>
      </c>
    </row>
    <row r="215" spans="1:33" x14ac:dyDescent="0.2">
      <c r="A215" s="7" t="s">
        <v>105</v>
      </c>
      <c r="B215" t="s">
        <v>6</v>
      </c>
      <c r="C215" t="str">
        <f>LOOKUP(A215,collections!A:A,collections!D:D)</f>
        <v>E.vimv</v>
      </c>
      <c r="D215" t="str">
        <f t="shared" si="4"/>
        <v>Adult</v>
      </c>
      <c r="E215" t="str">
        <f>LOOKUP(A215,collections!A:A,collections!I:I)</f>
        <v>Dried</v>
      </c>
      <c r="F215" s="1">
        <f>LOOKUP(A215,collections!A:A,collections!K:K) - LOOKUP(A215,collections!A:A,collections!E:E)</f>
        <v>100</v>
      </c>
      <c r="G215" s="11">
        <f>INDEX([1]Leaf!$A:$I, MATCH(LOOKUP(A215,collections!A:A,collections!Y:Y)&amp;"."&amp;RIGHT(B215),[1]Leaf!$E:$E,0), 6)</f>
        <v>18.77</v>
      </c>
      <c r="I215" s="9">
        <f>INDEX([1]Leaf!$A:$I, MATCH(LOOKUP(A215,collections!A:A,collections!Y:Y)&amp;"."&amp;RIGHT(B215),[1]Leaf!$E:$E,0), 7)</f>
        <v>0.34339999999999998</v>
      </c>
      <c r="R215" s="1">
        <v>3</v>
      </c>
      <c r="S215" s="1">
        <v>5</v>
      </c>
      <c r="T215" s="1">
        <v>6</v>
      </c>
      <c r="U215" s="1">
        <v>3</v>
      </c>
      <c r="V215" s="1">
        <v>5</v>
      </c>
      <c r="W215" s="1">
        <v>6</v>
      </c>
      <c r="X215" s="1">
        <v>6</v>
      </c>
      <c r="Y215" s="1">
        <v>5</v>
      </c>
      <c r="Z215" s="1">
        <v>4</v>
      </c>
      <c r="AA215" s="1">
        <v>1</v>
      </c>
      <c r="AB215" s="1">
        <v>4</v>
      </c>
      <c r="AC215" s="1">
        <v>0</v>
      </c>
      <c r="AD215" s="1">
        <v>4</v>
      </c>
      <c r="AE215" s="1">
        <v>0</v>
      </c>
      <c r="AF215" s="1">
        <v>4</v>
      </c>
      <c r="AG215" s="1">
        <v>0</v>
      </c>
    </row>
    <row r="216" spans="1:33" x14ac:dyDescent="0.2">
      <c r="A216" s="7" t="s">
        <v>105</v>
      </c>
      <c r="B216" t="s">
        <v>7</v>
      </c>
      <c r="C216" t="str">
        <f>LOOKUP(A216,collections!A:A,collections!D:D)</f>
        <v>E.vimv</v>
      </c>
      <c r="D216" t="str">
        <f t="shared" si="4"/>
        <v>Adult</v>
      </c>
      <c r="E216" t="str">
        <f>LOOKUP(A216,collections!A:A,collections!I:I)</f>
        <v>Dried</v>
      </c>
      <c r="F216" s="1">
        <f>LOOKUP(A216,collections!A:A,collections!K:K) - LOOKUP(A216,collections!A:A,collections!E:E)</f>
        <v>100</v>
      </c>
      <c r="G216" s="11">
        <f>INDEX([1]Leaf!$A:$I, MATCH(LOOKUP(A216,collections!A:A,collections!Y:Y)&amp;"."&amp;RIGHT(B216),[1]Leaf!$E:$E,0), 6)</f>
        <v>23.54</v>
      </c>
      <c r="I216" s="9">
        <f>INDEX([1]Leaf!$A:$I, MATCH(LOOKUP(A216,collections!A:A,collections!Y:Y)&amp;"."&amp;RIGHT(B216),[1]Leaf!$E:$E,0), 7)</f>
        <v>0.35859999999999997</v>
      </c>
      <c r="R216" s="1">
        <v>4</v>
      </c>
      <c r="S216" s="1">
        <v>12</v>
      </c>
      <c r="T216" s="1">
        <v>5</v>
      </c>
      <c r="U216" s="1">
        <v>8</v>
      </c>
      <c r="V216" s="1">
        <v>5</v>
      </c>
      <c r="W216" s="1">
        <v>9</v>
      </c>
      <c r="X216" s="1">
        <v>5</v>
      </c>
      <c r="Y216" s="1">
        <v>4</v>
      </c>
      <c r="Z216" s="1">
        <v>5</v>
      </c>
      <c r="AA216" s="1">
        <v>6</v>
      </c>
      <c r="AB216" s="1">
        <v>7</v>
      </c>
      <c r="AC216" s="1">
        <v>4</v>
      </c>
      <c r="AD216" s="1">
        <v>5</v>
      </c>
      <c r="AE216" s="1">
        <v>6</v>
      </c>
      <c r="AF216" s="1">
        <v>5</v>
      </c>
      <c r="AG216" s="1">
        <v>6</v>
      </c>
    </row>
    <row r="217" spans="1:33" x14ac:dyDescent="0.2">
      <c r="A217" s="7" t="s">
        <v>105</v>
      </c>
      <c r="B217" t="s">
        <v>39</v>
      </c>
      <c r="C217" t="str">
        <f>LOOKUP(A217,collections!A:A,collections!D:D)</f>
        <v>E.vimv</v>
      </c>
      <c r="D217" t="str">
        <f t="shared" si="4"/>
        <v>Adult</v>
      </c>
      <c r="E217" t="str">
        <f>LOOKUP(A217,collections!A:A,collections!I:I)</f>
        <v>Dried</v>
      </c>
      <c r="F217" s="1">
        <f>LOOKUP(A217,collections!A:A,collections!K:K) - LOOKUP(A217,collections!A:A,collections!E:E)</f>
        <v>100</v>
      </c>
      <c r="G217" s="11">
        <f>INDEX([1]Leaf!$A:$I, MATCH(LOOKUP(A217,collections!A:A,collections!Y:Y)&amp;"."&amp;RIGHT(B217),[1]Leaf!$E:$E,0), 6)</f>
        <v>25.56</v>
      </c>
      <c r="I217" s="9">
        <f>INDEX([1]Leaf!$A:$I, MATCH(LOOKUP(A217,collections!A:A,collections!Y:Y)&amp;"."&amp;RIGHT(B217),[1]Leaf!$E:$E,0), 7)</f>
        <v>0.52529999999999999</v>
      </c>
      <c r="R217" s="1">
        <v>2</v>
      </c>
      <c r="S217" s="1">
        <v>6</v>
      </c>
      <c r="T217" s="1">
        <v>3</v>
      </c>
      <c r="U217" s="1">
        <v>2</v>
      </c>
      <c r="V217" s="1">
        <v>4</v>
      </c>
      <c r="W217" s="1">
        <v>4</v>
      </c>
      <c r="X217" s="1">
        <v>4</v>
      </c>
      <c r="Y217" s="1">
        <v>5</v>
      </c>
      <c r="Z217" s="1">
        <v>4</v>
      </c>
      <c r="AA217" s="1">
        <v>7</v>
      </c>
      <c r="AB217" s="1">
        <v>3</v>
      </c>
      <c r="AC217" s="1">
        <v>7</v>
      </c>
      <c r="AD217" s="1">
        <v>6</v>
      </c>
      <c r="AE217" s="1">
        <v>3</v>
      </c>
      <c r="AF217" s="1">
        <v>7</v>
      </c>
      <c r="AG217" s="1">
        <v>3</v>
      </c>
    </row>
    <row r="218" spans="1:33" x14ac:dyDescent="0.2">
      <c r="A218" s="7" t="s">
        <v>106</v>
      </c>
      <c r="B218" t="s">
        <v>6</v>
      </c>
      <c r="C218" t="str">
        <f>LOOKUP(A218,collections!A:A,collections!D:D)</f>
        <v>E.bau</v>
      </c>
      <c r="D218" t="str">
        <f t="shared" si="4"/>
        <v>Adult</v>
      </c>
      <c r="E218" t="str">
        <f>LOOKUP(A218,collections!A:A,collections!I:I)</f>
        <v>Dried</v>
      </c>
      <c r="F218" s="1">
        <f>LOOKUP(A218,collections!A:A,collections!K:K) - LOOKUP(A218,collections!A:A,collections!E:E)</f>
        <v>100</v>
      </c>
      <c r="G218" s="11">
        <f>INDEX([1]Leaf!$A:$I, MATCH(LOOKUP(A218,collections!A:A,collections!Y:Y)&amp;"."&amp;RIGHT(B218),[1]Leaf!$E:$E,0), 6)</f>
        <v>20.57</v>
      </c>
      <c r="I218" s="9">
        <f>INDEX([1]Leaf!$A:$I, MATCH(LOOKUP(A218,collections!A:A,collections!Y:Y)&amp;"."&amp;RIGHT(B218),[1]Leaf!$E:$E,0), 7)</f>
        <v>0.26929999999999998</v>
      </c>
      <c r="R218" s="1">
        <v>4</v>
      </c>
      <c r="S218" s="1">
        <v>16</v>
      </c>
      <c r="T218" s="1">
        <v>4</v>
      </c>
      <c r="U218" s="1">
        <v>16</v>
      </c>
      <c r="V218" s="1">
        <v>3</v>
      </c>
      <c r="W218" s="1">
        <v>18</v>
      </c>
      <c r="X218" s="1">
        <v>4</v>
      </c>
      <c r="Y218" s="1">
        <v>19</v>
      </c>
      <c r="Z218" s="1">
        <v>2</v>
      </c>
      <c r="AA218" s="1">
        <v>0</v>
      </c>
      <c r="AB218" s="1">
        <v>2</v>
      </c>
      <c r="AC218" s="1">
        <v>0</v>
      </c>
      <c r="AD218" s="1">
        <v>2</v>
      </c>
      <c r="AE218" s="1">
        <v>0</v>
      </c>
      <c r="AF218" s="1">
        <v>2</v>
      </c>
      <c r="AG218" s="1">
        <v>0</v>
      </c>
    </row>
    <row r="219" spans="1:33" x14ac:dyDescent="0.2">
      <c r="A219" s="7" t="s">
        <v>106</v>
      </c>
      <c r="B219" t="s">
        <v>7</v>
      </c>
      <c r="C219" t="str">
        <f>LOOKUP(A219,collections!A:A,collections!D:D)</f>
        <v>E.bau</v>
      </c>
      <c r="D219" t="str">
        <f t="shared" si="4"/>
        <v>Adult</v>
      </c>
      <c r="E219" t="str">
        <f>LOOKUP(A219,collections!A:A,collections!I:I)</f>
        <v>Dried</v>
      </c>
      <c r="F219" s="1">
        <f>LOOKUP(A219,collections!A:A,collections!K:K) - LOOKUP(A219,collections!A:A,collections!E:E)</f>
        <v>100</v>
      </c>
      <c r="G219" s="11">
        <f>INDEX([1]Leaf!$A:$I, MATCH(LOOKUP(A219,collections!A:A,collections!Y:Y)&amp;"."&amp;RIGHT(B219),[1]Leaf!$E:$E,0), 6)</f>
        <v>21.41</v>
      </c>
      <c r="I219" s="9">
        <f>INDEX([1]Leaf!$A:$I, MATCH(LOOKUP(A219,collections!A:A,collections!Y:Y)&amp;"."&amp;RIGHT(B219),[1]Leaf!$E:$E,0), 7)</f>
        <v>0.27010000000000001</v>
      </c>
      <c r="R219" s="1">
        <v>4</v>
      </c>
      <c r="S219" s="1">
        <v>29</v>
      </c>
      <c r="T219" s="1">
        <v>4</v>
      </c>
      <c r="U219" s="1">
        <v>32</v>
      </c>
      <c r="V219" s="1">
        <v>4</v>
      </c>
      <c r="W219" s="1">
        <v>28</v>
      </c>
      <c r="X219" s="1">
        <v>6</v>
      </c>
      <c r="Y219" s="1">
        <v>23</v>
      </c>
      <c r="Z219" s="1">
        <v>3</v>
      </c>
      <c r="AA219" s="1">
        <v>7</v>
      </c>
      <c r="AB219" s="1">
        <v>4</v>
      </c>
      <c r="AC219" s="1">
        <v>8</v>
      </c>
      <c r="AD219" s="1">
        <v>3</v>
      </c>
      <c r="AE219" s="1">
        <v>7</v>
      </c>
      <c r="AF219" s="1">
        <v>4</v>
      </c>
      <c r="AG219" s="1">
        <v>12</v>
      </c>
    </row>
    <row r="220" spans="1:33" x14ac:dyDescent="0.2">
      <c r="A220" s="7" t="s">
        <v>106</v>
      </c>
      <c r="B220" t="s">
        <v>39</v>
      </c>
      <c r="C220" t="str">
        <f>LOOKUP(A220,collections!A:A,collections!D:D)</f>
        <v>E.bau</v>
      </c>
      <c r="D220" t="str">
        <f t="shared" si="4"/>
        <v>Adult</v>
      </c>
      <c r="E220" t="str">
        <f>LOOKUP(A220,collections!A:A,collections!I:I)</f>
        <v>Dried</v>
      </c>
      <c r="F220" s="1">
        <f>LOOKUP(A220,collections!A:A,collections!K:K) - LOOKUP(A220,collections!A:A,collections!E:E)</f>
        <v>100</v>
      </c>
      <c r="G220" s="11">
        <f>INDEX([1]Leaf!$A:$I, MATCH(LOOKUP(A220,collections!A:A,collections!Y:Y)&amp;"."&amp;RIGHT(B220),[1]Leaf!$E:$E,0), 6)</f>
        <v>28.63</v>
      </c>
      <c r="I220" s="9">
        <f>INDEX([1]Leaf!$A:$I, MATCH(LOOKUP(A220,collections!A:A,collections!Y:Y)&amp;"."&amp;RIGHT(B220),[1]Leaf!$E:$E,0), 7)</f>
        <v>0.36320000000000002</v>
      </c>
      <c r="R220" s="1">
        <v>3</v>
      </c>
      <c r="S220" s="1">
        <v>27</v>
      </c>
      <c r="T220" s="1">
        <v>5</v>
      </c>
      <c r="U220" s="1">
        <v>18</v>
      </c>
      <c r="V220" s="1">
        <v>5</v>
      </c>
      <c r="W220" s="1">
        <v>17</v>
      </c>
      <c r="X220" s="1">
        <v>5</v>
      </c>
      <c r="Y220" s="1">
        <v>20</v>
      </c>
      <c r="Z220" s="1">
        <v>4</v>
      </c>
      <c r="AA220" s="1">
        <v>16</v>
      </c>
      <c r="AB220" s="1">
        <v>3</v>
      </c>
      <c r="AC220" s="1">
        <v>13</v>
      </c>
      <c r="AD220" s="1">
        <v>3</v>
      </c>
      <c r="AE220" s="1">
        <v>12</v>
      </c>
      <c r="AF220" s="1">
        <v>5</v>
      </c>
      <c r="AG220" s="1">
        <v>9</v>
      </c>
    </row>
    <row r="221" spans="1:33" x14ac:dyDescent="0.2">
      <c r="A221" s="7" t="s">
        <v>107</v>
      </c>
      <c r="B221" t="s">
        <v>6</v>
      </c>
      <c r="C221" t="str">
        <f>LOOKUP(A221,collections!A:A,collections!D:D)</f>
        <v>E.ang</v>
      </c>
      <c r="D221" t="str">
        <f t="shared" si="4"/>
        <v>Adult</v>
      </c>
      <c r="E221" t="str">
        <f>LOOKUP(A221,collections!A:A,collections!I:I)</f>
        <v>Dried</v>
      </c>
      <c r="F221" s="1">
        <f>LOOKUP(A221,collections!A:A,collections!K:K) - LOOKUP(A221,collections!A:A,collections!E:E)</f>
        <v>100</v>
      </c>
      <c r="G221" s="11">
        <f>INDEX([1]Leaf!$A:$I, MATCH(LOOKUP(A221,collections!A:A,collections!Y:Y)&amp;"."&amp;RIGHT(B221),[1]Leaf!$E:$E,0), 6)</f>
        <v>26.09</v>
      </c>
      <c r="I221" s="9">
        <f>INDEX([1]Leaf!$A:$I, MATCH(LOOKUP(A221,collections!A:A,collections!Y:Y)&amp;"."&amp;RIGHT(B221),[1]Leaf!$E:$E,0), 7)</f>
        <v>0.42399999999999999</v>
      </c>
      <c r="R221" s="1">
        <v>3</v>
      </c>
      <c r="S221" s="1">
        <v>17</v>
      </c>
      <c r="T221" s="1">
        <v>4</v>
      </c>
      <c r="U221" s="1">
        <v>15</v>
      </c>
      <c r="V221" s="1">
        <v>4</v>
      </c>
      <c r="W221" s="1">
        <v>13</v>
      </c>
      <c r="X221" s="1">
        <v>5</v>
      </c>
      <c r="Y221" s="1">
        <v>14</v>
      </c>
      <c r="Z221" s="1">
        <v>7</v>
      </c>
      <c r="AA221" s="1">
        <v>12</v>
      </c>
      <c r="AB221" s="1">
        <v>8</v>
      </c>
      <c r="AC221" s="1">
        <v>9</v>
      </c>
      <c r="AD221" s="1">
        <v>4</v>
      </c>
      <c r="AE221" s="1">
        <v>8</v>
      </c>
      <c r="AF221" s="1">
        <v>5</v>
      </c>
      <c r="AG221" s="1">
        <v>6</v>
      </c>
    </row>
    <row r="222" spans="1:33" x14ac:dyDescent="0.2">
      <c r="A222" s="7" t="s">
        <v>107</v>
      </c>
      <c r="B222" t="s">
        <v>7</v>
      </c>
      <c r="C222" t="str">
        <f>LOOKUP(A222,collections!A:A,collections!D:D)</f>
        <v>E.ang</v>
      </c>
      <c r="D222" t="str">
        <f t="shared" si="4"/>
        <v>Adult</v>
      </c>
      <c r="E222" t="str">
        <f>LOOKUP(A222,collections!A:A,collections!I:I)</f>
        <v>Dried</v>
      </c>
      <c r="F222" s="1">
        <f>LOOKUP(A222,collections!A:A,collections!K:K) - LOOKUP(A222,collections!A:A,collections!E:E)</f>
        <v>100</v>
      </c>
      <c r="G222" s="11">
        <f>INDEX([1]Leaf!$A:$I, MATCH(LOOKUP(A222,collections!A:A,collections!Y:Y)&amp;"."&amp;RIGHT(B222),[1]Leaf!$E:$E,0), 6)</f>
        <v>36.4</v>
      </c>
      <c r="I222" s="9">
        <f>INDEX([1]Leaf!$A:$I, MATCH(LOOKUP(A222,collections!A:A,collections!Y:Y)&amp;"."&amp;RIGHT(B222),[1]Leaf!$E:$E,0), 7)</f>
        <v>0.6603</v>
      </c>
      <c r="R222" s="1">
        <v>6</v>
      </c>
      <c r="S222" s="1">
        <v>13</v>
      </c>
      <c r="T222" s="1">
        <v>5</v>
      </c>
      <c r="U222" s="1">
        <v>16</v>
      </c>
      <c r="V222" s="1">
        <v>7</v>
      </c>
      <c r="W222" s="1">
        <v>15</v>
      </c>
      <c r="X222" s="1">
        <v>6</v>
      </c>
      <c r="Y222" s="1">
        <v>10</v>
      </c>
      <c r="Z222" s="1">
        <v>3</v>
      </c>
      <c r="AA222" s="1">
        <v>8</v>
      </c>
      <c r="AB222" s="1">
        <v>3</v>
      </c>
      <c r="AC222" s="1">
        <v>10</v>
      </c>
      <c r="AD222" s="1">
        <v>4</v>
      </c>
      <c r="AE222" s="1">
        <v>6</v>
      </c>
      <c r="AF222" s="1">
        <v>4</v>
      </c>
      <c r="AG222" s="1">
        <v>9</v>
      </c>
    </row>
    <row r="223" spans="1:33" x14ac:dyDescent="0.2">
      <c r="A223" s="7" t="s">
        <v>107</v>
      </c>
      <c r="B223" t="s">
        <v>39</v>
      </c>
      <c r="C223" t="str">
        <f>LOOKUP(A223,collections!A:A,collections!D:D)</f>
        <v>E.ang</v>
      </c>
      <c r="D223" t="str">
        <f t="shared" si="4"/>
        <v>Adult</v>
      </c>
      <c r="E223" t="str">
        <f>LOOKUP(A223,collections!A:A,collections!I:I)</f>
        <v>Dried</v>
      </c>
      <c r="F223" s="1">
        <f>LOOKUP(A223,collections!A:A,collections!K:K) - LOOKUP(A223,collections!A:A,collections!E:E)</f>
        <v>100</v>
      </c>
      <c r="G223" s="11">
        <f>INDEX([1]Leaf!$A:$I, MATCH(LOOKUP(A223,collections!A:A,collections!Y:Y)&amp;"."&amp;RIGHT(B223),[1]Leaf!$E:$E,0), 6)</f>
        <v>32.340000000000003</v>
      </c>
      <c r="I223" s="9">
        <f>INDEX([1]Leaf!$A:$I, MATCH(LOOKUP(A223,collections!A:A,collections!Y:Y)&amp;"."&amp;RIGHT(B223),[1]Leaf!$E:$E,0), 7)</f>
        <v>0.79179999999999995</v>
      </c>
      <c r="R223" s="1">
        <v>6</v>
      </c>
      <c r="S223" s="1">
        <v>11</v>
      </c>
      <c r="T223" s="1">
        <v>3</v>
      </c>
      <c r="U223" s="1">
        <v>14</v>
      </c>
      <c r="V223" s="1">
        <v>3</v>
      </c>
      <c r="W223" s="1">
        <v>9</v>
      </c>
      <c r="X223" s="1">
        <v>6</v>
      </c>
      <c r="Y223" s="1">
        <v>15</v>
      </c>
      <c r="Z223" s="1">
        <v>4</v>
      </c>
      <c r="AA223" s="1">
        <v>5</v>
      </c>
      <c r="AB223" s="1">
        <v>3</v>
      </c>
      <c r="AC223" s="1">
        <v>6</v>
      </c>
      <c r="AD223" s="1">
        <v>4</v>
      </c>
      <c r="AE223" s="1">
        <v>5</v>
      </c>
      <c r="AF223" s="1">
        <v>3</v>
      </c>
      <c r="AG223" s="1">
        <v>6</v>
      </c>
    </row>
    <row r="224" spans="1:33" x14ac:dyDescent="0.2">
      <c r="A224" s="7" t="s">
        <v>108</v>
      </c>
      <c r="B224" t="s">
        <v>6</v>
      </c>
      <c r="C224" t="str">
        <f>LOOKUP(A224,collections!A:A,collections!D:D)</f>
        <v>E.agg</v>
      </c>
      <c r="D224" t="str">
        <f t="shared" si="4"/>
        <v>Adult</v>
      </c>
      <c r="E224" t="str">
        <f>LOOKUP(A224,collections!A:A,collections!I:I)</f>
        <v>Dried</v>
      </c>
      <c r="F224" s="1">
        <f>LOOKUP(A224,collections!A:A,collections!K:K) - LOOKUP(A224,collections!A:A,collections!E:E)</f>
        <v>100</v>
      </c>
      <c r="G224" s="11">
        <f>INDEX([1]Leaf!$A:$I, MATCH(LOOKUP(A224,collections!A:A,collections!Y:Y)&amp;"."&amp;RIGHT(B224),[1]Leaf!$E:$E,0), 6)</f>
        <v>24.67</v>
      </c>
      <c r="I224" s="9">
        <f>INDEX([1]Leaf!$A:$I, MATCH(LOOKUP(A224,collections!A:A,collections!Y:Y)&amp;"."&amp;RIGHT(B224),[1]Leaf!$E:$E,0), 7)</f>
        <v>0.74650000000000005</v>
      </c>
      <c r="R224" s="1">
        <v>4</v>
      </c>
      <c r="S224" s="1">
        <v>0</v>
      </c>
      <c r="T224" s="1">
        <v>3</v>
      </c>
      <c r="U224" s="1">
        <v>0</v>
      </c>
      <c r="V224" s="1">
        <v>2</v>
      </c>
      <c r="W224" s="1">
        <v>0</v>
      </c>
      <c r="X224" s="1">
        <v>4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2</v>
      </c>
      <c r="AE224" s="1">
        <v>0</v>
      </c>
      <c r="AF224" s="1">
        <v>2</v>
      </c>
      <c r="AG224" s="1">
        <v>0</v>
      </c>
    </row>
    <row r="225" spans="1:33" x14ac:dyDescent="0.2">
      <c r="A225" s="7" t="s">
        <v>108</v>
      </c>
      <c r="B225" t="s">
        <v>7</v>
      </c>
      <c r="C225" t="str">
        <f>LOOKUP(A225,collections!A:A,collections!D:D)</f>
        <v>E.agg</v>
      </c>
      <c r="D225" t="str">
        <f t="shared" si="4"/>
        <v>Adult</v>
      </c>
      <c r="E225" t="str">
        <f>LOOKUP(A225,collections!A:A,collections!I:I)</f>
        <v>Dried</v>
      </c>
      <c r="F225" s="1">
        <f>LOOKUP(A225,collections!A:A,collections!K:K) - LOOKUP(A225,collections!A:A,collections!E:E)</f>
        <v>100</v>
      </c>
      <c r="G225" s="11">
        <f>INDEX([1]Leaf!$A:$I, MATCH(LOOKUP(A225,collections!A:A,collections!Y:Y)&amp;"."&amp;RIGHT(B225),[1]Leaf!$E:$E,0), 6)</f>
        <v>34.340000000000003</v>
      </c>
      <c r="I225" s="9">
        <f>INDEX([1]Leaf!$A:$I, MATCH(LOOKUP(A225,collections!A:A,collections!Y:Y)&amp;"."&amp;RIGHT(B225),[1]Leaf!$E:$E,0), 7)</f>
        <v>1.0688</v>
      </c>
      <c r="R225" s="1">
        <v>2</v>
      </c>
      <c r="S225" s="1">
        <v>4</v>
      </c>
      <c r="T225" s="1">
        <v>2</v>
      </c>
      <c r="U225" s="1">
        <v>2</v>
      </c>
      <c r="V225" s="1">
        <v>2</v>
      </c>
      <c r="W225" s="1">
        <v>1</v>
      </c>
      <c r="X225" s="1">
        <v>4</v>
      </c>
      <c r="Y225" s="1">
        <v>0</v>
      </c>
      <c r="Z225" s="1">
        <v>2</v>
      </c>
      <c r="AA225" s="1">
        <v>0</v>
      </c>
      <c r="AB225" s="1">
        <v>2</v>
      </c>
      <c r="AC225" s="1">
        <v>0</v>
      </c>
      <c r="AD225" s="1">
        <v>1</v>
      </c>
      <c r="AE225" s="1">
        <v>0</v>
      </c>
      <c r="AF225" s="1">
        <v>1</v>
      </c>
      <c r="AG225" s="1">
        <v>0</v>
      </c>
    </row>
    <row r="226" spans="1:33" x14ac:dyDescent="0.2">
      <c r="A226" s="7" t="s">
        <v>108</v>
      </c>
      <c r="B226" t="s">
        <v>39</v>
      </c>
      <c r="C226" t="str">
        <f>LOOKUP(A226,collections!A:A,collections!D:D)</f>
        <v>E.agg</v>
      </c>
      <c r="D226" t="str">
        <f t="shared" ref="D226:D280" si="5">IF(LEFT(B226)="J","Juvenile","Adult")</f>
        <v>Adult</v>
      </c>
      <c r="E226" t="str">
        <f>LOOKUP(A226,collections!A:A,collections!I:I)</f>
        <v>Dried</v>
      </c>
      <c r="F226" s="1">
        <f>LOOKUP(A226,collections!A:A,collections!K:K) - LOOKUP(A226,collections!A:A,collections!E:E)</f>
        <v>100</v>
      </c>
      <c r="G226" s="11">
        <f>INDEX([1]Leaf!$A:$I, MATCH(LOOKUP(A226,collections!A:A,collections!Y:Y)&amp;"."&amp;RIGHT(B226),[1]Leaf!$E:$E,0), 6)</f>
        <v>43.19</v>
      </c>
      <c r="I226" s="9">
        <f>INDEX([1]Leaf!$A:$I, MATCH(LOOKUP(A226,collections!A:A,collections!Y:Y)&amp;"."&amp;RIGHT(B226),[1]Leaf!$E:$E,0), 7)</f>
        <v>1.2673000000000001</v>
      </c>
      <c r="R226" s="1">
        <v>3</v>
      </c>
      <c r="S226" s="1">
        <v>3</v>
      </c>
      <c r="T226" s="1">
        <v>2</v>
      </c>
      <c r="U226" s="1">
        <v>2</v>
      </c>
      <c r="V226" s="1">
        <v>2</v>
      </c>
      <c r="W226" s="1">
        <v>0</v>
      </c>
      <c r="X226" s="1">
        <v>2</v>
      </c>
      <c r="Y226" s="1">
        <v>2</v>
      </c>
      <c r="Z226" s="1">
        <v>1</v>
      </c>
      <c r="AA226" s="1">
        <v>0</v>
      </c>
      <c r="AB226" s="1">
        <v>1</v>
      </c>
      <c r="AC226" s="1">
        <v>0</v>
      </c>
      <c r="AD226" s="1">
        <v>2</v>
      </c>
      <c r="AE226" s="1">
        <v>0</v>
      </c>
      <c r="AF226" s="1">
        <v>1</v>
      </c>
      <c r="AG226" s="1">
        <v>0</v>
      </c>
    </row>
    <row r="227" spans="1:33" x14ac:dyDescent="0.2">
      <c r="A227" s="7" t="s">
        <v>109</v>
      </c>
      <c r="B227" t="s">
        <v>6</v>
      </c>
      <c r="C227" t="str">
        <f>LOOKUP(A227,collections!A:A,collections!D:D)</f>
        <v>E.bos</v>
      </c>
      <c r="D227" t="str">
        <f t="shared" si="5"/>
        <v>Adult</v>
      </c>
      <c r="E227" t="str">
        <f>LOOKUP(A227,collections!A:A,collections!I:I)</f>
        <v>Dried</v>
      </c>
      <c r="F227" s="1">
        <f>LOOKUP(A227,collections!A:A,collections!K:K) - LOOKUP(A227,collections!A:A,collections!E:E)</f>
        <v>101</v>
      </c>
      <c r="G227" s="11">
        <f>INDEX([1]Leaf!$A:$I, MATCH(LOOKUP(A227,collections!A:A,collections!Y:Y)&amp;"."&amp;RIGHT(B227),[1]Leaf!$E:$E,0), 6)</f>
        <v>14.44</v>
      </c>
      <c r="I227" s="9">
        <f>INDEX([1]Leaf!$A:$I, MATCH(LOOKUP(A227,collections!A:A,collections!Y:Y)&amp;"."&amp;RIGHT(B227),[1]Leaf!$E:$E,0), 7)</f>
        <v>0.2944</v>
      </c>
      <c r="R227" s="1">
        <v>5</v>
      </c>
      <c r="S227" s="1">
        <v>10</v>
      </c>
      <c r="T227" s="1">
        <v>6</v>
      </c>
      <c r="U227" s="1">
        <v>15</v>
      </c>
      <c r="V227" s="1">
        <v>5</v>
      </c>
      <c r="W227" s="1">
        <v>9</v>
      </c>
      <c r="X227" s="1">
        <v>4</v>
      </c>
      <c r="Y227" s="1">
        <v>6</v>
      </c>
      <c r="Z227" s="1">
        <v>3</v>
      </c>
      <c r="AA227" s="1">
        <v>0</v>
      </c>
      <c r="AB227" s="1">
        <v>1</v>
      </c>
      <c r="AC227" s="1">
        <v>1</v>
      </c>
      <c r="AD227" s="1">
        <v>3</v>
      </c>
      <c r="AE227" s="1">
        <v>0</v>
      </c>
      <c r="AF227" s="1">
        <v>3</v>
      </c>
      <c r="AG227" s="1">
        <v>0</v>
      </c>
    </row>
    <row r="228" spans="1:33" x14ac:dyDescent="0.2">
      <c r="A228" s="7" t="s">
        <v>109</v>
      </c>
      <c r="B228" t="s">
        <v>7</v>
      </c>
      <c r="C228" t="str">
        <f>LOOKUP(A228,collections!A:A,collections!D:D)</f>
        <v>E.bos</v>
      </c>
      <c r="D228" t="str">
        <f t="shared" si="5"/>
        <v>Adult</v>
      </c>
      <c r="E228" t="str">
        <f>LOOKUP(A228,collections!A:A,collections!I:I)</f>
        <v>Dried</v>
      </c>
      <c r="F228" s="1">
        <f>LOOKUP(A228,collections!A:A,collections!K:K) - LOOKUP(A228,collections!A:A,collections!E:E)</f>
        <v>101</v>
      </c>
      <c r="G228" s="11">
        <f>INDEX([1]Leaf!$A:$I, MATCH(LOOKUP(A228,collections!A:A,collections!Y:Y)&amp;"."&amp;RIGHT(B228),[1]Leaf!$E:$E,0), 6)</f>
        <v>17.71</v>
      </c>
      <c r="I228" s="9">
        <f>INDEX([1]Leaf!$A:$I, MATCH(LOOKUP(A228,collections!A:A,collections!Y:Y)&amp;"."&amp;RIGHT(B228),[1]Leaf!$E:$E,0), 7)</f>
        <v>0.42320000000000002</v>
      </c>
      <c r="R228" s="1">
        <v>4</v>
      </c>
      <c r="S228" s="1">
        <v>4</v>
      </c>
      <c r="T228" s="1">
        <v>3</v>
      </c>
      <c r="U228" s="1">
        <v>7</v>
      </c>
      <c r="V228" s="1">
        <v>3</v>
      </c>
      <c r="W228" s="1">
        <v>5</v>
      </c>
      <c r="X228" s="1">
        <v>3</v>
      </c>
      <c r="Y228" s="1">
        <v>2</v>
      </c>
      <c r="Z228" s="1">
        <v>3</v>
      </c>
      <c r="AA228" s="1">
        <v>8</v>
      </c>
      <c r="AB228" s="1">
        <v>3</v>
      </c>
      <c r="AC228" s="1">
        <v>8</v>
      </c>
      <c r="AD228" s="1">
        <v>4</v>
      </c>
      <c r="AE228" s="1">
        <v>15</v>
      </c>
      <c r="AF228" s="1">
        <v>7</v>
      </c>
      <c r="AG228" s="1">
        <v>8</v>
      </c>
    </row>
    <row r="229" spans="1:33" x14ac:dyDescent="0.2">
      <c r="A229" s="7" t="s">
        <v>109</v>
      </c>
      <c r="B229" t="s">
        <v>39</v>
      </c>
      <c r="C229" t="str">
        <f>LOOKUP(A229,collections!A:A,collections!D:D)</f>
        <v>E.bos</v>
      </c>
      <c r="D229" t="str">
        <f t="shared" si="5"/>
        <v>Adult</v>
      </c>
      <c r="E229" t="str">
        <f>LOOKUP(A229,collections!A:A,collections!I:I)</f>
        <v>Dried</v>
      </c>
      <c r="F229" s="1">
        <f>LOOKUP(A229,collections!A:A,collections!K:K) - LOOKUP(A229,collections!A:A,collections!E:E)</f>
        <v>101</v>
      </c>
      <c r="G229" s="11">
        <f>INDEX([1]Leaf!$A:$I, MATCH(LOOKUP(A229,collections!A:A,collections!Y:Y)&amp;"."&amp;RIGHT(B229),[1]Leaf!$E:$E,0), 6)</f>
        <v>23.43</v>
      </c>
      <c r="I229" s="9">
        <f>INDEX([1]Leaf!$A:$I, MATCH(LOOKUP(A229,collections!A:A,collections!Y:Y)&amp;"."&amp;RIGHT(B229),[1]Leaf!$E:$E,0), 7)</f>
        <v>0.52480000000000004</v>
      </c>
      <c r="R229" s="1">
        <v>6</v>
      </c>
      <c r="S229" s="1">
        <v>11</v>
      </c>
      <c r="T229" s="1">
        <v>4</v>
      </c>
      <c r="U229" s="1">
        <v>13</v>
      </c>
      <c r="V229" s="1">
        <v>2</v>
      </c>
      <c r="W229" s="1">
        <v>8</v>
      </c>
      <c r="X229" s="1">
        <v>2</v>
      </c>
      <c r="Y229" s="1">
        <v>12</v>
      </c>
      <c r="Z229" s="1">
        <v>4</v>
      </c>
      <c r="AA229" s="1">
        <v>1</v>
      </c>
      <c r="AB229" s="1">
        <v>3</v>
      </c>
      <c r="AC229" s="1">
        <v>1</v>
      </c>
      <c r="AD229" s="1">
        <v>3</v>
      </c>
      <c r="AE229" s="1">
        <v>0</v>
      </c>
      <c r="AF229" s="1">
        <v>2</v>
      </c>
      <c r="AG229" s="1">
        <v>0</v>
      </c>
    </row>
    <row r="230" spans="1:33" x14ac:dyDescent="0.2">
      <c r="A230" s="7" t="s">
        <v>110</v>
      </c>
      <c r="B230" t="s">
        <v>6</v>
      </c>
      <c r="C230" t="str">
        <f>LOOKUP(A230,collections!A:A,collections!D:D)</f>
        <v>E.alb</v>
      </c>
      <c r="D230" t="str">
        <f t="shared" si="5"/>
        <v>Adult</v>
      </c>
      <c r="E230" t="str">
        <f>LOOKUP(A230,collections!A:A,collections!I:I)</f>
        <v>Dried</v>
      </c>
      <c r="F230" s="1">
        <f>LOOKUP(A230,collections!A:A,collections!K:K) - LOOKUP(A230,collections!A:A,collections!E:E)</f>
        <v>139</v>
      </c>
      <c r="G230" s="11">
        <f>INDEX([1]Leaf!$A:$I, MATCH(LOOKUP(A230,collections!A:A,collections!Y:Y)&amp;"."&amp;RIGHT(B230),[1]Leaf!$E:$E,0), 6)</f>
        <v>21.99</v>
      </c>
      <c r="I230" s="9">
        <f>INDEX([1]Leaf!$A:$I, MATCH(LOOKUP(A230,collections!A:A,collections!Y:Y)&amp;"."&amp;RIGHT(B230),[1]Leaf!$E:$E,0), 7)</f>
        <v>0.59350000000000003</v>
      </c>
      <c r="R230" s="1">
        <v>3</v>
      </c>
      <c r="S230" s="1">
        <v>0</v>
      </c>
      <c r="T230" s="1">
        <v>5</v>
      </c>
      <c r="U230" s="1">
        <v>0</v>
      </c>
      <c r="V230" s="1">
        <v>4</v>
      </c>
      <c r="W230" s="1">
        <v>1</v>
      </c>
      <c r="X230" s="1">
        <v>3</v>
      </c>
      <c r="Y230" s="1">
        <v>2</v>
      </c>
      <c r="Z230" s="1">
        <v>0</v>
      </c>
      <c r="AA230" s="1">
        <v>0</v>
      </c>
      <c r="AB230" s="1">
        <v>1</v>
      </c>
      <c r="AC230" s="1">
        <v>0</v>
      </c>
      <c r="AD230" s="1">
        <v>2</v>
      </c>
      <c r="AE230" s="1">
        <v>0</v>
      </c>
      <c r="AF230" s="1">
        <v>3</v>
      </c>
      <c r="AG230" s="1">
        <v>0</v>
      </c>
    </row>
    <row r="231" spans="1:33" x14ac:dyDescent="0.2">
      <c r="A231" s="7" t="s">
        <v>110</v>
      </c>
      <c r="B231" t="s">
        <v>7</v>
      </c>
      <c r="C231" t="str">
        <f>LOOKUP(A231,collections!A:A,collections!D:D)</f>
        <v>E.alb</v>
      </c>
      <c r="D231" t="str">
        <f t="shared" si="5"/>
        <v>Adult</v>
      </c>
      <c r="E231" t="str">
        <f>LOOKUP(A231,collections!A:A,collections!I:I)</f>
        <v>Dried</v>
      </c>
      <c r="F231" s="1">
        <f>LOOKUP(A231,collections!A:A,collections!K:K) - LOOKUP(A231,collections!A:A,collections!E:E)</f>
        <v>139</v>
      </c>
      <c r="G231" s="11">
        <f>INDEX([1]Leaf!$A:$I, MATCH(LOOKUP(A231,collections!A:A,collections!Y:Y)&amp;"."&amp;RIGHT(B231),[1]Leaf!$E:$E,0), 6)</f>
        <v>26.56</v>
      </c>
      <c r="I231" s="9">
        <f>INDEX([1]Leaf!$A:$I, MATCH(LOOKUP(A231,collections!A:A,collections!Y:Y)&amp;"."&amp;RIGHT(B231),[1]Leaf!$E:$E,0), 7)</f>
        <v>0.70730000000000004</v>
      </c>
      <c r="R231" s="1">
        <v>3</v>
      </c>
      <c r="S231" s="1">
        <v>2</v>
      </c>
      <c r="T231" s="1">
        <v>2</v>
      </c>
      <c r="U231" s="1">
        <v>2</v>
      </c>
      <c r="V231" s="1">
        <v>2</v>
      </c>
      <c r="W231" s="1">
        <v>0</v>
      </c>
      <c r="X231" s="1">
        <v>2</v>
      </c>
      <c r="Y231" s="1">
        <v>0</v>
      </c>
      <c r="Z231" s="1">
        <v>2</v>
      </c>
      <c r="AA231" s="1">
        <v>0</v>
      </c>
      <c r="AB231" s="1">
        <v>2</v>
      </c>
      <c r="AC231" s="1">
        <v>0</v>
      </c>
      <c r="AD231" s="1">
        <v>2</v>
      </c>
      <c r="AE231" s="1">
        <v>0</v>
      </c>
      <c r="AF231" s="1">
        <v>1</v>
      </c>
      <c r="AG231" s="1">
        <v>0</v>
      </c>
    </row>
    <row r="232" spans="1:33" x14ac:dyDescent="0.2">
      <c r="A232" s="7" t="s">
        <v>110</v>
      </c>
      <c r="B232" t="s">
        <v>39</v>
      </c>
      <c r="C232" t="str">
        <f>LOOKUP(A232,collections!A:A,collections!D:D)</f>
        <v>E.alb</v>
      </c>
      <c r="D232" t="str">
        <f t="shared" si="5"/>
        <v>Adult</v>
      </c>
      <c r="E232" t="str">
        <f>LOOKUP(A232,collections!A:A,collections!I:I)</f>
        <v>Dried</v>
      </c>
      <c r="F232" s="1">
        <f>LOOKUP(A232,collections!A:A,collections!K:K) - LOOKUP(A232,collections!A:A,collections!E:E)</f>
        <v>139</v>
      </c>
      <c r="G232" s="11">
        <f>INDEX([1]Leaf!$A:$I, MATCH(LOOKUP(A232,collections!A:A,collections!Y:Y)&amp;"."&amp;RIGHT(B232),[1]Leaf!$E:$E,0), 6)</f>
        <v>35.18</v>
      </c>
      <c r="I232" s="9">
        <f>INDEX([1]Leaf!$A:$I, MATCH(LOOKUP(A232,collections!A:A,collections!Y:Y)&amp;"."&amp;RIGHT(B232),[1]Leaf!$E:$E,0), 7)</f>
        <v>1.0755999999999999</v>
      </c>
      <c r="R232" s="1">
        <v>4</v>
      </c>
      <c r="S232" s="1">
        <v>0</v>
      </c>
      <c r="T232" s="1">
        <v>4</v>
      </c>
      <c r="U232" s="1">
        <v>0</v>
      </c>
      <c r="V232" s="1">
        <v>3</v>
      </c>
      <c r="W232" s="1">
        <v>0</v>
      </c>
      <c r="X232" s="1">
        <v>3</v>
      </c>
      <c r="Y232" s="1">
        <v>0</v>
      </c>
      <c r="Z232" s="1">
        <v>3</v>
      </c>
      <c r="AA232" s="1">
        <v>14</v>
      </c>
      <c r="AB232" s="1">
        <v>3</v>
      </c>
      <c r="AC232" s="1">
        <v>15</v>
      </c>
      <c r="AD232" s="1">
        <v>3</v>
      </c>
      <c r="AE232" s="1">
        <v>7</v>
      </c>
      <c r="AF232" s="1">
        <v>4</v>
      </c>
      <c r="AG232" s="1">
        <v>11</v>
      </c>
    </row>
    <row r="233" spans="1:33" x14ac:dyDescent="0.2">
      <c r="A233" s="7" t="s">
        <v>111</v>
      </c>
      <c r="B233" t="s">
        <v>6</v>
      </c>
      <c r="C233" t="str">
        <f>LOOKUP(A233,collections!A:A,collections!D:D)</f>
        <v>E.mac</v>
      </c>
      <c r="D233" t="str">
        <f t="shared" si="5"/>
        <v>Adult</v>
      </c>
      <c r="E233" t="str">
        <f>LOOKUP(A233,collections!A:A,collections!I:I)</f>
        <v>Dried</v>
      </c>
      <c r="F233" s="1">
        <f>LOOKUP(A233,collections!A:A,collections!K:K) - LOOKUP(A233,collections!A:A,collections!E:E)</f>
        <v>139</v>
      </c>
      <c r="G233" s="11">
        <f>INDEX([1]Leaf!$A:$I, MATCH(LOOKUP(A233,collections!A:A,collections!Y:Y)&amp;"."&amp;RIGHT(B233),[1]Leaf!$E:$E,0), 6)</f>
        <v>17.13</v>
      </c>
      <c r="I233" s="9">
        <f>INDEX([1]Leaf!$A:$I, MATCH(LOOKUP(A233,collections!A:A,collections!Y:Y)&amp;"."&amp;RIGHT(B233),[1]Leaf!$E:$E,0), 7)</f>
        <v>0.4264</v>
      </c>
      <c r="R233" s="1">
        <v>5</v>
      </c>
      <c r="S233" s="1">
        <v>1</v>
      </c>
      <c r="T233" s="1">
        <v>4</v>
      </c>
      <c r="U233" s="1">
        <v>3</v>
      </c>
      <c r="V233" s="1">
        <v>4</v>
      </c>
      <c r="W233" s="1">
        <v>7</v>
      </c>
      <c r="X233" s="1">
        <v>5</v>
      </c>
      <c r="Y233" s="1">
        <v>5</v>
      </c>
      <c r="Z233" s="1">
        <v>3</v>
      </c>
      <c r="AA233" s="1">
        <v>2</v>
      </c>
      <c r="AB233" s="1">
        <v>3</v>
      </c>
      <c r="AC233" s="1">
        <v>0</v>
      </c>
      <c r="AD233" s="1">
        <v>3</v>
      </c>
      <c r="AE233" s="1">
        <v>1</v>
      </c>
      <c r="AF233" s="1">
        <v>2</v>
      </c>
      <c r="AG233" s="1">
        <v>1</v>
      </c>
    </row>
    <row r="234" spans="1:33" x14ac:dyDescent="0.2">
      <c r="A234" s="7" t="s">
        <v>111</v>
      </c>
      <c r="B234" t="s">
        <v>7</v>
      </c>
      <c r="C234" t="str">
        <f>LOOKUP(A234,collections!A:A,collections!D:D)</f>
        <v>E.mac</v>
      </c>
      <c r="D234" t="str">
        <f t="shared" si="5"/>
        <v>Adult</v>
      </c>
      <c r="E234" t="str">
        <f>LOOKUP(A234,collections!A:A,collections!I:I)</f>
        <v>Dried</v>
      </c>
      <c r="F234" s="1">
        <f>LOOKUP(A234,collections!A:A,collections!K:K) - LOOKUP(A234,collections!A:A,collections!E:E)</f>
        <v>139</v>
      </c>
      <c r="G234" s="11">
        <f>INDEX([1]Leaf!$A:$I, MATCH(LOOKUP(A234,collections!A:A,collections!Y:Y)&amp;"."&amp;RIGHT(B234),[1]Leaf!$E:$E,0), 6)</f>
        <v>20.64</v>
      </c>
      <c r="I234" s="9">
        <f>INDEX([1]Leaf!$A:$I, MATCH(LOOKUP(A234,collections!A:A,collections!Y:Y)&amp;"."&amp;RIGHT(B234),[1]Leaf!$E:$E,0), 7)</f>
        <v>0.4919</v>
      </c>
      <c r="R234" s="1">
        <v>5</v>
      </c>
      <c r="S234" s="1">
        <v>5</v>
      </c>
      <c r="T234" s="1">
        <v>3</v>
      </c>
      <c r="U234" s="1">
        <v>6</v>
      </c>
      <c r="V234" s="1">
        <v>4</v>
      </c>
      <c r="W234" s="1">
        <v>3</v>
      </c>
      <c r="X234" s="1">
        <v>4</v>
      </c>
      <c r="Y234" s="1">
        <v>3</v>
      </c>
      <c r="Z234" s="1">
        <v>3</v>
      </c>
      <c r="AA234" s="1">
        <v>3</v>
      </c>
      <c r="AB234" s="1">
        <v>3</v>
      </c>
      <c r="AC234" s="1">
        <v>3</v>
      </c>
      <c r="AD234" s="1">
        <v>4</v>
      </c>
      <c r="AE234" s="1">
        <v>0</v>
      </c>
      <c r="AF234" s="1">
        <v>3</v>
      </c>
      <c r="AG234" s="1">
        <v>1</v>
      </c>
    </row>
    <row r="235" spans="1:33" x14ac:dyDescent="0.2">
      <c r="A235" s="7" t="s">
        <v>111</v>
      </c>
      <c r="B235" t="s">
        <v>39</v>
      </c>
      <c r="C235" t="str">
        <f>LOOKUP(A235,collections!A:A,collections!D:D)</f>
        <v>E.mac</v>
      </c>
      <c r="D235" t="str">
        <f t="shared" si="5"/>
        <v>Adult</v>
      </c>
      <c r="E235" t="str">
        <f>LOOKUP(A235,collections!A:A,collections!I:I)</f>
        <v>Dried</v>
      </c>
      <c r="F235" s="1">
        <f>LOOKUP(A235,collections!A:A,collections!K:K) - LOOKUP(A235,collections!A:A,collections!E:E)</f>
        <v>139</v>
      </c>
      <c r="G235" s="11">
        <f>INDEX([1]Leaf!$A:$I, MATCH(LOOKUP(A235,collections!A:A,collections!Y:Y)&amp;"."&amp;RIGHT(B235),[1]Leaf!$E:$E,0), 6)</f>
        <v>24.2</v>
      </c>
      <c r="I235" s="9">
        <f>INDEX([1]Leaf!$A:$I, MATCH(LOOKUP(A235,collections!A:A,collections!Y:Y)&amp;"."&amp;RIGHT(B235),[1]Leaf!$E:$E,0), 7)</f>
        <v>0.57020000000000004</v>
      </c>
      <c r="R235" s="1">
        <v>2</v>
      </c>
      <c r="S235" s="1">
        <v>3</v>
      </c>
      <c r="T235" s="1">
        <v>4</v>
      </c>
      <c r="U235" s="1">
        <v>2</v>
      </c>
      <c r="V235" s="1">
        <v>4</v>
      </c>
      <c r="W235" s="1">
        <v>5</v>
      </c>
      <c r="X235" s="1">
        <v>6</v>
      </c>
      <c r="Y235" s="1">
        <v>1</v>
      </c>
      <c r="Z235" s="1">
        <v>6</v>
      </c>
      <c r="AA235" s="1">
        <v>0</v>
      </c>
      <c r="AB235" s="1">
        <v>4</v>
      </c>
      <c r="AC235" s="1">
        <v>0</v>
      </c>
      <c r="AD235" s="1">
        <v>3</v>
      </c>
      <c r="AE235" s="1">
        <v>0</v>
      </c>
      <c r="AF235" s="1">
        <v>4</v>
      </c>
      <c r="AG235" s="1">
        <v>0</v>
      </c>
    </row>
    <row r="236" spans="1:33" x14ac:dyDescent="0.2">
      <c r="A236" s="7" t="s">
        <v>112</v>
      </c>
      <c r="B236" t="s">
        <v>6</v>
      </c>
      <c r="C236" t="str">
        <f>LOOKUP(A236,collections!A:A,collections!D:D)</f>
        <v>E.mac</v>
      </c>
      <c r="D236" t="str">
        <f t="shared" si="5"/>
        <v>Adult</v>
      </c>
      <c r="E236" t="str">
        <f>LOOKUP(A236,collections!A:A,collections!I:I)</f>
        <v>Dried</v>
      </c>
      <c r="F236" s="1">
        <f>LOOKUP(A236,collections!A:A,collections!K:K) - LOOKUP(A236,collections!A:A,collections!E:E)</f>
        <v>142</v>
      </c>
      <c r="G236" s="11">
        <f>INDEX([1]Leaf!$A:$I, MATCH(LOOKUP(A236,collections!A:A,collections!Y:Y)&amp;"."&amp;RIGHT(B236),[1]Leaf!$E:$E,0), 6)</f>
        <v>14.65</v>
      </c>
      <c r="I236" s="9">
        <f>INDEX([1]Leaf!$A:$I, MATCH(LOOKUP(A236,collections!A:A,collections!Y:Y)&amp;"."&amp;RIGHT(B236),[1]Leaf!$E:$E,0), 7)</f>
        <v>0.47249999999999998</v>
      </c>
      <c r="R236" s="1">
        <v>5</v>
      </c>
      <c r="S236" s="1">
        <v>2</v>
      </c>
      <c r="T236" s="1">
        <v>3</v>
      </c>
      <c r="U236" s="1">
        <v>3</v>
      </c>
      <c r="V236" s="1">
        <v>3</v>
      </c>
      <c r="W236" s="1">
        <v>4</v>
      </c>
      <c r="X236" s="1">
        <v>2</v>
      </c>
      <c r="Y236" s="1">
        <v>3</v>
      </c>
      <c r="Z236" s="1">
        <v>5</v>
      </c>
      <c r="AA236" s="1">
        <v>0</v>
      </c>
      <c r="AB236" s="1">
        <v>5</v>
      </c>
      <c r="AC236" s="1">
        <v>0</v>
      </c>
      <c r="AD236" s="1">
        <v>4</v>
      </c>
      <c r="AE236" s="1">
        <v>0</v>
      </c>
      <c r="AF236" s="1">
        <v>6</v>
      </c>
      <c r="AG236" s="1">
        <v>0</v>
      </c>
    </row>
    <row r="237" spans="1:33" x14ac:dyDescent="0.2">
      <c r="A237" s="7" t="s">
        <v>112</v>
      </c>
      <c r="B237" t="s">
        <v>7</v>
      </c>
      <c r="C237" t="str">
        <f>LOOKUP(A237,collections!A:A,collections!D:D)</f>
        <v>E.mac</v>
      </c>
      <c r="D237" t="str">
        <f t="shared" si="5"/>
        <v>Adult</v>
      </c>
      <c r="E237" t="str">
        <f>LOOKUP(A237,collections!A:A,collections!I:I)</f>
        <v>Dried</v>
      </c>
      <c r="F237" s="1">
        <f>LOOKUP(A237,collections!A:A,collections!K:K) - LOOKUP(A237,collections!A:A,collections!E:E)</f>
        <v>142</v>
      </c>
      <c r="G237" s="11">
        <f>INDEX([1]Leaf!$A:$I, MATCH(LOOKUP(A237,collections!A:A,collections!Y:Y)&amp;"."&amp;RIGHT(B237),[1]Leaf!$E:$E,0), 6)</f>
        <v>15.38</v>
      </c>
      <c r="I237" s="9">
        <f>INDEX([1]Leaf!$A:$I, MATCH(LOOKUP(A237,collections!A:A,collections!Y:Y)&amp;"."&amp;RIGHT(B237),[1]Leaf!$E:$E,0), 7)</f>
        <v>0.34889999999999999</v>
      </c>
      <c r="R237" s="1">
        <v>6</v>
      </c>
      <c r="S237" s="1">
        <v>6</v>
      </c>
      <c r="T237" s="1">
        <v>5</v>
      </c>
      <c r="U237" s="1">
        <v>6</v>
      </c>
      <c r="V237" s="1">
        <v>3</v>
      </c>
      <c r="W237" s="1">
        <v>2</v>
      </c>
      <c r="X237" s="1">
        <v>3</v>
      </c>
      <c r="Y237" s="1">
        <v>4</v>
      </c>
      <c r="Z237" s="1">
        <v>3</v>
      </c>
      <c r="AA237" s="1">
        <v>4</v>
      </c>
      <c r="AB237" s="1">
        <v>4</v>
      </c>
      <c r="AC237" s="1">
        <v>5</v>
      </c>
      <c r="AD237" s="1">
        <v>4</v>
      </c>
      <c r="AE237" s="1">
        <v>3</v>
      </c>
      <c r="AF237" s="1">
        <v>3</v>
      </c>
      <c r="AG237" s="1">
        <v>1</v>
      </c>
    </row>
    <row r="238" spans="1:33" x14ac:dyDescent="0.2">
      <c r="A238" s="7" t="s">
        <v>112</v>
      </c>
      <c r="B238" t="s">
        <v>39</v>
      </c>
      <c r="C238" t="str">
        <f>LOOKUP(A238,collections!A:A,collections!D:D)</f>
        <v>E.mac</v>
      </c>
      <c r="D238" t="str">
        <f t="shared" si="5"/>
        <v>Adult</v>
      </c>
      <c r="E238" t="str">
        <f>LOOKUP(A238,collections!A:A,collections!I:I)</f>
        <v>Dried</v>
      </c>
      <c r="F238" s="1">
        <f>LOOKUP(A238,collections!A:A,collections!K:K) - LOOKUP(A238,collections!A:A,collections!E:E)</f>
        <v>142</v>
      </c>
      <c r="G238" s="11">
        <f>INDEX([1]Leaf!$A:$I, MATCH(LOOKUP(A238,collections!A:A,collections!Y:Y)&amp;"."&amp;RIGHT(B238),[1]Leaf!$E:$E,0), 6)</f>
        <v>25.94</v>
      </c>
      <c r="I238" s="9">
        <f>INDEX([1]Leaf!$A:$I, MATCH(LOOKUP(A238,collections!A:A,collections!Y:Y)&amp;"."&amp;RIGHT(B238),[1]Leaf!$E:$E,0), 7)</f>
        <v>0.8034</v>
      </c>
      <c r="R238" s="1">
        <v>2</v>
      </c>
      <c r="S238" s="1">
        <v>4</v>
      </c>
      <c r="T238" s="1">
        <v>4</v>
      </c>
      <c r="U238" s="1">
        <v>2</v>
      </c>
      <c r="V238" s="1">
        <v>5</v>
      </c>
      <c r="W238" s="1">
        <v>2</v>
      </c>
      <c r="X238" s="1">
        <v>4</v>
      </c>
      <c r="Y238" s="1">
        <v>2</v>
      </c>
      <c r="Z238" s="1">
        <v>6</v>
      </c>
      <c r="AA238" s="1">
        <v>0</v>
      </c>
      <c r="AB238" s="1">
        <v>2</v>
      </c>
      <c r="AC238" s="1">
        <v>0</v>
      </c>
      <c r="AD238" s="1">
        <v>3</v>
      </c>
      <c r="AE238" s="1">
        <v>0</v>
      </c>
      <c r="AF238" s="1">
        <v>3</v>
      </c>
      <c r="AG238" s="1">
        <v>0</v>
      </c>
    </row>
    <row r="239" spans="1:33" x14ac:dyDescent="0.2">
      <c r="A239" s="7" t="s">
        <v>113</v>
      </c>
      <c r="B239" t="s">
        <v>6</v>
      </c>
      <c r="C239" t="str">
        <f>LOOKUP(A239,collections!A:A,collections!D:D)</f>
        <v>E.tri</v>
      </c>
      <c r="D239" t="str">
        <f t="shared" si="5"/>
        <v>Adult</v>
      </c>
      <c r="E239" t="str">
        <f>LOOKUP(A239,collections!A:A,collections!I:I)</f>
        <v>Dried</v>
      </c>
      <c r="F239" s="1">
        <f>LOOKUP(A239,collections!A:A,collections!K:K) - LOOKUP(A239,collections!A:A,collections!E:E)</f>
        <v>142</v>
      </c>
      <c r="G239" s="11">
        <f>INDEX([1]Leaf!$A:$I, MATCH(LOOKUP(A239,collections!A:A,collections!Y:Y)&amp;"."&amp;RIGHT(B239),[1]Leaf!$E:$E,0), 6)</f>
        <v>18.55</v>
      </c>
      <c r="I239" s="9">
        <f>INDEX([1]Leaf!$A:$I, MATCH(LOOKUP(A239,collections!A:A,collections!Y:Y)&amp;"."&amp;RIGHT(B239),[1]Leaf!$E:$E,0), 7)</f>
        <v>0.42159999999999997</v>
      </c>
      <c r="R239" s="1">
        <v>5</v>
      </c>
      <c r="S239" s="1">
        <v>9</v>
      </c>
      <c r="T239" s="1">
        <v>4</v>
      </c>
      <c r="U239" s="1">
        <v>7</v>
      </c>
      <c r="V239" s="1">
        <v>4</v>
      </c>
      <c r="W239" s="1">
        <v>7</v>
      </c>
      <c r="X239" s="1">
        <v>3</v>
      </c>
      <c r="Y239" s="1">
        <v>8</v>
      </c>
      <c r="Z239" s="1">
        <v>3</v>
      </c>
      <c r="AA239" s="1">
        <v>0</v>
      </c>
      <c r="AB239" s="1">
        <v>4</v>
      </c>
      <c r="AC239" s="1">
        <v>0</v>
      </c>
      <c r="AD239" s="1">
        <v>1</v>
      </c>
      <c r="AE239" s="1">
        <v>0</v>
      </c>
      <c r="AF239" s="1">
        <v>3</v>
      </c>
      <c r="AG239" s="1">
        <v>0</v>
      </c>
    </row>
    <row r="240" spans="1:33" x14ac:dyDescent="0.2">
      <c r="A240" s="7" t="s">
        <v>113</v>
      </c>
      <c r="B240" t="s">
        <v>7</v>
      </c>
      <c r="C240" t="str">
        <f>LOOKUP(A240,collections!A:A,collections!D:D)</f>
        <v>E.tri</v>
      </c>
      <c r="D240" t="str">
        <f t="shared" si="5"/>
        <v>Adult</v>
      </c>
      <c r="E240" t="str">
        <f>LOOKUP(A240,collections!A:A,collections!I:I)</f>
        <v>Dried</v>
      </c>
      <c r="F240" s="1">
        <f>LOOKUP(A240,collections!A:A,collections!K:K) - LOOKUP(A240,collections!A:A,collections!E:E)</f>
        <v>142</v>
      </c>
      <c r="G240" s="11">
        <f>INDEX([1]Leaf!$A:$I, MATCH(LOOKUP(A240,collections!A:A,collections!Y:Y)&amp;"."&amp;RIGHT(B240),[1]Leaf!$E:$E,0), 6)</f>
        <v>21.72</v>
      </c>
      <c r="I240" s="9">
        <f>INDEX([1]Leaf!$A:$I, MATCH(LOOKUP(A240,collections!A:A,collections!Y:Y)&amp;"."&amp;RIGHT(B240),[1]Leaf!$E:$E,0), 7)</f>
        <v>0.54079999999999995</v>
      </c>
      <c r="R240" s="1">
        <v>3</v>
      </c>
      <c r="S240" s="1">
        <v>11</v>
      </c>
      <c r="T240" s="1">
        <v>4</v>
      </c>
      <c r="U240" s="1">
        <v>12</v>
      </c>
      <c r="V240" s="1">
        <v>4</v>
      </c>
      <c r="W240" s="1">
        <v>14</v>
      </c>
      <c r="X240" s="1">
        <v>5</v>
      </c>
      <c r="Y240" s="1">
        <v>12</v>
      </c>
      <c r="Z240" s="1">
        <v>2</v>
      </c>
      <c r="AA240" s="1">
        <v>0</v>
      </c>
      <c r="AB240" s="1">
        <v>3</v>
      </c>
      <c r="AC240" s="1">
        <v>0</v>
      </c>
      <c r="AD240" s="1">
        <v>2</v>
      </c>
      <c r="AE240" s="1">
        <v>0</v>
      </c>
      <c r="AF240" s="1">
        <v>3</v>
      </c>
      <c r="AG240" s="1">
        <v>0</v>
      </c>
    </row>
    <row r="241" spans="1:33" x14ac:dyDescent="0.2">
      <c r="A241" s="7" t="s">
        <v>113</v>
      </c>
      <c r="B241" t="s">
        <v>39</v>
      </c>
      <c r="C241" t="str">
        <f>LOOKUP(A241,collections!A:A,collections!D:D)</f>
        <v>E.tri</v>
      </c>
      <c r="D241" t="str">
        <f t="shared" si="5"/>
        <v>Adult</v>
      </c>
      <c r="E241" t="str">
        <f>LOOKUP(A241,collections!A:A,collections!I:I)</f>
        <v>Dried</v>
      </c>
      <c r="F241" s="1">
        <f>LOOKUP(A241,collections!A:A,collections!K:K) - LOOKUP(A241,collections!A:A,collections!E:E)</f>
        <v>142</v>
      </c>
      <c r="G241" s="11">
        <f>INDEX([1]Leaf!$A:$I, MATCH(LOOKUP(A241,collections!A:A,collections!Y:Y)&amp;"."&amp;RIGHT(B241),[1]Leaf!$E:$E,0), 6)</f>
        <v>23.93</v>
      </c>
      <c r="I241" s="9">
        <f>INDEX([1]Leaf!$A:$I, MATCH(LOOKUP(A241,collections!A:A,collections!Y:Y)&amp;"."&amp;RIGHT(B241),[1]Leaf!$E:$E,0), 7)</f>
        <v>0.55840000000000001</v>
      </c>
      <c r="R241" s="1">
        <v>5</v>
      </c>
      <c r="S241" s="1">
        <v>10</v>
      </c>
      <c r="T241" s="1">
        <v>4</v>
      </c>
      <c r="U241" s="1">
        <v>12</v>
      </c>
      <c r="V241" s="1">
        <v>3</v>
      </c>
      <c r="W241" s="1">
        <v>13</v>
      </c>
      <c r="X241" s="1">
        <v>3</v>
      </c>
      <c r="Y241" s="1">
        <v>10</v>
      </c>
      <c r="Z241" s="1">
        <v>3</v>
      </c>
      <c r="AA241" s="1">
        <v>0</v>
      </c>
      <c r="AB241" s="1">
        <v>3</v>
      </c>
      <c r="AC241" s="1">
        <v>0</v>
      </c>
      <c r="AD241" s="1">
        <v>3</v>
      </c>
      <c r="AE241" s="1">
        <v>0</v>
      </c>
      <c r="AF241" s="1">
        <v>2</v>
      </c>
      <c r="AG241" s="1">
        <v>1</v>
      </c>
    </row>
    <row r="242" spans="1:33" x14ac:dyDescent="0.2">
      <c r="A242" s="7" t="s">
        <v>114</v>
      </c>
      <c r="B242" t="s">
        <v>6</v>
      </c>
      <c r="C242" t="str">
        <f>LOOKUP(A242,collections!A:A,collections!D:D)</f>
        <v>E.obl</v>
      </c>
      <c r="D242" t="str">
        <f t="shared" si="5"/>
        <v>Adult</v>
      </c>
      <c r="E242" t="str">
        <f>LOOKUP(A242,collections!A:A,collections!I:I)</f>
        <v>Fresh</v>
      </c>
      <c r="F242" s="1">
        <f>LOOKUP(A242,collections!A:A,collections!K:K) - LOOKUP(A242,collections!A:A,collections!E:E)</f>
        <v>38</v>
      </c>
      <c r="G242" s="11">
        <v>50.09</v>
      </c>
      <c r="H242">
        <v>46.42</v>
      </c>
      <c r="I242" s="9">
        <v>0.93300000000000005</v>
      </c>
      <c r="J242" s="5">
        <v>6</v>
      </c>
      <c r="K242" s="5">
        <v>18</v>
      </c>
      <c r="L242" s="5">
        <v>5</v>
      </c>
      <c r="M242" s="5">
        <v>14</v>
      </c>
      <c r="N242" s="5">
        <v>3</v>
      </c>
      <c r="O242" s="5">
        <v>17</v>
      </c>
      <c r="P242" s="5">
        <v>4</v>
      </c>
      <c r="Q242" s="5">
        <v>13</v>
      </c>
      <c r="R242" s="1">
        <v>3</v>
      </c>
      <c r="S242" s="1">
        <v>7</v>
      </c>
      <c r="T242" s="1">
        <v>3</v>
      </c>
      <c r="U242" s="1">
        <v>9</v>
      </c>
      <c r="V242" s="1">
        <v>2</v>
      </c>
      <c r="W242" s="1">
        <v>5</v>
      </c>
      <c r="X242" s="1">
        <v>4</v>
      </c>
      <c r="Y242" s="1">
        <v>6</v>
      </c>
      <c r="Z242" s="1">
        <v>4</v>
      </c>
      <c r="AA242" s="1">
        <v>0</v>
      </c>
      <c r="AB242" s="1">
        <v>5</v>
      </c>
      <c r="AC242" s="1">
        <v>1</v>
      </c>
      <c r="AD242" s="1">
        <v>3</v>
      </c>
      <c r="AE242" s="1">
        <v>0</v>
      </c>
      <c r="AF242" s="1">
        <v>2</v>
      </c>
      <c r="AG242" s="1">
        <v>0</v>
      </c>
    </row>
    <row r="243" spans="1:33" x14ac:dyDescent="0.2">
      <c r="A243" s="7" t="s">
        <v>114</v>
      </c>
      <c r="B243" t="s">
        <v>7</v>
      </c>
      <c r="C243" t="str">
        <f>LOOKUP(A243,collections!A:A,collections!D:D)</f>
        <v>E.obl</v>
      </c>
      <c r="D243" t="str">
        <f t="shared" si="5"/>
        <v>Adult</v>
      </c>
      <c r="E243" t="str">
        <f>LOOKUP(A243,collections!A:A,collections!I:I)</f>
        <v>Fresh</v>
      </c>
      <c r="F243" s="1">
        <f>LOOKUP(A243,collections!A:A,collections!K:K) - LOOKUP(A243,collections!A:A,collections!E:E)</f>
        <v>38</v>
      </c>
      <c r="G243" s="11">
        <v>33.15</v>
      </c>
      <c r="H243">
        <v>30.21</v>
      </c>
      <c r="I243" s="9">
        <v>0.60499999999999998</v>
      </c>
      <c r="J243" s="5">
        <v>2</v>
      </c>
      <c r="K243" s="5">
        <v>18</v>
      </c>
      <c r="L243" s="5">
        <v>5</v>
      </c>
      <c r="M243" s="5">
        <v>11</v>
      </c>
      <c r="N243" s="5">
        <v>8</v>
      </c>
      <c r="O243" s="5">
        <v>13</v>
      </c>
      <c r="P243" s="5">
        <v>4</v>
      </c>
      <c r="Q243" s="5">
        <v>12</v>
      </c>
      <c r="R243" s="1">
        <v>3</v>
      </c>
      <c r="S243" s="1">
        <v>3</v>
      </c>
      <c r="T243" s="1">
        <v>3</v>
      </c>
      <c r="U243" s="1">
        <v>4</v>
      </c>
      <c r="V243" s="1">
        <v>4</v>
      </c>
      <c r="W243" s="1">
        <v>6</v>
      </c>
      <c r="X243" s="1">
        <v>3</v>
      </c>
      <c r="Y243" s="1">
        <v>4</v>
      </c>
      <c r="Z243" s="1">
        <v>4</v>
      </c>
      <c r="AA243" s="1">
        <v>0</v>
      </c>
      <c r="AB243" s="1">
        <v>2</v>
      </c>
      <c r="AC243" s="1">
        <v>0</v>
      </c>
      <c r="AD243" s="1">
        <v>3</v>
      </c>
      <c r="AE243" s="1">
        <v>0</v>
      </c>
      <c r="AF243" s="1">
        <v>1</v>
      </c>
      <c r="AG243" s="1">
        <v>1</v>
      </c>
    </row>
    <row r="244" spans="1:33" x14ac:dyDescent="0.2">
      <c r="A244" s="7" t="s">
        <v>114</v>
      </c>
      <c r="B244" t="s">
        <v>39</v>
      </c>
      <c r="C244" t="str">
        <f>LOOKUP(A244,collections!A:A,collections!D:D)</f>
        <v>E.obl</v>
      </c>
      <c r="D244" t="str">
        <f t="shared" si="5"/>
        <v>Adult</v>
      </c>
      <c r="E244" t="str">
        <f>LOOKUP(A244,collections!A:A,collections!I:I)</f>
        <v>Fresh</v>
      </c>
      <c r="F244" s="1">
        <f>LOOKUP(A244,collections!A:A,collections!K:K) - LOOKUP(A244,collections!A:A,collections!E:E)</f>
        <v>38</v>
      </c>
      <c r="G244" s="11">
        <v>40.03</v>
      </c>
      <c r="H244">
        <v>37.200000000000003</v>
      </c>
      <c r="I244" s="9">
        <v>0.79200000000000004</v>
      </c>
      <c r="J244" s="5">
        <v>4</v>
      </c>
      <c r="K244" s="5">
        <v>12</v>
      </c>
      <c r="L244" s="5">
        <v>7</v>
      </c>
      <c r="M244" s="5">
        <v>12</v>
      </c>
      <c r="N244" s="5">
        <v>6</v>
      </c>
      <c r="O244" s="5">
        <v>14</v>
      </c>
      <c r="P244" s="5">
        <v>7</v>
      </c>
      <c r="Q244" s="5">
        <v>10</v>
      </c>
      <c r="R244" s="1">
        <v>3</v>
      </c>
      <c r="S244" s="1">
        <v>8</v>
      </c>
      <c r="T244" s="1">
        <v>2</v>
      </c>
      <c r="U244" s="1">
        <v>7</v>
      </c>
      <c r="V244" s="1">
        <v>2</v>
      </c>
      <c r="W244" s="1">
        <v>12</v>
      </c>
      <c r="X244" s="1">
        <v>5</v>
      </c>
      <c r="Y244" s="1">
        <v>12</v>
      </c>
      <c r="Z244" s="1">
        <v>2</v>
      </c>
      <c r="AA244" s="1">
        <v>1</v>
      </c>
      <c r="AB244" s="1">
        <v>2</v>
      </c>
      <c r="AC244" s="1">
        <v>4</v>
      </c>
      <c r="AD244" s="1">
        <v>3</v>
      </c>
      <c r="AE244" s="1">
        <v>2</v>
      </c>
      <c r="AF244" s="1">
        <v>6</v>
      </c>
      <c r="AG244" s="1">
        <v>1</v>
      </c>
    </row>
    <row r="245" spans="1:33" x14ac:dyDescent="0.2">
      <c r="A245" s="7" t="s">
        <v>115</v>
      </c>
      <c r="B245" t="s">
        <v>6</v>
      </c>
      <c r="C245" t="str">
        <f>LOOKUP(A245,collections!A:A,collections!D:D)</f>
        <v>E.cyp</v>
      </c>
      <c r="D245" t="str">
        <f t="shared" si="5"/>
        <v>Adult</v>
      </c>
      <c r="E245" t="str">
        <f>LOOKUP(A245,collections!A:A,collections!I:I)</f>
        <v>Fresh</v>
      </c>
      <c r="F245" s="1">
        <f>LOOKUP(A245,collections!A:A,collections!K:K) - LOOKUP(A245,collections!A:A,collections!E:E)</f>
        <v>38</v>
      </c>
      <c r="G245" s="11">
        <v>55.51</v>
      </c>
      <c r="H245">
        <v>46.68</v>
      </c>
      <c r="I245" s="9">
        <v>0.96099999999999997</v>
      </c>
      <c r="J245" s="5">
        <v>5</v>
      </c>
      <c r="K245" s="5">
        <v>17</v>
      </c>
      <c r="L245" s="5">
        <v>6</v>
      </c>
      <c r="M245" s="5">
        <v>17</v>
      </c>
      <c r="N245" s="5">
        <v>3</v>
      </c>
      <c r="O245" s="5">
        <v>18</v>
      </c>
      <c r="P245" s="5">
        <v>6</v>
      </c>
      <c r="Q245" s="5">
        <v>20</v>
      </c>
      <c r="R245" s="1">
        <v>8</v>
      </c>
      <c r="S245" s="1">
        <v>12</v>
      </c>
      <c r="T245" s="1">
        <v>8</v>
      </c>
      <c r="U245" s="1">
        <v>9</v>
      </c>
      <c r="V245" s="1">
        <v>8</v>
      </c>
      <c r="W245" s="1">
        <v>6</v>
      </c>
      <c r="X245" s="1">
        <v>5</v>
      </c>
      <c r="Y245" s="1">
        <v>8</v>
      </c>
      <c r="Z245" s="1">
        <v>5</v>
      </c>
      <c r="AA245" s="1">
        <v>9</v>
      </c>
      <c r="AB245" s="1">
        <v>5</v>
      </c>
      <c r="AC245" s="1">
        <v>4</v>
      </c>
      <c r="AD245" s="1">
        <v>4</v>
      </c>
      <c r="AE245" s="1">
        <v>8</v>
      </c>
      <c r="AF245" s="1">
        <v>4</v>
      </c>
      <c r="AG245" s="1">
        <v>3</v>
      </c>
    </row>
    <row r="246" spans="1:33" x14ac:dyDescent="0.2">
      <c r="A246" s="7" t="s">
        <v>115</v>
      </c>
      <c r="B246" t="s">
        <v>7</v>
      </c>
      <c r="C246" t="str">
        <f>LOOKUP(A246,collections!A:A,collections!D:D)</f>
        <v>E.cyp</v>
      </c>
      <c r="D246" t="str">
        <f t="shared" si="5"/>
        <v>Adult</v>
      </c>
      <c r="E246" t="str">
        <f>LOOKUP(A246,collections!A:A,collections!I:I)</f>
        <v>Fresh</v>
      </c>
      <c r="F246" s="1">
        <f>LOOKUP(A246,collections!A:A,collections!K:K) - LOOKUP(A246,collections!A:A,collections!E:E)</f>
        <v>38</v>
      </c>
      <c r="G246" s="11">
        <v>61.45</v>
      </c>
      <c r="H246">
        <v>55.11</v>
      </c>
      <c r="I246" s="9">
        <v>1.1160000000000001</v>
      </c>
      <c r="J246" s="5">
        <v>6</v>
      </c>
      <c r="K246" s="5">
        <v>13</v>
      </c>
      <c r="L246" s="5">
        <v>7</v>
      </c>
      <c r="M246" s="5">
        <v>7</v>
      </c>
      <c r="N246" s="5">
        <v>5</v>
      </c>
      <c r="O246" s="5">
        <v>15</v>
      </c>
      <c r="P246" s="5">
        <v>6</v>
      </c>
      <c r="Q246" s="5">
        <v>13</v>
      </c>
      <c r="R246" s="1">
        <v>6</v>
      </c>
      <c r="S246" s="1">
        <v>8</v>
      </c>
      <c r="T246" s="1">
        <v>2</v>
      </c>
      <c r="U246" s="1">
        <v>10</v>
      </c>
      <c r="V246" s="1">
        <v>3</v>
      </c>
      <c r="W246" s="1">
        <v>7</v>
      </c>
      <c r="X246" s="1">
        <v>5</v>
      </c>
      <c r="Y246" s="1">
        <v>6</v>
      </c>
      <c r="Z246" s="1">
        <v>3</v>
      </c>
      <c r="AA246" s="1">
        <v>3</v>
      </c>
      <c r="AB246" s="1">
        <v>3</v>
      </c>
      <c r="AC246" s="1">
        <v>7</v>
      </c>
      <c r="AD246" s="1">
        <v>4</v>
      </c>
      <c r="AE246" s="1">
        <v>6</v>
      </c>
      <c r="AF246" s="1">
        <v>4</v>
      </c>
      <c r="AG246" s="1">
        <v>3</v>
      </c>
    </row>
    <row r="247" spans="1:33" x14ac:dyDescent="0.2">
      <c r="A247" s="7" t="s">
        <v>115</v>
      </c>
      <c r="B247" t="s">
        <v>39</v>
      </c>
      <c r="C247" t="str">
        <f>LOOKUP(A247,collections!A:A,collections!D:D)</f>
        <v>E.cyp</v>
      </c>
      <c r="D247" t="str">
        <f t="shared" si="5"/>
        <v>Adult</v>
      </c>
      <c r="E247" t="str">
        <f>LOOKUP(A247,collections!A:A,collections!I:I)</f>
        <v>Fresh</v>
      </c>
      <c r="F247" s="1">
        <f>LOOKUP(A247,collections!A:A,collections!K:K) - LOOKUP(A247,collections!A:A,collections!E:E)</f>
        <v>38</v>
      </c>
      <c r="G247" s="11">
        <v>21.47</v>
      </c>
      <c r="H247">
        <v>19.98</v>
      </c>
      <c r="I247" s="9">
        <v>0.45200000000000001</v>
      </c>
      <c r="J247" s="5">
        <v>7</v>
      </c>
      <c r="K247" s="5">
        <v>31</v>
      </c>
      <c r="L247" s="5">
        <v>7</v>
      </c>
      <c r="M247" s="5">
        <v>32</v>
      </c>
      <c r="N247" s="5">
        <v>8</v>
      </c>
      <c r="O247" s="5">
        <v>30</v>
      </c>
      <c r="P247" s="5">
        <v>7</v>
      </c>
      <c r="Q247" s="5">
        <v>28</v>
      </c>
      <c r="R247" s="1">
        <v>10</v>
      </c>
      <c r="S247" s="1">
        <v>16</v>
      </c>
      <c r="T247" s="1">
        <v>10</v>
      </c>
      <c r="U247" s="1">
        <v>8</v>
      </c>
      <c r="V247" s="1">
        <v>8</v>
      </c>
      <c r="W247" s="1">
        <v>24</v>
      </c>
      <c r="X247" s="1">
        <v>8</v>
      </c>
      <c r="Y247" s="1">
        <v>19</v>
      </c>
      <c r="Z247" s="1">
        <v>7</v>
      </c>
      <c r="AA247" s="1">
        <v>15</v>
      </c>
      <c r="AB247" s="1">
        <v>6</v>
      </c>
      <c r="AC247" s="1">
        <v>12</v>
      </c>
      <c r="AD247" s="1">
        <v>6</v>
      </c>
      <c r="AE247" s="1">
        <v>9</v>
      </c>
      <c r="AF247" s="1">
        <v>5</v>
      </c>
      <c r="AG247" s="1">
        <v>18</v>
      </c>
    </row>
    <row r="248" spans="1:33" x14ac:dyDescent="0.2">
      <c r="A248" s="7" t="s">
        <v>116</v>
      </c>
      <c r="B248" t="s">
        <v>6</v>
      </c>
      <c r="C248" t="str">
        <f>LOOKUP(A248,collections!A:A,collections!D:D)</f>
        <v>E.reg</v>
      </c>
      <c r="D248" t="str">
        <f t="shared" si="5"/>
        <v>Adult</v>
      </c>
      <c r="E248" t="str">
        <f>LOOKUP(A248,collections!A:A,collections!I:I)</f>
        <v>Fresh</v>
      </c>
      <c r="F248" s="1">
        <f>LOOKUP(A248,collections!A:A,collections!K:K) - LOOKUP(A248,collections!A:A,collections!E:E)</f>
        <v>38</v>
      </c>
      <c r="G248" s="11">
        <v>12.91</v>
      </c>
      <c r="H248">
        <v>11.87</v>
      </c>
      <c r="I248" s="9">
        <v>0.245</v>
      </c>
      <c r="J248">
        <v>2</v>
      </c>
      <c r="K248">
        <v>6</v>
      </c>
      <c r="L248">
        <v>2</v>
      </c>
      <c r="M248">
        <v>4</v>
      </c>
      <c r="N248">
        <v>3</v>
      </c>
      <c r="O248">
        <v>3</v>
      </c>
      <c r="P248">
        <v>3</v>
      </c>
      <c r="Q248">
        <v>3</v>
      </c>
      <c r="R248" s="1">
        <v>4</v>
      </c>
      <c r="S248" s="1">
        <v>5</v>
      </c>
      <c r="T248" s="1">
        <v>3</v>
      </c>
      <c r="U248" s="1">
        <v>3</v>
      </c>
      <c r="V248" s="1">
        <v>5</v>
      </c>
      <c r="W248" s="1">
        <v>1</v>
      </c>
      <c r="X248" s="1">
        <v>3</v>
      </c>
      <c r="Y248" s="1">
        <v>4</v>
      </c>
      <c r="Z248" s="1">
        <v>3</v>
      </c>
      <c r="AA248" s="1">
        <v>0</v>
      </c>
      <c r="AB248" s="1">
        <v>2</v>
      </c>
      <c r="AC248" s="1">
        <v>0</v>
      </c>
      <c r="AD248" s="1">
        <v>4</v>
      </c>
      <c r="AE248" s="1">
        <v>0</v>
      </c>
      <c r="AF248" s="1">
        <v>3</v>
      </c>
      <c r="AG248" s="1">
        <v>0</v>
      </c>
    </row>
    <row r="249" spans="1:33" x14ac:dyDescent="0.2">
      <c r="A249" s="7" t="s">
        <v>116</v>
      </c>
      <c r="B249" t="s">
        <v>7</v>
      </c>
      <c r="C249" t="str">
        <f>LOOKUP(A249,collections!A:A,collections!D:D)</f>
        <v>E.reg</v>
      </c>
      <c r="D249" t="str">
        <f t="shared" si="5"/>
        <v>Adult</v>
      </c>
      <c r="E249" t="str">
        <f>LOOKUP(A249,collections!A:A,collections!I:I)</f>
        <v>Fresh</v>
      </c>
      <c r="F249" s="1">
        <f>LOOKUP(A249,collections!A:A,collections!K:K) - LOOKUP(A249,collections!A:A,collections!E:E)</f>
        <v>38</v>
      </c>
      <c r="G249" s="11">
        <v>18.41</v>
      </c>
      <c r="H249">
        <v>16.98</v>
      </c>
      <c r="I249" s="9">
        <v>0.29899999999999999</v>
      </c>
      <c r="J249" s="5">
        <v>3</v>
      </c>
      <c r="K249" s="5">
        <v>4</v>
      </c>
      <c r="L249" s="5">
        <v>4</v>
      </c>
      <c r="M249" s="5">
        <v>5</v>
      </c>
      <c r="N249" s="5">
        <v>4</v>
      </c>
      <c r="O249" s="5">
        <v>5</v>
      </c>
      <c r="P249" s="5">
        <v>6</v>
      </c>
      <c r="Q249" s="5">
        <v>6</v>
      </c>
      <c r="R249" s="1">
        <v>3</v>
      </c>
      <c r="S249" s="1">
        <v>7</v>
      </c>
      <c r="T249" s="1">
        <v>3</v>
      </c>
      <c r="U249" s="1">
        <v>4</v>
      </c>
      <c r="V249" s="1">
        <v>3</v>
      </c>
      <c r="W249" s="1">
        <v>4</v>
      </c>
      <c r="X249" s="1">
        <v>2</v>
      </c>
      <c r="Y249" s="1">
        <v>3</v>
      </c>
      <c r="Z249" s="1">
        <v>3</v>
      </c>
      <c r="AA249" s="1">
        <v>0</v>
      </c>
      <c r="AB249" s="1">
        <v>2</v>
      </c>
      <c r="AC249" s="1">
        <v>0</v>
      </c>
      <c r="AD249" s="1">
        <v>3</v>
      </c>
      <c r="AE249" s="1">
        <v>0</v>
      </c>
      <c r="AF249" s="1">
        <v>3</v>
      </c>
      <c r="AG249" s="1">
        <v>0</v>
      </c>
    </row>
    <row r="250" spans="1:33" x14ac:dyDescent="0.2">
      <c r="A250" s="7" t="s">
        <v>116</v>
      </c>
      <c r="B250" t="s">
        <v>39</v>
      </c>
      <c r="C250" t="str">
        <f>LOOKUP(A250,collections!A:A,collections!D:D)</f>
        <v>E.reg</v>
      </c>
      <c r="D250" t="str">
        <f t="shared" si="5"/>
        <v>Adult</v>
      </c>
      <c r="E250" t="str">
        <f>LOOKUP(A250,collections!A:A,collections!I:I)</f>
        <v>Fresh</v>
      </c>
      <c r="F250" s="1">
        <f>LOOKUP(A250,collections!A:A,collections!K:K) - LOOKUP(A250,collections!A:A,collections!E:E)</f>
        <v>38</v>
      </c>
      <c r="G250" s="11">
        <v>13.07</v>
      </c>
      <c r="H250">
        <v>12.41</v>
      </c>
      <c r="I250" s="9">
        <v>0.251</v>
      </c>
      <c r="J250">
        <v>3</v>
      </c>
      <c r="K250">
        <v>6</v>
      </c>
      <c r="L250">
        <v>2</v>
      </c>
      <c r="M250">
        <v>5</v>
      </c>
      <c r="N250">
        <v>3</v>
      </c>
      <c r="O250">
        <v>4</v>
      </c>
      <c r="P250">
        <v>2</v>
      </c>
      <c r="Q250">
        <v>5</v>
      </c>
      <c r="R250" s="1">
        <v>4</v>
      </c>
      <c r="S250" s="1">
        <v>4</v>
      </c>
      <c r="T250" s="1">
        <v>4</v>
      </c>
      <c r="U250" s="1">
        <v>3</v>
      </c>
      <c r="V250" s="1">
        <v>4</v>
      </c>
      <c r="W250" s="1">
        <v>4</v>
      </c>
      <c r="X250" s="1">
        <v>2</v>
      </c>
      <c r="Y250" s="1">
        <v>3</v>
      </c>
      <c r="Z250" s="1">
        <v>3</v>
      </c>
      <c r="AA250" s="1">
        <v>0</v>
      </c>
      <c r="AB250" s="1">
        <v>3</v>
      </c>
      <c r="AC250" s="1">
        <v>0</v>
      </c>
      <c r="AD250" s="1">
        <v>2</v>
      </c>
      <c r="AE250" s="1">
        <v>0</v>
      </c>
      <c r="AF250" s="1">
        <v>2</v>
      </c>
      <c r="AG250" s="1">
        <v>0</v>
      </c>
    </row>
    <row r="251" spans="1:33" x14ac:dyDescent="0.2">
      <c r="A251" s="7" t="s">
        <v>117</v>
      </c>
      <c r="B251" t="s">
        <v>6</v>
      </c>
      <c r="C251" t="str">
        <f>LOOKUP(A251,collections!A:A,collections!D:D)</f>
        <v>E.cyp</v>
      </c>
      <c r="D251" t="str">
        <f t="shared" si="5"/>
        <v>Adult</v>
      </c>
      <c r="E251" t="str">
        <f>LOOKUP(A251,collections!A:A,collections!I:I)</f>
        <v>Fresh</v>
      </c>
      <c r="F251" s="1">
        <f>LOOKUP(A251,collections!A:A,collections!K:K) - LOOKUP(A251,collections!A:A,collections!E:E)</f>
        <v>38</v>
      </c>
      <c r="G251" s="11">
        <v>18.36</v>
      </c>
      <c r="H251">
        <v>16.78</v>
      </c>
      <c r="I251" s="9">
        <v>0.47299999999999998</v>
      </c>
      <c r="J251">
        <v>3</v>
      </c>
      <c r="K251">
        <v>13</v>
      </c>
      <c r="L251">
        <v>4</v>
      </c>
      <c r="M251">
        <v>9</v>
      </c>
      <c r="N251">
        <v>4</v>
      </c>
      <c r="O251">
        <v>10</v>
      </c>
      <c r="P251">
        <v>4</v>
      </c>
      <c r="Q251">
        <v>11</v>
      </c>
      <c r="R251" s="1">
        <v>4</v>
      </c>
      <c r="S251" s="1">
        <v>7</v>
      </c>
      <c r="T251" s="1">
        <v>3</v>
      </c>
      <c r="U251" s="1">
        <v>11</v>
      </c>
      <c r="V251" s="1">
        <v>5</v>
      </c>
      <c r="W251" s="1">
        <v>8</v>
      </c>
      <c r="X251" s="1">
        <v>3</v>
      </c>
      <c r="Y251" s="1">
        <v>9</v>
      </c>
      <c r="Z251" s="1">
        <v>6</v>
      </c>
      <c r="AA251" s="1">
        <v>3</v>
      </c>
      <c r="AB251" s="1">
        <v>6</v>
      </c>
      <c r="AC251" s="1">
        <v>7</v>
      </c>
      <c r="AD251" s="1">
        <v>5</v>
      </c>
      <c r="AE251" s="1">
        <v>9</v>
      </c>
      <c r="AF251" s="1">
        <v>6</v>
      </c>
      <c r="AG251" s="1">
        <v>4</v>
      </c>
    </row>
    <row r="252" spans="1:33" x14ac:dyDescent="0.2">
      <c r="A252" s="7" t="s">
        <v>117</v>
      </c>
      <c r="B252" t="s">
        <v>7</v>
      </c>
      <c r="C252" t="str">
        <f>LOOKUP(A252,collections!A:A,collections!D:D)</f>
        <v>E.cyp</v>
      </c>
      <c r="D252" t="str">
        <f t="shared" si="5"/>
        <v>Adult</v>
      </c>
      <c r="E252" t="str">
        <f>LOOKUP(A252,collections!A:A,collections!I:I)</f>
        <v>Fresh</v>
      </c>
      <c r="F252" s="1">
        <f>LOOKUP(A252,collections!A:A,collections!K:K) - LOOKUP(A252,collections!A:A,collections!E:E)</f>
        <v>38</v>
      </c>
      <c r="G252" s="11">
        <v>39.61</v>
      </c>
      <c r="H252">
        <v>36.909999999999997</v>
      </c>
      <c r="I252" s="9">
        <v>1.1819999999999999</v>
      </c>
      <c r="J252" s="5">
        <v>3</v>
      </c>
      <c r="K252" s="5">
        <v>20</v>
      </c>
      <c r="L252" s="5">
        <v>4</v>
      </c>
      <c r="M252" s="5">
        <v>13</v>
      </c>
      <c r="N252" s="5">
        <v>4</v>
      </c>
      <c r="O252" s="5">
        <v>18</v>
      </c>
      <c r="P252" s="5">
        <v>4</v>
      </c>
      <c r="Q252" s="5">
        <v>14</v>
      </c>
      <c r="R252" s="1">
        <v>4</v>
      </c>
      <c r="S252" s="1">
        <v>11</v>
      </c>
      <c r="T252" s="1">
        <v>4</v>
      </c>
      <c r="U252" s="1">
        <v>10</v>
      </c>
      <c r="V252" s="1">
        <v>6</v>
      </c>
      <c r="W252" s="1">
        <v>17</v>
      </c>
      <c r="X252" s="1">
        <v>4</v>
      </c>
      <c r="Y252" s="1">
        <v>13</v>
      </c>
      <c r="Z252" s="1">
        <v>7</v>
      </c>
      <c r="AA252" s="1">
        <v>0</v>
      </c>
      <c r="AB252" s="1">
        <v>6</v>
      </c>
      <c r="AC252" s="1">
        <v>0</v>
      </c>
      <c r="AD252" s="1">
        <v>4</v>
      </c>
      <c r="AE252" s="1">
        <v>8</v>
      </c>
      <c r="AF252" s="1">
        <v>7</v>
      </c>
      <c r="AG252" s="1">
        <v>3</v>
      </c>
    </row>
    <row r="253" spans="1:33" x14ac:dyDescent="0.2">
      <c r="A253" s="7" t="s">
        <v>117</v>
      </c>
      <c r="B253" t="s">
        <v>39</v>
      </c>
      <c r="C253" t="str">
        <f>LOOKUP(A253,collections!A:A,collections!D:D)</f>
        <v>E.cyp</v>
      </c>
      <c r="D253" t="str">
        <f t="shared" si="5"/>
        <v>Adult</v>
      </c>
      <c r="E253" t="str">
        <f>LOOKUP(A253,collections!A:A,collections!I:I)</f>
        <v>Fresh</v>
      </c>
      <c r="F253" s="1">
        <f>LOOKUP(A253,collections!A:A,collections!K:K) - LOOKUP(A253,collections!A:A,collections!E:E)</f>
        <v>38</v>
      </c>
      <c r="G253" s="11">
        <v>41.94</v>
      </c>
      <c r="H253">
        <v>38.72</v>
      </c>
      <c r="I253" s="9">
        <v>1.2370000000000001</v>
      </c>
      <c r="J253" s="5">
        <v>6</v>
      </c>
      <c r="K253" s="5">
        <v>11</v>
      </c>
      <c r="L253" s="5">
        <v>4</v>
      </c>
      <c r="M253" s="5">
        <v>13</v>
      </c>
      <c r="N253" s="5">
        <v>3</v>
      </c>
      <c r="O253" s="5">
        <v>11</v>
      </c>
      <c r="P253" s="5">
        <v>2</v>
      </c>
      <c r="Q253" s="5">
        <v>12</v>
      </c>
      <c r="R253" s="1">
        <v>6</v>
      </c>
      <c r="S253" s="1">
        <v>2</v>
      </c>
      <c r="T253" s="1">
        <v>5</v>
      </c>
      <c r="U253" s="1">
        <v>1</v>
      </c>
      <c r="V253" s="1">
        <v>2</v>
      </c>
      <c r="W253" s="1">
        <v>8</v>
      </c>
      <c r="X253" s="1">
        <v>2</v>
      </c>
      <c r="Y253" s="1">
        <v>7</v>
      </c>
      <c r="Z253" s="1">
        <v>3</v>
      </c>
      <c r="AA253" s="1">
        <v>11</v>
      </c>
      <c r="AB253" s="1">
        <v>3</v>
      </c>
      <c r="AC253" s="1">
        <v>12</v>
      </c>
      <c r="AD253" s="1">
        <v>2</v>
      </c>
      <c r="AE253" s="1">
        <v>7</v>
      </c>
      <c r="AF253" s="1">
        <v>3</v>
      </c>
      <c r="AG253" s="1">
        <v>7</v>
      </c>
    </row>
    <row r="254" spans="1:33" x14ac:dyDescent="0.2">
      <c r="A254" s="7" t="s">
        <v>118</v>
      </c>
      <c r="B254" t="s">
        <v>6</v>
      </c>
      <c r="C254" t="str">
        <f>LOOKUP(A254,collections!A:A,collections!D:D)</f>
        <v>E.obl</v>
      </c>
      <c r="D254" t="str">
        <f t="shared" si="5"/>
        <v>Adult</v>
      </c>
      <c r="E254" t="str">
        <f>LOOKUP(A254,collections!A:A,collections!I:I)</f>
        <v>Fresh</v>
      </c>
      <c r="F254" s="1">
        <f>LOOKUP(A254,collections!A:A,collections!K:K) - LOOKUP(A254,collections!A:A,collections!E:E)</f>
        <v>38</v>
      </c>
      <c r="G254" s="11">
        <v>27.89</v>
      </c>
      <c r="H254">
        <v>25.06</v>
      </c>
      <c r="I254" s="9">
        <v>0.38500000000000001</v>
      </c>
      <c r="J254" s="5">
        <v>1</v>
      </c>
      <c r="K254" s="5">
        <v>15</v>
      </c>
      <c r="L254" s="5">
        <v>1</v>
      </c>
      <c r="M254" s="5">
        <v>17</v>
      </c>
      <c r="N254" s="5">
        <v>2</v>
      </c>
      <c r="O254" s="5">
        <v>14</v>
      </c>
      <c r="P254" s="5">
        <v>1</v>
      </c>
      <c r="Q254" s="5">
        <v>15</v>
      </c>
      <c r="R254" s="1">
        <v>3</v>
      </c>
      <c r="S254" s="1">
        <v>9</v>
      </c>
      <c r="T254" s="1">
        <v>5</v>
      </c>
      <c r="U254" s="1">
        <v>9</v>
      </c>
      <c r="V254" s="1">
        <v>4</v>
      </c>
      <c r="W254" s="1">
        <v>9</v>
      </c>
      <c r="X254" s="1">
        <v>4</v>
      </c>
      <c r="Y254" s="1">
        <v>7</v>
      </c>
      <c r="Z254" s="1">
        <v>4</v>
      </c>
      <c r="AA254" s="1">
        <v>2</v>
      </c>
      <c r="AB254" s="1">
        <v>5</v>
      </c>
      <c r="AC254" s="1">
        <v>3</v>
      </c>
      <c r="AD254" s="1">
        <v>6</v>
      </c>
      <c r="AE254" s="1">
        <v>4</v>
      </c>
      <c r="AF254" s="1">
        <v>5</v>
      </c>
      <c r="AG254" s="1">
        <v>5</v>
      </c>
    </row>
    <row r="255" spans="1:33" x14ac:dyDescent="0.2">
      <c r="A255" s="7" t="s">
        <v>118</v>
      </c>
      <c r="B255" t="s">
        <v>7</v>
      </c>
      <c r="C255" t="str">
        <f>LOOKUP(A255,collections!A:A,collections!D:D)</f>
        <v>E.obl</v>
      </c>
      <c r="D255" t="str">
        <f t="shared" si="5"/>
        <v>Adult</v>
      </c>
      <c r="E255" t="str">
        <f>LOOKUP(A255,collections!A:A,collections!I:I)</f>
        <v>Fresh</v>
      </c>
      <c r="F255" s="1">
        <f>LOOKUP(A255,collections!A:A,collections!K:K) - LOOKUP(A255,collections!A:A,collections!E:E)</f>
        <v>38</v>
      </c>
      <c r="G255" s="11">
        <v>43.56</v>
      </c>
      <c r="H255">
        <v>39.36</v>
      </c>
      <c r="I255" s="9">
        <v>0.73199999999999998</v>
      </c>
      <c r="J255" s="5">
        <v>1</v>
      </c>
      <c r="K255" s="5">
        <v>17</v>
      </c>
      <c r="L255" s="5">
        <v>2</v>
      </c>
      <c r="M255" s="5">
        <v>14</v>
      </c>
      <c r="N255" s="5">
        <v>2</v>
      </c>
      <c r="O255" s="5">
        <v>14</v>
      </c>
      <c r="P255" s="5">
        <v>3</v>
      </c>
      <c r="Q255" s="5">
        <v>14</v>
      </c>
      <c r="R255" s="1">
        <v>4</v>
      </c>
      <c r="S255" s="1">
        <v>9</v>
      </c>
      <c r="T255" s="1">
        <v>5</v>
      </c>
      <c r="U255" s="1">
        <v>11</v>
      </c>
      <c r="V255" s="1">
        <v>3</v>
      </c>
      <c r="W255" s="1">
        <v>11</v>
      </c>
      <c r="X255" s="1">
        <v>2</v>
      </c>
      <c r="Y255" s="1">
        <v>10</v>
      </c>
      <c r="Z255" s="1">
        <v>6</v>
      </c>
      <c r="AA255" s="1">
        <v>1</v>
      </c>
      <c r="AB255" s="1">
        <v>3</v>
      </c>
      <c r="AC255" s="1">
        <v>0</v>
      </c>
      <c r="AD255" s="1">
        <v>3</v>
      </c>
      <c r="AE255" s="1">
        <v>1</v>
      </c>
      <c r="AF255" s="1">
        <v>2</v>
      </c>
      <c r="AG255" s="1">
        <v>0</v>
      </c>
    </row>
    <row r="256" spans="1:33" x14ac:dyDescent="0.2">
      <c r="A256" s="7" t="s">
        <v>118</v>
      </c>
      <c r="B256" t="s">
        <v>39</v>
      </c>
      <c r="C256" t="str">
        <f>LOOKUP(A256,collections!A:A,collections!D:D)</f>
        <v>E.obl</v>
      </c>
      <c r="D256" t="str">
        <f t="shared" si="5"/>
        <v>Adult</v>
      </c>
      <c r="E256" t="str">
        <f>LOOKUP(A256,collections!A:A,collections!I:I)</f>
        <v>Fresh</v>
      </c>
      <c r="F256" s="1">
        <f>LOOKUP(A256,collections!A:A,collections!K:K) - LOOKUP(A256,collections!A:A,collections!E:E)</f>
        <v>38</v>
      </c>
      <c r="G256" s="11">
        <v>19.38</v>
      </c>
      <c r="H256">
        <v>17.52</v>
      </c>
      <c r="I256" s="9">
        <v>0.30399999999999999</v>
      </c>
      <c r="J256" s="5">
        <v>2</v>
      </c>
      <c r="K256" s="5">
        <v>12</v>
      </c>
      <c r="L256" s="5">
        <v>3</v>
      </c>
      <c r="M256" s="5">
        <v>9</v>
      </c>
      <c r="N256" s="5">
        <v>3</v>
      </c>
      <c r="O256" s="5">
        <v>10</v>
      </c>
      <c r="P256" s="5">
        <v>2</v>
      </c>
      <c r="Q256" s="5">
        <v>14</v>
      </c>
      <c r="R256" s="1">
        <v>4</v>
      </c>
      <c r="S256" s="1">
        <v>9</v>
      </c>
      <c r="T256" s="1">
        <v>4</v>
      </c>
      <c r="U256" s="1">
        <v>10</v>
      </c>
      <c r="V256" s="1">
        <v>5</v>
      </c>
      <c r="W256" s="1">
        <v>7</v>
      </c>
      <c r="X256" s="1">
        <v>4</v>
      </c>
      <c r="Y256" s="1">
        <v>12</v>
      </c>
      <c r="Z256" s="1">
        <v>4</v>
      </c>
      <c r="AA256" s="1">
        <v>0</v>
      </c>
      <c r="AB256" s="1">
        <v>3</v>
      </c>
      <c r="AC256" s="1">
        <v>0</v>
      </c>
      <c r="AD256" s="1">
        <v>5</v>
      </c>
      <c r="AE256" s="1">
        <v>2</v>
      </c>
      <c r="AF256" s="1">
        <v>6</v>
      </c>
      <c r="AG256" s="1">
        <v>2</v>
      </c>
    </row>
    <row r="257" spans="1:33" x14ac:dyDescent="0.2">
      <c r="A257" s="7" t="s">
        <v>119</v>
      </c>
      <c r="B257" t="s">
        <v>6</v>
      </c>
      <c r="C257" t="str">
        <f>LOOKUP(A257,collections!A:A,collections!D:D)</f>
        <v>E.cyp</v>
      </c>
      <c r="D257" t="str">
        <f t="shared" si="5"/>
        <v>Adult</v>
      </c>
      <c r="E257" t="str">
        <f>LOOKUP(A257,collections!A:A,collections!I:I)</f>
        <v>Fresh</v>
      </c>
      <c r="F257" s="1">
        <f>LOOKUP(A257,collections!A:A,collections!K:K) - LOOKUP(A257,collections!A:A,collections!E:E)</f>
        <v>38</v>
      </c>
      <c r="G257" s="11">
        <v>19.71</v>
      </c>
      <c r="H257">
        <v>17.71</v>
      </c>
      <c r="I257" s="9">
        <v>0.44900000000000001</v>
      </c>
      <c r="J257">
        <v>4</v>
      </c>
      <c r="K257">
        <v>12</v>
      </c>
      <c r="L257">
        <v>5</v>
      </c>
      <c r="M257">
        <v>13</v>
      </c>
      <c r="N257">
        <v>3</v>
      </c>
      <c r="O257">
        <v>10</v>
      </c>
      <c r="P257">
        <v>4</v>
      </c>
      <c r="Q257">
        <v>10</v>
      </c>
      <c r="R257" s="1">
        <v>4</v>
      </c>
      <c r="S257" s="1">
        <v>7</v>
      </c>
      <c r="T257" s="1">
        <v>4</v>
      </c>
      <c r="U257" s="1">
        <v>7</v>
      </c>
      <c r="V257" s="1">
        <v>3</v>
      </c>
      <c r="W257" s="1">
        <v>8</v>
      </c>
      <c r="X257" s="1">
        <v>3</v>
      </c>
      <c r="Y257" s="1">
        <v>6</v>
      </c>
      <c r="Z257" s="1">
        <v>5</v>
      </c>
      <c r="AA257" s="1">
        <v>3</v>
      </c>
      <c r="AB257" s="1">
        <v>4</v>
      </c>
      <c r="AC257" s="1">
        <v>3</v>
      </c>
      <c r="AD257" s="1">
        <v>3</v>
      </c>
      <c r="AE257" s="1">
        <v>3</v>
      </c>
      <c r="AF257" s="1">
        <v>4</v>
      </c>
      <c r="AG257" s="1">
        <v>1</v>
      </c>
    </row>
    <row r="258" spans="1:33" x14ac:dyDescent="0.2">
      <c r="A258" s="7" t="s">
        <v>119</v>
      </c>
      <c r="B258" t="s">
        <v>7</v>
      </c>
      <c r="C258" t="str">
        <f>LOOKUP(A258,collections!A:A,collections!D:D)</f>
        <v>E.cyp</v>
      </c>
      <c r="D258" t="str">
        <f t="shared" si="5"/>
        <v>Adult</v>
      </c>
      <c r="E258" t="str">
        <f>LOOKUP(A258,collections!A:A,collections!I:I)</f>
        <v>Fresh</v>
      </c>
      <c r="F258" s="1">
        <f>LOOKUP(A258,collections!A:A,collections!K:K) - LOOKUP(A258,collections!A:A,collections!E:E)</f>
        <v>38</v>
      </c>
      <c r="G258" s="11">
        <v>30.72</v>
      </c>
      <c r="H258">
        <v>28.17</v>
      </c>
      <c r="I258" s="9">
        <v>0.63800000000000001</v>
      </c>
      <c r="J258" s="5">
        <v>2</v>
      </c>
      <c r="K258" s="5">
        <v>15</v>
      </c>
      <c r="L258" s="5">
        <v>2</v>
      </c>
      <c r="M258" s="5">
        <v>14</v>
      </c>
      <c r="N258" s="5">
        <v>1</v>
      </c>
      <c r="O258" s="5">
        <v>14</v>
      </c>
      <c r="P258" s="5">
        <v>3</v>
      </c>
      <c r="Q258" s="5">
        <v>18</v>
      </c>
      <c r="R258" s="1">
        <v>2</v>
      </c>
      <c r="S258" s="1">
        <v>6</v>
      </c>
      <c r="T258" s="1">
        <v>5</v>
      </c>
      <c r="U258" s="1">
        <v>4</v>
      </c>
      <c r="V258" s="1">
        <v>2</v>
      </c>
      <c r="W258" s="1">
        <v>4</v>
      </c>
      <c r="X258" s="1">
        <v>4</v>
      </c>
      <c r="Y258" s="1">
        <v>6</v>
      </c>
      <c r="Z258" s="1">
        <v>4</v>
      </c>
      <c r="AA258" s="1">
        <v>8</v>
      </c>
      <c r="AB258" s="1">
        <v>6</v>
      </c>
      <c r="AC258" s="1">
        <v>5</v>
      </c>
      <c r="AD258" s="1">
        <v>4</v>
      </c>
      <c r="AE258" s="1">
        <v>6</v>
      </c>
      <c r="AF258" s="1">
        <v>4</v>
      </c>
      <c r="AG258" s="1">
        <v>6</v>
      </c>
    </row>
    <row r="259" spans="1:33" x14ac:dyDescent="0.2">
      <c r="A259" s="7" t="s">
        <v>119</v>
      </c>
      <c r="B259" t="s">
        <v>39</v>
      </c>
      <c r="C259" t="str">
        <f>LOOKUP(A259,collections!A:A,collections!D:D)</f>
        <v>E.cyp</v>
      </c>
      <c r="D259" t="str">
        <f t="shared" si="5"/>
        <v>Adult</v>
      </c>
      <c r="E259" t="str">
        <f>LOOKUP(A259,collections!A:A,collections!I:I)</f>
        <v>Fresh</v>
      </c>
      <c r="F259" s="1">
        <f>LOOKUP(A259,collections!A:A,collections!K:K) - LOOKUP(A259,collections!A:A,collections!E:E)</f>
        <v>38</v>
      </c>
      <c r="G259" s="11">
        <v>13.58</v>
      </c>
      <c r="H259">
        <v>12.21</v>
      </c>
      <c r="I259" s="9">
        <v>0.30099999999999999</v>
      </c>
      <c r="J259">
        <v>5</v>
      </c>
      <c r="K259">
        <v>15</v>
      </c>
      <c r="L259">
        <v>4</v>
      </c>
      <c r="M259">
        <v>16</v>
      </c>
      <c r="N259">
        <v>5</v>
      </c>
      <c r="O259">
        <v>17</v>
      </c>
      <c r="P259">
        <v>4</v>
      </c>
      <c r="Q259">
        <v>13</v>
      </c>
      <c r="R259" s="1">
        <v>4</v>
      </c>
      <c r="S259" s="1">
        <v>9</v>
      </c>
      <c r="T259" s="1">
        <v>4</v>
      </c>
      <c r="U259" s="1">
        <v>9</v>
      </c>
      <c r="V259" s="1">
        <v>3</v>
      </c>
      <c r="W259" s="1">
        <v>6</v>
      </c>
      <c r="X259" s="1">
        <v>4</v>
      </c>
      <c r="Y259" s="1">
        <v>3</v>
      </c>
      <c r="Z259" s="1">
        <v>3</v>
      </c>
      <c r="AA259" s="1">
        <v>0</v>
      </c>
      <c r="AB259" s="1">
        <v>2</v>
      </c>
      <c r="AC259" s="1">
        <v>0</v>
      </c>
      <c r="AD259" s="1">
        <v>2</v>
      </c>
      <c r="AE259" s="1">
        <v>0</v>
      </c>
      <c r="AF259" s="1">
        <v>3</v>
      </c>
      <c r="AG259" s="1">
        <v>0</v>
      </c>
    </row>
    <row r="260" spans="1:33" x14ac:dyDescent="0.2">
      <c r="A260" s="7" t="s">
        <v>120</v>
      </c>
      <c r="B260" t="s">
        <v>6</v>
      </c>
      <c r="C260" t="str">
        <f>LOOKUP(A260,collections!A:A,collections!D:D)</f>
        <v>E.bax</v>
      </c>
      <c r="D260" t="str">
        <f t="shared" si="5"/>
        <v>Adult</v>
      </c>
      <c r="E260" t="str">
        <f>LOOKUP(A260,collections!A:A,collections!I:I)</f>
        <v>Fresh</v>
      </c>
      <c r="F260" s="1">
        <f>LOOKUP(A260,collections!A:A,collections!K:K) - LOOKUP(A260,collections!A:A,collections!E:E)</f>
        <v>38</v>
      </c>
      <c r="G260" s="11">
        <v>35.340000000000003</v>
      </c>
      <c r="H260">
        <v>31.48</v>
      </c>
      <c r="I260" s="9">
        <v>0.88100000000000001</v>
      </c>
      <c r="J260" s="5">
        <v>2</v>
      </c>
      <c r="K260" s="5">
        <v>6</v>
      </c>
      <c r="L260" s="5">
        <v>3</v>
      </c>
      <c r="M260" s="5">
        <v>6</v>
      </c>
      <c r="N260" s="5">
        <v>2</v>
      </c>
      <c r="O260" s="5">
        <v>6</v>
      </c>
      <c r="P260" s="5">
        <v>1</v>
      </c>
      <c r="Q260" s="5">
        <v>8</v>
      </c>
      <c r="R260" s="1">
        <v>5</v>
      </c>
      <c r="S260" s="1">
        <v>6</v>
      </c>
      <c r="T260" s="1">
        <v>5</v>
      </c>
      <c r="U260" s="1">
        <v>5</v>
      </c>
      <c r="V260" s="1">
        <v>2</v>
      </c>
      <c r="W260" s="1">
        <v>5</v>
      </c>
      <c r="X260" s="1">
        <v>3</v>
      </c>
      <c r="Y260" s="1">
        <v>1</v>
      </c>
      <c r="Z260" s="1">
        <v>4</v>
      </c>
      <c r="AA260" s="1">
        <v>0</v>
      </c>
      <c r="AB260" s="1">
        <v>3</v>
      </c>
      <c r="AC260" s="1">
        <v>0</v>
      </c>
      <c r="AD260" s="1">
        <v>3</v>
      </c>
      <c r="AE260" s="1">
        <v>0</v>
      </c>
      <c r="AF260" s="1">
        <v>3</v>
      </c>
      <c r="AG260" s="1">
        <v>0</v>
      </c>
    </row>
    <row r="261" spans="1:33" x14ac:dyDescent="0.2">
      <c r="A261" s="7" t="s">
        <v>120</v>
      </c>
      <c r="B261" t="s">
        <v>7</v>
      </c>
      <c r="C261" t="str">
        <f>LOOKUP(A261,collections!A:A,collections!D:D)</f>
        <v>E.bax</v>
      </c>
      <c r="D261" t="str">
        <f t="shared" si="5"/>
        <v>Adult</v>
      </c>
      <c r="E261" t="str">
        <f>LOOKUP(A261,collections!A:A,collections!I:I)</f>
        <v>Fresh</v>
      </c>
      <c r="F261" s="1">
        <f>LOOKUP(A261,collections!A:A,collections!K:K) - LOOKUP(A261,collections!A:A,collections!E:E)</f>
        <v>38</v>
      </c>
      <c r="G261" s="11">
        <v>32.22</v>
      </c>
      <c r="H261">
        <v>29.39</v>
      </c>
      <c r="I261" s="9">
        <v>0.86599999999999999</v>
      </c>
      <c r="J261" s="5">
        <v>3</v>
      </c>
      <c r="K261" s="5">
        <v>12</v>
      </c>
      <c r="L261" s="5">
        <v>3</v>
      </c>
      <c r="M261" s="5">
        <v>18</v>
      </c>
      <c r="N261" s="5">
        <v>3</v>
      </c>
      <c r="O261" s="5">
        <v>4</v>
      </c>
      <c r="P261" s="5">
        <v>4</v>
      </c>
      <c r="Q261" s="5">
        <v>11</v>
      </c>
      <c r="R261" s="1">
        <v>3</v>
      </c>
      <c r="S261" s="1">
        <v>6</v>
      </c>
      <c r="T261" s="1">
        <v>5</v>
      </c>
      <c r="U261" s="1">
        <v>7</v>
      </c>
      <c r="V261" s="1">
        <v>4</v>
      </c>
      <c r="W261" s="1">
        <v>3</v>
      </c>
      <c r="X261" s="1">
        <v>3</v>
      </c>
      <c r="Y261" s="1">
        <v>3</v>
      </c>
      <c r="Z261" s="1">
        <v>3</v>
      </c>
      <c r="AA261" s="1">
        <v>0</v>
      </c>
      <c r="AB261" s="1">
        <v>3</v>
      </c>
      <c r="AC261" s="1">
        <v>0</v>
      </c>
      <c r="AD261" s="1">
        <v>3</v>
      </c>
      <c r="AE261" s="1">
        <v>0</v>
      </c>
      <c r="AF261" s="1">
        <v>5</v>
      </c>
      <c r="AG261" s="1">
        <v>0</v>
      </c>
    </row>
    <row r="262" spans="1:33" x14ac:dyDescent="0.2">
      <c r="A262" s="7" t="s">
        <v>120</v>
      </c>
      <c r="B262" t="s">
        <v>39</v>
      </c>
      <c r="C262" t="str">
        <f>LOOKUP(A262,collections!A:A,collections!D:D)</f>
        <v>E.bax</v>
      </c>
      <c r="D262" t="str">
        <f t="shared" si="5"/>
        <v>Adult</v>
      </c>
      <c r="E262" t="str">
        <f>LOOKUP(A262,collections!A:A,collections!I:I)</f>
        <v>Fresh</v>
      </c>
      <c r="F262" s="1">
        <f>LOOKUP(A262,collections!A:A,collections!K:K) - LOOKUP(A262,collections!A:A,collections!E:E)</f>
        <v>38</v>
      </c>
      <c r="G262" s="11">
        <v>29.68</v>
      </c>
      <c r="H262">
        <v>26.43</v>
      </c>
      <c r="I262" s="9">
        <v>0.73399999999999999</v>
      </c>
      <c r="J262" s="5">
        <v>2</v>
      </c>
      <c r="K262" s="5">
        <v>7</v>
      </c>
      <c r="L262" s="5">
        <v>3</v>
      </c>
      <c r="M262" s="5">
        <v>9</v>
      </c>
      <c r="N262" s="5">
        <v>1</v>
      </c>
      <c r="O262" s="5">
        <v>6</v>
      </c>
      <c r="P262" s="5">
        <v>1</v>
      </c>
      <c r="Q262" s="5">
        <v>9</v>
      </c>
      <c r="R262" s="1">
        <v>4</v>
      </c>
      <c r="S262" s="1">
        <v>1</v>
      </c>
      <c r="T262" s="1">
        <v>5</v>
      </c>
      <c r="U262" s="1">
        <v>1</v>
      </c>
      <c r="V262" s="1">
        <v>3</v>
      </c>
      <c r="W262" s="1">
        <v>1</v>
      </c>
      <c r="X262" s="1">
        <v>3</v>
      </c>
      <c r="Y262" s="1">
        <v>1</v>
      </c>
      <c r="Z262" s="1">
        <v>2</v>
      </c>
      <c r="AA262" s="1">
        <v>0</v>
      </c>
      <c r="AB262" s="1">
        <v>4</v>
      </c>
      <c r="AC262" s="1">
        <v>0</v>
      </c>
      <c r="AD262" s="1">
        <v>2</v>
      </c>
      <c r="AE262" s="1">
        <v>0</v>
      </c>
      <c r="AF262" s="1">
        <v>2</v>
      </c>
      <c r="AG262" s="1">
        <v>0</v>
      </c>
    </row>
    <row r="263" spans="1:33" x14ac:dyDescent="0.2">
      <c r="A263" s="7" t="s">
        <v>121</v>
      </c>
      <c r="B263" t="s">
        <v>6</v>
      </c>
      <c r="C263" t="str">
        <f>LOOKUP(A263,collections!A:A,collections!D:D)</f>
        <v>E.sie</v>
      </c>
      <c r="D263" t="str">
        <f t="shared" si="5"/>
        <v>Adult</v>
      </c>
      <c r="E263" t="str">
        <f>LOOKUP(A263,collections!A:A,collections!I:I)</f>
        <v>Fresh</v>
      </c>
      <c r="F263" s="1">
        <f>LOOKUP(A263,collections!A:A,collections!K:K) - LOOKUP(A263,collections!A:A,collections!E:E)</f>
        <v>38</v>
      </c>
      <c r="G263" s="11">
        <v>19.82</v>
      </c>
      <c r="H263">
        <v>18.850000000000001</v>
      </c>
      <c r="I263" s="9">
        <v>0.48699999999999999</v>
      </c>
      <c r="J263" s="5">
        <v>1</v>
      </c>
      <c r="K263" s="5">
        <v>4</v>
      </c>
      <c r="L263" s="5">
        <v>2</v>
      </c>
      <c r="M263" s="5">
        <v>5</v>
      </c>
      <c r="N263" s="5">
        <v>1</v>
      </c>
      <c r="O263" s="5">
        <v>10</v>
      </c>
      <c r="P263" s="5">
        <v>3</v>
      </c>
      <c r="Q263" s="5">
        <v>9</v>
      </c>
      <c r="R263" s="1">
        <v>4</v>
      </c>
      <c r="S263" s="1">
        <v>0</v>
      </c>
      <c r="T263" s="1">
        <v>4</v>
      </c>
      <c r="U263" s="1">
        <v>0</v>
      </c>
      <c r="V263" s="1">
        <v>4</v>
      </c>
      <c r="W263" s="1">
        <v>2</v>
      </c>
      <c r="X263" s="1">
        <v>3</v>
      </c>
      <c r="Y263" s="1">
        <v>2</v>
      </c>
      <c r="Z263" s="1">
        <v>3</v>
      </c>
      <c r="AA263" s="1">
        <v>0</v>
      </c>
      <c r="AB263" s="1">
        <v>2</v>
      </c>
      <c r="AC263" s="1">
        <v>0</v>
      </c>
      <c r="AD263" s="1">
        <v>3</v>
      </c>
      <c r="AE263" s="1">
        <v>1</v>
      </c>
      <c r="AF263" s="1">
        <v>3</v>
      </c>
      <c r="AG263" s="1">
        <v>1</v>
      </c>
    </row>
    <row r="264" spans="1:33" x14ac:dyDescent="0.2">
      <c r="A264" s="7" t="s">
        <v>121</v>
      </c>
      <c r="B264" t="s">
        <v>7</v>
      </c>
      <c r="C264" t="str">
        <f>LOOKUP(A264,collections!A:A,collections!D:D)</f>
        <v>E.sie</v>
      </c>
      <c r="D264" t="str">
        <f t="shared" si="5"/>
        <v>Adult</v>
      </c>
      <c r="E264" t="str">
        <f>LOOKUP(A264,collections!A:A,collections!I:I)</f>
        <v>Fresh</v>
      </c>
      <c r="F264" s="1">
        <f>LOOKUP(A264,collections!A:A,collections!K:K) - LOOKUP(A264,collections!A:A,collections!E:E)</f>
        <v>38</v>
      </c>
      <c r="G264" s="11">
        <v>24.61</v>
      </c>
      <c r="H264">
        <v>23.59</v>
      </c>
      <c r="I264" s="9">
        <v>0.65900000000000003</v>
      </c>
      <c r="J264" s="5">
        <v>2</v>
      </c>
      <c r="K264" s="5">
        <v>13</v>
      </c>
      <c r="L264" s="5">
        <v>3</v>
      </c>
      <c r="M264" s="5">
        <v>9</v>
      </c>
      <c r="N264" s="5">
        <v>2</v>
      </c>
      <c r="O264" s="5">
        <v>6</v>
      </c>
      <c r="P264" s="5">
        <v>2</v>
      </c>
      <c r="Q264" s="5">
        <v>9</v>
      </c>
      <c r="R264" s="1">
        <v>5</v>
      </c>
      <c r="S264" s="1">
        <v>2</v>
      </c>
      <c r="T264" s="1">
        <v>3</v>
      </c>
      <c r="U264" s="1">
        <v>3</v>
      </c>
      <c r="V264" s="1">
        <v>4</v>
      </c>
      <c r="W264" s="1">
        <v>2</v>
      </c>
      <c r="X264" s="1">
        <v>3</v>
      </c>
      <c r="Y264" s="1">
        <v>2</v>
      </c>
      <c r="Z264" s="1">
        <v>2</v>
      </c>
      <c r="AA264" s="1">
        <v>0</v>
      </c>
      <c r="AB264" s="1">
        <v>1</v>
      </c>
      <c r="AC264" s="1">
        <v>0</v>
      </c>
      <c r="AD264" s="1">
        <v>3</v>
      </c>
      <c r="AE264" s="1">
        <v>0</v>
      </c>
      <c r="AF264" s="1">
        <v>2</v>
      </c>
      <c r="AG264" s="1">
        <v>0</v>
      </c>
    </row>
    <row r="265" spans="1:33" x14ac:dyDescent="0.2">
      <c r="A265" s="7" t="s">
        <v>121</v>
      </c>
      <c r="B265" t="s">
        <v>39</v>
      </c>
      <c r="C265" t="str">
        <f>LOOKUP(A265,collections!A:A,collections!D:D)</f>
        <v>E.sie</v>
      </c>
      <c r="D265" t="str">
        <f t="shared" si="5"/>
        <v>Adult</v>
      </c>
      <c r="E265" t="str">
        <f>LOOKUP(A265,collections!A:A,collections!I:I)</f>
        <v>Fresh</v>
      </c>
      <c r="F265" s="1">
        <f>LOOKUP(A265,collections!A:A,collections!K:K) - LOOKUP(A265,collections!A:A,collections!E:E)</f>
        <v>38</v>
      </c>
      <c r="G265" s="11">
        <v>17.48</v>
      </c>
      <c r="H265">
        <v>16.45</v>
      </c>
      <c r="I265" s="9">
        <v>0.52200000000000002</v>
      </c>
      <c r="J265">
        <v>2</v>
      </c>
      <c r="K265">
        <v>3</v>
      </c>
      <c r="L265">
        <v>4</v>
      </c>
      <c r="M265">
        <v>1</v>
      </c>
      <c r="N265">
        <v>3</v>
      </c>
      <c r="O265">
        <v>2</v>
      </c>
      <c r="P265">
        <v>3</v>
      </c>
      <c r="Q265">
        <v>4</v>
      </c>
      <c r="R265" s="1">
        <v>3</v>
      </c>
      <c r="S265" s="1">
        <v>2</v>
      </c>
      <c r="T265" s="1">
        <v>4</v>
      </c>
      <c r="U265" s="1">
        <v>2</v>
      </c>
      <c r="V265" s="1">
        <v>2</v>
      </c>
      <c r="W265" s="1">
        <v>3</v>
      </c>
      <c r="X265" s="1">
        <v>2</v>
      </c>
      <c r="Y265" s="1">
        <v>1</v>
      </c>
      <c r="Z265" s="1">
        <v>3</v>
      </c>
      <c r="AA265" s="1">
        <v>0</v>
      </c>
      <c r="AB265" s="1">
        <v>2</v>
      </c>
      <c r="AC265" s="1">
        <v>0</v>
      </c>
      <c r="AD265" s="1">
        <v>3</v>
      </c>
      <c r="AE265" s="1">
        <v>0</v>
      </c>
      <c r="AF265" s="1">
        <v>2</v>
      </c>
      <c r="AG265" s="1">
        <v>0</v>
      </c>
    </row>
    <row r="266" spans="1:33" x14ac:dyDescent="0.2">
      <c r="A266" s="7" t="s">
        <v>122</v>
      </c>
      <c r="B266" t="s">
        <v>6</v>
      </c>
      <c r="C266" t="str">
        <f>LOOKUP(A266,collections!A:A,collections!D:D)</f>
        <v>E.sie</v>
      </c>
      <c r="D266" t="str">
        <f t="shared" si="5"/>
        <v>Adult</v>
      </c>
      <c r="E266" t="str">
        <f>LOOKUP(A266,collections!A:A,collections!I:I)</f>
        <v>Fresh</v>
      </c>
      <c r="F266" s="1">
        <f>LOOKUP(A266,collections!A:A,collections!K:K) - LOOKUP(A266,collections!A:A,collections!E:E)</f>
        <v>38</v>
      </c>
      <c r="G266" s="11">
        <v>22.31</v>
      </c>
      <c r="H266">
        <v>21.16</v>
      </c>
      <c r="I266" s="9">
        <v>0.58299999999999996</v>
      </c>
      <c r="J266">
        <v>3</v>
      </c>
      <c r="K266">
        <v>2</v>
      </c>
      <c r="L266">
        <v>3</v>
      </c>
      <c r="M266">
        <v>1</v>
      </c>
      <c r="N266">
        <v>4</v>
      </c>
      <c r="O266">
        <v>2</v>
      </c>
      <c r="P266">
        <v>4</v>
      </c>
      <c r="Q266">
        <v>1</v>
      </c>
      <c r="R266" s="1">
        <v>4</v>
      </c>
      <c r="S266" s="1">
        <v>0</v>
      </c>
      <c r="T266" s="1">
        <v>4</v>
      </c>
      <c r="U266" s="1">
        <v>1</v>
      </c>
      <c r="V266" s="1">
        <v>4</v>
      </c>
      <c r="W266" s="1">
        <v>0</v>
      </c>
      <c r="X266" s="1">
        <v>4</v>
      </c>
      <c r="Y266" s="1">
        <v>1</v>
      </c>
      <c r="Z266" s="1">
        <v>3</v>
      </c>
      <c r="AA266" s="1">
        <v>0</v>
      </c>
      <c r="AB266" s="1">
        <v>2</v>
      </c>
      <c r="AC266" s="1">
        <v>0</v>
      </c>
      <c r="AD266" s="1">
        <v>2</v>
      </c>
      <c r="AE266" s="1">
        <v>0</v>
      </c>
      <c r="AF266" s="1">
        <v>2</v>
      </c>
      <c r="AG266" s="1">
        <v>0</v>
      </c>
    </row>
    <row r="267" spans="1:33" x14ac:dyDescent="0.2">
      <c r="A267" s="7" t="s">
        <v>122</v>
      </c>
      <c r="B267" t="s">
        <v>7</v>
      </c>
      <c r="C267" t="str">
        <f>LOOKUP(A267,collections!A:A,collections!D:D)</f>
        <v>E.sie</v>
      </c>
      <c r="D267" t="str">
        <f t="shared" si="5"/>
        <v>Adult</v>
      </c>
      <c r="E267" t="str">
        <f>LOOKUP(A267,collections!A:A,collections!I:I)</f>
        <v>Fresh</v>
      </c>
      <c r="F267" s="1">
        <f>LOOKUP(A267,collections!A:A,collections!K:K) - LOOKUP(A267,collections!A:A,collections!E:E)</f>
        <v>38</v>
      </c>
      <c r="G267" s="11">
        <v>23.38</v>
      </c>
      <c r="H267">
        <v>22.29</v>
      </c>
      <c r="I267" s="9">
        <v>0.65100000000000002</v>
      </c>
      <c r="J267">
        <v>2</v>
      </c>
      <c r="K267">
        <v>2</v>
      </c>
      <c r="L267">
        <v>3</v>
      </c>
      <c r="M267">
        <v>1</v>
      </c>
      <c r="N267">
        <v>3</v>
      </c>
      <c r="O267">
        <v>0</v>
      </c>
      <c r="P267">
        <v>3</v>
      </c>
      <c r="Q267">
        <v>2</v>
      </c>
      <c r="R267" s="1">
        <v>4</v>
      </c>
      <c r="S267" s="1">
        <v>3</v>
      </c>
      <c r="T267" s="1">
        <v>3</v>
      </c>
      <c r="U267" s="1">
        <v>1</v>
      </c>
      <c r="V267" s="1">
        <v>4</v>
      </c>
      <c r="W267" s="1">
        <v>0</v>
      </c>
      <c r="X267" s="1">
        <v>2</v>
      </c>
      <c r="Y267" s="1">
        <v>0</v>
      </c>
      <c r="Z267" s="1">
        <v>4</v>
      </c>
      <c r="AA267" s="1">
        <v>0</v>
      </c>
      <c r="AB267" s="1">
        <v>2</v>
      </c>
      <c r="AC267" s="1">
        <v>0</v>
      </c>
      <c r="AD267" s="1">
        <v>2</v>
      </c>
      <c r="AE267" s="1">
        <v>0</v>
      </c>
      <c r="AF267" s="1">
        <v>3</v>
      </c>
      <c r="AG267" s="1">
        <v>0</v>
      </c>
    </row>
    <row r="268" spans="1:33" x14ac:dyDescent="0.2">
      <c r="A268" s="7" t="s">
        <v>122</v>
      </c>
      <c r="B268" t="s">
        <v>39</v>
      </c>
      <c r="C268" t="str">
        <f>LOOKUP(A268,collections!A:A,collections!D:D)</f>
        <v>E.sie</v>
      </c>
      <c r="D268" t="str">
        <f t="shared" si="5"/>
        <v>Adult</v>
      </c>
      <c r="E268" t="str">
        <f>LOOKUP(A268,collections!A:A,collections!I:I)</f>
        <v>Fresh</v>
      </c>
      <c r="F268" s="1">
        <f>LOOKUP(A268,collections!A:A,collections!K:K) - LOOKUP(A268,collections!A:A,collections!E:E)</f>
        <v>38</v>
      </c>
      <c r="G268" s="11">
        <v>23.05</v>
      </c>
      <c r="H268">
        <v>21.81</v>
      </c>
      <c r="I268" s="9">
        <v>0.627</v>
      </c>
      <c r="J268">
        <v>3</v>
      </c>
      <c r="K268">
        <v>3</v>
      </c>
      <c r="L268">
        <v>4</v>
      </c>
      <c r="M268">
        <v>2</v>
      </c>
      <c r="N268">
        <v>3</v>
      </c>
      <c r="O268">
        <v>2</v>
      </c>
      <c r="P268">
        <v>3</v>
      </c>
      <c r="Q268">
        <v>4</v>
      </c>
      <c r="R268" s="1">
        <v>4</v>
      </c>
      <c r="S268" s="1">
        <v>3</v>
      </c>
      <c r="T268" s="1">
        <v>4</v>
      </c>
      <c r="U268" s="1">
        <v>2</v>
      </c>
      <c r="V268" s="1">
        <v>3</v>
      </c>
      <c r="W268" s="1">
        <v>3</v>
      </c>
      <c r="X268" s="1">
        <v>3</v>
      </c>
      <c r="Y268" s="1">
        <v>4</v>
      </c>
      <c r="Z268" s="1">
        <v>2</v>
      </c>
      <c r="AA268" s="1">
        <v>0</v>
      </c>
      <c r="AB268" s="1">
        <v>6</v>
      </c>
      <c r="AC268" s="1">
        <v>1</v>
      </c>
      <c r="AD268" s="1">
        <v>3</v>
      </c>
      <c r="AE268" s="1">
        <v>0</v>
      </c>
      <c r="AF268" s="1">
        <v>2</v>
      </c>
      <c r="AG268" s="1">
        <v>0</v>
      </c>
    </row>
    <row r="269" spans="1:33" x14ac:dyDescent="0.2">
      <c r="A269" s="7" t="s">
        <v>123</v>
      </c>
      <c r="B269" t="s">
        <v>6</v>
      </c>
      <c r="C269" t="str">
        <f>LOOKUP(A269,collections!A:A,collections!D:D)</f>
        <v>E.obl</v>
      </c>
      <c r="D269" t="str">
        <f t="shared" si="5"/>
        <v>Adult</v>
      </c>
      <c r="E269" t="str">
        <f>LOOKUP(A269,collections!A:A,collections!I:I)</f>
        <v>Fresh</v>
      </c>
      <c r="F269" s="1">
        <f>LOOKUP(A269,collections!A:A,collections!K:K) - LOOKUP(A269,collections!A:A,collections!E:E)</f>
        <v>38</v>
      </c>
      <c r="G269" s="11">
        <v>31.97</v>
      </c>
      <c r="H269">
        <v>29.63</v>
      </c>
      <c r="I269" s="9">
        <v>0.51900000000000002</v>
      </c>
      <c r="J269">
        <v>3</v>
      </c>
      <c r="K269">
        <v>11</v>
      </c>
      <c r="L269">
        <v>4</v>
      </c>
      <c r="M269">
        <v>10</v>
      </c>
      <c r="N269">
        <v>2</v>
      </c>
      <c r="O269">
        <v>13</v>
      </c>
      <c r="P269">
        <v>2</v>
      </c>
      <c r="Q269">
        <v>14</v>
      </c>
      <c r="R269" s="1">
        <v>5</v>
      </c>
      <c r="S269" s="1">
        <v>9</v>
      </c>
      <c r="T269" s="1">
        <v>5</v>
      </c>
      <c r="U269" s="1">
        <v>8</v>
      </c>
      <c r="V269" s="1">
        <v>6</v>
      </c>
      <c r="W269" s="1">
        <v>8</v>
      </c>
      <c r="X269" s="1">
        <v>3</v>
      </c>
      <c r="Y269" s="1">
        <v>10</v>
      </c>
      <c r="Z269" s="1">
        <v>4</v>
      </c>
      <c r="AA269" s="1">
        <v>1</v>
      </c>
      <c r="AB269" s="1">
        <v>3</v>
      </c>
      <c r="AC269" s="1">
        <v>5</v>
      </c>
      <c r="AD269" s="1">
        <v>3</v>
      </c>
      <c r="AE269" s="1">
        <v>2</v>
      </c>
      <c r="AF269" s="1">
        <v>5</v>
      </c>
      <c r="AG269" s="1">
        <v>1</v>
      </c>
    </row>
    <row r="270" spans="1:33" x14ac:dyDescent="0.2">
      <c r="A270" s="7" t="s">
        <v>123</v>
      </c>
      <c r="B270" t="s">
        <v>7</v>
      </c>
      <c r="C270" t="str">
        <f>LOOKUP(A270,collections!A:A,collections!D:D)</f>
        <v>E.obl</v>
      </c>
      <c r="D270" t="str">
        <f t="shared" si="5"/>
        <v>Adult</v>
      </c>
      <c r="E270" t="str">
        <f>LOOKUP(A270,collections!A:A,collections!I:I)</f>
        <v>Fresh</v>
      </c>
      <c r="F270" s="1">
        <f>LOOKUP(A270,collections!A:A,collections!K:K) - LOOKUP(A270,collections!A:A,collections!E:E)</f>
        <v>38</v>
      </c>
      <c r="G270" s="11">
        <v>27.04</v>
      </c>
      <c r="H270">
        <v>25.35</v>
      </c>
      <c r="I270" s="9">
        <v>0.46899999999999997</v>
      </c>
      <c r="J270">
        <v>3</v>
      </c>
      <c r="K270">
        <v>12</v>
      </c>
      <c r="L270">
        <v>3</v>
      </c>
      <c r="M270">
        <v>12</v>
      </c>
      <c r="N270">
        <v>5</v>
      </c>
      <c r="O270">
        <v>12</v>
      </c>
      <c r="P270">
        <v>2</v>
      </c>
      <c r="Q270">
        <v>12</v>
      </c>
      <c r="R270" s="1">
        <v>4</v>
      </c>
      <c r="S270" s="1">
        <v>9</v>
      </c>
      <c r="T270" s="1">
        <v>3</v>
      </c>
      <c r="U270" s="1">
        <v>10</v>
      </c>
      <c r="V270" s="1">
        <v>4</v>
      </c>
      <c r="W270" s="1">
        <v>7</v>
      </c>
      <c r="X270" s="1">
        <v>3</v>
      </c>
      <c r="Y270" s="1">
        <v>8</v>
      </c>
      <c r="Z270" s="1">
        <v>3</v>
      </c>
      <c r="AA270" s="1">
        <v>2</v>
      </c>
      <c r="AB270" s="1">
        <v>3</v>
      </c>
      <c r="AC270" s="1">
        <v>2</v>
      </c>
      <c r="AD270" s="1">
        <v>3</v>
      </c>
      <c r="AE270" s="1">
        <v>3</v>
      </c>
      <c r="AF270" s="1">
        <v>2</v>
      </c>
      <c r="AG270" s="1">
        <v>5</v>
      </c>
    </row>
    <row r="271" spans="1:33" x14ac:dyDescent="0.2">
      <c r="A271" s="7" t="s">
        <v>123</v>
      </c>
      <c r="B271" t="s">
        <v>39</v>
      </c>
      <c r="C271" t="str">
        <f>LOOKUP(A271,collections!A:A,collections!D:D)</f>
        <v>E.obl</v>
      </c>
      <c r="D271" t="str">
        <f t="shared" si="5"/>
        <v>Adult</v>
      </c>
      <c r="E271" t="str">
        <f>LOOKUP(A271,collections!A:A,collections!I:I)</f>
        <v>Fresh</v>
      </c>
      <c r="F271" s="1">
        <f>LOOKUP(A271,collections!A:A,collections!K:K) - LOOKUP(A271,collections!A:A,collections!E:E)</f>
        <v>38</v>
      </c>
      <c r="G271" s="11">
        <v>38.65</v>
      </c>
      <c r="H271">
        <v>34.97</v>
      </c>
      <c r="I271" s="9">
        <v>0.58899999999999997</v>
      </c>
      <c r="J271">
        <v>2</v>
      </c>
      <c r="K271">
        <v>8</v>
      </c>
      <c r="L271">
        <v>1</v>
      </c>
      <c r="M271">
        <v>15</v>
      </c>
      <c r="N271">
        <v>2</v>
      </c>
      <c r="O271">
        <v>13</v>
      </c>
      <c r="P271">
        <v>3</v>
      </c>
      <c r="Q271">
        <v>15</v>
      </c>
      <c r="R271" s="1">
        <v>3</v>
      </c>
      <c r="S271" s="1">
        <v>6</v>
      </c>
      <c r="T271" s="1">
        <v>2</v>
      </c>
      <c r="U271" s="1">
        <v>5</v>
      </c>
      <c r="V271" s="1">
        <v>2</v>
      </c>
      <c r="W271" s="1">
        <v>7</v>
      </c>
      <c r="X271" s="1">
        <v>4</v>
      </c>
      <c r="Y271" s="1">
        <v>5</v>
      </c>
      <c r="Z271" s="1">
        <v>4</v>
      </c>
      <c r="AA271" s="1">
        <v>1</v>
      </c>
      <c r="AB271" s="1">
        <v>5</v>
      </c>
      <c r="AC271" s="1">
        <v>1</v>
      </c>
      <c r="AD271" s="1">
        <v>3</v>
      </c>
      <c r="AE271" s="1">
        <v>0</v>
      </c>
      <c r="AF271" s="1">
        <v>4</v>
      </c>
      <c r="AG271" s="1">
        <v>0</v>
      </c>
    </row>
    <row r="272" spans="1:33" x14ac:dyDescent="0.2">
      <c r="A272" s="7" t="s">
        <v>124</v>
      </c>
      <c r="B272" t="s">
        <v>6</v>
      </c>
      <c r="C272" t="str">
        <f>LOOKUP(A272,collections!A:A,collections!D:D)</f>
        <v>E.reg</v>
      </c>
      <c r="D272" t="str">
        <f t="shared" si="5"/>
        <v>Adult</v>
      </c>
      <c r="E272" t="str">
        <f>LOOKUP(A272,collections!A:A,collections!I:I)</f>
        <v>Fresh</v>
      </c>
      <c r="F272" s="1">
        <f>LOOKUP(A272,collections!A:A,collections!K:K) - LOOKUP(A272,collections!A:A,collections!E:E)</f>
        <v>38</v>
      </c>
      <c r="G272" s="11">
        <v>19</v>
      </c>
      <c r="H272">
        <v>17.5</v>
      </c>
      <c r="I272" s="9">
        <v>0.33600000000000002</v>
      </c>
      <c r="J272">
        <v>2</v>
      </c>
      <c r="K272">
        <v>7</v>
      </c>
      <c r="L272">
        <v>1</v>
      </c>
      <c r="M272">
        <v>7</v>
      </c>
      <c r="N272">
        <v>1</v>
      </c>
      <c r="O272">
        <v>4</v>
      </c>
      <c r="P272">
        <v>1</v>
      </c>
      <c r="Q272">
        <v>10</v>
      </c>
      <c r="R272" s="1">
        <v>5</v>
      </c>
      <c r="S272" s="1">
        <v>2</v>
      </c>
      <c r="T272" s="1">
        <v>5</v>
      </c>
      <c r="U272" s="1">
        <v>0</v>
      </c>
      <c r="V272" s="1">
        <v>2</v>
      </c>
      <c r="W272" s="1">
        <v>3</v>
      </c>
      <c r="X272" s="1">
        <v>2</v>
      </c>
      <c r="Y272" s="1">
        <v>2</v>
      </c>
      <c r="Z272" s="1">
        <v>5</v>
      </c>
      <c r="AA272" s="1">
        <v>0</v>
      </c>
      <c r="AB272" s="1">
        <v>5</v>
      </c>
      <c r="AC272" s="1">
        <v>0</v>
      </c>
      <c r="AD272" s="1">
        <v>2</v>
      </c>
      <c r="AE272" s="1">
        <v>0</v>
      </c>
      <c r="AF272" s="1">
        <v>2</v>
      </c>
      <c r="AG272" s="1">
        <v>0</v>
      </c>
    </row>
    <row r="273" spans="1:33" x14ac:dyDescent="0.2">
      <c r="A273" s="7" t="s">
        <v>124</v>
      </c>
      <c r="B273" t="s">
        <v>7</v>
      </c>
      <c r="C273" t="str">
        <f>LOOKUP(A273,collections!A:A,collections!D:D)</f>
        <v>E.reg</v>
      </c>
      <c r="D273" t="str">
        <f t="shared" si="5"/>
        <v>Adult</v>
      </c>
      <c r="E273" t="str">
        <f>LOOKUP(A273,collections!A:A,collections!I:I)</f>
        <v>Fresh</v>
      </c>
      <c r="F273" s="1">
        <f>LOOKUP(A273,collections!A:A,collections!K:K) - LOOKUP(A273,collections!A:A,collections!E:E)</f>
        <v>38</v>
      </c>
      <c r="G273" s="11">
        <v>19.93</v>
      </c>
      <c r="H273">
        <v>18.27</v>
      </c>
      <c r="I273" s="9">
        <v>0.27600000000000002</v>
      </c>
      <c r="J273">
        <v>2</v>
      </c>
      <c r="K273">
        <v>10</v>
      </c>
      <c r="L273">
        <v>0</v>
      </c>
      <c r="M273">
        <v>8</v>
      </c>
      <c r="N273">
        <v>1</v>
      </c>
      <c r="O273">
        <v>10</v>
      </c>
      <c r="P273">
        <v>1</v>
      </c>
      <c r="Q273">
        <v>10</v>
      </c>
      <c r="R273" s="1">
        <v>5</v>
      </c>
      <c r="S273" s="1">
        <v>7</v>
      </c>
      <c r="T273" s="1">
        <v>4</v>
      </c>
      <c r="U273" s="1">
        <v>8</v>
      </c>
      <c r="V273" s="1">
        <v>6</v>
      </c>
      <c r="W273" s="1">
        <v>3</v>
      </c>
      <c r="X273" s="1">
        <v>7</v>
      </c>
      <c r="Y273" s="1">
        <v>2</v>
      </c>
      <c r="Z273" s="1">
        <v>5</v>
      </c>
      <c r="AA273" s="1">
        <v>2</v>
      </c>
      <c r="AB273" s="1">
        <v>6</v>
      </c>
      <c r="AC273" s="1">
        <v>1</v>
      </c>
      <c r="AD273" s="1">
        <v>2</v>
      </c>
      <c r="AE273" s="1">
        <v>0</v>
      </c>
      <c r="AF273" s="1">
        <v>2</v>
      </c>
      <c r="AG273" s="1">
        <v>0</v>
      </c>
    </row>
    <row r="274" spans="1:33" x14ac:dyDescent="0.2">
      <c r="A274" s="7" t="s">
        <v>124</v>
      </c>
      <c r="B274" t="s">
        <v>39</v>
      </c>
      <c r="C274" t="str">
        <f>LOOKUP(A274,collections!A:A,collections!D:D)</f>
        <v>E.reg</v>
      </c>
      <c r="D274" t="str">
        <f t="shared" si="5"/>
        <v>Adult</v>
      </c>
      <c r="E274" t="str">
        <f>LOOKUP(A274,collections!A:A,collections!I:I)</f>
        <v>Fresh</v>
      </c>
      <c r="F274" s="1">
        <f>LOOKUP(A274,collections!A:A,collections!K:K) - LOOKUP(A274,collections!A:A,collections!E:E)</f>
        <v>38</v>
      </c>
      <c r="G274" s="11">
        <v>18.670000000000002</v>
      </c>
      <c r="H274">
        <v>16.97</v>
      </c>
      <c r="I274" s="9">
        <v>0.36799999999999999</v>
      </c>
      <c r="J274">
        <v>1</v>
      </c>
      <c r="K274">
        <v>8</v>
      </c>
      <c r="L274">
        <v>1</v>
      </c>
      <c r="M274">
        <v>7</v>
      </c>
      <c r="N274">
        <v>1</v>
      </c>
      <c r="O274">
        <v>6</v>
      </c>
      <c r="P274">
        <v>2</v>
      </c>
      <c r="Q274">
        <v>8</v>
      </c>
      <c r="R274" s="1">
        <v>4</v>
      </c>
      <c r="S274" s="1">
        <v>4</v>
      </c>
      <c r="T274" s="1">
        <v>6</v>
      </c>
      <c r="U274" s="1">
        <v>2</v>
      </c>
      <c r="V274" s="1">
        <v>2</v>
      </c>
      <c r="W274" s="1">
        <v>4</v>
      </c>
      <c r="X274" s="1">
        <v>2</v>
      </c>
      <c r="Y274" s="1">
        <v>3</v>
      </c>
      <c r="Z274" s="1">
        <v>1</v>
      </c>
      <c r="AA274" s="1">
        <v>0</v>
      </c>
      <c r="AB274" s="1">
        <v>1</v>
      </c>
      <c r="AC274" s="1">
        <v>0</v>
      </c>
      <c r="AD274" s="1">
        <v>2</v>
      </c>
      <c r="AE274" s="1">
        <v>0</v>
      </c>
      <c r="AF274" s="1">
        <v>2</v>
      </c>
      <c r="AG274" s="1">
        <v>0</v>
      </c>
    </row>
    <row r="275" spans="1:33" x14ac:dyDescent="0.2">
      <c r="A275" s="7" t="s">
        <v>125</v>
      </c>
      <c r="B275" t="s">
        <v>6</v>
      </c>
      <c r="C275" t="str">
        <f>LOOKUP(A275,collections!A:A,collections!D:D)</f>
        <v>E.vimv</v>
      </c>
      <c r="D275" t="str">
        <f t="shared" si="5"/>
        <v>Adult</v>
      </c>
      <c r="E275" t="str">
        <f>LOOKUP(A275,collections!A:A,collections!I:I)</f>
        <v>Fresh</v>
      </c>
      <c r="F275" s="1">
        <f>LOOKUP(A275,collections!A:A,collections!K:K) - LOOKUP(A275,collections!A:A,collections!E:E)</f>
        <v>38</v>
      </c>
      <c r="G275" s="11">
        <v>13.95</v>
      </c>
      <c r="H275">
        <v>12.45</v>
      </c>
      <c r="I275" s="9">
        <v>0.224</v>
      </c>
      <c r="J275">
        <v>3</v>
      </c>
      <c r="K275">
        <v>14</v>
      </c>
      <c r="L275">
        <v>6</v>
      </c>
      <c r="M275">
        <v>12</v>
      </c>
      <c r="N275">
        <v>4</v>
      </c>
      <c r="O275">
        <v>12</v>
      </c>
      <c r="P275">
        <v>6</v>
      </c>
      <c r="Q275">
        <v>12</v>
      </c>
      <c r="R275" s="1">
        <v>5</v>
      </c>
      <c r="S275" s="1">
        <v>13</v>
      </c>
      <c r="T275" s="1">
        <v>3</v>
      </c>
      <c r="U275" s="1">
        <v>12</v>
      </c>
      <c r="V275" s="1">
        <v>3</v>
      </c>
      <c r="W275" s="1">
        <v>8</v>
      </c>
      <c r="X275" s="1">
        <v>4</v>
      </c>
      <c r="Y275" s="1">
        <v>11</v>
      </c>
      <c r="Z275" s="1">
        <v>3</v>
      </c>
      <c r="AA275" s="1">
        <v>0</v>
      </c>
      <c r="AB275" s="1">
        <v>3</v>
      </c>
      <c r="AC275" s="1">
        <v>0</v>
      </c>
      <c r="AD275" s="1">
        <v>4</v>
      </c>
      <c r="AE275" s="1">
        <v>0</v>
      </c>
      <c r="AF275" s="1">
        <v>5</v>
      </c>
      <c r="AG275" s="1">
        <v>0</v>
      </c>
    </row>
    <row r="276" spans="1:33" x14ac:dyDescent="0.2">
      <c r="A276" s="7" t="s">
        <v>125</v>
      </c>
      <c r="B276" t="s">
        <v>7</v>
      </c>
      <c r="C276" t="str">
        <f>LOOKUP(A276,collections!A:A,collections!D:D)</f>
        <v>E.vimv</v>
      </c>
      <c r="D276" t="str">
        <f t="shared" si="5"/>
        <v>Adult</v>
      </c>
      <c r="E276" t="str">
        <f>LOOKUP(A276,collections!A:A,collections!I:I)</f>
        <v>Fresh</v>
      </c>
      <c r="F276" s="1">
        <f>LOOKUP(A276,collections!A:A,collections!K:K) - LOOKUP(A276,collections!A:A,collections!E:E)</f>
        <v>38</v>
      </c>
      <c r="G276" s="11">
        <v>14.23</v>
      </c>
      <c r="H276">
        <v>12.39</v>
      </c>
      <c r="I276" s="9">
        <v>0.245</v>
      </c>
      <c r="J276">
        <v>3</v>
      </c>
      <c r="K276">
        <v>12</v>
      </c>
      <c r="L276">
        <v>4</v>
      </c>
      <c r="M276">
        <v>11</v>
      </c>
      <c r="N276">
        <v>6</v>
      </c>
      <c r="O276">
        <v>8</v>
      </c>
      <c r="P276">
        <v>5</v>
      </c>
      <c r="Q276">
        <v>6</v>
      </c>
      <c r="R276" s="1">
        <v>6</v>
      </c>
      <c r="S276" s="1">
        <v>14</v>
      </c>
      <c r="T276" s="1">
        <v>5</v>
      </c>
      <c r="U276" s="1">
        <v>11</v>
      </c>
      <c r="V276" s="1">
        <v>4</v>
      </c>
      <c r="W276" s="1">
        <v>12</v>
      </c>
      <c r="X276" s="1">
        <v>4</v>
      </c>
      <c r="Y276" s="1">
        <v>9</v>
      </c>
      <c r="Z276" s="1">
        <v>4</v>
      </c>
      <c r="AA276" s="1">
        <v>0</v>
      </c>
      <c r="AB276" s="1">
        <v>4</v>
      </c>
      <c r="AC276" s="1">
        <v>0</v>
      </c>
      <c r="AD276" s="1">
        <v>7</v>
      </c>
      <c r="AE276" s="1">
        <v>0</v>
      </c>
      <c r="AF276" s="1">
        <v>7</v>
      </c>
      <c r="AG276" s="1">
        <v>0</v>
      </c>
    </row>
    <row r="277" spans="1:33" x14ac:dyDescent="0.2">
      <c r="A277" s="7" t="s">
        <v>125</v>
      </c>
      <c r="B277" t="s">
        <v>39</v>
      </c>
      <c r="C277" t="str">
        <f>LOOKUP(A277,collections!A:A,collections!D:D)</f>
        <v>E.vimv</v>
      </c>
      <c r="D277" t="str">
        <f t="shared" si="5"/>
        <v>Adult</v>
      </c>
      <c r="E277" t="str">
        <f>LOOKUP(A277,collections!A:A,collections!I:I)</f>
        <v>Fresh</v>
      </c>
      <c r="F277" s="1">
        <f>LOOKUP(A277,collections!A:A,collections!K:K) - LOOKUP(A277,collections!A:A,collections!E:E)</f>
        <v>38</v>
      </c>
      <c r="G277" s="11">
        <v>12.35</v>
      </c>
      <c r="H277">
        <v>11.05</v>
      </c>
      <c r="I277" s="9">
        <v>0.188</v>
      </c>
      <c r="J277">
        <v>5</v>
      </c>
      <c r="K277">
        <v>14</v>
      </c>
      <c r="L277">
        <v>4</v>
      </c>
      <c r="M277">
        <v>14</v>
      </c>
      <c r="N277">
        <v>6</v>
      </c>
      <c r="O277">
        <v>12</v>
      </c>
      <c r="P277">
        <v>6</v>
      </c>
      <c r="Q277">
        <v>9</v>
      </c>
      <c r="R277" s="1">
        <v>5</v>
      </c>
      <c r="S277" s="1">
        <v>14</v>
      </c>
      <c r="T277" s="1">
        <v>5</v>
      </c>
      <c r="U277" s="1">
        <v>12</v>
      </c>
      <c r="V277" s="1">
        <v>5</v>
      </c>
      <c r="W277" s="1">
        <v>14</v>
      </c>
      <c r="X277" s="1">
        <v>6</v>
      </c>
      <c r="Y277" s="1">
        <v>18</v>
      </c>
      <c r="Z277" s="1">
        <v>6</v>
      </c>
      <c r="AA277" s="1">
        <v>6</v>
      </c>
      <c r="AB277" s="1">
        <v>4</v>
      </c>
      <c r="AC277" s="1">
        <v>10</v>
      </c>
      <c r="AD277" s="1">
        <v>7</v>
      </c>
      <c r="AE277" s="1">
        <v>8</v>
      </c>
      <c r="AF277" s="1">
        <v>6</v>
      </c>
      <c r="AG277" s="1">
        <v>7</v>
      </c>
    </row>
    <row r="278" spans="1:33" x14ac:dyDescent="0.2">
      <c r="A278" s="7" t="s">
        <v>126</v>
      </c>
      <c r="B278" t="s">
        <v>6</v>
      </c>
      <c r="C278" t="str">
        <f>LOOKUP(A278,collections!A:A,collections!D:D)</f>
        <v>E.vimv</v>
      </c>
      <c r="D278" t="str">
        <f t="shared" si="5"/>
        <v>Adult</v>
      </c>
      <c r="E278" t="str">
        <f>LOOKUP(A278,collections!A:A,collections!I:I)</f>
        <v>Fresh</v>
      </c>
      <c r="F278" s="1">
        <f>LOOKUP(A278,collections!A:A,collections!K:K) - LOOKUP(A278,collections!A:A,collections!E:E)</f>
        <v>38</v>
      </c>
      <c r="G278" s="11">
        <v>18.559999999999999</v>
      </c>
      <c r="H278">
        <v>17.11</v>
      </c>
      <c r="I278" s="9">
        <v>0.37</v>
      </c>
      <c r="J278">
        <v>6</v>
      </c>
      <c r="K278">
        <v>14</v>
      </c>
      <c r="L278">
        <v>3</v>
      </c>
      <c r="M278">
        <v>16</v>
      </c>
      <c r="N278">
        <v>3</v>
      </c>
      <c r="O278">
        <v>11</v>
      </c>
      <c r="P278">
        <v>4</v>
      </c>
      <c r="Q278">
        <v>16</v>
      </c>
      <c r="R278" s="1">
        <v>9</v>
      </c>
      <c r="S278" s="1">
        <v>9</v>
      </c>
      <c r="T278" s="1">
        <v>6</v>
      </c>
      <c r="U278" s="1">
        <v>13</v>
      </c>
      <c r="V278" s="1">
        <v>4</v>
      </c>
      <c r="W278" s="1">
        <v>13</v>
      </c>
      <c r="X278" s="1">
        <v>6</v>
      </c>
      <c r="Y278" s="1">
        <v>18</v>
      </c>
      <c r="Z278" s="1">
        <v>7</v>
      </c>
      <c r="AA278" s="1">
        <v>1</v>
      </c>
      <c r="AB278" s="1">
        <v>7</v>
      </c>
      <c r="AC278" s="1">
        <v>3</v>
      </c>
      <c r="AD278" s="1">
        <v>5</v>
      </c>
      <c r="AE278" s="1">
        <v>4</v>
      </c>
      <c r="AF278" s="1">
        <v>6</v>
      </c>
      <c r="AG278" s="1">
        <v>4</v>
      </c>
    </row>
    <row r="279" spans="1:33" x14ac:dyDescent="0.2">
      <c r="A279" s="7" t="s">
        <v>126</v>
      </c>
      <c r="B279" t="s">
        <v>7</v>
      </c>
      <c r="C279" t="str">
        <f>LOOKUP(A279,collections!A:A,collections!D:D)</f>
        <v>E.vimv</v>
      </c>
      <c r="D279" t="str">
        <f t="shared" si="5"/>
        <v>Adult</v>
      </c>
      <c r="E279" t="str">
        <f>LOOKUP(A279,collections!A:A,collections!I:I)</f>
        <v>Fresh</v>
      </c>
      <c r="F279" s="1">
        <f>LOOKUP(A279,collections!A:A,collections!K:K) - LOOKUP(A279,collections!A:A,collections!E:E)</f>
        <v>38</v>
      </c>
      <c r="G279" s="11">
        <v>25.55</v>
      </c>
      <c r="H279">
        <v>22.76</v>
      </c>
      <c r="I279" s="9">
        <v>0.52900000000000003</v>
      </c>
      <c r="J279">
        <v>5</v>
      </c>
      <c r="K279">
        <v>12</v>
      </c>
      <c r="L279">
        <v>5</v>
      </c>
      <c r="M279">
        <v>11</v>
      </c>
      <c r="N279">
        <v>4</v>
      </c>
      <c r="O279">
        <v>8</v>
      </c>
      <c r="P279">
        <v>4</v>
      </c>
      <c r="Q279">
        <v>11</v>
      </c>
      <c r="R279" s="1">
        <v>5</v>
      </c>
      <c r="S279" s="1">
        <v>9</v>
      </c>
      <c r="T279" s="1">
        <v>7</v>
      </c>
      <c r="U279" s="1">
        <v>13</v>
      </c>
      <c r="V279" s="1">
        <v>3</v>
      </c>
      <c r="W279" s="1">
        <v>9</v>
      </c>
      <c r="X279" s="1">
        <v>4</v>
      </c>
      <c r="Y279" s="1">
        <v>11</v>
      </c>
      <c r="Z279" s="1">
        <v>4</v>
      </c>
      <c r="AA279" s="1">
        <v>6</v>
      </c>
      <c r="AB279" s="1">
        <v>5</v>
      </c>
      <c r="AC279" s="1">
        <v>6</v>
      </c>
      <c r="AD279" s="1">
        <v>5</v>
      </c>
      <c r="AE279" s="1">
        <v>3</v>
      </c>
      <c r="AF279" s="1">
        <v>5</v>
      </c>
      <c r="AG279" s="1">
        <v>3</v>
      </c>
    </row>
    <row r="280" spans="1:33" x14ac:dyDescent="0.2">
      <c r="A280" s="7" t="s">
        <v>126</v>
      </c>
      <c r="B280" t="s">
        <v>39</v>
      </c>
      <c r="C280" t="str">
        <f>LOOKUP(A280,collections!A:A,collections!D:D)</f>
        <v>E.vimv</v>
      </c>
      <c r="D280" t="str">
        <f t="shared" si="5"/>
        <v>Adult</v>
      </c>
      <c r="E280" t="str">
        <f>LOOKUP(A280,collections!A:A,collections!I:I)</f>
        <v>Fresh</v>
      </c>
      <c r="F280" s="1">
        <f>LOOKUP(A280,collections!A:A,collections!K:K) - LOOKUP(A280,collections!A:A,collections!E:E)</f>
        <v>38</v>
      </c>
      <c r="G280" s="11">
        <v>29.9</v>
      </c>
      <c r="H280">
        <v>26.85</v>
      </c>
      <c r="I280" s="9">
        <v>0.59599999999999997</v>
      </c>
      <c r="J280">
        <v>5</v>
      </c>
      <c r="K280">
        <v>14</v>
      </c>
      <c r="L280">
        <v>5</v>
      </c>
      <c r="M280">
        <v>13</v>
      </c>
      <c r="N280">
        <v>3</v>
      </c>
      <c r="O280">
        <v>13</v>
      </c>
      <c r="P280">
        <v>4</v>
      </c>
      <c r="Q280">
        <v>11</v>
      </c>
      <c r="R280" s="1">
        <v>3</v>
      </c>
      <c r="S280" s="1">
        <v>13</v>
      </c>
      <c r="T280" s="1">
        <v>5</v>
      </c>
      <c r="U280" s="1">
        <v>11</v>
      </c>
      <c r="V280" s="1">
        <v>4</v>
      </c>
      <c r="W280" s="1">
        <v>11</v>
      </c>
      <c r="X280" s="1">
        <v>5</v>
      </c>
      <c r="Y280" s="1">
        <v>12</v>
      </c>
      <c r="Z280" s="1">
        <v>3</v>
      </c>
      <c r="AA280" s="1">
        <v>1</v>
      </c>
      <c r="AB280" s="1">
        <v>4</v>
      </c>
      <c r="AC280" s="1">
        <v>3</v>
      </c>
      <c r="AD280" s="1">
        <v>5</v>
      </c>
      <c r="AE280" s="1">
        <v>4</v>
      </c>
      <c r="AF280" s="1">
        <v>3</v>
      </c>
      <c r="AG280" s="1">
        <v>7</v>
      </c>
    </row>
    <row r="281" spans="1:33" x14ac:dyDescent="0.2">
      <c r="A281" s="7" t="s">
        <v>127</v>
      </c>
      <c r="B281" t="s">
        <v>6</v>
      </c>
      <c r="C281" t="str">
        <f>LOOKUP(A281,collections!A:A,collections!D:D)</f>
        <v>E.div</v>
      </c>
      <c r="D281" t="str">
        <f t="shared" ref="D281:D328" si="6">IF(LEFT(B281)="J","Juvenile","Adult")</f>
        <v>Adult</v>
      </c>
      <c r="E281" t="str">
        <f>LOOKUP(A281,collections!A:A,collections!I:I)</f>
        <v>Fresh</v>
      </c>
      <c r="F281" s="1">
        <f>LOOKUP(A281,collections!A:A,collections!K:K) - LOOKUP(A281,collections!A:A,collections!E:E)</f>
        <v>33</v>
      </c>
      <c r="G281" s="11">
        <v>13.55</v>
      </c>
      <c r="H281">
        <v>12.37</v>
      </c>
      <c r="I281" s="9">
        <v>0.20499999999999999</v>
      </c>
      <c r="J281">
        <v>5</v>
      </c>
      <c r="K281">
        <v>7</v>
      </c>
      <c r="L281">
        <v>4</v>
      </c>
      <c r="M281">
        <v>10</v>
      </c>
      <c r="N281">
        <v>5</v>
      </c>
      <c r="O281">
        <v>9</v>
      </c>
      <c r="P281">
        <v>7</v>
      </c>
      <c r="Q281">
        <v>8</v>
      </c>
      <c r="R281" s="1">
        <v>3</v>
      </c>
      <c r="S281" s="1">
        <v>10</v>
      </c>
      <c r="T281" s="1">
        <v>6</v>
      </c>
      <c r="U281" s="1">
        <v>7</v>
      </c>
      <c r="V281" s="1">
        <v>3</v>
      </c>
      <c r="W281" s="1">
        <v>9</v>
      </c>
      <c r="X281" s="1">
        <v>3</v>
      </c>
      <c r="Y281" s="1">
        <v>7</v>
      </c>
      <c r="Z281" s="1">
        <v>6</v>
      </c>
      <c r="AA281" s="1">
        <v>1</v>
      </c>
      <c r="AB281" s="1">
        <v>4</v>
      </c>
      <c r="AC281" s="1">
        <v>2</v>
      </c>
      <c r="AD281" s="1">
        <v>5</v>
      </c>
      <c r="AE281" s="1">
        <v>0</v>
      </c>
      <c r="AF281" s="1">
        <v>7</v>
      </c>
      <c r="AG281" s="1">
        <v>0</v>
      </c>
    </row>
    <row r="282" spans="1:33" x14ac:dyDescent="0.2">
      <c r="A282" s="7" t="s">
        <v>127</v>
      </c>
      <c r="B282" t="s">
        <v>7</v>
      </c>
      <c r="C282" t="str">
        <f>LOOKUP(A282,collections!A:A,collections!D:D)</f>
        <v>E.div</v>
      </c>
      <c r="D282" t="str">
        <f t="shared" si="6"/>
        <v>Adult</v>
      </c>
      <c r="E282" t="str">
        <f>LOOKUP(A282,collections!A:A,collections!I:I)</f>
        <v>Fresh</v>
      </c>
      <c r="F282" s="1">
        <f>LOOKUP(A282,collections!A:A,collections!K:K) - LOOKUP(A282,collections!A:A,collections!E:E)</f>
        <v>33</v>
      </c>
      <c r="G282" s="11">
        <v>21.75</v>
      </c>
      <c r="H282">
        <v>20.48</v>
      </c>
      <c r="I282" s="9">
        <v>0.44</v>
      </c>
      <c r="J282">
        <v>7</v>
      </c>
      <c r="K282">
        <v>7</v>
      </c>
      <c r="L282">
        <v>4</v>
      </c>
      <c r="M282">
        <v>11</v>
      </c>
      <c r="N282">
        <v>2</v>
      </c>
      <c r="O282">
        <v>9</v>
      </c>
      <c r="P282">
        <v>4</v>
      </c>
      <c r="Q282">
        <v>8</v>
      </c>
      <c r="R282" s="1">
        <v>5</v>
      </c>
      <c r="S282" s="1">
        <v>7</v>
      </c>
      <c r="T282" s="1">
        <v>2</v>
      </c>
      <c r="U282" s="1">
        <v>8</v>
      </c>
      <c r="V282" s="1">
        <v>3</v>
      </c>
      <c r="W282" s="1">
        <v>6</v>
      </c>
      <c r="X282" s="1">
        <v>3</v>
      </c>
      <c r="Y282" s="1">
        <v>8</v>
      </c>
      <c r="Z282" s="1">
        <v>3</v>
      </c>
      <c r="AA282" s="1">
        <v>2</v>
      </c>
      <c r="AB282" s="1">
        <v>2</v>
      </c>
      <c r="AC282" s="1">
        <v>4</v>
      </c>
      <c r="AD282" s="1">
        <v>5</v>
      </c>
      <c r="AE282" s="1">
        <v>0</v>
      </c>
      <c r="AF282" s="1">
        <v>4</v>
      </c>
      <c r="AG282" s="1">
        <v>2</v>
      </c>
    </row>
    <row r="283" spans="1:33" x14ac:dyDescent="0.2">
      <c r="A283" s="7" t="s">
        <v>127</v>
      </c>
      <c r="B283" t="s">
        <v>39</v>
      </c>
      <c r="C283" t="str">
        <f>LOOKUP(A283,collections!A:A,collections!D:D)</f>
        <v>E.div</v>
      </c>
      <c r="D283" t="str">
        <f t="shared" si="6"/>
        <v>Adult</v>
      </c>
      <c r="E283" t="str">
        <f>LOOKUP(A283,collections!A:A,collections!I:I)</f>
        <v>Fresh</v>
      </c>
      <c r="F283" s="1">
        <f>LOOKUP(A283,collections!A:A,collections!K:K) - LOOKUP(A283,collections!A:A,collections!E:E)</f>
        <v>33</v>
      </c>
      <c r="G283" s="11">
        <v>15.38</v>
      </c>
      <c r="H283">
        <v>14.17</v>
      </c>
      <c r="I283" s="9">
        <v>0.253</v>
      </c>
      <c r="J283">
        <v>4</v>
      </c>
      <c r="K283">
        <v>7</v>
      </c>
      <c r="L283">
        <v>4</v>
      </c>
      <c r="M283">
        <v>8</v>
      </c>
      <c r="N283">
        <v>5</v>
      </c>
      <c r="O283">
        <v>10</v>
      </c>
      <c r="P283">
        <v>5</v>
      </c>
      <c r="Q283">
        <v>8</v>
      </c>
      <c r="R283" s="1">
        <v>2</v>
      </c>
      <c r="S283" s="1">
        <v>8</v>
      </c>
      <c r="T283" s="1">
        <v>5</v>
      </c>
      <c r="U283" s="1">
        <v>7</v>
      </c>
      <c r="V283" s="1">
        <v>3</v>
      </c>
      <c r="W283" s="1">
        <v>8</v>
      </c>
      <c r="X283" s="1">
        <v>2</v>
      </c>
      <c r="Y283" s="1">
        <v>12</v>
      </c>
      <c r="Z283" s="1">
        <v>5</v>
      </c>
      <c r="AA283" s="1">
        <v>1</v>
      </c>
      <c r="AB283" s="1">
        <v>5</v>
      </c>
      <c r="AC283" s="1">
        <v>1</v>
      </c>
      <c r="AD283" s="1">
        <v>4</v>
      </c>
      <c r="AE283" s="1">
        <v>0</v>
      </c>
      <c r="AF283" s="1">
        <v>3</v>
      </c>
      <c r="AG283" s="1">
        <v>1</v>
      </c>
    </row>
    <row r="284" spans="1:33" x14ac:dyDescent="0.2">
      <c r="A284" s="7" t="s">
        <v>128</v>
      </c>
      <c r="B284" t="s">
        <v>6</v>
      </c>
      <c r="C284" t="str">
        <f>LOOKUP(A284,collections!A:A,collections!D:D)</f>
        <v>E.obl</v>
      </c>
      <c r="D284" t="str">
        <f t="shared" si="6"/>
        <v>Adult</v>
      </c>
      <c r="E284" t="str">
        <f>LOOKUP(A284,collections!A:A,collections!I:I)</f>
        <v>Fresh</v>
      </c>
      <c r="F284" s="1">
        <f>LOOKUP(A284,collections!A:A,collections!K:K) - LOOKUP(A284,collections!A:A,collections!E:E)</f>
        <v>33</v>
      </c>
      <c r="G284" s="11">
        <v>45.74</v>
      </c>
      <c r="H284">
        <v>41.66</v>
      </c>
      <c r="I284" s="9">
        <v>0.90200000000000002</v>
      </c>
      <c r="J284">
        <v>3</v>
      </c>
      <c r="K284">
        <v>12</v>
      </c>
      <c r="L284">
        <v>3</v>
      </c>
      <c r="M284">
        <v>9</v>
      </c>
      <c r="N284">
        <v>8</v>
      </c>
      <c r="O284">
        <v>6</v>
      </c>
      <c r="P284">
        <v>6</v>
      </c>
      <c r="Q284">
        <v>10</v>
      </c>
      <c r="R284" s="1">
        <v>2</v>
      </c>
      <c r="S284" s="1">
        <v>7</v>
      </c>
      <c r="T284" s="1">
        <v>2</v>
      </c>
      <c r="U284" s="1">
        <v>11</v>
      </c>
      <c r="V284" s="1">
        <v>2</v>
      </c>
      <c r="W284" s="1">
        <v>11</v>
      </c>
      <c r="X284" s="1">
        <v>3</v>
      </c>
      <c r="Y284" s="1">
        <v>9</v>
      </c>
      <c r="Z284" s="1">
        <v>3</v>
      </c>
      <c r="AA284" s="1">
        <v>0</v>
      </c>
      <c r="AB284" s="1">
        <v>3</v>
      </c>
      <c r="AC284" s="1">
        <v>0</v>
      </c>
      <c r="AD284" s="1">
        <v>3</v>
      </c>
      <c r="AE284" s="1">
        <v>0</v>
      </c>
      <c r="AF284" s="1">
        <v>2</v>
      </c>
      <c r="AG284" s="1">
        <v>0</v>
      </c>
    </row>
    <row r="285" spans="1:33" x14ac:dyDescent="0.2">
      <c r="A285" s="7" t="s">
        <v>128</v>
      </c>
      <c r="B285" t="s">
        <v>7</v>
      </c>
      <c r="C285" t="str">
        <f>LOOKUP(A285,collections!A:A,collections!D:D)</f>
        <v>E.obl</v>
      </c>
      <c r="D285" t="str">
        <f t="shared" si="6"/>
        <v>Adult</v>
      </c>
      <c r="E285" t="str">
        <f>LOOKUP(A285,collections!A:A,collections!I:I)</f>
        <v>Fresh</v>
      </c>
      <c r="F285" s="1">
        <f>LOOKUP(A285,collections!A:A,collections!K:K) - LOOKUP(A285,collections!A:A,collections!E:E)</f>
        <v>33</v>
      </c>
      <c r="G285" s="11">
        <v>27.18</v>
      </c>
      <c r="H285">
        <v>24.94</v>
      </c>
      <c r="I285" s="9">
        <v>0.54400000000000004</v>
      </c>
      <c r="J285">
        <v>4</v>
      </c>
      <c r="K285">
        <v>9</v>
      </c>
      <c r="L285">
        <v>4</v>
      </c>
      <c r="M285">
        <v>8</v>
      </c>
      <c r="N285">
        <v>5</v>
      </c>
      <c r="O285">
        <v>9</v>
      </c>
      <c r="P285">
        <v>4</v>
      </c>
      <c r="Q285">
        <v>8</v>
      </c>
      <c r="R285" s="1">
        <v>2</v>
      </c>
      <c r="S285" s="1">
        <v>10</v>
      </c>
      <c r="T285" s="1">
        <v>3</v>
      </c>
      <c r="U285" s="1">
        <v>9</v>
      </c>
      <c r="V285" s="1">
        <v>3</v>
      </c>
      <c r="W285" s="1">
        <v>4</v>
      </c>
      <c r="X285" s="1">
        <v>5</v>
      </c>
      <c r="Y285" s="1">
        <v>7</v>
      </c>
      <c r="Z285" s="1">
        <v>6</v>
      </c>
      <c r="AA285" s="1">
        <v>2</v>
      </c>
      <c r="AB285" s="1">
        <v>5</v>
      </c>
      <c r="AC285" s="1">
        <v>1</v>
      </c>
      <c r="AD285" s="1">
        <v>4</v>
      </c>
      <c r="AE285" s="1">
        <v>3</v>
      </c>
      <c r="AF285" s="1">
        <v>4</v>
      </c>
      <c r="AG285" s="1">
        <v>5</v>
      </c>
    </row>
    <row r="286" spans="1:33" x14ac:dyDescent="0.2">
      <c r="A286" s="7" t="s">
        <v>128</v>
      </c>
      <c r="B286" t="s">
        <v>39</v>
      </c>
      <c r="C286" t="str">
        <f>LOOKUP(A286,collections!A:A,collections!D:D)</f>
        <v>E.obl</v>
      </c>
      <c r="D286" t="str">
        <f t="shared" si="6"/>
        <v>Adult</v>
      </c>
      <c r="E286" t="str">
        <f>LOOKUP(A286,collections!A:A,collections!I:I)</f>
        <v>Fresh</v>
      </c>
      <c r="F286" s="1">
        <f>LOOKUP(A286,collections!A:A,collections!K:K) - LOOKUP(A286,collections!A:A,collections!E:E)</f>
        <v>33</v>
      </c>
      <c r="G286" s="11">
        <v>30.1</v>
      </c>
      <c r="H286">
        <v>26.96</v>
      </c>
      <c r="I286" s="9">
        <v>0.59099999999999997</v>
      </c>
      <c r="J286">
        <v>5</v>
      </c>
      <c r="K286">
        <v>11</v>
      </c>
      <c r="L286">
        <v>5</v>
      </c>
      <c r="M286">
        <v>9</v>
      </c>
      <c r="N286">
        <v>3</v>
      </c>
      <c r="O286">
        <v>12</v>
      </c>
      <c r="P286">
        <v>4</v>
      </c>
      <c r="Q286">
        <v>11</v>
      </c>
      <c r="R286" s="1">
        <v>2</v>
      </c>
      <c r="S286" s="1">
        <v>9</v>
      </c>
      <c r="T286" s="1">
        <v>3</v>
      </c>
      <c r="U286" s="1">
        <v>7</v>
      </c>
      <c r="V286" s="1">
        <v>2</v>
      </c>
      <c r="W286" s="1">
        <v>10</v>
      </c>
      <c r="X286" s="1">
        <v>3</v>
      </c>
      <c r="Y286" s="1">
        <v>7</v>
      </c>
      <c r="Z286" s="1">
        <v>5</v>
      </c>
      <c r="AA286" s="1">
        <v>3</v>
      </c>
      <c r="AB286" s="1">
        <v>5</v>
      </c>
      <c r="AC286" s="1">
        <v>3</v>
      </c>
      <c r="AD286" s="1">
        <v>3</v>
      </c>
      <c r="AE286" s="1">
        <v>2</v>
      </c>
      <c r="AF286" s="1">
        <v>6</v>
      </c>
      <c r="AG286" s="1">
        <v>3</v>
      </c>
    </row>
    <row r="287" spans="1:33" x14ac:dyDescent="0.2">
      <c r="A287" s="7" t="s">
        <v>129</v>
      </c>
      <c r="B287" t="s">
        <v>6</v>
      </c>
      <c r="C287" t="str">
        <f>LOOKUP(A287,collections!A:A,collections!D:D)</f>
        <v>E.div</v>
      </c>
      <c r="D287" t="str">
        <f t="shared" si="6"/>
        <v>Adult</v>
      </c>
      <c r="E287" t="str">
        <f>LOOKUP(A287,collections!A:A,collections!I:I)</f>
        <v>Fresh</v>
      </c>
      <c r="F287" s="1">
        <f>LOOKUP(A287,collections!A:A,collections!K:K) - LOOKUP(A287,collections!A:A,collections!E:E)</f>
        <v>33</v>
      </c>
      <c r="G287" s="11">
        <v>21.81</v>
      </c>
      <c r="H287">
        <v>20.350000000000001</v>
      </c>
      <c r="I287" s="9">
        <v>0.39</v>
      </c>
      <c r="J287">
        <v>4</v>
      </c>
      <c r="K287">
        <v>5</v>
      </c>
      <c r="L287">
        <v>4</v>
      </c>
      <c r="M287">
        <v>5</v>
      </c>
      <c r="N287">
        <v>4</v>
      </c>
      <c r="O287">
        <v>5</v>
      </c>
      <c r="P287">
        <v>2</v>
      </c>
      <c r="Q287">
        <v>6</v>
      </c>
      <c r="R287" s="1">
        <v>2</v>
      </c>
      <c r="S287" s="1">
        <v>6</v>
      </c>
      <c r="T287" s="1">
        <v>4</v>
      </c>
      <c r="U287" s="1">
        <v>6</v>
      </c>
      <c r="V287" s="1">
        <v>4</v>
      </c>
      <c r="W287" s="1">
        <v>4</v>
      </c>
      <c r="X287" s="1">
        <v>2</v>
      </c>
      <c r="Y287" s="1">
        <v>5</v>
      </c>
      <c r="Z287" s="1">
        <v>3</v>
      </c>
      <c r="AA287" s="1">
        <v>2</v>
      </c>
      <c r="AB287" s="1">
        <v>2</v>
      </c>
      <c r="AC287" s="1">
        <v>5</v>
      </c>
      <c r="AD287" s="1">
        <v>3</v>
      </c>
      <c r="AE287" s="1">
        <v>2</v>
      </c>
      <c r="AF287" s="1">
        <v>1</v>
      </c>
      <c r="AG287" s="1">
        <v>1</v>
      </c>
    </row>
    <row r="288" spans="1:33" x14ac:dyDescent="0.2">
      <c r="A288" s="7" t="s">
        <v>129</v>
      </c>
      <c r="B288" t="s">
        <v>7</v>
      </c>
      <c r="C288" t="str">
        <f>LOOKUP(A288,collections!A:A,collections!D:D)</f>
        <v>E.div</v>
      </c>
      <c r="D288" t="str">
        <f t="shared" si="6"/>
        <v>Adult</v>
      </c>
      <c r="E288" t="str">
        <f>LOOKUP(A288,collections!A:A,collections!I:I)</f>
        <v>Fresh</v>
      </c>
      <c r="F288" s="1">
        <f>LOOKUP(A288,collections!A:A,collections!K:K) - LOOKUP(A288,collections!A:A,collections!E:E)</f>
        <v>33</v>
      </c>
      <c r="G288" s="11">
        <v>16.16</v>
      </c>
      <c r="H288">
        <v>14.95</v>
      </c>
      <c r="I288" s="9">
        <v>0.23699999999999999</v>
      </c>
      <c r="J288">
        <v>4</v>
      </c>
      <c r="K288">
        <v>7</v>
      </c>
      <c r="L288">
        <v>2</v>
      </c>
      <c r="M288">
        <v>6</v>
      </c>
      <c r="N288">
        <v>3</v>
      </c>
      <c r="O288">
        <v>8</v>
      </c>
      <c r="P288">
        <v>3</v>
      </c>
      <c r="Q288">
        <v>11</v>
      </c>
      <c r="R288" s="1">
        <v>4</v>
      </c>
      <c r="S288" s="1">
        <v>4</v>
      </c>
      <c r="T288" s="1">
        <v>3</v>
      </c>
      <c r="U288" s="1">
        <v>4</v>
      </c>
      <c r="V288" s="1">
        <v>2</v>
      </c>
      <c r="W288" s="1">
        <v>9</v>
      </c>
      <c r="X288" s="1">
        <v>3</v>
      </c>
      <c r="Y288" s="1">
        <v>7</v>
      </c>
      <c r="Z288" s="1">
        <v>6</v>
      </c>
      <c r="AA288" s="1">
        <v>1</v>
      </c>
      <c r="AB288" s="1">
        <v>2</v>
      </c>
      <c r="AC288" s="1">
        <v>4</v>
      </c>
      <c r="AD288" s="1">
        <v>2</v>
      </c>
      <c r="AE288" s="1">
        <v>1</v>
      </c>
      <c r="AF288" s="1">
        <v>5</v>
      </c>
      <c r="AG288" s="1">
        <v>1</v>
      </c>
    </row>
    <row r="289" spans="1:33" x14ac:dyDescent="0.2">
      <c r="A289" s="7" t="s">
        <v>129</v>
      </c>
      <c r="B289" t="s">
        <v>39</v>
      </c>
      <c r="C289" t="str">
        <f>LOOKUP(A289,collections!A:A,collections!D:D)</f>
        <v>E.div</v>
      </c>
      <c r="D289" t="str">
        <f t="shared" si="6"/>
        <v>Adult</v>
      </c>
      <c r="E289" t="str">
        <f>LOOKUP(A289,collections!A:A,collections!I:I)</f>
        <v>Fresh</v>
      </c>
      <c r="F289" s="1">
        <f>LOOKUP(A289,collections!A:A,collections!K:K) - LOOKUP(A289,collections!A:A,collections!E:E)</f>
        <v>33</v>
      </c>
      <c r="G289" s="11">
        <v>15.73</v>
      </c>
      <c r="H289">
        <v>14.63</v>
      </c>
      <c r="I289" s="9">
        <v>0.25700000000000001</v>
      </c>
      <c r="J289">
        <v>2</v>
      </c>
      <c r="K289">
        <v>8</v>
      </c>
      <c r="L289">
        <v>3</v>
      </c>
      <c r="M289">
        <v>7</v>
      </c>
      <c r="N289">
        <v>2</v>
      </c>
      <c r="O289">
        <v>2</v>
      </c>
      <c r="P289">
        <v>3</v>
      </c>
      <c r="Q289">
        <v>4</v>
      </c>
      <c r="R289" s="1">
        <v>3</v>
      </c>
      <c r="S289" s="1">
        <v>8</v>
      </c>
      <c r="T289" s="1">
        <v>3</v>
      </c>
      <c r="U289" s="1">
        <v>4</v>
      </c>
      <c r="V289" s="1">
        <v>2</v>
      </c>
      <c r="W289" s="1">
        <v>3</v>
      </c>
      <c r="X289" s="1">
        <v>4</v>
      </c>
      <c r="Y289" s="1">
        <v>1</v>
      </c>
      <c r="Z289" s="1">
        <v>2</v>
      </c>
      <c r="AA289" s="1">
        <v>2</v>
      </c>
      <c r="AB289" s="1">
        <v>4</v>
      </c>
      <c r="AC289" s="1">
        <v>0</v>
      </c>
      <c r="AD289" s="1">
        <v>3</v>
      </c>
      <c r="AE289" s="1">
        <v>0</v>
      </c>
      <c r="AF289" s="1">
        <v>5</v>
      </c>
      <c r="AG289" s="1">
        <v>0</v>
      </c>
    </row>
    <row r="290" spans="1:33" x14ac:dyDescent="0.2">
      <c r="A290" s="7" t="s">
        <v>130</v>
      </c>
      <c r="B290" t="s">
        <v>6</v>
      </c>
      <c r="C290" t="str">
        <f>LOOKUP(A290,collections!A:A,collections!D:D)</f>
        <v>E.div</v>
      </c>
      <c r="D290" t="str">
        <f t="shared" si="6"/>
        <v>Adult</v>
      </c>
      <c r="E290" t="str">
        <f>LOOKUP(A290,collections!A:A,collections!I:I)</f>
        <v>Fresh</v>
      </c>
      <c r="F290" s="1">
        <f>LOOKUP(A290,collections!A:A,collections!K:K) - LOOKUP(A290,collections!A:A,collections!E:E)</f>
        <v>33</v>
      </c>
      <c r="G290" s="11">
        <v>20.5</v>
      </c>
      <c r="H290">
        <v>19.02</v>
      </c>
      <c r="I290" s="9">
        <v>0.313</v>
      </c>
      <c r="J290">
        <v>4</v>
      </c>
      <c r="K290">
        <v>8</v>
      </c>
      <c r="L290">
        <v>5</v>
      </c>
      <c r="M290">
        <v>4</v>
      </c>
      <c r="N290">
        <v>2</v>
      </c>
      <c r="O290">
        <v>5</v>
      </c>
      <c r="P290">
        <v>3</v>
      </c>
      <c r="Q290">
        <v>5</v>
      </c>
      <c r="R290" s="1">
        <v>4</v>
      </c>
      <c r="S290" s="1">
        <v>5</v>
      </c>
      <c r="T290" s="1">
        <v>4</v>
      </c>
      <c r="U290" s="1">
        <v>6</v>
      </c>
      <c r="V290" s="1">
        <v>3</v>
      </c>
      <c r="W290" s="1">
        <v>5</v>
      </c>
      <c r="X290" s="1">
        <v>3</v>
      </c>
      <c r="Y290" s="1">
        <v>4</v>
      </c>
      <c r="Z290" s="1">
        <v>4</v>
      </c>
      <c r="AA290" s="1">
        <v>3</v>
      </c>
      <c r="AB290" s="1">
        <v>6</v>
      </c>
      <c r="AC290" s="1">
        <v>2</v>
      </c>
      <c r="AD290" s="1">
        <v>2</v>
      </c>
      <c r="AE290" s="1">
        <v>4</v>
      </c>
      <c r="AF290" s="1">
        <v>3</v>
      </c>
      <c r="AG290" s="1">
        <v>4</v>
      </c>
    </row>
    <row r="291" spans="1:33" x14ac:dyDescent="0.2">
      <c r="A291" s="7" t="s">
        <v>130</v>
      </c>
      <c r="B291" t="s">
        <v>7</v>
      </c>
      <c r="C291" t="str">
        <f>LOOKUP(A291,collections!A:A,collections!D:D)</f>
        <v>E.div</v>
      </c>
      <c r="D291" t="str">
        <f t="shared" si="6"/>
        <v>Adult</v>
      </c>
      <c r="E291" t="str">
        <f>LOOKUP(A291,collections!A:A,collections!I:I)</f>
        <v>Fresh</v>
      </c>
      <c r="F291" s="1">
        <f>LOOKUP(A291,collections!A:A,collections!K:K) - LOOKUP(A291,collections!A:A,collections!E:E)</f>
        <v>33</v>
      </c>
      <c r="G291" s="11">
        <v>24.75</v>
      </c>
      <c r="H291">
        <v>22.92</v>
      </c>
      <c r="I291" s="9">
        <v>0.39900000000000002</v>
      </c>
      <c r="J291">
        <v>3</v>
      </c>
      <c r="K291">
        <v>7</v>
      </c>
      <c r="L291">
        <v>3</v>
      </c>
      <c r="M291">
        <v>8</v>
      </c>
      <c r="N291">
        <v>3</v>
      </c>
      <c r="O291">
        <v>5</v>
      </c>
      <c r="P291">
        <v>4</v>
      </c>
      <c r="Q291">
        <v>6</v>
      </c>
      <c r="R291" s="1">
        <v>4</v>
      </c>
      <c r="S291" s="1">
        <v>4</v>
      </c>
      <c r="T291" s="1">
        <v>3</v>
      </c>
      <c r="U291" s="1">
        <v>1</v>
      </c>
      <c r="V291" s="1">
        <v>2</v>
      </c>
      <c r="W291" s="1">
        <v>3</v>
      </c>
      <c r="X291" s="1">
        <v>2</v>
      </c>
      <c r="Y291" s="1">
        <v>6</v>
      </c>
      <c r="Z291" s="1">
        <v>2</v>
      </c>
      <c r="AA291" s="1">
        <v>1</v>
      </c>
      <c r="AB291" s="1">
        <v>3</v>
      </c>
      <c r="AC291" s="1">
        <v>2</v>
      </c>
      <c r="AD291" s="1">
        <v>5</v>
      </c>
      <c r="AE291" s="1">
        <v>1</v>
      </c>
      <c r="AF291" s="1">
        <v>4</v>
      </c>
      <c r="AG291" s="1">
        <v>3</v>
      </c>
    </row>
    <row r="292" spans="1:33" x14ac:dyDescent="0.2">
      <c r="A292" s="7" t="s">
        <v>130</v>
      </c>
      <c r="B292" t="s">
        <v>39</v>
      </c>
      <c r="C292" t="str">
        <f>LOOKUP(A292,collections!A:A,collections!D:D)</f>
        <v>E.div</v>
      </c>
      <c r="D292" t="str">
        <f t="shared" si="6"/>
        <v>Adult</v>
      </c>
      <c r="E292" t="str">
        <f>LOOKUP(A292,collections!A:A,collections!I:I)</f>
        <v>Fresh</v>
      </c>
      <c r="F292" s="1">
        <f>LOOKUP(A292,collections!A:A,collections!K:K) - LOOKUP(A292,collections!A:A,collections!E:E)</f>
        <v>33</v>
      </c>
      <c r="G292" s="11">
        <v>21.77</v>
      </c>
      <c r="H292">
        <v>20.29</v>
      </c>
      <c r="I292" s="9">
        <v>0.41499999999999998</v>
      </c>
      <c r="J292">
        <v>4</v>
      </c>
      <c r="K292">
        <v>6</v>
      </c>
      <c r="L292">
        <v>3</v>
      </c>
      <c r="M292">
        <v>9</v>
      </c>
      <c r="N292">
        <v>2</v>
      </c>
      <c r="O292">
        <v>7</v>
      </c>
      <c r="P292">
        <v>4</v>
      </c>
      <c r="Q292">
        <v>6</v>
      </c>
      <c r="R292" s="1">
        <v>3</v>
      </c>
      <c r="S292" s="1">
        <v>5</v>
      </c>
      <c r="T292" s="1">
        <v>4</v>
      </c>
      <c r="U292" s="1">
        <v>6</v>
      </c>
      <c r="V292" s="1">
        <v>4</v>
      </c>
      <c r="W292" s="1">
        <v>7</v>
      </c>
      <c r="X292" s="1">
        <v>5</v>
      </c>
      <c r="Y292" s="1">
        <v>4</v>
      </c>
      <c r="Z292" s="1">
        <v>6</v>
      </c>
      <c r="AA292" s="1">
        <v>1</v>
      </c>
      <c r="AB292" s="1">
        <v>3</v>
      </c>
      <c r="AC292" s="1">
        <v>3</v>
      </c>
      <c r="AD292" s="1">
        <v>4</v>
      </c>
      <c r="AE292" s="1">
        <v>1</v>
      </c>
      <c r="AF292" s="1">
        <v>4</v>
      </c>
      <c r="AG292" s="1">
        <v>1</v>
      </c>
    </row>
    <row r="293" spans="1:33" x14ac:dyDescent="0.2">
      <c r="A293" s="7" t="s">
        <v>131</v>
      </c>
      <c r="B293" t="s">
        <v>6</v>
      </c>
      <c r="C293" t="str">
        <f>LOOKUP(A293,collections!A:A,collections!D:D)</f>
        <v>E.obl</v>
      </c>
      <c r="D293" t="str">
        <f t="shared" si="6"/>
        <v>Adult</v>
      </c>
      <c r="E293" t="str">
        <f>LOOKUP(A293,collections!A:A,collections!I:I)</f>
        <v>Fresh</v>
      </c>
      <c r="F293" s="1">
        <f>LOOKUP(A293,collections!A:A,collections!K:K) - LOOKUP(A293,collections!A:A,collections!E:E)</f>
        <v>33</v>
      </c>
      <c r="G293" s="11">
        <v>19.809999999999999</v>
      </c>
      <c r="H293">
        <v>17.739999999999998</v>
      </c>
      <c r="I293" s="9">
        <v>0.39400000000000002</v>
      </c>
      <c r="J293">
        <v>4</v>
      </c>
      <c r="K293">
        <v>7</v>
      </c>
      <c r="L293">
        <v>4</v>
      </c>
      <c r="M293">
        <v>5</v>
      </c>
      <c r="N293">
        <v>2</v>
      </c>
      <c r="O293">
        <v>7</v>
      </c>
      <c r="P293">
        <v>3</v>
      </c>
      <c r="Q293">
        <v>4</v>
      </c>
      <c r="R293" s="1">
        <v>6</v>
      </c>
      <c r="S293" s="1">
        <v>8</v>
      </c>
      <c r="T293" s="1">
        <v>4</v>
      </c>
      <c r="U293" s="1">
        <v>9</v>
      </c>
      <c r="V293" s="1">
        <v>2</v>
      </c>
      <c r="W293" s="1">
        <v>7</v>
      </c>
      <c r="X293" s="1">
        <v>6</v>
      </c>
      <c r="Y293" s="1">
        <v>7</v>
      </c>
      <c r="Z293" s="1">
        <v>3</v>
      </c>
      <c r="AA293" s="1">
        <v>0</v>
      </c>
      <c r="AB293" s="1">
        <v>2</v>
      </c>
      <c r="AC293" s="1">
        <v>0</v>
      </c>
      <c r="AD293" s="1">
        <v>4</v>
      </c>
      <c r="AE293" s="1">
        <v>0</v>
      </c>
      <c r="AF293" s="1">
        <v>3</v>
      </c>
      <c r="AG293" s="1">
        <v>0</v>
      </c>
    </row>
    <row r="294" spans="1:33" x14ac:dyDescent="0.2">
      <c r="A294" s="7" t="s">
        <v>131</v>
      </c>
      <c r="B294" t="s">
        <v>7</v>
      </c>
      <c r="C294" t="str">
        <f>LOOKUP(A294,collections!A:A,collections!D:D)</f>
        <v>E.obl</v>
      </c>
      <c r="D294" t="str">
        <f t="shared" si="6"/>
        <v>Adult</v>
      </c>
      <c r="E294" t="str">
        <f>LOOKUP(A294,collections!A:A,collections!I:I)</f>
        <v>Fresh</v>
      </c>
      <c r="F294" s="1">
        <f>LOOKUP(A294,collections!A:A,collections!K:K) - LOOKUP(A294,collections!A:A,collections!E:E)</f>
        <v>33</v>
      </c>
      <c r="G294" s="11">
        <v>18.899999999999999</v>
      </c>
      <c r="H294">
        <v>17.12</v>
      </c>
      <c r="I294" s="9">
        <v>0.30199999999999999</v>
      </c>
      <c r="J294">
        <v>4</v>
      </c>
      <c r="K294">
        <v>8</v>
      </c>
      <c r="L294">
        <v>4</v>
      </c>
      <c r="M294">
        <v>7</v>
      </c>
      <c r="N294">
        <v>4</v>
      </c>
      <c r="O294">
        <v>10</v>
      </c>
      <c r="P294">
        <v>3</v>
      </c>
      <c r="Q294">
        <v>10</v>
      </c>
      <c r="R294" s="1">
        <v>6</v>
      </c>
      <c r="S294" s="1">
        <v>7</v>
      </c>
      <c r="T294" s="1">
        <v>3</v>
      </c>
      <c r="U294" s="1">
        <v>7</v>
      </c>
      <c r="V294" s="1">
        <v>3</v>
      </c>
      <c r="W294" s="1">
        <v>8</v>
      </c>
      <c r="X294" s="1">
        <v>3</v>
      </c>
      <c r="Y294" s="1">
        <v>12</v>
      </c>
      <c r="Z294" s="1">
        <v>3</v>
      </c>
      <c r="AA294" s="1">
        <v>0</v>
      </c>
      <c r="AB294" s="1">
        <v>4</v>
      </c>
      <c r="AC294" s="1">
        <v>1</v>
      </c>
      <c r="AD294" s="1">
        <v>2</v>
      </c>
      <c r="AE294" s="1">
        <v>2</v>
      </c>
      <c r="AF294" s="1">
        <v>3</v>
      </c>
      <c r="AG294" s="1">
        <v>1</v>
      </c>
    </row>
    <row r="295" spans="1:33" x14ac:dyDescent="0.2">
      <c r="A295" s="7" t="s">
        <v>131</v>
      </c>
      <c r="B295" t="s">
        <v>39</v>
      </c>
      <c r="C295" t="str">
        <f>LOOKUP(A295,collections!A:A,collections!D:D)</f>
        <v>E.obl</v>
      </c>
      <c r="D295" t="str">
        <f t="shared" si="6"/>
        <v>Adult</v>
      </c>
      <c r="E295" t="str">
        <f>LOOKUP(A295,collections!A:A,collections!I:I)</f>
        <v>Fresh</v>
      </c>
      <c r="F295" s="1">
        <f>LOOKUP(A295,collections!A:A,collections!K:K) - LOOKUP(A295,collections!A:A,collections!E:E)</f>
        <v>33</v>
      </c>
      <c r="G295" s="11">
        <v>14.49</v>
      </c>
      <c r="H295">
        <v>13.04</v>
      </c>
      <c r="I295" s="9">
        <v>0.3</v>
      </c>
      <c r="J295">
        <v>5</v>
      </c>
      <c r="K295">
        <v>5</v>
      </c>
      <c r="L295">
        <v>3</v>
      </c>
      <c r="M295">
        <v>8</v>
      </c>
      <c r="N295">
        <v>7</v>
      </c>
      <c r="O295">
        <v>5</v>
      </c>
      <c r="P295">
        <v>4</v>
      </c>
      <c r="Q295">
        <v>8</v>
      </c>
      <c r="R295" s="1">
        <v>5</v>
      </c>
      <c r="S295" s="1">
        <v>6</v>
      </c>
      <c r="T295" s="1">
        <v>5</v>
      </c>
      <c r="U295" s="1">
        <v>7</v>
      </c>
      <c r="V295" s="1">
        <v>2</v>
      </c>
      <c r="W295" s="1">
        <v>9</v>
      </c>
      <c r="X295" s="1">
        <v>3</v>
      </c>
      <c r="Y295" s="1">
        <v>3</v>
      </c>
      <c r="Z295" s="1">
        <v>4</v>
      </c>
      <c r="AA295" s="1">
        <v>0</v>
      </c>
      <c r="AB295" s="1">
        <v>3</v>
      </c>
      <c r="AC295" s="1">
        <v>1</v>
      </c>
      <c r="AD295" s="1">
        <v>2</v>
      </c>
      <c r="AE295" s="1">
        <v>1</v>
      </c>
      <c r="AF295" s="1">
        <v>3</v>
      </c>
      <c r="AG295" s="1">
        <v>0</v>
      </c>
    </row>
    <row r="296" spans="1:33" x14ac:dyDescent="0.2">
      <c r="A296" s="7" t="s">
        <v>132</v>
      </c>
      <c r="B296" t="s">
        <v>6</v>
      </c>
      <c r="C296" t="str">
        <f>LOOKUP(A296,collections!A:A,collections!D:D)</f>
        <v>E.cyp</v>
      </c>
      <c r="D296" t="str">
        <f t="shared" si="6"/>
        <v>Adult</v>
      </c>
      <c r="E296" t="str">
        <f>LOOKUP(A296,collections!A:A,collections!I:I)</f>
        <v>Fresh</v>
      </c>
      <c r="F296" s="1">
        <f>LOOKUP(A296,collections!A:A,collections!K:K) - LOOKUP(A296,collections!A:A,collections!E:E)</f>
        <v>32</v>
      </c>
      <c r="G296" s="11">
        <v>51.03</v>
      </c>
      <c r="H296">
        <v>45.61</v>
      </c>
      <c r="I296" s="9">
        <v>0.91500000000000004</v>
      </c>
      <c r="J296">
        <v>5</v>
      </c>
      <c r="K296">
        <v>8</v>
      </c>
      <c r="L296">
        <v>5</v>
      </c>
      <c r="M296">
        <v>9</v>
      </c>
      <c r="N296">
        <v>3</v>
      </c>
      <c r="O296">
        <v>12</v>
      </c>
      <c r="P296">
        <v>3</v>
      </c>
      <c r="Q296">
        <v>10</v>
      </c>
      <c r="R296" s="1">
        <v>3</v>
      </c>
      <c r="S296" s="1">
        <v>4</v>
      </c>
      <c r="T296" s="1">
        <v>3</v>
      </c>
      <c r="U296" s="1">
        <v>4</v>
      </c>
      <c r="V296" s="1">
        <v>3</v>
      </c>
      <c r="W296" s="1">
        <v>7</v>
      </c>
      <c r="X296" s="1">
        <v>4</v>
      </c>
      <c r="Y296" s="1">
        <v>6</v>
      </c>
      <c r="Z296" s="1">
        <v>5</v>
      </c>
      <c r="AA296" s="1">
        <v>0</v>
      </c>
      <c r="AB296" s="1">
        <v>5</v>
      </c>
      <c r="AC296" s="1">
        <v>0</v>
      </c>
      <c r="AD296" s="1">
        <v>5</v>
      </c>
      <c r="AE296" s="1">
        <v>2</v>
      </c>
      <c r="AF296" s="1">
        <v>4</v>
      </c>
      <c r="AG296" s="1">
        <v>0</v>
      </c>
    </row>
    <row r="297" spans="1:33" x14ac:dyDescent="0.2">
      <c r="A297" s="7" t="s">
        <v>132</v>
      </c>
      <c r="B297" t="s">
        <v>7</v>
      </c>
      <c r="C297" t="str">
        <f>LOOKUP(A297,collections!A:A,collections!D:D)</f>
        <v>E.cyp</v>
      </c>
      <c r="D297" t="str">
        <f t="shared" si="6"/>
        <v>Adult</v>
      </c>
      <c r="E297" t="str">
        <f>LOOKUP(A297,collections!A:A,collections!I:I)</f>
        <v>Fresh</v>
      </c>
      <c r="F297" s="1">
        <f>LOOKUP(A297,collections!A:A,collections!K:K) - LOOKUP(A297,collections!A:A,collections!E:E)</f>
        <v>32</v>
      </c>
      <c r="G297" s="11">
        <v>36.57</v>
      </c>
      <c r="H297">
        <v>32.99</v>
      </c>
      <c r="I297" s="9">
        <v>0.69799999999999995</v>
      </c>
      <c r="J297">
        <v>5</v>
      </c>
      <c r="K297">
        <v>16</v>
      </c>
      <c r="L297">
        <v>6</v>
      </c>
      <c r="M297">
        <v>14</v>
      </c>
      <c r="N297">
        <v>7</v>
      </c>
      <c r="O297">
        <v>13</v>
      </c>
      <c r="P297">
        <v>7</v>
      </c>
      <c r="Q297">
        <v>18</v>
      </c>
      <c r="R297" s="1">
        <v>4</v>
      </c>
      <c r="S297" s="1">
        <v>15</v>
      </c>
      <c r="T297" s="1">
        <v>5</v>
      </c>
      <c r="U297" s="1">
        <v>10</v>
      </c>
      <c r="V297" s="1">
        <v>3</v>
      </c>
      <c r="W297" s="1">
        <v>13</v>
      </c>
      <c r="X297" s="1">
        <v>3</v>
      </c>
      <c r="Y297" s="1">
        <v>14</v>
      </c>
      <c r="Z297" s="1">
        <v>7</v>
      </c>
      <c r="AA297" s="1">
        <v>0</v>
      </c>
      <c r="AB297" s="1">
        <v>6</v>
      </c>
      <c r="AC297" s="1">
        <v>0</v>
      </c>
      <c r="AD297" s="1">
        <v>4</v>
      </c>
      <c r="AE297" s="1">
        <v>0</v>
      </c>
      <c r="AF297" s="1">
        <v>3</v>
      </c>
      <c r="AG297" s="1">
        <v>1</v>
      </c>
    </row>
    <row r="298" spans="1:33" x14ac:dyDescent="0.2">
      <c r="A298" s="7" t="s">
        <v>132</v>
      </c>
      <c r="B298" t="s">
        <v>39</v>
      </c>
      <c r="C298" t="str">
        <f>LOOKUP(A298,collections!A:A,collections!D:D)</f>
        <v>E.cyp</v>
      </c>
      <c r="D298" t="str">
        <f t="shared" si="6"/>
        <v>Adult</v>
      </c>
      <c r="E298" t="str">
        <f>LOOKUP(A298,collections!A:A,collections!I:I)</f>
        <v>Fresh</v>
      </c>
      <c r="F298" s="1">
        <f>LOOKUP(A298,collections!A:A,collections!K:K) - LOOKUP(A298,collections!A:A,collections!E:E)</f>
        <v>32</v>
      </c>
      <c r="G298" s="11">
        <v>46.77</v>
      </c>
      <c r="H298">
        <v>42.26</v>
      </c>
      <c r="I298" s="9">
        <v>0.84199999999999997</v>
      </c>
      <c r="J298">
        <v>3</v>
      </c>
      <c r="K298">
        <v>10</v>
      </c>
      <c r="L298">
        <v>3</v>
      </c>
      <c r="M298">
        <v>14</v>
      </c>
      <c r="N298">
        <v>5</v>
      </c>
      <c r="O298">
        <v>12</v>
      </c>
      <c r="P298">
        <v>4</v>
      </c>
      <c r="Q298">
        <v>14</v>
      </c>
      <c r="R298" s="1">
        <v>4</v>
      </c>
      <c r="S298" s="1">
        <v>7</v>
      </c>
      <c r="T298" s="1">
        <v>4</v>
      </c>
      <c r="U298" s="1">
        <v>7</v>
      </c>
      <c r="V298" s="1">
        <v>5</v>
      </c>
      <c r="W298" s="1">
        <v>7</v>
      </c>
      <c r="X298" s="1">
        <v>4</v>
      </c>
      <c r="Y298" s="1">
        <v>5</v>
      </c>
      <c r="Z298" s="1">
        <v>4</v>
      </c>
      <c r="AA298" s="1">
        <v>0</v>
      </c>
      <c r="AB298" s="1">
        <v>2</v>
      </c>
      <c r="AC298" s="1">
        <v>0</v>
      </c>
      <c r="AD298" s="1">
        <v>4</v>
      </c>
      <c r="AE298" s="1">
        <v>0</v>
      </c>
      <c r="AF298" s="1">
        <v>4</v>
      </c>
      <c r="AG298" s="1">
        <v>0</v>
      </c>
    </row>
    <row r="299" spans="1:33" x14ac:dyDescent="0.2">
      <c r="A299" s="7" t="s">
        <v>133</v>
      </c>
      <c r="B299" t="s">
        <v>6</v>
      </c>
      <c r="C299" t="str">
        <f>LOOKUP(A299,collections!A:A,collections!D:D)</f>
        <v>E.div</v>
      </c>
      <c r="D299" t="str">
        <f t="shared" si="6"/>
        <v>Adult</v>
      </c>
      <c r="E299" t="str">
        <f>LOOKUP(A299,collections!A:A,collections!I:I)</f>
        <v>Fresh</v>
      </c>
      <c r="F299" s="1">
        <f>LOOKUP(A299,collections!A:A,collections!K:K) - LOOKUP(A299,collections!A:A,collections!E:E)</f>
        <v>32</v>
      </c>
      <c r="G299" s="11">
        <v>17.13</v>
      </c>
      <c r="H299">
        <v>15.91</v>
      </c>
      <c r="I299" s="9">
        <v>0.23</v>
      </c>
      <c r="J299">
        <v>4</v>
      </c>
      <c r="K299">
        <v>8</v>
      </c>
      <c r="L299">
        <v>6</v>
      </c>
      <c r="M299">
        <v>6</v>
      </c>
      <c r="N299">
        <v>4</v>
      </c>
      <c r="O299">
        <v>5</v>
      </c>
      <c r="P299">
        <v>9</v>
      </c>
      <c r="Q299">
        <v>1</v>
      </c>
      <c r="R299" s="1">
        <v>4</v>
      </c>
      <c r="S299" s="1">
        <v>9</v>
      </c>
      <c r="T299" s="1">
        <v>4</v>
      </c>
      <c r="U299" s="1">
        <v>7</v>
      </c>
      <c r="V299" s="1">
        <v>2</v>
      </c>
      <c r="W299" s="1">
        <v>4</v>
      </c>
      <c r="X299" s="1">
        <v>1</v>
      </c>
      <c r="Y299" s="1">
        <v>6</v>
      </c>
      <c r="Z299" s="1">
        <v>2</v>
      </c>
      <c r="AA299" s="1">
        <v>4</v>
      </c>
      <c r="AB299" s="1">
        <v>3</v>
      </c>
      <c r="AC299" s="1">
        <v>4</v>
      </c>
      <c r="AD299" s="1">
        <v>2</v>
      </c>
      <c r="AE299" s="1">
        <v>2</v>
      </c>
      <c r="AF299" s="1">
        <v>1</v>
      </c>
      <c r="AG299" s="1">
        <v>5</v>
      </c>
    </row>
    <row r="300" spans="1:33" x14ac:dyDescent="0.2">
      <c r="A300" s="7" t="s">
        <v>133</v>
      </c>
      <c r="B300" t="s">
        <v>7</v>
      </c>
      <c r="C300" t="str">
        <f>LOOKUP(A300,collections!A:A,collections!D:D)</f>
        <v>E.div</v>
      </c>
      <c r="D300" t="str">
        <f t="shared" si="6"/>
        <v>Adult</v>
      </c>
      <c r="E300" t="str">
        <f>LOOKUP(A300,collections!A:A,collections!I:I)</f>
        <v>Fresh</v>
      </c>
      <c r="F300" s="1">
        <f>LOOKUP(A300,collections!A:A,collections!K:K) - LOOKUP(A300,collections!A:A,collections!E:E)</f>
        <v>32</v>
      </c>
      <c r="G300" s="11">
        <v>17.420000000000002</v>
      </c>
      <c r="H300">
        <v>16.43</v>
      </c>
      <c r="I300" s="9">
        <v>0.24</v>
      </c>
      <c r="J300">
        <v>4</v>
      </c>
      <c r="K300">
        <v>7</v>
      </c>
      <c r="L300">
        <v>4</v>
      </c>
      <c r="M300">
        <v>8</v>
      </c>
      <c r="N300">
        <v>3</v>
      </c>
      <c r="O300">
        <v>8</v>
      </c>
      <c r="P300">
        <v>6</v>
      </c>
      <c r="Q300">
        <v>9</v>
      </c>
      <c r="R300" s="1">
        <v>2</v>
      </c>
      <c r="S300" s="1">
        <v>7</v>
      </c>
      <c r="T300" s="1">
        <v>3</v>
      </c>
      <c r="U300" s="1">
        <v>4</v>
      </c>
      <c r="V300" s="1">
        <v>4</v>
      </c>
      <c r="W300" s="1">
        <v>6</v>
      </c>
      <c r="X300" s="1">
        <v>4</v>
      </c>
      <c r="Y300" s="1">
        <v>4</v>
      </c>
      <c r="Z300" s="1">
        <v>3</v>
      </c>
      <c r="AA300" s="1">
        <v>3</v>
      </c>
      <c r="AB300" s="1">
        <v>3</v>
      </c>
      <c r="AC300" s="1">
        <v>5</v>
      </c>
      <c r="AD300" s="1">
        <v>4</v>
      </c>
      <c r="AE300" s="1">
        <v>1</v>
      </c>
      <c r="AF300" s="1">
        <v>3</v>
      </c>
      <c r="AG300" s="1">
        <v>5</v>
      </c>
    </row>
    <row r="301" spans="1:33" x14ac:dyDescent="0.2">
      <c r="A301" s="7" t="s">
        <v>133</v>
      </c>
      <c r="B301" t="s">
        <v>39</v>
      </c>
      <c r="C301" t="str">
        <f>LOOKUP(A301,collections!A:A,collections!D:D)</f>
        <v>E.div</v>
      </c>
      <c r="D301" t="str">
        <f t="shared" si="6"/>
        <v>Adult</v>
      </c>
      <c r="E301" t="str">
        <f>LOOKUP(A301,collections!A:A,collections!I:I)</f>
        <v>Fresh</v>
      </c>
      <c r="F301" s="1">
        <f>LOOKUP(A301,collections!A:A,collections!K:K) - LOOKUP(A301,collections!A:A,collections!E:E)</f>
        <v>32</v>
      </c>
      <c r="G301" s="11">
        <v>17.89</v>
      </c>
      <c r="H301">
        <v>22.37</v>
      </c>
      <c r="I301" s="9">
        <v>0.23799999999999999</v>
      </c>
      <c r="J301">
        <v>3</v>
      </c>
      <c r="K301">
        <v>9</v>
      </c>
      <c r="L301">
        <v>4</v>
      </c>
      <c r="M301">
        <v>8</v>
      </c>
      <c r="N301">
        <v>5</v>
      </c>
      <c r="O301">
        <v>4</v>
      </c>
      <c r="P301">
        <v>7</v>
      </c>
      <c r="Q301">
        <v>3</v>
      </c>
      <c r="R301" s="1">
        <v>5</v>
      </c>
      <c r="S301" s="1">
        <v>4</v>
      </c>
      <c r="T301" s="1">
        <v>3</v>
      </c>
      <c r="U301" s="1">
        <v>6</v>
      </c>
      <c r="V301" s="1">
        <v>3</v>
      </c>
      <c r="W301" s="1">
        <v>6</v>
      </c>
      <c r="X301" s="1">
        <v>2</v>
      </c>
      <c r="Y301" s="1">
        <v>6</v>
      </c>
      <c r="Z301" s="1">
        <v>5</v>
      </c>
      <c r="AA301" s="1">
        <v>2</v>
      </c>
      <c r="AB301" s="1">
        <v>4</v>
      </c>
      <c r="AC301" s="1">
        <v>2</v>
      </c>
      <c r="AD301" s="1">
        <v>5</v>
      </c>
      <c r="AE301" s="1">
        <v>1</v>
      </c>
      <c r="AF301" s="1">
        <v>4</v>
      </c>
      <c r="AG301" s="1">
        <v>2</v>
      </c>
    </row>
    <row r="302" spans="1:33" x14ac:dyDescent="0.2">
      <c r="A302" s="7" t="s">
        <v>134</v>
      </c>
      <c r="B302" t="s">
        <v>6</v>
      </c>
      <c r="C302" t="str">
        <f>LOOKUP(A302,collections!A:A,collections!D:D)</f>
        <v>E.div</v>
      </c>
      <c r="D302" t="str">
        <f t="shared" si="6"/>
        <v>Adult</v>
      </c>
      <c r="E302" t="str">
        <f>LOOKUP(A302,collections!A:A,collections!I:I)</f>
        <v>Fresh</v>
      </c>
      <c r="F302" s="1">
        <f>LOOKUP(A302,collections!A:A,collections!K:K) - LOOKUP(A302,collections!A:A,collections!E:E)</f>
        <v>32</v>
      </c>
      <c r="G302" s="11">
        <v>24.54</v>
      </c>
      <c r="H302">
        <v>24.74</v>
      </c>
      <c r="I302" s="9">
        <v>0.32900000000000001</v>
      </c>
      <c r="J302">
        <v>3</v>
      </c>
      <c r="K302">
        <v>8</v>
      </c>
      <c r="L302">
        <v>3</v>
      </c>
      <c r="M302">
        <v>9</v>
      </c>
      <c r="N302">
        <v>4</v>
      </c>
      <c r="O302">
        <v>6</v>
      </c>
      <c r="P302">
        <v>6</v>
      </c>
      <c r="Q302">
        <v>6</v>
      </c>
      <c r="R302" s="1">
        <v>3</v>
      </c>
      <c r="S302" s="1">
        <v>6</v>
      </c>
      <c r="T302" s="1">
        <v>2</v>
      </c>
      <c r="U302" s="1">
        <v>6</v>
      </c>
      <c r="V302" s="1">
        <v>2</v>
      </c>
      <c r="W302" s="1">
        <v>6</v>
      </c>
      <c r="X302" s="1">
        <v>3</v>
      </c>
      <c r="Y302" s="1">
        <v>9</v>
      </c>
      <c r="Z302" s="1">
        <v>3</v>
      </c>
      <c r="AA302" s="1">
        <v>1</v>
      </c>
      <c r="AB302" s="1">
        <v>2</v>
      </c>
      <c r="AC302" s="1">
        <v>1</v>
      </c>
      <c r="AD302" s="1">
        <v>3</v>
      </c>
      <c r="AE302" s="1">
        <v>2</v>
      </c>
      <c r="AF302" s="1">
        <v>4</v>
      </c>
      <c r="AG302" s="1">
        <v>2</v>
      </c>
    </row>
    <row r="303" spans="1:33" x14ac:dyDescent="0.2">
      <c r="A303" s="7" t="s">
        <v>134</v>
      </c>
      <c r="B303" t="s">
        <v>7</v>
      </c>
      <c r="C303" t="str">
        <f>LOOKUP(A303,collections!A:A,collections!D:D)</f>
        <v>E.div</v>
      </c>
      <c r="D303" t="str">
        <f t="shared" si="6"/>
        <v>Adult</v>
      </c>
      <c r="E303" t="str">
        <f>LOOKUP(A303,collections!A:A,collections!I:I)</f>
        <v>Fresh</v>
      </c>
      <c r="F303" s="1">
        <f>LOOKUP(A303,collections!A:A,collections!K:K) - LOOKUP(A303,collections!A:A,collections!E:E)</f>
        <v>32</v>
      </c>
      <c r="G303" s="11">
        <v>26.96</v>
      </c>
      <c r="H303">
        <v>24.72</v>
      </c>
      <c r="I303" s="9">
        <v>0.35</v>
      </c>
      <c r="J303">
        <v>2</v>
      </c>
      <c r="K303">
        <v>5</v>
      </c>
      <c r="L303">
        <v>4</v>
      </c>
      <c r="M303">
        <v>6</v>
      </c>
      <c r="N303">
        <v>5</v>
      </c>
      <c r="O303">
        <v>7</v>
      </c>
      <c r="P303">
        <v>5</v>
      </c>
      <c r="Q303">
        <v>4</v>
      </c>
      <c r="R303" s="1">
        <v>4</v>
      </c>
      <c r="S303" s="1">
        <v>4</v>
      </c>
      <c r="T303" s="1">
        <v>4</v>
      </c>
      <c r="U303" s="1">
        <v>4</v>
      </c>
      <c r="V303" s="1">
        <v>3</v>
      </c>
      <c r="W303" s="1">
        <v>5</v>
      </c>
      <c r="X303" s="1">
        <v>2</v>
      </c>
      <c r="Y303" s="1">
        <v>6</v>
      </c>
      <c r="Z303" s="1">
        <v>2</v>
      </c>
      <c r="AA303" s="1">
        <v>3</v>
      </c>
      <c r="AB303" s="1">
        <v>3</v>
      </c>
      <c r="AC303" s="1">
        <v>2</v>
      </c>
      <c r="AD303" s="1">
        <v>3</v>
      </c>
      <c r="AE303" s="1">
        <v>3</v>
      </c>
      <c r="AF303" s="1">
        <v>3</v>
      </c>
      <c r="AG303" s="1">
        <v>4</v>
      </c>
    </row>
    <row r="304" spans="1:33" x14ac:dyDescent="0.2">
      <c r="A304" s="7" t="s">
        <v>134</v>
      </c>
      <c r="B304" t="s">
        <v>39</v>
      </c>
      <c r="C304" t="str">
        <f>LOOKUP(A304,collections!A:A,collections!D:D)</f>
        <v>E.div</v>
      </c>
      <c r="D304" t="str">
        <f t="shared" si="6"/>
        <v>Adult</v>
      </c>
      <c r="E304" t="str">
        <f>LOOKUP(A304,collections!A:A,collections!I:I)</f>
        <v>Fresh</v>
      </c>
      <c r="F304" s="1">
        <f>LOOKUP(A304,collections!A:A,collections!K:K) - LOOKUP(A304,collections!A:A,collections!E:E)</f>
        <v>32</v>
      </c>
      <c r="G304" s="11">
        <v>20.309999999999999</v>
      </c>
      <c r="H304">
        <v>18.38</v>
      </c>
      <c r="I304" s="9">
        <v>0.29299999999999998</v>
      </c>
      <c r="J304">
        <v>2</v>
      </c>
      <c r="K304">
        <v>6</v>
      </c>
      <c r="L304">
        <v>4</v>
      </c>
      <c r="M304">
        <v>5</v>
      </c>
      <c r="N304">
        <v>4</v>
      </c>
      <c r="O304">
        <v>4</v>
      </c>
      <c r="P304">
        <v>4</v>
      </c>
      <c r="Q304">
        <v>4</v>
      </c>
      <c r="R304" s="1">
        <v>3</v>
      </c>
      <c r="S304" s="1">
        <v>7</v>
      </c>
      <c r="T304" s="1">
        <v>3</v>
      </c>
      <c r="U304" s="1">
        <v>5</v>
      </c>
      <c r="V304" s="1">
        <v>4</v>
      </c>
      <c r="W304" s="1">
        <v>4</v>
      </c>
      <c r="X304" s="1">
        <v>2</v>
      </c>
      <c r="Y304" s="1">
        <v>4</v>
      </c>
      <c r="Z304" s="1">
        <v>3</v>
      </c>
      <c r="AA304" s="1">
        <v>0</v>
      </c>
      <c r="AB304" s="1">
        <v>3</v>
      </c>
      <c r="AC304" s="1">
        <v>1</v>
      </c>
      <c r="AD304" s="1">
        <v>4</v>
      </c>
      <c r="AE304" s="1">
        <v>0</v>
      </c>
      <c r="AF304" s="1">
        <v>3</v>
      </c>
      <c r="AG304" s="1">
        <v>0</v>
      </c>
    </row>
    <row r="305" spans="1:33" x14ac:dyDescent="0.2">
      <c r="A305" s="7" t="s">
        <v>135</v>
      </c>
      <c r="B305" t="s">
        <v>6</v>
      </c>
      <c r="C305" t="str">
        <f>LOOKUP(A305,collections!A:A,collections!D:D)</f>
        <v>E.paup</v>
      </c>
      <c r="D305" t="str">
        <f t="shared" si="6"/>
        <v>Adult</v>
      </c>
      <c r="E305" t="str">
        <f>LOOKUP(A305,collections!A:A,collections!I:I)</f>
        <v>Fresh</v>
      </c>
      <c r="F305" s="1">
        <f>LOOKUP(A305,collections!A:A,collections!K:K) - LOOKUP(A305,collections!A:A,collections!E:E)</f>
        <v>30</v>
      </c>
      <c r="G305" s="11">
        <v>11.88</v>
      </c>
      <c r="H305">
        <v>10.76</v>
      </c>
      <c r="I305" s="9">
        <v>0.41899999999999998</v>
      </c>
      <c r="J305">
        <v>4</v>
      </c>
      <c r="K305">
        <v>5</v>
      </c>
      <c r="L305">
        <v>4</v>
      </c>
      <c r="M305">
        <v>3</v>
      </c>
      <c r="N305">
        <v>3</v>
      </c>
      <c r="O305">
        <v>4</v>
      </c>
      <c r="P305">
        <v>2</v>
      </c>
      <c r="Q305">
        <v>7</v>
      </c>
      <c r="R305" s="1">
        <v>1</v>
      </c>
      <c r="S305" s="1">
        <v>7</v>
      </c>
      <c r="T305" s="1">
        <v>4</v>
      </c>
      <c r="U305" s="1">
        <v>2</v>
      </c>
      <c r="V305" s="1">
        <v>2</v>
      </c>
      <c r="W305" s="1">
        <v>3</v>
      </c>
      <c r="X305" s="1">
        <v>3</v>
      </c>
      <c r="Y305" s="1">
        <v>7</v>
      </c>
      <c r="Z305" s="1">
        <v>3</v>
      </c>
      <c r="AA305" s="1">
        <v>4</v>
      </c>
      <c r="AB305" s="1">
        <v>3</v>
      </c>
      <c r="AC305" s="1">
        <v>6</v>
      </c>
      <c r="AD305" s="1">
        <v>2</v>
      </c>
      <c r="AE305" s="1">
        <v>7</v>
      </c>
      <c r="AF305" s="1">
        <v>3</v>
      </c>
      <c r="AG305" s="1">
        <v>6</v>
      </c>
    </row>
    <row r="306" spans="1:33" x14ac:dyDescent="0.2">
      <c r="A306" s="7" t="s">
        <v>135</v>
      </c>
      <c r="B306" t="s">
        <v>7</v>
      </c>
      <c r="C306" t="str">
        <f>LOOKUP(A306,collections!A:A,collections!D:D)</f>
        <v>E.paup</v>
      </c>
      <c r="D306" t="str">
        <f t="shared" si="6"/>
        <v>Adult</v>
      </c>
      <c r="E306" t="str">
        <f>LOOKUP(A306,collections!A:A,collections!I:I)</f>
        <v>Fresh</v>
      </c>
      <c r="F306" s="1">
        <f>LOOKUP(A306,collections!A:A,collections!K:K) - LOOKUP(A306,collections!A:A,collections!E:E)</f>
        <v>30</v>
      </c>
      <c r="G306" s="11">
        <v>11.7</v>
      </c>
      <c r="H306">
        <v>10.61</v>
      </c>
      <c r="I306" s="9">
        <v>0.48099999999999998</v>
      </c>
      <c r="J306">
        <v>2</v>
      </c>
      <c r="K306">
        <v>6</v>
      </c>
      <c r="L306">
        <v>3</v>
      </c>
      <c r="M306">
        <v>6</v>
      </c>
      <c r="N306">
        <v>3</v>
      </c>
      <c r="O306">
        <v>6</v>
      </c>
      <c r="P306">
        <v>2</v>
      </c>
      <c r="Q306">
        <v>4</v>
      </c>
      <c r="R306" s="1">
        <v>2</v>
      </c>
      <c r="S306" s="1">
        <v>7</v>
      </c>
      <c r="T306" s="1">
        <v>2</v>
      </c>
      <c r="U306" s="1">
        <v>6</v>
      </c>
      <c r="V306" s="1">
        <v>1</v>
      </c>
      <c r="W306" s="1">
        <v>5</v>
      </c>
      <c r="X306" s="1">
        <v>2</v>
      </c>
      <c r="Y306" s="1">
        <v>3</v>
      </c>
      <c r="Z306" s="1">
        <v>3</v>
      </c>
      <c r="AA306" s="1">
        <v>6</v>
      </c>
      <c r="AB306" s="1">
        <v>2</v>
      </c>
      <c r="AC306" s="1">
        <v>4</v>
      </c>
      <c r="AD306" s="1">
        <v>2</v>
      </c>
      <c r="AE306" s="1">
        <v>4</v>
      </c>
      <c r="AF306" s="1">
        <v>3</v>
      </c>
      <c r="AG306" s="1">
        <v>5</v>
      </c>
    </row>
    <row r="307" spans="1:33" x14ac:dyDescent="0.2">
      <c r="A307" s="7" t="s">
        <v>135</v>
      </c>
      <c r="B307" t="s">
        <v>39</v>
      </c>
      <c r="C307" t="str">
        <f>LOOKUP(A307,collections!A:A,collections!D:D)</f>
        <v>E.paup</v>
      </c>
      <c r="D307" t="str">
        <f t="shared" si="6"/>
        <v>Adult</v>
      </c>
      <c r="E307" t="str">
        <f>LOOKUP(A307,collections!A:A,collections!I:I)</f>
        <v>Fresh</v>
      </c>
      <c r="F307" s="1">
        <f>LOOKUP(A307,collections!A:A,collections!K:K) - LOOKUP(A307,collections!A:A,collections!E:E)</f>
        <v>30</v>
      </c>
      <c r="G307" s="11">
        <v>9.82</v>
      </c>
      <c r="H307">
        <v>8.9700000000000006</v>
      </c>
      <c r="I307" s="9">
        <v>0.38100000000000001</v>
      </c>
      <c r="J307">
        <v>3</v>
      </c>
      <c r="K307">
        <v>4</v>
      </c>
      <c r="L307">
        <v>4</v>
      </c>
      <c r="M307">
        <v>2</v>
      </c>
      <c r="N307">
        <v>4</v>
      </c>
      <c r="O307">
        <v>3</v>
      </c>
      <c r="P307">
        <v>2</v>
      </c>
      <c r="Q307">
        <v>3</v>
      </c>
      <c r="R307" s="1">
        <v>2</v>
      </c>
      <c r="S307" s="1">
        <v>5</v>
      </c>
      <c r="T307" s="1">
        <v>2</v>
      </c>
      <c r="U307" s="1">
        <v>6</v>
      </c>
      <c r="V307" s="1">
        <v>3</v>
      </c>
      <c r="W307" s="1">
        <v>5</v>
      </c>
      <c r="X307" s="1">
        <v>3</v>
      </c>
      <c r="Y307" s="1">
        <v>3</v>
      </c>
      <c r="Z307" s="1">
        <v>3</v>
      </c>
      <c r="AA307" s="1">
        <v>5</v>
      </c>
      <c r="AB307" s="1">
        <v>2</v>
      </c>
      <c r="AC307" s="1">
        <v>7</v>
      </c>
      <c r="AD307" s="1">
        <v>3</v>
      </c>
      <c r="AE307" s="1">
        <v>8</v>
      </c>
      <c r="AF307" s="1">
        <v>3</v>
      </c>
      <c r="AG307" s="1">
        <v>4</v>
      </c>
    </row>
    <row r="308" spans="1:33" x14ac:dyDescent="0.2">
      <c r="A308" s="7" t="s">
        <v>136</v>
      </c>
      <c r="B308" t="s">
        <v>6</v>
      </c>
      <c r="C308" t="str">
        <f>LOOKUP(A308,collections!A:A,collections!D:D)</f>
        <v>E.paup</v>
      </c>
      <c r="D308" t="str">
        <f t="shared" si="6"/>
        <v>Adult</v>
      </c>
      <c r="E308" t="str">
        <f>LOOKUP(A308,collections!A:A,collections!I:I)</f>
        <v>Fresh</v>
      </c>
      <c r="F308" s="1">
        <f>LOOKUP(A308,collections!A:A,collections!K:K) - LOOKUP(A308,collections!A:A,collections!E:E)</f>
        <v>30</v>
      </c>
      <c r="G308" s="11">
        <v>17</v>
      </c>
      <c r="H308">
        <v>15.54</v>
      </c>
      <c r="I308" s="9">
        <v>0.54900000000000004</v>
      </c>
      <c r="J308">
        <v>5</v>
      </c>
      <c r="K308">
        <v>4</v>
      </c>
      <c r="L308">
        <v>4</v>
      </c>
      <c r="M308">
        <v>5</v>
      </c>
      <c r="N308">
        <v>5</v>
      </c>
      <c r="O308">
        <v>5</v>
      </c>
      <c r="P308">
        <v>2</v>
      </c>
      <c r="Q308">
        <v>6</v>
      </c>
      <c r="R308" s="1">
        <v>4</v>
      </c>
      <c r="S308" s="1">
        <v>5</v>
      </c>
      <c r="T308" s="1">
        <v>5</v>
      </c>
      <c r="U308" s="1">
        <v>5</v>
      </c>
      <c r="V308" s="1">
        <v>2</v>
      </c>
      <c r="W308" s="1">
        <v>4</v>
      </c>
      <c r="X308" s="1">
        <v>4</v>
      </c>
      <c r="Y308" s="1">
        <v>3</v>
      </c>
      <c r="Z308" s="1">
        <v>4</v>
      </c>
      <c r="AA308" s="1">
        <v>4</v>
      </c>
      <c r="AB308" s="1">
        <v>2</v>
      </c>
      <c r="AC308" s="1">
        <v>4</v>
      </c>
      <c r="AD308" s="1">
        <v>3</v>
      </c>
      <c r="AE308" s="1">
        <v>3</v>
      </c>
      <c r="AF308" s="1">
        <v>3</v>
      </c>
      <c r="AG308" s="1">
        <v>4</v>
      </c>
    </row>
    <row r="309" spans="1:33" x14ac:dyDescent="0.2">
      <c r="A309" s="7" t="s">
        <v>136</v>
      </c>
      <c r="B309" t="s">
        <v>7</v>
      </c>
      <c r="C309" t="str">
        <f>LOOKUP(A309,collections!A:A,collections!D:D)</f>
        <v>E.paup</v>
      </c>
      <c r="D309" t="str">
        <f t="shared" si="6"/>
        <v>Adult</v>
      </c>
      <c r="E309" t="str">
        <f>LOOKUP(A309,collections!A:A,collections!I:I)</f>
        <v>Fresh</v>
      </c>
      <c r="F309" s="1">
        <f>LOOKUP(A309,collections!A:A,collections!K:K) - LOOKUP(A309,collections!A:A,collections!E:E)</f>
        <v>30</v>
      </c>
      <c r="G309" s="11">
        <v>15.79</v>
      </c>
      <c r="H309">
        <v>14.4</v>
      </c>
      <c r="I309" s="9">
        <v>0.54400000000000004</v>
      </c>
      <c r="J309">
        <v>3</v>
      </c>
      <c r="K309">
        <v>5</v>
      </c>
      <c r="L309">
        <v>5</v>
      </c>
      <c r="M309">
        <v>6</v>
      </c>
      <c r="N309">
        <v>4</v>
      </c>
      <c r="O309">
        <v>5</v>
      </c>
      <c r="P309">
        <v>5</v>
      </c>
      <c r="Q309">
        <v>4</v>
      </c>
      <c r="R309" s="1">
        <v>2</v>
      </c>
      <c r="S309" s="1">
        <v>5</v>
      </c>
      <c r="T309" s="1">
        <v>3</v>
      </c>
      <c r="U309" s="1">
        <v>4</v>
      </c>
      <c r="V309" s="1">
        <v>2</v>
      </c>
      <c r="W309" s="1">
        <v>4</v>
      </c>
      <c r="X309" s="1">
        <v>2</v>
      </c>
      <c r="Y309" s="1">
        <v>5</v>
      </c>
      <c r="Z309" s="1">
        <v>4</v>
      </c>
      <c r="AA309" s="1">
        <v>0</v>
      </c>
      <c r="AB309" s="1">
        <v>5</v>
      </c>
      <c r="AC309" s="1">
        <v>0</v>
      </c>
      <c r="AD309" s="1">
        <v>3</v>
      </c>
      <c r="AE309" s="1">
        <v>3</v>
      </c>
      <c r="AF309" s="1">
        <v>3</v>
      </c>
      <c r="AG309" s="1">
        <v>4</v>
      </c>
    </row>
    <row r="310" spans="1:33" x14ac:dyDescent="0.2">
      <c r="A310" s="7" t="s">
        <v>136</v>
      </c>
      <c r="B310" t="s">
        <v>39</v>
      </c>
      <c r="C310" t="str">
        <f>LOOKUP(A310,collections!A:A,collections!D:D)</f>
        <v>E.paup</v>
      </c>
      <c r="D310" t="str">
        <f t="shared" si="6"/>
        <v>Adult</v>
      </c>
      <c r="E310" t="str">
        <f>LOOKUP(A310,collections!A:A,collections!I:I)</f>
        <v>Fresh</v>
      </c>
      <c r="F310" s="1">
        <f>LOOKUP(A310,collections!A:A,collections!K:K) - LOOKUP(A310,collections!A:A,collections!E:E)</f>
        <v>30</v>
      </c>
      <c r="G310" s="11">
        <v>16.61</v>
      </c>
      <c r="H310">
        <v>15.29</v>
      </c>
      <c r="I310" s="9">
        <v>0.57799999999999996</v>
      </c>
      <c r="J310">
        <v>6</v>
      </c>
      <c r="K310">
        <v>4</v>
      </c>
      <c r="L310">
        <v>4</v>
      </c>
      <c r="M310">
        <v>5</v>
      </c>
      <c r="N310">
        <v>3</v>
      </c>
      <c r="O310">
        <v>3</v>
      </c>
      <c r="P310">
        <v>2</v>
      </c>
      <c r="Q310">
        <v>4</v>
      </c>
      <c r="R310" s="1">
        <v>2</v>
      </c>
      <c r="S310" s="1">
        <v>4</v>
      </c>
      <c r="T310" s="1">
        <v>3</v>
      </c>
      <c r="U310" s="1">
        <v>3</v>
      </c>
      <c r="V310" s="1">
        <v>5</v>
      </c>
      <c r="W310" s="1">
        <v>3</v>
      </c>
      <c r="X310" s="1">
        <v>2</v>
      </c>
      <c r="Y310" s="1">
        <v>3</v>
      </c>
      <c r="Z310" s="1">
        <v>3</v>
      </c>
      <c r="AA310" s="1">
        <v>3</v>
      </c>
      <c r="AB310" s="1">
        <v>5</v>
      </c>
      <c r="AC310" s="1">
        <v>5</v>
      </c>
      <c r="AD310" s="1">
        <v>4</v>
      </c>
      <c r="AE310" s="1">
        <v>4</v>
      </c>
      <c r="AF310" s="1">
        <v>4</v>
      </c>
      <c r="AG310" s="1">
        <v>2</v>
      </c>
    </row>
    <row r="311" spans="1:33" x14ac:dyDescent="0.2">
      <c r="A311" s="7" t="s">
        <v>137</v>
      </c>
      <c r="B311" t="s">
        <v>6</v>
      </c>
      <c r="C311" t="str">
        <f>LOOKUP(A311,collections!A:A,collections!D:D)</f>
        <v>E.paup</v>
      </c>
      <c r="D311" t="str">
        <f t="shared" si="6"/>
        <v>Adult</v>
      </c>
      <c r="E311" t="str">
        <f>LOOKUP(A311,collections!A:A,collections!I:I)</f>
        <v>Fresh</v>
      </c>
      <c r="F311" s="1">
        <f>LOOKUP(A311,collections!A:A,collections!K:K) - LOOKUP(A311,collections!A:A,collections!E:E)</f>
        <v>30</v>
      </c>
      <c r="G311" s="11">
        <v>8.52</v>
      </c>
      <c r="H311">
        <v>7.74</v>
      </c>
      <c r="I311" s="9">
        <v>0.26600000000000001</v>
      </c>
      <c r="J311">
        <v>3</v>
      </c>
      <c r="K311">
        <v>5</v>
      </c>
      <c r="L311">
        <v>3</v>
      </c>
      <c r="M311">
        <v>5</v>
      </c>
      <c r="N311">
        <v>5</v>
      </c>
      <c r="O311">
        <v>4</v>
      </c>
      <c r="P311">
        <v>6</v>
      </c>
      <c r="Q311">
        <v>2</v>
      </c>
      <c r="R311" s="1">
        <v>3</v>
      </c>
      <c r="S311" s="1">
        <v>3</v>
      </c>
      <c r="T311" s="1">
        <v>3</v>
      </c>
      <c r="U311" s="1">
        <v>3</v>
      </c>
      <c r="V311" s="1">
        <v>2</v>
      </c>
      <c r="W311" s="1">
        <v>4</v>
      </c>
      <c r="X311" s="1">
        <v>3</v>
      </c>
      <c r="Y311" s="1">
        <v>4</v>
      </c>
      <c r="Z311" s="1">
        <v>6</v>
      </c>
      <c r="AA311" s="1">
        <v>3</v>
      </c>
      <c r="AB311" s="1">
        <v>4</v>
      </c>
      <c r="AC311" s="1">
        <v>4</v>
      </c>
      <c r="AD311" s="1">
        <v>3</v>
      </c>
      <c r="AE311" s="1">
        <v>5</v>
      </c>
      <c r="AF311" s="1">
        <v>4</v>
      </c>
      <c r="AG311" s="1">
        <v>4</v>
      </c>
    </row>
    <row r="312" spans="1:33" x14ac:dyDescent="0.2">
      <c r="A312" s="7" t="s">
        <v>137</v>
      </c>
      <c r="B312" t="s">
        <v>7</v>
      </c>
      <c r="C312" t="str">
        <f>LOOKUP(A312,collections!A:A,collections!D:D)</f>
        <v>E.paup</v>
      </c>
      <c r="D312" t="str">
        <f t="shared" si="6"/>
        <v>Adult</v>
      </c>
      <c r="E312" t="str">
        <f>LOOKUP(A312,collections!A:A,collections!I:I)</f>
        <v>Fresh</v>
      </c>
      <c r="F312" s="1">
        <f>LOOKUP(A312,collections!A:A,collections!K:K) - LOOKUP(A312,collections!A:A,collections!E:E)</f>
        <v>30</v>
      </c>
      <c r="G312" s="11">
        <v>13.91</v>
      </c>
      <c r="H312">
        <v>12.54</v>
      </c>
      <c r="I312" s="9">
        <v>0.45400000000000001</v>
      </c>
      <c r="J312">
        <v>3</v>
      </c>
      <c r="K312">
        <v>5</v>
      </c>
      <c r="L312">
        <v>3</v>
      </c>
      <c r="M312">
        <v>4</v>
      </c>
      <c r="N312">
        <v>2</v>
      </c>
      <c r="O312">
        <v>6</v>
      </c>
      <c r="P312">
        <v>3</v>
      </c>
      <c r="Q312">
        <v>6</v>
      </c>
      <c r="R312" s="1">
        <v>4</v>
      </c>
      <c r="S312" s="1">
        <v>3</v>
      </c>
      <c r="T312" s="1">
        <v>1</v>
      </c>
      <c r="U312" s="1">
        <v>5</v>
      </c>
      <c r="V312" s="1">
        <v>2</v>
      </c>
      <c r="W312" s="1">
        <v>4</v>
      </c>
      <c r="X312" s="1">
        <v>2</v>
      </c>
      <c r="Y312" s="1">
        <v>4</v>
      </c>
      <c r="Z312" s="1">
        <v>4</v>
      </c>
      <c r="AA312" s="1">
        <v>1</v>
      </c>
      <c r="AB312" s="1">
        <v>5</v>
      </c>
      <c r="AC312" s="1">
        <v>2</v>
      </c>
      <c r="AD312" s="1">
        <v>4</v>
      </c>
      <c r="AE312" s="1">
        <v>1</v>
      </c>
      <c r="AF312" s="1">
        <v>4</v>
      </c>
      <c r="AG312" s="1">
        <v>4</v>
      </c>
    </row>
    <row r="313" spans="1:33" x14ac:dyDescent="0.2">
      <c r="A313" s="7" t="s">
        <v>137</v>
      </c>
      <c r="B313" t="s">
        <v>39</v>
      </c>
      <c r="C313" t="str">
        <f>LOOKUP(A313,collections!A:A,collections!D:D)</f>
        <v>E.paup</v>
      </c>
      <c r="D313" t="str">
        <f t="shared" si="6"/>
        <v>Adult</v>
      </c>
      <c r="E313" t="str">
        <f>LOOKUP(A313,collections!A:A,collections!I:I)</f>
        <v>Fresh</v>
      </c>
      <c r="F313" s="1">
        <f>LOOKUP(A313,collections!A:A,collections!K:K) - LOOKUP(A313,collections!A:A,collections!E:E)</f>
        <v>30</v>
      </c>
      <c r="G313" s="11">
        <v>9.06</v>
      </c>
      <c r="H313">
        <v>8.34</v>
      </c>
      <c r="I313" s="9">
        <v>0.27200000000000002</v>
      </c>
      <c r="J313">
        <v>3</v>
      </c>
      <c r="K313">
        <v>5</v>
      </c>
      <c r="L313">
        <v>4</v>
      </c>
      <c r="M313">
        <v>6</v>
      </c>
      <c r="N313">
        <v>2</v>
      </c>
      <c r="O313">
        <v>4</v>
      </c>
      <c r="P313">
        <v>3</v>
      </c>
      <c r="Q313">
        <v>2</v>
      </c>
      <c r="R313" s="1">
        <v>3</v>
      </c>
      <c r="S313" s="1">
        <v>3</v>
      </c>
      <c r="T313" s="1">
        <v>4</v>
      </c>
      <c r="U313" s="1">
        <v>4</v>
      </c>
      <c r="V313" s="1">
        <v>2</v>
      </c>
      <c r="W313" s="1">
        <v>4</v>
      </c>
      <c r="X313" s="1">
        <v>4</v>
      </c>
      <c r="Y313" s="1">
        <v>5</v>
      </c>
      <c r="Z313" s="1">
        <v>5</v>
      </c>
      <c r="AA313" s="1">
        <v>2</v>
      </c>
      <c r="AB313" s="1">
        <v>5</v>
      </c>
      <c r="AC313" s="1">
        <v>3</v>
      </c>
      <c r="AD313">
        <v>7</v>
      </c>
      <c r="AE313" s="1">
        <v>0</v>
      </c>
      <c r="AF313" s="1">
        <v>7</v>
      </c>
      <c r="AG313" s="1">
        <v>3</v>
      </c>
    </row>
    <row r="314" spans="1:33" x14ac:dyDescent="0.2">
      <c r="A314" s="7" t="s">
        <v>138</v>
      </c>
      <c r="B314" t="s">
        <v>6</v>
      </c>
      <c r="C314" t="str">
        <f>LOOKUP(A314,collections!A:A,collections!D:D)</f>
        <v>E.paup</v>
      </c>
      <c r="D314" t="str">
        <f t="shared" si="6"/>
        <v>Adult</v>
      </c>
      <c r="E314" t="str">
        <f>LOOKUP(A314,collections!A:A,collections!I:I)</f>
        <v>Fresh</v>
      </c>
      <c r="F314" s="1">
        <f>LOOKUP(A314,collections!A:A,collections!K:K) - LOOKUP(A314,collections!A:A,collections!E:E)</f>
        <v>30</v>
      </c>
      <c r="G314" s="11">
        <v>13.66</v>
      </c>
      <c r="H314">
        <v>12.39</v>
      </c>
      <c r="I314" s="9">
        <v>0.35299999999999998</v>
      </c>
      <c r="J314">
        <v>5</v>
      </c>
      <c r="K314">
        <v>4</v>
      </c>
      <c r="L314">
        <v>3</v>
      </c>
      <c r="M314">
        <v>5</v>
      </c>
      <c r="N314">
        <v>4</v>
      </c>
      <c r="O314">
        <v>8</v>
      </c>
      <c r="P314">
        <v>3</v>
      </c>
      <c r="Q314">
        <v>3</v>
      </c>
      <c r="R314" s="1">
        <v>4</v>
      </c>
      <c r="S314" s="1">
        <v>6</v>
      </c>
      <c r="T314" s="1">
        <v>3</v>
      </c>
      <c r="U314" s="1">
        <v>6</v>
      </c>
      <c r="V314" s="1">
        <v>2</v>
      </c>
      <c r="W314" s="1">
        <v>7</v>
      </c>
      <c r="X314" s="1">
        <v>2</v>
      </c>
      <c r="Y314" s="1">
        <v>5</v>
      </c>
      <c r="Z314" s="1">
        <v>2</v>
      </c>
      <c r="AA314" s="1">
        <v>4</v>
      </c>
      <c r="AB314" s="1">
        <v>2</v>
      </c>
      <c r="AC314" s="1">
        <v>6</v>
      </c>
      <c r="AD314" s="1">
        <v>3</v>
      </c>
      <c r="AE314" s="1">
        <v>4</v>
      </c>
      <c r="AF314" s="1">
        <v>3</v>
      </c>
      <c r="AG314" s="1">
        <v>4</v>
      </c>
    </row>
    <row r="315" spans="1:33" x14ac:dyDescent="0.2">
      <c r="A315" s="7" t="s">
        <v>138</v>
      </c>
      <c r="B315" t="s">
        <v>7</v>
      </c>
      <c r="C315" t="str">
        <f>LOOKUP(A315,collections!A:A,collections!D:D)</f>
        <v>E.paup</v>
      </c>
      <c r="D315" t="str">
        <f t="shared" si="6"/>
        <v>Adult</v>
      </c>
      <c r="E315" t="str">
        <f>LOOKUP(A315,collections!A:A,collections!I:I)</f>
        <v>Fresh</v>
      </c>
      <c r="F315" s="1">
        <f>LOOKUP(A315,collections!A:A,collections!K:K) - LOOKUP(A315,collections!A:A,collections!E:E)</f>
        <v>30</v>
      </c>
      <c r="G315" s="11">
        <v>12.59</v>
      </c>
      <c r="H315">
        <v>11.25</v>
      </c>
      <c r="I315" s="9">
        <v>0.32400000000000001</v>
      </c>
      <c r="J315">
        <v>3</v>
      </c>
      <c r="K315">
        <v>6</v>
      </c>
      <c r="L315">
        <v>4</v>
      </c>
      <c r="M315">
        <v>5</v>
      </c>
      <c r="N315">
        <v>2</v>
      </c>
      <c r="O315">
        <v>5</v>
      </c>
      <c r="P315">
        <v>4</v>
      </c>
      <c r="Q315">
        <v>4</v>
      </c>
      <c r="R315" s="1">
        <v>4</v>
      </c>
      <c r="S315" s="1">
        <v>5</v>
      </c>
      <c r="T315" s="1">
        <v>3</v>
      </c>
      <c r="U315" s="1">
        <v>7</v>
      </c>
      <c r="V315" s="1">
        <v>4</v>
      </c>
      <c r="W315" s="1">
        <v>3</v>
      </c>
      <c r="X315" s="1">
        <v>2</v>
      </c>
      <c r="Y315" s="1">
        <v>6</v>
      </c>
      <c r="Z315" s="1">
        <v>6</v>
      </c>
      <c r="AA315" s="1">
        <v>9</v>
      </c>
      <c r="AB315" s="1">
        <v>6</v>
      </c>
      <c r="AC315" s="1">
        <v>7</v>
      </c>
      <c r="AD315" s="1">
        <v>4</v>
      </c>
      <c r="AE315" s="1">
        <v>5</v>
      </c>
      <c r="AF315" s="1">
        <v>2</v>
      </c>
      <c r="AG315" s="1">
        <v>5</v>
      </c>
    </row>
    <row r="316" spans="1:33" x14ac:dyDescent="0.2">
      <c r="A316" s="7" t="s">
        <v>138</v>
      </c>
      <c r="B316" t="s">
        <v>39</v>
      </c>
      <c r="C316" t="str">
        <f>LOOKUP(A316,collections!A:A,collections!D:D)</f>
        <v>E.paup</v>
      </c>
      <c r="D316" t="str">
        <f t="shared" si="6"/>
        <v>Adult</v>
      </c>
      <c r="E316" t="str">
        <f>LOOKUP(A316,collections!A:A,collections!I:I)</f>
        <v>Fresh</v>
      </c>
      <c r="F316" s="1">
        <f>LOOKUP(A316,collections!A:A,collections!K:K) - LOOKUP(A316,collections!A:A,collections!E:E)</f>
        <v>30</v>
      </c>
      <c r="G316" s="11">
        <v>14.67</v>
      </c>
      <c r="H316">
        <v>13.04</v>
      </c>
      <c r="I316" s="9">
        <v>0.371</v>
      </c>
      <c r="J316">
        <v>4</v>
      </c>
      <c r="K316">
        <v>4</v>
      </c>
      <c r="L316">
        <v>3</v>
      </c>
      <c r="M316">
        <v>3</v>
      </c>
      <c r="N316">
        <v>2</v>
      </c>
      <c r="O316">
        <v>3</v>
      </c>
      <c r="P316">
        <v>4</v>
      </c>
      <c r="Q316">
        <v>5</v>
      </c>
      <c r="R316" s="1">
        <v>3</v>
      </c>
      <c r="S316" s="1">
        <v>6</v>
      </c>
      <c r="T316" s="1">
        <v>4</v>
      </c>
      <c r="U316" s="1">
        <v>3</v>
      </c>
      <c r="V316" s="1">
        <v>2</v>
      </c>
      <c r="W316" s="1">
        <v>3</v>
      </c>
      <c r="X316" s="1">
        <v>4</v>
      </c>
      <c r="Y316" s="1">
        <v>5</v>
      </c>
      <c r="Z316" s="1">
        <v>5</v>
      </c>
      <c r="AA316" s="1">
        <v>4</v>
      </c>
      <c r="AB316" s="1">
        <v>3</v>
      </c>
      <c r="AC316" s="1">
        <v>6</v>
      </c>
      <c r="AD316" s="1">
        <v>3</v>
      </c>
      <c r="AE316" s="1">
        <v>2</v>
      </c>
      <c r="AF316" s="1">
        <v>2</v>
      </c>
      <c r="AG316" s="1">
        <v>5</v>
      </c>
    </row>
    <row r="317" spans="1:33" x14ac:dyDescent="0.2">
      <c r="A317" s="7" t="s">
        <v>139</v>
      </c>
      <c r="B317" t="s">
        <v>6</v>
      </c>
      <c r="C317" t="str">
        <f>LOOKUP(A317,collections!A:A,collections!D:D)</f>
        <v>E.paup</v>
      </c>
      <c r="D317" t="str">
        <f t="shared" si="6"/>
        <v>Adult</v>
      </c>
      <c r="E317" t="str">
        <f>LOOKUP(A317,collections!A:A,collections!I:I)</f>
        <v>Fresh</v>
      </c>
      <c r="F317" s="1">
        <f>LOOKUP(A317,collections!A:A,collections!K:K) - LOOKUP(A317,collections!A:A,collections!E:E)</f>
        <v>30</v>
      </c>
      <c r="G317" s="11">
        <v>36.03</v>
      </c>
      <c r="H317">
        <v>33.39</v>
      </c>
      <c r="I317" s="9">
        <v>0.89700000000000002</v>
      </c>
      <c r="J317">
        <v>2</v>
      </c>
      <c r="K317">
        <v>3</v>
      </c>
      <c r="L317">
        <v>5</v>
      </c>
      <c r="M317">
        <v>0</v>
      </c>
      <c r="N317">
        <v>4</v>
      </c>
      <c r="O317">
        <v>1</v>
      </c>
      <c r="P317">
        <v>3</v>
      </c>
      <c r="Q317">
        <v>4</v>
      </c>
      <c r="R317" s="1">
        <v>5</v>
      </c>
      <c r="S317" s="1">
        <v>2</v>
      </c>
      <c r="T317" s="1">
        <v>4</v>
      </c>
      <c r="U317" s="1">
        <v>2</v>
      </c>
      <c r="V317" s="1">
        <v>3</v>
      </c>
      <c r="W317" s="1">
        <v>3</v>
      </c>
      <c r="X317" s="1">
        <v>3</v>
      </c>
      <c r="Y317" s="1">
        <v>4</v>
      </c>
      <c r="Z317" s="1">
        <v>3</v>
      </c>
      <c r="AA317" s="1">
        <v>0</v>
      </c>
      <c r="AB317" s="1">
        <v>3</v>
      </c>
      <c r="AC317" s="1">
        <v>0</v>
      </c>
      <c r="AD317" s="1">
        <v>3</v>
      </c>
      <c r="AE317" s="1">
        <v>2</v>
      </c>
      <c r="AF317" s="1">
        <v>5</v>
      </c>
      <c r="AG317" s="1">
        <v>1</v>
      </c>
    </row>
    <row r="318" spans="1:33" x14ac:dyDescent="0.2">
      <c r="A318" s="7" t="s">
        <v>139</v>
      </c>
      <c r="B318" t="s">
        <v>7</v>
      </c>
      <c r="C318" t="str">
        <f>LOOKUP(A318,collections!A:A,collections!D:D)</f>
        <v>E.paup</v>
      </c>
      <c r="D318" t="str">
        <f t="shared" si="6"/>
        <v>Adult</v>
      </c>
      <c r="E318" t="str">
        <f>LOOKUP(A318,collections!A:A,collections!I:I)</f>
        <v>Fresh</v>
      </c>
      <c r="F318" s="1">
        <f>LOOKUP(A318,collections!A:A,collections!K:K) - LOOKUP(A318,collections!A:A,collections!E:E)</f>
        <v>30</v>
      </c>
      <c r="G318" s="11">
        <v>13.42</v>
      </c>
      <c r="H318">
        <v>12.56</v>
      </c>
      <c r="I318" s="9">
        <v>0.308</v>
      </c>
      <c r="J318">
        <v>2</v>
      </c>
      <c r="K318">
        <v>8</v>
      </c>
      <c r="L318">
        <v>3</v>
      </c>
      <c r="M318">
        <v>7</v>
      </c>
      <c r="N318">
        <v>3</v>
      </c>
      <c r="O318">
        <v>5</v>
      </c>
      <c r="P318">
        <v>4</v>
      </c>
      <c r="Q318">
        <v>1</v>
      </c>
      <c r="R318" s="1">
        <v>3</v>
      </c>
      <c r="S318" s="1">
        <v>7</v>
      </c>
      <c r="T318" s="1">
        <v>2</v>
      </c>
      <c r="U318" s="1">
        <v>4</v>
      </c>
      <c r="V318" s="1">
        <v>3</v>
      </c>
      <c r="W318" s="1">
        <v>7</v>
      </c>
      <c r="X318" s="1">
        <v>2</v>
      </c>
      <c r="Y318" s="1">
        <v>5</v>
      </c>
      <c r="Z318" s="1">
        <v>3</v>
      </c>
      <c r="AA318" s="1">
        <v>2</v>
      </c>
      <c r="AB318" s="1">
        <v>4</v>
      </c>
      <c r="AC318" s="1">
        <v>6</v>
      </c>
      <c r="AD318" s="1">
        <v>2</v>
      </c>
      <c r="AE318" s="1">
        <v>4</v>
      </c>
      <c r="AF318" s="1">
        <v>4</v>
      </c>
      <c r="AG318" s="1">
        <v>2</v>
      </c>
    </row>
    <row r="319" spans="1:33" x14ac:dyDescent="0.2">
      <c r="A319" s="7" t="s">
        <v>139</v>
      </c>
      <c r="B319" t="s">
        <v>39</v>
      </c>
      <c r="C319" t="str">
        <f>LOOKUP(A319,collections!A:A,collections!D:D)</f>
        <v>E.paup</v>
      </c>
      <c r="D319" t="str">
        <f t="shared" si="6"/>
        <v>Adult</v>
      </c>
      <c r="E319" t="str">
        <f>LOOKUP(A319,collections!A:A,collections!I:I)</f>
        <v>Fresh</v>
      </c>
      <c r="F319" s="1">
        <f>LOOKUP(A319,collections!A:A,collections!K:K) - LOOKUP(A319,collections!A:A,collections!E:E)</f>
        <v>30</v>
      </c>
      <c r="G319" s="11">
        <v>21.69</v>
      </c>
      <c r="H319">
        <v>20.010000000000002</v>
      </c>
      <c r="I319" s="9">
        <v>0.49</v>
      </c>
      <c r="J319">
        <v>3</v>
      </c>
      <c r="K319">
        <v>5</v>
      </c>
      <c r="L319">
        <v>2</v>
      </c>
      <c r="M319">
        <v>7</v>
      </c>
      <c r="N319">
        <v>3</v>
      </c>
      <c r="O319">
        <v>3</v>
      </c>
      <c r="P319">
        <v>3</v>
      </c>
      <c r="Q319">
        <v>2</v>
      </c>
      <c r="R319" s="1">
        <v>4</v>
      </c>
      <c r="S319" s="1">
        <v>5</v>
      </c>
      <c r="T319" s="1">
        <v>5</v>
      </c>
      <c r="U319" s="1">
        <v>4</v>
      </c>
      <c r="V319" s="1">
        <v>4</v>
      </c>
      <c r="W319" s="1">
        <v>3</v>
      </c>
      <c r="X319" s="1">
        <v>3</v>
      </c>
      <c r="Y319" s="1">
        <v>4</v>
      </c>
      <c r="Z319" s="1">
        <v>4</v>
      </c>
      <c r="AA319" s="1">
        <v>6</v>
      </c>
      <c r="AB319" s="1">
        <v>6</v>
      </c>
      <c r="AC319" s="1">
        <v>2</v>
      </c>
      <c r="AD319" s="1">
        <v>6</v>
      </c>
      <c r="AE319" s="1">
        <v>1</v>
      </c>
      <c r="AF319" s="1">
        <v>3</v>
      </c>
      <c r="AG319" s="1">
        <v>1</v>
      </c>
    </row>
    <row r="320" spans="1:33" x14ac:dyDescent="0.2">
      <c r="A320" s="7" t="s">
        <v>140</v>
      </c>
      <c r="B320" t="s">
        <v>6</v>
      </c>
      <c r="C320" t="str">
        <f>LOOKUP(A320,collections!A:A,collections!D:D)</f>
        <v>E.paup</v>
      </c>
      <c r="D320" t="str">
        <f t="shared" si="6"/>
        <v>Adult</v>
      </c>
      <c r="E320" t="str">
        <f>LOOKUP(A320,collections!A:A,collections!I:I)</f>
        <v>Fresh</v>
      </c>
      <c r="F320" s="1">
        <f>LOOKUP(A320,collections!A:A,collections!K:K) - LOOKUP(A320,collections!A:A,collections!E:E)</f>
        <v>30</v>
      </c>
      <c r="G320" s="11">
        <v>22.66</v>
      </c>
      <c r="H320">
        <v>20.32</v>
      </c>
      <c r="I320" s="9">
        <v>0.53100000000000003</v>
      </c>
      <c r="J320">
        <v>4</v>
      </c>
      <c r="K320">
        <v>4</v>
      </c>
      <c r="L320">
        <v>4</v>
      </c>
      <c r="M320">
        <v>4</v>
      </c>
      <c r="N320">
        <v>5</v>
      </c>
      <c r="O320">
        <v>5</v>
      </c>
      <c r="P320">
        <v>5</v>
      </c>
      <c r="Q320">
        <v>6</v>
      </c>
      <c r="R320" s="1">
        <v>2</v>
      </c>
      <c r="S320" s="1">
        <v>4</v>
      </c>
      <c r="T320" s="1">
        <v>4</v>
      </c>
      <c r="U320" s="1">
        <v>5</v>
      </c>
      <c r="V320" s="1">
        <v>3</v>
      </c>
      <c r="W320" s="1">
        <v>5</v>
      </c>
      <c r="X320" s="1">
        <v>2</v>
      </c>
      <c r="Y320" s="1">
        <v>6</v>
      </c>
      <c r="Z320" s="1">
        <v>5</v>
      </c>
      <c r="AA320" s="1">
        <v>1</v>
      </c>
      <c r="AB320" s="1">
        <v>4</v>
      </c>
      <c r="AC320" s="1">
        <v>2</v>
      </c>
      <c r="AD320" s="1">
        <v>4</v>
      </c>
      <c r="AE320" s="1">
        <v>3</v>
      </c>
      <c r="AF320" s="1">
        <v>5</v>
      </c>
      <c r="AG320" s="1">
        <v>8</v>
      </c>
    </row>
    <row r="321" spans="1:33" x14ac:dyDescent="0.2">
      <c r="A321" s="7" t="s">
        <v>140</v>
      </c>
      <c r="B321" t="s">
        <v>7</v>
      </c>
      <c r="C321" t="str">
        <f>LOOKUP(A321,collections!A:A,collections!D:D)</f>
        <v>E.paup</v>
      </c>
      <c r="D321" t="str">
        <f t="shared" si="6"/>
        <v>Adult</v>
      </c>
      <c r="E321" t="str">
        <f>LOOKUP(A321,collections!A:A,collections!I:I)</f>
        <v>Fresh</v>
      </c>
      <c r="F321" s="1">
        <f>LOOKUP(A321,collections!A:A,collections!K:K) - LOOKUP(A321,collections!A:A,collections!E:E)</f>
        <v>30</v>
      </c>
      <c r="G321" s="11">
        <v>10.94</v>
      </c>
      <c r="H321">
        <v>9.91</v>
      </c>
      <c r="I321" s="9">
        <v>0.25800000000000001</v>
      </c>
      <c r="J321">
        <v>4</v>
      </c>
      <c r="K321">
        <v>5</v>
      </c>
      <c r="L321">
        <v>4</v>
      </c>
      <c r="M321">
        <v>4</v>
      </c>
      <c r="N321">
        <v>2</v>
      </c>
      <c r="O321">
        <v>2</v>
      </c>
      <c r="P321">
        <v>3</v>
      </c>
      <c r="Q321">
        <v>6</v>
      </c>
      <c r="R321" s="1">
        <v>4</v>
      </c>
      <c r="S321" s="1">
        <v>6</v>
      </c>
      <c r="T321" s="1">
        <v>5</v>
      </c>
      <c r="U321" s="1">
        <v>4</v>
      </c>
      <c r="V321" s="1">
        <v>2</v>
      </c>
      <c r="W321" s="1">
        <v>5</v>
      </c>
      <c r="X321" s="1">
        <v>3</v>
      </c>
      <c r="Y321" s="1">
        <v>5</v>
      </c>
      <c r="Z321" s="1">
        <v>6</v>
      </c>
      <c r="AA321" s="1">
        <v>5</v>
      </c>
      <c r="AB321" s="1">
        <v>3</v>
      </c>
      <c r="AC321" s="1">
        <v>6</v>
      </c>
      <c r="AD321" s="1">
        <v>2</v>
      </c>
      <c r="AE321" s="1">
        <v>11</v>
      </c>
      <c r="AF321" s="1">
        <v>4</v>
      </c>
      <c r="AG321" s="1">
        <v>8</v>
      </c>
    </row>
    <row r="322" spans="1:33" x14ac:dyDescent="0.2">
      <c r="A322" s="7" t="s">
        <v>140</v>
      </c>
      <c r="B322" t="s">
        <v>39</v>
      </c>
      <c r="C322" t="str">
        <f>LOOKUP(A322,collections!A:A,collections!D:D)</f>
        <v>E.paup</v>
      </c>
      <c r="D322" t="str">
        <f t="shared" si="6"/>
        <v>Adult</v>
      </c>
      <c r="E322" t="str">
        <f>LOOKUP(A322,collections!A:A,collections!I:I)</f>
        <v>Fresh</v>
      </c>
      <c r="F322" s="1">
        <f>LOOKUP(A322,collections!A:A,collections!K:K) - LOOKUP(A322,collections!A:A,collections!E:E)</f>
        <v>30</v>
      </c>
      <c r="G322" s="11">
        <v>17.04</v>
      </c>
      <c r="H322">
        <v>15.8</v>
      </c>
      <c r="I322" s="9">
        <v>0.46400000000000002</v>
      </c>
      <c r="J322">
        <v>2</v>
      </c>
      <c r="K322">
        <v>7</v>
      </c>
      <c r="L322">
        <v>3</v>
      </c>
      <c r="M322">
        <v>6</v>
      </c>
      <c r="N322">
        <v>3</v>
      </c>
      <c r="O322">
        <v>4</v>
      </c>
      <c r="P322">
        <v>3</v>
      </c>
      <c r="Q322">
        <v>7</v>
      </c>
      <c r="R322" s="1">
        <v>4</v>
      </c>
      <c r="S322" s="1">
        <v>4</v>
      </c>
      <c r="T322" s="1">
        <v>4</v>
      </c>
      <c r="U322" s="1">
        <v>6</v>
      </c>
      <c r="V322" s="1">
        <v>3</v>
      </c>
      <c r="W322" s="1">
        <v>8</v>
      </c>
      <c r="X322" s="1">
        <v>3</v>
      </c>
      <c r="Y322" s="1">
        <v>5</v>
      </c>
      <c r="Z322" s="1">
        <v>4</v>
      </c>
      <c r="AA322" s="1">
        <v>7</v>
      </c>
      <c r="AB322" s="1">
        <v>4</v>
      </c>
      <c r="AC322" s="1">
        <v>7</v>
      </c>
      <c r="AD322" s="1">
        <v>3</v>
      </c>
      <c r="AE322" s="1">
        <v>6</v>
      </c>
      <c r="AF322" s="1">
        <v>3</v>
      </c>
      <c r="AG322" s="1">
        <v>11</v>
      </c>
    </row>
    <row r="323" spans="1:33" x14ac:dyDescent="0.2">
      <c r="A323" s="7" t="s">
        <v>141</v>
      </c>
      <c r="B323" t="s">
        <v>6</v>
      </c>
      <c r="C323" t="str">
        <f>LOOKUP(A323,collections!A:A,collections!D:D)</f>
        <v>E.ova</v>
      </c>
      <c r="D323" t="str">
        <f t="shared" si="6"/>
        <v>Adult</v>
      </c>
      <c r="E323" t="str">
        <f>LOOKUP(A323,collections!A:A,collections!I:I)</f>
        <v>Fresh</v>
      </c>
      <c r="F323" s="1">
        <f>LOOKUP(A323,collections!A:A,collections!K:K) - LOOKUP(A323,collections!A:A,collections!E:E)</f>
        <v>29</v>
      </c>
      <c r="G323" s="11">
        <v>37.83</v>
      </c>
      <c r="H323">
        <v>34.25</v>
      </c>
      <c r="I323" s="9">
        <v>0.64800000000000002</v>
      </c>
      <c r="J323">
        <v>7</v>
      </c>
      <c r="K323">
        <v>12</v>
      </c>
      <c r="L323">
        <v>8</v>
      </c>
      <c r="M323">
        <v>17</v>
      </c>
      <c r="N323">
        <v>4</v>
      </c>
      <c r="O323">
        <v>21</v>
      </c>
      <c r="P323">
        <v>4</v>
      </c>
      <c r="Q323">
        <v>12</v>
      </c>
      <c r="R323" s="1">
        <v>8</v>
      </c>
      <c r="S323" s="1">
        <v>12</v>
      </c>
      <c r="T323" s="1">
        <v>7</v>
      </c>
      <c r="U323" s="1">
        <v>14</v>
      </c>
      <c r="V323" s="1">
        <v>8</v>
      </c>
      <c r="W323" s="1">
        <v>14</v>
      </c>
      <c r="X323" s="1">
        <v>9</v>
      </c>
      <c r="Y323" s="1">
        <v>16</v>
      </c>
      <c r="Z323" s="1">
        <v>5</v>
      </c>
      <c r="AA323" s="1">
        <v>15</v>
      </c>
      <c r="AB323" s="1">
        <v>7</v>
      </c>
      <c r="AC323" s="1">
        <v>14</v>
      </c>
      <c r="AD323" s="1">
        <v>3</v>
      </c>
      <c r="AE323" s="1">
        <v>13</v>
      </c>
      <c r="AF323" s="1">
        <v>3</v>
      </c>
      <c r="AG323" s="1">
        <v>20</v>
      </c>
    </row>
    <row r="324" spans="1:33" x14ac:dyDescent="0.2">
      <c r="A324" s="7" t="s">
        <v>141</v>
      </c>
      <c r="B324" t="s">
        <v>7</v>
      </c>
      <c r="C324" t="str">
        <f>LOOKUP(A324,collections!A:A,collections!D:D)</f>
        <v>E.ova</v>
      </c>
      <c r="D324" t="str">
        <f t="shared" si="6"/>
        <v>Adult</v>
      </c>
      <c r="E324" t="str">
        <f>LOOKUP(A324,collections!A:A,collections!I:I)</f>
        <v>Fresh</v>
      </c>
      <c r="F324" s="1">
        <f>LOOKUP(A324,collections!A:A,collections!K:K) - LOOKUP(A324,collections!A:A,collections!E:E)</f>
        <v>29</v>
      </c>
      <c r="G324" s="11">
        <v>22.21</v>
      </c>
      <c r="H324">
        <v>20.059999999999999</v>
      </c>
      <c r="I324" s="9">
        <v>0.40300000000000002</v>
      </c>
      <c r="J324">
        <v>4</v>
      </c>
      <c r="K324">
        <v>16</v>
      </c>
      <c r="L324">
        <v>3</v>
      </c>
      <c r="M324">
        <v>17</v>
      </c>
      <c r="N324">
        <v>4</v>
      </c>
      <c r="O324">
        <v>11</v>
      </c>
      <c r="P324">
        <v>4</v>
      </c>
      <c r="Q324">
        <v>9</v>
      </c>
      <c r="R324" s="1">
        <v>5</v>
      </c>
      <c r="S324" s="1">
        <v>13</v>
      </c>
      <c r="T324" s="1">
        <v>5</v>
      </c>
      <c r="U324" s="1">
        <v>13</v>
      </c>
      <c r="V324" s="1">
        <v>3</v>
      </c>
      <c r="W324" s="1">
        <v>17</v>
      </c>
      <c r="X324" s="1">
        <v>6</v>
      </c>
      <c r="Y324" s="1">
        <v>15</v>
      </c>
      <c r="Z324" s="1">
        <v>6</v>
      </c>
      <c r="AA324" s="1">
        <v>15</v>
      </c>
      <c r="AB324" s="1">
        <v>4</v>
      </c>
      <c r="AC324" s="1">
        <v>14</v>
      </c>
      <c r="AD324" s="1">
        <v>4</v>
      </c>
      <c r="AE324" s="1">
        <v>15</v>
      </c>
      <c r="AF324" s="1">
        <v>6</v>
      </c>
      <c r="AG324" s="1">
        <v>17</v>
      </c>
    </row>
    <row r="325" spans="1:33" x14ac:dyDescent="0.2">
      <c r="A325" s="7" t="s">
        <v>141</v>
      </c>
      <c r="B325" t="s">
        <v>39</v>
      </c>
      <c r="C325" t="str">
        <f>LOOKUP(A325,collections!A:A,collections!D:D)</f>
        <v>E.ova</v>
      </c>
      <c r="D325" t="str">
        <f t="shared" si="6"/>
        <v>Adult</v>
      </c>
      <c r="E325" t="str">
        <f>LOOKUP(A325,collections!A:A,collections!I:I)</f>
        <v>Fresh</v>
      </c>
      <c r="F325" s="1">
        <f>LOOKUP(A325,collections!A:A,collections!K:K) - LOOKUP(A325,collections!A:A,collections!E:E)</f>
        <v>29</v>
      </c>
      <c r="G325" s="11">
        <v>19.32</v>
      </c>
      <c r="H325">
        <v>17.239999999999998</v>
      </c>
      <c r="I325" s="9">
        <v>0.35</v>
      </c>
      <c r="J325">
        <v>5</v>
      </c>
      <c r="K325">
        <v>17</v>
      </c>
      <c r="L325">
        <v>8</v>
      </c>
      <c r="M325">
        <v>14</v>
      </c>
      <c r="N325">
        <v>5</v>
      </c>
      <c r="O325">
        <v>14</v>
      </c>
      <c r="P325">
        <v>6</v>
      </c>
      <c r="Q325">
        <v>13</v>
      </c>
      <c r="R325" s="1">
        <v>4</v>
      </c>
      <c r="S325" s="1">
        <v>12</v>
      </c>
      <c r="T325" s="1">
        <v>4</v>
      </c>
      <c r="U325" s="1">
        <v>11</v>
      </c>
      <c r="V325" s="1">
        <v>4</v>
      </c>
      <c r="W325" s="1">
        <v>12</v>
      </c>
      <c r="X325" s="1">
        <v>5</v>
      </c>
      <c r="Y325" s="1">
        <v>10</v>
      </c>
      <c r="Z325" s="1">
        <v>1</v>
      </c>
      <c r="AA325" s="1">
        <v>8</v>
      </c>
      <c r="AB325" s="1">
        <v>3</v>
      </c>
      <c r="AC325" s="1">
        <v>6</v>
      </c>
      <c r="AD325" s="1">
        <v>4</v>
      </c>
      <c r="AE325" s="1">
        <v>15</v>
      </c>
      <c r="AF325" s="1">
        <v>4</v>
      </c>
      <c r="AG325" s="1">
        <v>15</v>
      </c>
    </row>
    <row r="326" spans="1:33" x14ac:dyDescent="0.2">
      <c r="A326" s="7" t="s">
        <v>211</v>
      </c>
      <c r="B326" t="s">
        <v>6</v>
      </c>
      <c r="C326" t="str">
        <f>LOOKUP(A326,collections!A:A,collections!D:D)</f>
        <v>E.gon</v>
      </c>
      <c r="D326" t="str">
        <f t="shared" si="6"/>
        <v>Adult</v>
      </c>
      <c r="E326" t="str">
        <f>LOOKUP(A326,collections!A:A,collections!I:I)</f>
        <v>Fresh</v>
      </c>
      <c r="F326" s="1">
        <f>LOOKUP(A326,collections!A:A,collections!K:K) - LOOKUP(A326,collections!A:A,collections!E:E)</f>
        <v>29</v>
      </c>
      <c r="G326" s="11">
        <v>16.43</v>
      </c>
      <c r="H326">
        <v>14.94</v>
      </c>
      <c r="I326" s="9">
        <v>0.47499999999999998</v>
      </c>
      <c r="J326">
        <v>4</v>
      </c>
      <c r="K326">
        <v>16</v>
      </c>
      <c r="L326">
        <v>4</v>
      </c>
      <c r="M326">
        <v>12</v>
      </c>
      <c r="N326">
        <v>6</v>
      </c>
      <c r="O326">
        <v>10</v>
      </c>
      <c r="P326">
        <v>4</v>
      </c>
      <c r="Q326">
        <v>12</v>
      </c>
      <c r="R326" s="1">
        <v>5</v>
      </c>
      <c r="S326" s="1">
        <v>12</v>
      </c>
      <c r="T326" s="1">
        <v>4</v>
      </c>
      <c r="U326" s="1">
        <v>10</v>
      </c>
      <c r="V326" s="1">
        <v>3</v>
      </c>
      <c r="W326" s="1">
        <v>7</v>
      </c>
      <c r="X326" s="1">
        <v>4</v>
      </c>
      <c r="Y326" s="1">
        <v>10</v>
      </c>
      <c r="Z326" s="1">
        <v>2</v>
      </c>
      <c r="AA326" s="1">
        <v>0</v>
      </c>
      <c r="AB326" s="1">
        <v>2</v>
      </c>
      <c r="AC326" s="1">
        <v>0</v>
      </c>
      <c r="AD326" s="1">
        <v>3</v>
      </c>
      <c r="AE326" s="1">
        <v>0</v>
      </c>
      <c r="AF326" s="1">
        <v>1</v>
      </c>
      <c r="AG326" s="1">
        <v>0</v>
      </c>
    </row>
    <row r="327" spans="1:33" x14ac:dyDescent="0.2">
      <c r="A327" s="7" t="s">
        <v>211</v>
      </c>
      <c r="B327" t="s">
        <v>7</v>
      </c>
      <c r="C327" t="str">
        <f>LOOKUP(A327,collections!A:A,collections!D:D)</f>
        <v>E.gon</v>
      </c>
      <c r="D327" t="str">
        <f t="shared" si="6"/>
        <v>Adult</v>
      </c>
      <c r="E327" t="str">
        <f>LOOKUP(A327,collections!A:A,collections!I:I)</f>
        <v>Fresh</v>
      </c>
      <c r="F327" s="1">
        <f>LOOKUP(A327,collections!A:A,collections!K:K) - LOOKUP(A327,collections!A:A,collections!E:E)</f>
        <v>29</v>
      </c>
      <c r="G327" s="11">
        <v>20.95</v>
      </c>
      <c r="H327">
        <v>19.04</v>
      </c>
      <c r="I327" s="9">
        <v>0.61899999999999999</v>
      </c>
      <c r="J327">
        <v>4</v>
      </c>
      <c r="K327">
        <v>11</v>
      </c>
      <c r="L327">
        <v>5</v>
      </c>
      <c r="M327">
        <v>12</v>
      </c>
      <c r="N327">
        <v>4</v>
      </c>
      <c r="O327">
        <v>13</v>
      </c>
      <c r="P327">
        <v>5</v>
      </c>
      <c r="Q327">
        <v>14</v>
      </c>
      <c r="R327" s="1">
        <v>6</v>
      </c>
      <c r="S327" s="1">
        <v>10</v>
      </c>
      <c r="T327" s="1">
        <v>4</v>
      </c>
      <c r="U327" s="1">
        <v>8</v>
      </c>
      <c r="V327" s="1">
        <v>4</v>
      </c>
      <c r="W327" s="1">
        <v>10</v>
      </c>
      <c r="X327" s="1">
        <v>2</v>
      </c>
      <c r="Y327" s="1">
        <v>10</v>
      </c>
      <c r="Z327" s="1">
        <v>3</v>
      </c>
      <c r="AA327" s="1">
        <v>1</v>
      </c>
      <c r="AB327" s="1">
        <v>5</v>
      </c>
      <c r="AC327" s="1">
        <v>0</v>
      </c>
      <c r="AD327" s="1">
        <v>2</v>
      </c>
      <c r="AE327" s="1">
        <v>0</v>
      </c>
      <c r="AF327" s="1">
        <v>2</v>
      </c>
      <c r="AG327" s="1">
        <v>0</v>
      </c>
    </row>
    <row r="328" spans="1:33" x14ac:dyDescent="0.2">
      <c r="A328" s="7" t="s">
        <v>211</v>
      </c>
      <c r="B328" t="s">
        <v>39</v>
      </c>
      <c r="C328" t="str">
        <f>LOOKUP(A328,collections!A:A,collections!D:D)</f>
        <v>E.gon</v>
      </c>
      <c r="D328" t="str">
        <f t="shared" si="6"/>
        <v>Adult</v>
      </c>
      <c r="E328" t="str">
        <f>LOOKUP(A328,collections!A:A,collections!I:I)</f>
        <v>Fresh</v>
      </c>
      <c r="F328" s="1">
        <f>LOOKUP(A328,collections!A:A,collections!K:K) - LOOKUP(A328,collections!A:A,collections!E:E)</f>
        <v>29</v>
      </c>
      <c r="G328" s="11">
        <v>23.1</v>
      </c>
      <c r="H328">
        <v>21.01</v>
      </c>
      <c r="I328" s="9">
        <v>0.7</v>
      </c>
      <c r="J328">
        <v>6</v>
      </c>
      <c r="K328">
        <v>10</v>
      </c>
      <c r="L328">
        <v>4</v>
      </c>
      <c r="M328">
        <v>12</v>
      </c>
      <c r="N328">
        <v>6</v>
      </c>
      <c r="O328">
        <v>11</v>
      </c>
      <c r="P328">
        <v>5</v>
      </c>
      <c r="Q328">
        <v>15</v>
      </c>
      <c r="R328" s="1">
        <v>5</v>
      </c>
      <c r="S328" s="1">
        <v>9</v>
      </c>
      <c r="T328" s="1">
        <v>6</v>
      </c>
      <c r="U328" s="1">
        <v>10</v>
      </c>
      <c r="V328" s="1">
        <v>2</v>
      </c>
      <c r="W328" s="1">
        <v>7</v>
      </c>
      <c r="X328" s="1">
        <v>4</v>
      </c>
      <c r="Y328" s="1">
        <v>10</v>
      </c>
      <c r="Z328" s="1">
        <v>3</v>
      </c>
      <c r="AA328" s="1">
        <v>0</v>
      </c>
      <c r="AB328" s="1">
        <v>5</v>
      </c>
      <c r="AC328" s="1">
        <v>0</v>
      </c>
      <c r="AD328" s="1">
        <v>1</v>
      </c>
      <c r="AE328" s="1">
        <v>0</v>
      </c>
      <c r="AF328" s="1">
        <v>0</v>
      </c>
      <c r="AG328" s="1">
        <v>0</v>
      </c>
    </row>
    <row r="329" spans="1:33" x14ac:dyDescent="0.2">
      <c r="A329" s="7" t="s">
        <v>212</v>
      </c>
      <c r="B329" t="s">
        <v>6</v>
      </c>
      <c r="C329" t="str">
        <f>LOOKUP(A329,collections!A:A,collections!D:D)</f>
        <v>E.gon</v>
      </c>
      <c r="D329" t="str">
        <f t="shared" ref="D329:D359" si="7">IF(LEFT(B329)="J","Juvenile","Adult")</f>
        <v>Adult</v>
      </c>
      <c r="E329" t="str">
        <f>LOOKUP(A329,collections!A:A,collections!I:I)</f>
        <v>Fresh</v>
      </c>
      <c r="F329" s="1">
        <f>LOOKUP(A329,collections!A:A,collections!K:K) - LOOKUP(A329,collections!A:A,collections!E:E)</f>
        <v>29</v>
      </c>
      <c r="G329" s="11">
        <v>22.15</v>
      </c>
      <c r="H329">
        <v>19.899999999999999</v>
      </c>
      <c r="I329" s="9">
        <v>0.52800000000000002</v>
      </c>
      <c r="J329">
        <v>2</v>
      </c>
      <c r="K329">
        <v>17</v>
      </c>
      <c r="L329">
        <v>5</v>
      </c>
      <c r="M329">
        <v>18</v>
      </c>
      <c r="N329">
        <v>6</v>
      </c>
      <c r="O329">
        <v>13</v>
      </c>
      <c r="P329">
        <v>9</v>
      </c>
      <c r="Q329">
        <v>12</v>
      </c>
      <c r="R329" s="1">
        <v>9</v>
      </c>
      <c r="S329" s="1">
        <v>14</v>
      </c>
      <c r="T329" s="1">
        <v>7</v>
      </c>
      <c r="U329" s="1">
        <v>13</v>
      </c>
      <c r="V329" s="1">
        <v>4</v>
      </c>
      <c r="W329" s="1">
        <v>11</v>
      </c>
      <c r="X329" s="1">
        <v>4</v>
      </c>
      <c r="Y329" s="1">
        <v>16</v>
      </c>
      <c r="Z329" s="1">
        <v>2</v>
      </c>
      <c r="AA329" s="1">
        <v>0</v>
      </c>
      <c r="AB329" s="1">
        <v>1</v>
      </c>
      <c r="AC329" s="1">
        <v>0</v>
      </c>
      <c r="AD329" s="1">
        <v>1</v>
      </c>
      <c r="AE329" s="1">
        <v>0</v>
      </c>
      <c r="AF329" s="1">
        <v>1</v>
      </c>
      <c r="AG329" s="1">
        <v>0</v>
      </c>
    </row>
    <row r="330" spans="1:33" x14ac:dyDescent="0.2">
      <c r="A330" s="7" t="s">
        <v>212</v>
      </c>
      <c r="B330" t="s">
        <v>7</v>
      </c>
      <c r="C330" t="str">
        <f>LOOKUP(A330,collections!A:A,collections!D:D)</f>
        <v>E.gon</v>
      </c>
      <c r="D330" t="str">
        <f t="shared" si="7"/>
        <v>Adult</v>
      </c>
      <c r="E330" t="str">
        <f>LOOKUP(A330,collections!A:A,collections!I:I)</f>
        <v>Fresh</v>
      </c>
      <c r="F330" s="1">
        <f>LOOKUP(A330,collections!A:A,collections!K:K) - LOOKUP(A330,collections!A:A,collections!E:E)</f>
        <v>29</v>
      </c>
      <c r="G330" s="11">
        <v>23.54</v>
      </c>
      <c r="H330">
        <v>20.95</v>
      </c>
      <c r="I330" s="9">
        <v>0.60899999999999999</v>
      </c>
      <c r="J330">
        <v>5</v>
      </c>
      <c r="K330">
        <v>14</v>
      </c>
      <c r="L330">
        <v>9</v>
      </c>
      <c r="M330">
        <v>12</v>
      </c>
      <c r="N330">
        <v>6</v>
      </c>
      <c r="O330">
        <v>16</v>
      </c>
      <c r="P330">
        <v>6</v>
      </c>
      <c r="Q330">
        <v>18</v>
      </c>
      <c r="R330" s="1">
        <v>7</v>
      </c>
      <c r="S330" s="1">
        <v>14</v>
      </c>
      <c r="T330" s="1">
        <v>5</v>
      </c>
      <c r="U330" s="1">
        <v>12</v>
      </c>
      <c r="V330" s="1">
        <v>5</v>
      </c>
      <c r="W330" s="1">
        <v>14</v>
      </c>
      <c r="X330" s="1">
        <v>4</v>
      </c>
      <c r="Y330" s="1">
        <v>16</v>
      </c>
      <c r="Z330" s="1">
        <v>2</v>
      </c>
      <c r="AA330" s="1">
        <v>0</v>
      </c>
      <c r="AB330" s="1">
        <v>2</v>
      </c>
      <c r="AC330" s="1">
        <v>0</v>
      </c>
      <c r="AD330" s="1">
        <v>2</v>
      </c>
      <c r="AE330" s="1">
        <v>0</v>
      </c>
      <c r="AF330" s="1">
        <v>2</v>
      </c>
      <c r="AG330" s="1">
        <v>0</v>
      </c>
    </row>
    <row r="331" spans="1:33" x14ac:dyDescent="0.2">
      <c r="A331" s="7" t="s">
        <v>212</v>
      </c>
      <c r="B331" t="s">
        <v>39</v>
      </c>
      <c r="C331" t="str">
        <f>LOOKUP(A331,collections!A:A,collections!D:D)</f>
        <v>E.gon</v>
      </c>
      <c r="D331" t="str">
        <f t="shared" si="7"/>
        <v>Adult</v>
      </c>
      <c r="E331" t="str">
        <f>LOOKUP(A331,collections!A:A,collections!I:I)</f>
        <v>Fresh</v>
      </c>
      <c r="F331" s="1">
        <f>LOOKUP(A331,collections!A:A,collections!K:K) - LOOKUP(A331,collections!A:A,collections!E:E)</f>
        <v>29</v>
      </c>
      <c r="G331" s="11">
        <v>19.03</v>
      </c>
      <c r="H331">
        <v>17.14</v>
      </c>
      <c r="I331" s="9">
        <v>0.439</v>
      </c>
      <c r="J331">
        <v>6</v>
      </c>
      <c r="K331">
        <v>16</v>
      </c>
      <c r="L331">
        <v>5</v>
      </c>
      <c r="M331">
        <v>12</v>
      </c>
      <c r="N331">
        <v>7</v>
      </c>
      <c r="O331">
        <v>14</v>
      </c>
      <c r="P331">
        <v>6</v>
      </c>
      <c r="Q331">
        <v>9</v>
      </c>
      <c r="R331" s="1">
        <v>3</v>
      </c>
      <c r="S331" s="1">
        <v>10</v>
      </c>
      <c r="T331" s="1">
        <v>5</v>
      </c>
      <c r="U331" s="1">
        <v>12</v>
      </c>
      <c r="V331" s="1">
        <v>7</v>
      </c>
      <c r="W331" s="1">
        <v>15</v>
      </c>
      <c r="X331" s="1">
        <v>4</v>
      </c>
      <c r="Y331" s="1">
        <v>14</v>
      </c>
      <c r="Z331" s="1">
        <v>0</v>
      </c>
      <c r="AA331" s="1">
        <v>0</v>
      </c>
      <c r="AB331" s="1">
        <v>1</v>
      </c>
      <c r="AC331" s="1">
        <v>0</v>
      </c>
      <c r="AD331" s="1">
        <v>4</v>
      </c>
      <c r="AE331" s="1">
        <v>3</v>
      </c>
      <c r="AF331" s="1">
        <v>4</v>
      </c>
      <c r="AG331" s="1">
        <v>7</v>
      </c>
    </row>
    <row r="332" spans="1:33" x14ac:dyDescent="0.2">
      <c r="A332" s="7" t="s">
        <v>213</v>
      </c>
      <c r="B332" t="s">
        <v>6</v>
      </c>
      <c r="C332" t="str">
        <f>LOOKUP(A332,collections!A:A,collections!D:D)</f>
        <v>E.vimv</v>
      </c>
      <c r="D332" t="str">
        <f t="shared" si="7"/>
        <v>Adult</v>
      </c>
      <c r="E332" t="str">
        <f>LOOKUP(A332,collections!A:A,collections!I:I)</f>
        <v>Fresh</v>
      </c>
      <c r="F332" s="1">
        <f>LOOKUP(A332,collections!A:A,collections!K:K) - LOOKUP(A332,collections!A:A,collections!E:E)</f>
        <v>29</v>
      </c>
      <c r="G332" s="11">
        <v>7.23</v>
      </c>
      <c r="H332">
        <v>6.32</v>
      </c>
      <c r="I332" s="9">
        <v>0.13600000000000001</v>
      </c>
      <c r="J332">
        <v>4</v>
      </c>
      <c r="K332">
        <v>13</v>
      </c>
      <c r="L332">
        <v>6</v>
      </c>
      <c r="M332">
        <v>13</v>
      </c>
      <c r="N332">
        <v>6</v>
      </c>
      <c r="O332">
        <v>12</v>
      </c>
      <c r="P332">
        <v>5</v>
      </c>
      <c r="Q332">
        <v>11</v>
      </c>
      <c r="R332" s="1">
        <v>5</v>
      </c>
      <c r="S332" s="1">
        <v>14</v>
      </c>
      <c r="T332" s="1">
        <v>4</v>
      </c>
      <c r="U332" s="1">
        <v>16</v>
      </c>
      <c r="V332" s="1">
        <v>4</v>
      </c>
      <c r="W332" s="1">
        <v>12</v>
      </c>
      <c r="X332" s="1">
        <v>3</v>
      </c>
      <c r="Y332" s="1">
        <v>15</v>
      </c>
      <c r="Z332" s="1">
        <v>3</v>
      </c>
      <c r="AA332" s="1">
        <v>9</v>
      </c>
      <c r="AB332" s="1">
        <v>5</v>
      </c>
      <c r="AC332" s="1">
        <v>17</v>
      </c>
      <c r="AD332" s="1">
        <v>4</v>
      </c>
      <c r="AE332" s="1">
        <v>10</v>
      </c>
      <c r="AF332" s="1">
        <v>3</v>
      </c>
      <c r="AG332" s="1">
        <v>15</v>
      </c>
    </row>
    <row r="333" spans="1:33" x14ac:dyDescent="0.2">
      <c r="A333" s="7" t="s">
        <v>213</v>
      </c>
      <c r="B333" t="s">
        <v>7</v>
      </c>
      <c r="C333" t="str">
        <f>LOOKUP(A333,collections!A:A,collections!D:D)</f>
        <v>E.vimv</v>
      </c>
      <c r="D333" t="str">
        <f t="shared" si="7"/>
        <v>Adult</v>
      </c>
      <c r="E333" t="str">
        <f>LOOKUP(A333,collections!A:A,collections!I:I)</f>
        <v>Fresh</v>
      </c>
      <c r="F333" s="1">
        <f>LOOKUP(A333,collections!A:A,collections!K:K) - LOOKUP(A333,collections!A:A,collections!E:E)</f>
        <v>29</v>
      </c>
      <c r="G333" s="11">
        <v>11.03</v>
      </c>
      <c r="H333">
        <v>9.6300000000000008</v>
      </c>
      <c r="I333" s="9">
        <v>0.22900000000000001</v>
      </c>
      <c r="J333">
        <v>6</v>
      </c>
      <c r="K333">
        <v>14</v>
      </c>
      <c r="L333">
        <v>4</v>
      </c>
      <c r="M333">
        <v>14</v>
      </c>
      <c r="N333">
        <v>6</v>
      </c>
      <c r="O333">
        <v>15</v>
      </c>
      <c r="P333">
        <v>4</v>
      </c>
      <c r="Q333">
        <v>13</v>
      </c>
      <c r="R333" s="1">
        <v>3</v>
      </c>
      <c r="S333" s="1">
        <v>11</v>
      </c>
      <c r="T333" s="1">
        <v>3</v>
      </c>
      <c r="U333" s="1">
        <v>12</v>
      </c>
      <c r="V333" s="1">
        <v>3</v>
      </c>
      <c r="W333" s="1">
        <v>11</v>
      </c>
      <c r="X333" s="1">
        <v>3</v>
      </c>
      <c r="Y333" s="1">
        <v>12</v>
      </c>
      <c r="Z333" s="1">
        <v>4</v>
      </c>
      <c r="AA333" s="1">
        <v>17</v>
      </c>
      <c r="AB333" s="1">
        <v>4</v>
      </c>
      <c r="AC333" s="1">
        <v>14</v>
      </c>
      <c r="AD333" s="1">
        <v>4</v>
      </c>
      <c r="AE333" s="1">
        <v>14</v>
      </c>
      <c r="AF333" s="1">
        <v>4</v>
      </c>
      <c r="AG333" s="1">
        <v>11</v>
      </c>
    </row>
    <row r="334" spans="1:33" x14ac:dyDescent="0.2">
      <c r="A334" s="7" t="s">
        <v>213</v>
      </c>
      <c r="B334" t="s">
        <v>39</v>
      </c>
      <c r="C334" t="str">
        <f>LOOKUP(A334,collections!A:A,collections!D:D)</f>
        <v>E.vimv</v>
      </c>
      <c r="D334" t="str">
        <f t="shared" si="7"/>
        <v>Adult</v>
      </c>
      <c r="E334" t="str">
        <f>LOOKUP(A334,collections!A:A,collections!I:I)</f>
        <v>Fresh</v>
      </c>
      <c r="F334" s="1">
        <f>LOOKUP(A334,collections!A:A,collections!K:K) - LOOKUP(A334,collections!A:A,collections!E:E)</f>
        <v>29</v>
      </c>
      <c r="G334" s="11">
        <v>8.25</v>
      </c>
      <c r="H334">
        <v>7.27</v>
      </c>
      <c r="I334" s="9">
        <v>0.17299999999999999</v>
      </c>
      <c r="J334">
        <v>4</v>
      </c>
      <c r="K334">
        <v>11</v>
      </c>
      <c r="L334">
        <v>3</v>
      </c>
      <c r="M334">
        <v>17</v>
      </c>
      <c r="N334">
        <v>4</v>
      </c>
      <c r="O334">
        <v>12</v>
      </c>
      <c r="P334">
        <v>3</v>
      </c>
      <c r="Q334">
        <v>13</v>
      </c>
      <c r="R334" s="1">
        <v>4</v>
      </c>
      <c r="S334" s="1">
        <v>11</v>
      </c>
      <c r="T334" s="1">
        <v>4</v>
      </c>
      <c r="U334" s="1">
        <v>11</v>
      </c>
      <c r="V334" s="1">
        <v>5</v>
      </c>
      <c r="W334" s="1">
        <v>10</v>
      </c>
      <c r="X334" s="1">
        <v>4</v>
      </c>
      <c r="Y334" s="1">
        <v>11</v>
      </c>
      <c r="Z334" s="1">
        <v>4</v>
      </c>
      <c r="AA334" s="1">
        <v>15</v>
      </c>
      <c r="AB334" s="1">
        <v>5</v>
      </c>
      <c r="AC334" s="1">
        <v>13</v>
      </c>
      <c r="AD334" s="1">
        <v>4</v>
      </c>
      <c r="AE334" s="1">
        <v>11</v>
      </c>
      <c r="AF334" s="1">
        <v>7</v>
      </c>
      <c r="AG334" s="1">
        <v>10</v>
      </c>
    </row>
    <row r="335" spans="1:33" x14ac:dyDescent="0.2">
      <c r="A335" s="7" t="s">
        <v>214</v>
      </c>
      <c r="B335" t="s">
        <v>6</v>
      </c>
      <c r="C335" t="str">
        <f>LOOKUP(A335,collections!A:A,collections!D:D)</f>
        <v>E.tri</v>
      </c>
      <c r="D335" t="str">
        <f t="shared" si="7"/>
        <v>Adult</v>
      </c>
      <c r="E335" t="str">
        <f>LOOKUP(A335,collections!A:A,collections!I:I)</f>
        <v>Fresh</v>
      </c>
      <c r="F335" s="1">
        <f>LOOKUP(A335,collections!A:A,collections!K:K) - LOOKUP(A335,collections!A:A,collections!E:E)</f>
        <v>29</v>
      </c>
      <c r="G335" s="11">
        <v>36.44</v>
      </c>
      <c r="H335">
        <v>34.770000000000003</v>
      </c>
      <c r="I335" s="9">
        <v>1.0409999999999999</v>
      </c>
      <c r="J335">
        <v>5</v>
      </c>
      <c r="K335">
        <v>11</v>
      </c>
      <c r="L335">
        <v>3</v>
      </c>
      <c r="M335">
        <v>12</v>
      </c>
      <c r="N335">
        <v>5</v>
      </c>
      <c r="O335">
        <v>13</v>
      </c>
      <c r="P335">
        <v>4</v>
      </c>
      <c r="Q335">
        <v>15</v>
      </c>
      <c r="R335" s="1">
        <v>4</v>
      </c>
      <c r="S335" s="1">
        <v>9</v>
      </c>
      <c r="T335" s="1">
        <v>3</v>
      </c>
      <c r="U335" s="1">
        <v>15</v>
      </c>
      <c r="V335" s="1">
        <v>5</v>
      </c>
      <c r="W335" s="1">
        <v>8</v>
      </c>
      <c r="X335" s="1">
        <v>4</v>
      </c>
      <c r="Y335" s="1">
        <v>7</v>
      </c>
      <c r="Z335" s="1">
        <v>4</v>
      </c>
      <c r="AA335" s="1">
        <v>2</v>
      </c>
      <c r="AB335" s="1">
        <v>5</v>
      </c>
      <c r="AC335" s="1">
        <v>0</v>
      </c>
      <c r="AD335" s="1">
        <v>4</v>
      </c>
      <c r="AE335" s="1">
        <v>0</v>
      </c>
      <c r="AF335" s="1">
        <v>3</v>
      </c>
      <c r="AG335" s="1">
        <v>0</v>
      </c>
    </row>
    <row r="336" spans="1:33" x14ac:dyDescent="0.2">
      <c r="A336" s="7" t="s">
        <v>214</v>
      </c>
      <c r="B336" t="s">
        <v>7</v>
      </c>
      <c r="C336" t="str">
        <f>LOOKUP(A336,collections!A:A,collections!D:D)</f>
        <v>E.tri</v>
      </c>
      <c r="D336" t="str">
        <f t="shared" si="7"/>
        <v>Adult</v>
      </c>
      <c r="E336" t="str">
        <f>LOOKUP(A336,collections!A:A,collections!I:I)</f>
        <v>Fresh</v>
      </c>
      <c r="F336" s="1">
        <f>LOOKUP(A336,collections!A:A,collections!K:K) - LOOKUP(A336,collections!A:A,collections!E:E)</f>
        <v>29</v>
      </c>
      <c r="G336" s="11">
        <v>38.65</v>
      </c>
      <c r="H336">
        <v>35.409999999999997</v>
      </c>
      <c r="I336" s="9">
        <v>1.0349999999999999</v>
      </c>
      <c r="J336">
        <v>4</v>
      </c>
      <c r="K336">
        <v>18</v>
      </c>
      <c r="L336">
        <v>3</v>
      </c>
      <c r="M336">
        <v>18</v>
      </c>
      <c r="N336">
        <v>2</v>
      </c>
      <c r="O336">
        <v>13</v>
      </c>
      <c r="P336">
        <v>3</v>
      </c>
      <c r="Q336">
        <v>13</v>
      </c>
      <c r="R336" s="1">
        <v>4</v>
      </c>
      <c r="S336" s="1">
        <v>14</v>
      </c>
      <c r="T336" s="1">
        <v>4</v>
      </c>
      <c r="U336" s="1">
        <v>10</v>
      </c>
      <c r="V336" s="1">
        <v>4</v>
      </c>
      <c r="W336" s="1">
        <v>7</v>
      </c>
      <c r="X336" s="1">
        <v>5</v>
      </c>
      <c r="Y336" s="1">
        <v>9</v>
      </c>
      <c r="Z336" s="1">
        <v>4</v>
      </c>
      <c r="AA336" s="1">
        <v>0</v>
      </c>
      <c r="AB336" s="1">
        <v>2</v>
      </c>
      <c r="AC336" s="1">
        <v>0</v>
      </c>
      <c r="AD336" s="1">
        <v>3</v>
      </c>
      <c r="AE336" s="1">
        <v>0</v>
      </c>
      <c r="AF336" s="1">
        <v>3</v>
      </c>
      <c r="AG336" s="1">
        <v>0</v>
      </c>
    </row>
    <row r="337" spans="1:33" x14ac:dyDescent="0.2">
      <c r="A337" s="7" t="s">
        <v>214</v>
      </c>
      <c r="B337" t="s">
        <v>39</v>
      </c>
      <c r="C337" t="str">
        <f>LOOKUP(A337,collections!A:A,collections!D:D)</f>
        <v>E.tri</v>
      </c>
      <c r="D337" t="str">
        <f t="shared" si="7"/>
        <v>Adult</v>
      </c>
      <c r="E337" t="str">
        <f>LOOKUP(A337,collections!A:A,collections!I:I)</f>
        <v>Fresh</v>
      </c>
      <c r="F337" s="1">
        <f>LOOKUP(A337,collections!A:A,collections!K:K) - LOOKUP(A337,collections!A:A,collections!E:E)</f>
        <v>29</v>
      </c>
      <c r="G337" s="11">
        <v>39.840000000000003</v>
      </c>
      <c r="H337">
        <v>35.950000000000003</v>
      </c>
      <c r="I337" s="9">
        <v>1.0960000000000001</v>
      </c>
      <c r="J337">
        <v>3</v>
      </c>
      <c r="K337">
        <v>14</v>
      </c>
      <c r="L337">
        <v>2</v>
      </c>
      <c r="M337">
        <v>17</v>
      </c>
      <c r="N337">
        <v>3</v>
      </c>
      <c r="O337">
        <v>13</v>
      </c>
      <c r="P337">
        <v>4</v>
      </c>
      <c r="Q337">
        <v>10</v>
      </c>
      <c r="R337" s="1">
        <v>5</v>
      </c>
      <c r="S337" s="1">
        <v>10</v>
      </c>
      <c r="T337" s="1">
        <v>3</v>
      </c>
      <c r="U337" s="1">
        <v>8</v>
      </c>
      <c r="V337" s="1">
        <v>3</v>
      </c>
      <c r="W337" s="1">
        <v>12</v>
      </c>
      <c r="X337" s="1">
        <v>4</v>
      </c>
      <c r="Y337" s="1">
        <v>12</v>
      </c>
      <c r="Z337" s="1">
        <v>5</v>
      </c>
      <c r="AA337" s="1">
        <v>0</v>
      </c>
      <c r="AB337" s="1">
        <v>3</v>
      </c>
      <c r="AC337" s="1">
        <v>0</v>
      </c>
      <c r="AD337" s="1">
        <v>4</v>
      </c>
      <c r="AE337" s="1">
        <v>1</v>
      </c>
      <c r="AF337" s="1">
        <v>2</v>
      </c>
      <c r="AG337" s="1">
        <v>0</v>
      </c>
    </row>
    <row r="338" spans="1:33" x14ac:dyDescent="0.2">
      <c r="A338" s="7" t="s">
        <v>215</v>
      </c>
      <c r="B338" t="s">
        <v>6</v>
      </c>
      <c r="C338" t="str">
        <f>LOOKUP(A338,collections!A:A,collections!D:D)</f>
        <v>E.mac</v>
      </c>
      <c r="D338" t="str">
        <f t="shared" si="7"/>
        <v>Adult</v>
      </c>
      <c r="E338" t="str">
        <f>LOOKUP(A338,collections!A:A,collections!I:I)</f>
        <v>Fresh</v>
      </c>
      <c r="F338" s="1">
        <f>LOOKUP(A338,collections!A:A,collections!K:K) - LOOKUP(A338,collections!A:A,collections!E:E)</f>
        <v>29</v>
      </c>
      <c r="G338" s="11">
        <v>18.29</v>
      </c>
      <c r="H338">
        <v>17.07</v>
      </c>
      <c r="I338" s="9">
        <v>0.48199999999999998</v>
      </c>
      <c r="J338">
        <v>4</v>
      </c>
      <c r="K338">
        <v>1</v>
      </c>
      <c r="L338">
        <v>4</v>
      </c>
      <c r="M338">
        <v>3</v>
      </c>
      <c r="N338">
        <v>2</v>
      </c>
      <c r="O338">
        <v>7</v>
      </c>
      <c r="P338">
        <v>3</v>
      </c>
      <c r="Q338">
        <v>7</v>
      </c>
      <c r="R338" s="1">
        <v>4</v>
      </c>
      <c r="S338" s="1">
        <v>1</v>
      </c>
      <c r="T338" s="1">
        <v>5</v>
      </c>
      <c r="U338" s="1">
        <v>1</v>
      </c>
      <c r="V338" s="1">
        <v>3</v>
      </c>
      <c r="W338" s="1">
        <v>3</v>
      </c>
      <c r="X338" s="1">
        <v>2</v>
      </c>
      <c r="Y338" s="1">
        <v>1</v>
      </c>
      <c r="Z338" s="1">
        <v>4</v>
      </c>
      <c r="AA338" s="1">
        <v>0</v>
      </c>
      <c r="AB338" s="1">
        <v>5</v>
      </c>
      <c r="AC338" s="1">
        <v>0</v>
      </c>
      <c r="AD338" s="1">
        <v>3</v>
      </c>
      <c r="AE338" s="1">
        <v>3</v>
      </c>
      <c r="AF338" s="1">
        <v>3</v>
      </c>
      <c r="AG338" s="1">
        <v>2</v>
      </c>
    </row>
    <row r="339" spans="1:33" x14ac:dyDescent="0.2">
      <c r="A339" s="7" t="s">
        <v>215</v>
      </c>
      <c r="B339" t="s">
        <v>7</v>
      </c>
      <c r="C339" t="str">
        <f>LOOKUP(A339,collections!A:A,collections!D:D)</f>
        <v>E.mac</v>
      </c>
      <c r="D339" t="str">
        <f t="shared" si="7"/>
        <v>Adult</v>
      </c>
      <c r="E339" t="str">
        <f>LOOKUP(A339,collections!A:A,collections!I:I)</f>
        <v>Fresh</v>
      </c>
      <c r="F339" s="1">
        <f>LOOKUP(A339,collections!A:A,collections!K:K) - LOOKUP(A339,collections!A:A,collections!E:E)</f>
        <v>29</v>
      </c>
      <c r="G339" s="11">
        <v>15.66</v>
      </c>
      <c r="H339">
        <v>14.55</v>
      </c>
      <c r="I339" s="9">
        <v>0.45800000000000002</v>
      </c>
      <c r="J339">
        <v>2</v>
      </c>
      <c r="K339">
        <v>6</v>
      </c>
      <c r="L339">
        <v>3</v>
      </c>
      <c r="M339">
        <v>2</v>
      </c>
      <c r="N339">
        <v>4</v>
      </c>
      <c r="O339">
        <v>3</v>
      </c>
      <c r="P339">
        <v>2</v>
      </c>
      <c r="Q339">
        <v>5</v>
      </c>
      <c r="R339" s="1">
        <v>2</v>
      </c>
      <c r="S339" s="1">
        <v>3</v>
      </c>
      <c r="T339" s="1">
        <v>3</v>
      </c>
      <c r="U339" s="1">
        <v>3</v>
      </c>
      <c r="V339" s="1">
        <v>3</v>
      </c>
      <c r="W339" s="1">
        <v>3</v>
      </c>
      <c r="X339" s="1">
        <v>3</v>
      </c>
      <c r="Y339" s="1">
        <v>2</v>
      </c>
      <c r="Z339" s="1">
        <v>5</v>
      </c>
      <c r="AA339" s="1">
        <v>4</v>
      </c>
      <c r="AB339" s="1">
        <v>4</v>
      </c>
      <c r="AC339" s="1">
        <v>2</v>
      </c>
      <c r="AD339" s="1">
        <v>7</v>
      </c>
      <c r="AE339" s="1">
        <v>0</v>
      </c>
      <c r="AF339" s="1">
        <v>6</v>
      </c>
      <c r="AG339" s="1">
        <v>0</v>
      </c>
    </row>
    <row r="340" spans="1:33" x14ac:dyDescent="0.2">
      <c r="A340" s="7" t="s">
        <v>215</v>
      </c>
      <c r="B340" t="s">
        <v>39</v>
      </c>
      <c r="C340" t="str">
        <f>LOOKUP(A340,collections!A:A,collections!D:D)</f>
        <v>E.mac</v>
      </c>
      <c r="D340" t="str">
        <f t="shared" si="7"/>
        <v>Adult</v>
      </c>
      <c r="E340" t="str">
        <f>LOOKUP(A340,collections!A:A,collections!I:I)</f>
        <v>Fresh</v>
      </c>
      <c r="F340" s="1">
        <f>LOOKUP(A340,collections!A:A,collections!K:K) - LOOKUP(A340,collections!A:A,collections!E:E)</f>
        <v>29</v>
      </c>
      <c r="G340" s="11">
        <v>14.21</v>
      </c>
      <c r="H340">
        <v>13.19</v>
      </c>
      <c r="I340" s="9">
        <v>0.44400000000000001</v>
      </c>
      <c r="J340">
        <v>2</v>
      </c>
      <c r="K340">
        <v>6</v>
      </c>
      <c r="L340">
        <v>3</v>
      </c>
      <c r="M340">
        <v>4</v>
      </c>
      <c r="N340">
        <v>2</v>
      </c>
      <c r="O340">
        <v>5</v>
      </c>
      <c r="P340">
        <v>1</v>
      </c>
      <c r="Q340">
        <v>6</v>
      </c>
      <c r="R340" s="1">
        <v>3</v>
      </c>
      <c r="S340" s="1">
        <v>7</v>
      </c>
      <c r="T340" s="1">
        <v>3</v>
      </c>
      <c r="U340" s="1">
        <v>6</v>
      </c>
      <c r="V340" s="1">
        <v>4</v>
      </c>
      <c r="W340" s="1">
        <v>6</v>
      </c>
      <c r="X340" s="1">
        <v>3</v>
      </c>
      <c r="Y340" s="1">
        <v>3</v>
      </c>
      <c r="Z340" s="1">
        <v>3</v>
      </c>
      <c r="AA340" s="1">
        <v>4</v>
      </c>
      <c r="AB340" s="1">
        <v>6</v>
      </c>
      <c r="AC340" s="1">
        <v>3</v>
      </c>
      <c r="AD340" s="1">
        <v>7</v>
      </c>
      <c r="AE340" s="1">
        <v>0</v>
      </c>
      <c r="AF340" s="1">
        <v>7</v>
      </c>
      <c r="AG340" s="1">
        <v>0</v>
      </c>
    </row>
    <row r="341" spans="1:33" x14ac:dyDescent="0.2">
      <c r="A341" s="7" t="s">
        <v>216</v>
      </c>
      <c r="B341" t="s">
        <v>6</v>
      </c>
      <c r="C341" t="str">
        <f>LOOKUP(A341,collections!A:A,collections!D:D)</f>
        <v>E.mac</v>
      </c>
      <c r="D341" t="str">
        <f t="shared" si="7"/>
        <v>Adult</v>
      </c>
      <c r="E341" t="str">
        <f>LOOKUP(A341,collections!A:A,collections!I:I)</f>
        <v>Fresh</v>
      </c>
      <c r="F341" s="1">
        <f>LOOKUP(A341,collections!A:A,collections!K:K) - LOOKUP(A341,collections!A:A,collections!E:E)</f>
        <v>29</v>
      </c>
      <c r="G341" s="11">
        <v>31.43</v>
      </c>
      <c r="H341">
        <v>29.11</v>
      </c>
      <c r="I341" s="9">
        <v>0.94899999999999995</v>
      </c>
      <c r="J341">
        <v>1</v>
      </c>
      <c r="K341">
        <v>2</v>
      </c>
      <c r="L341">
        <v>1</v>
      </c>
      <c r="M341">
        <v>4</v>
      </c>
      <c r="N341">
        <v>2</v>
      </c>
      <c r="O341">
        <v>0</v>
      </c>
      <c r="P341">
        <v>2</v>
      </c>
      <c r="Q341">
        <v>6</v>
      </c>
      <c r="R341" s="1">
        <v>2</v>
      </c>
      <c r="S341" s="1">
        <v>3</v>
      </c>
      <c r="T341" s="1">
        <v>4</v>
      </c>
      <c r="U341" s="1">
        <v>3</v>
      </c>
      <c r="V341" s="1">
        <v>2</v>
      </c>
      <c r="W341" s="1">
        <v>5</v>
      </c>
      <c r="X341" s="1">
        <v>3</v>
      </c>
      <c r="Y341" s="1">
        <v>6</v>
      </c>
      <c r="Z341" s="1">
        <v>2</v>
      </c>
      <c r="AA341" s="1">
        <v>0</v>
      </c>
      <c r="AB341" s="1">
        <v>2</v>
      </c>
      <c r="AC341" s="1">
        <v>0</v>
      </c>
      <c r="AD341" s="1">
        <v>2</v>
      </c>
      <c r="AE341" s="1">
        <v>0</v>
      </c>
      <c r="AF341" s="1">
        <v>2</v>
      </c>
      <c r="AG341" s="1">
        <v>0</v>
      </c>
    </row>
    <row r="342" spans="1:33" x14ac:dyDescent="0.2">
      <c r="A342" s="7" t="s">
        <v>216</v>
      </c>
      <c r="B342" t="s">
        <v>7</v>
      </c>
      <c r="C342" t="str">
        <f>LOOKUP(A342,collections!A:A,collections!D:D)</f>
        <v>E.mac</v>
      </c>
      <c r="D342" t="str">
        <f t="shared" si="7"/>
        <v>Adult</v>
      </c>
      <c r="E342" t="str">
        <f>LOOKUP(A342,collections!A:A,collections!I:I)</f>
        <v>Fresh</v>
      </c>
      <c r="F342" s="1">
        <f>LOOKUP(A342,collections!A:A,collections!K:K) - LOOKUP(A342,collections!A:A,collections!E:E)</f>
        <v>29</v>
      </c>
      <c r="G342" s="11">
        <v>20.87</v>
      </c>
      <c r="H342">
        <v>19.34</v>
      </c>
      <c r="I342" s="9">
        <v>0.63</v>
      </c>
      <c r="J342">
        <v>3</v>
      </c>
      <c r="K342">
        <v>4</v>
      </c>
      <c r="L342">
        <v>3</v>
      </c>
      <c r="M342">
        <v>3</v>
      </c>
      <c r="N342">
        <v>2</v>
      </c>
      <c r="O342">
        <v>0</v>
      </c>
      <c r="P342">
        <v>2</v>
      </c>
      <c r="Q342">
        <v>3</v>
      </c>
      <c r="R342" s="1">
        <v>3</v>
      </c>
      <c r="S342" s="1">
        <v>1</v>
      </c>
      <c r="T342" s="1">
        <v>5</v>
      </c>
      <c r="U342" s="1">
        <v>3</v>
      </c>
      <c r="V342" s="1">
        <v>2</v>
      </c>
      <c r="W342" s="1">
        <v>4</v>
      </c>
      <c r="X342" s="1">
        <v>2</v>
      </c>
      <c r="Y342" s="1">
        <v>3</v>
      </c>
      <c r="Z342" s="1">
        <v>3</v>
      </c>
      <c r="AA342" s="1">
        <v>0</v>
      </c>
      <c r="AB342" s="1">
        <v>3</v>
      </c>
      <c r="AC342" s="1">
        <v>0</v>
      </c>
      <c r="AD342" s="1">
        <v>2</v>
      </c>
      <c r="AE342" s="1">
        <v>0</v>
      </c>
      <c r="AF342" s="1">
        <v>1</v>
      </c>
      <c r="AG342" s="1">
        <v>0</v>
      </c>
    </row>
    <row r="343" spans="1:33" x14ac:dyDescent="0.2">
      <c r="A343" s="7" t="s">
        <v>216</v>
      </c>
      <c r="B343" t="s">
        <v>39</v>
      </c>
      <c r="C343" t="str">
        <f>LOOKUP(A343,collections!A:A,collections!D:D)</f>
        <v>E.mac</v>
      </c>
      <c r="D343" t="str">
        <f t="shared" si="7"/>
        <v>Adult</v>
      </c>
      <c r="E343" t="str">
        <f>LOOKUP(A343,collections!A:A,collections!I:I)</f>
        <v>Fresh</v>
      </c>
      <c r="F343" s="1">
        <f>LOOKUP(A343,collections!A:A,collections!K:K) - LOOKUP(A343,collections!A:A,collections!E:E)</f>
        <v>29</v>
      </c>
      <c r="G343" s="11">
        <v>22.3</v>
      </c>
      <c r="H343">
        <v>20.41</v>
      </c>
      <c r="I343" s="9">
        <v>0.70799999999999996</v>
      </c>
      <c r="J343">
        <v>3</v>
      </c>
      <c r="K343">
        <v>4</v>
      </c>
      <c r="L343">
        <v>2</v>
      </c>
      <c r="M343">
        <v>4</v>
      </c>
      <c r="N343">
        <v>3</v>
      </c>
      <c r="O343">
        <v>3</v>
      </c>
      <c r="P343">
        <v>3</v>
      </c>
      <c r="Q343">
        <v>3</v>
      </c>
      <c r="R343" s="1">
        <v>5</v>
      </c>
      <c r="S343" s="1">
        <v>0</v>
      </c>
      <c r="T343" s="1">
        <v>5</v>
      </c>
      <c r="U343" s="1">
        <v>0</v>
      </c>
      <c r="V343" s="1">
        <v>2</v>
      </c>
      <c r="W343" s="1">
        <v>2</v>
      </c>
      <c r="X343" s="1">
        <v>1</v>
      </c>
      <c r="Y343" s="1">
        <v>1</v>
      </c>
      <c r="Z343" s="1">
        <v>5</v>
      </c>
      <c r="AA343" s="1">
        <v>0</v>
      </c>
      <c r="AB343" s="1">
        <v>4</v>
      </c>
      <c r="AC343" s="1">
        <v>0</v>
      </c>
      <c r="AD343" s="1">
        <v>3</v>
      </c>
      <c r="AE343" s="1">
        <v>2</v>
      </c>
      <c r="AF343" s="1">
        <v>3</v>
      </c>
      <c r="AG343" s="1">
        <v>0</v>
      </c>
    </row>
    <row r="344" spans="1:33" x14ac:dyDescent="0.2">
      <c r="A344" s="7" t="s">
        <v>217</v>
      </c>
      <c r="B344" t="s">
        <v>6</v>
      </c>
      <c r="C344" t="str">
        <f>LOOKUP(A344,collections!A:A,collections!D:D)</f>
        <v>E.gon</v>
      </c>
      <c r="D344" t="str">
        <f t="shared" si="7"/>
        <v>Adult</v>
      </c>
      <c r="E344" t="str">
        <f>LOOKUP(A344,collections!A:A,collections!I:I)</f>
        <v>Fresh</v>
      </c>
      <c r="F344" s="1">
        <f>LOOKUP(A344,collections!A:A,collections!K:K) - LOOKUP(A344,collections!A:A,collections!E:E)</f>
        <v>29</v>
      </c>
      <c r="G344" s="11">
        <v>26.17</v>
      </c>
      <c r="H344">
        <v>23.53</v>
      </c>
      <c r="I344" s="9">
        <v>0.83899999999999997</v>
      </c>
      <c r="J344">
        <v>3</v>
      </c>
      <c r="K344">
        <v>16</v>
      </c>
      <c r="L344">
        <v>3</v>
      </c>
      <c r="M344">
        <v>11</v>
      </c>
      <c r="N344">
        <v>4</v>
      </c>
      <c r="O344">
        <v>13</v>
      </c>
      <c r="P344">
        <v>3</v>
      </c>
      <c r="Q344">
        <v>13</v>
      </c>
      <c r="R344" s="1">
        <v>3</v>
      </c>
      <c r="S344" s="1">
        <v>6</v>
      </c>
      <c r="T344" s="1">
        <v>5</v>
      </c>
      <c r="U344" s="1">
        <v>3</v>
      </c>
      <c r="V344" s="1">
        <v>4</v>
      </c>
      <c r="W344" s="1">
        <v>6</v>
      </c>
      <c r="X344" s="1">
        <v>2</v>
      </c>
      <c r="Y344" s="1">
        <v>4</v>
      </c>
      <c r="Z344" s="1">
        <v>5</v>
      </c>
      <c r="AA344" s="1">
        <v>4</v>
      </c>
      <c r="AB344" s="1">
        <v>3</v>
      </c>
      <c r="AC344" s="1">
        <v>11</v>
      </c>
      <c r="AD344" s="1">
        <v>2</v>
      </c>
      <c r="AE344" s="1">
        <v>9</v>
      </c>
      <c r="AF344" s="1">
        <v>4</v>
      </c>
      <c r="AG344" s="1">
        <v>13</v>
      </c>
    </row>
    <row r="345" spans="1:33" x14ac:dyDescent="0.2">
      <c r="A345" s="7" t="s">
        <v>217</v>
      </c>
      <c r="B345" t="s">
        <v>7</v>
      </c>
      <c r="C345" t="str">
        <f>LOOKUP(A345,collections!A:A,collections!D:D)</f>
        <v>E.gon</v>
      </c>
      <c r="D345" t="str">
        <f t="shared" si="7"/>
        <v>Adult</v>
      </c>
      <c r="E345" t="str">
        <f>LOOKUP(A345,collections!A:A,collections!I:I)</f>
        <v>Fresh</v>
      </c>
      <c r="F345" s="1">
        <f>LOOKUP(A345,collections!A:A,collections!K:K) - LOOKUP(A345,collections!A:A,collections!E:E)</f>
        <v>29</v>
      </c>
      <c r="G345" s="11">
        <v>19.95</v>
      </c>
      <c r="H345">
        <v>17.95</v>
      </c>
      <c r="I345" s="9">
        <v>0.64700000000000002</v>
      </c>
      <c r="J345">
        <v>6</v>
      </c>
      <c r="K345">
        <v>10</v>
      </c>
      <c r="L345">
        <v>2</v>
      </c>
      <c r="M345">
        <v>16</v>
      </c>
      <c r="N345">
        <v>3</v>
      </c>
      <c r="O345">
        <v>11</v>
      </c>
      <c r="P345">
        <v>3</v>
      </c>
      <c r="Q345">
        <v>15</v>
      </c>
      <c r="R345" s="1">
        <v>2</v>
      </c>
      <c r="S345" s="1">
        <v>5</v>
      </c>
      <c r="T345" s="1">
        <v>4</v>
      </c>
      <c r="U345" s="1">
        <v>6</v>
      </c>
      <c r="V345" s="1">
        <v>3</v>
      </c>
      <c r="W345" s="1">
        <v>12</v>
      </c>
      <c r="X345" s="1">
        <v>3</v>
      </c>
      <c r="Y345" s="1">
        <v>7</v>
      </c>
      <c r="Z345" s="1">
        <v>6</v>
      </c>
      <c r="AA345" s="1">
        <v>12</v>
      </c>
      <c r="AB345" s="1">
        <v>3</v>
      </c>
      <c r="AC345" s="1">
        <v>13</v>
      </c>
      <c r="AD345" s="1">
        <v>6</v>
      </c>
      <c r="AE345" s="1">
        <v>5</v>
      </c>
      <c r="AF345" s="1">
        <v>6</v>
      </c>
      <c r="AG345" s="1">
        <v>2</v>
      </c>
    </row>
    <row r="346" spans="1:33" x14ac:dyDescent="0.2">
      <c r="A346" s="7" t="s">
        <v>217</v>
      </c>
      <c r="B346" t="s">
        <v>39</v>
      </c>
      <c r="C346" t="str">
        <f>LOOKUP(A346,collections!A:A,collections!D:D)</f>
        <v>E.gon</v>
      </c>
      <c r="D346" t="str">
        <f t="shared" si="7"/>
        <v>Adult</v>
      </c>
      <c r="E346" t="str">
        <f>LOOKUP(A346,collections!A:A,collections!I:I)</f>
        <v>Fresh</v>
      </c>
      <c r="F346" s="1">
        <f>LOOKUP(A346,collections!A:A,collections!K:K) - LOOKUP(A346,collections!A:A,collections!E:E)</f>
        <v>29</v>
      </c>
      <c r="G346" s="11">
        <v>23.37</v>
      </c>
      <c r="H346">
        <v>21.64</v>
      </c>
      <c r="I346" s="9">
        <v>0.76060000000000005</v>
      </c>
      <c r="J346">
        <v>4</v>
      </c>
      <c r="K346">
        <v>15</v>
      </c>
      <c r="L346">
        <v>3</v>
      </c>
      <c r="M346">
        <v>12</v>
      </c>
      <c r="N346">
        <v>4</v>
      </c>
      <c r="O346">
        <v>11</v>
      </c>
      <c r="P346">
        <v>4</v>
      </c>
      <c r="Q346">
        <v>10</v>
      </c>
      <c r="R346" s="1">
        <v>2</v>
      </c>
      <c r="S346" s="1">
        <v>6</v>
      </c>
      <c r="T346" s="1">
        <v>3</v>
      </c>
      <c r="U346" s="1">
        <v>4</v>
      </c>
      <c r="V346" s="1">
        <v>4</v>
      </c>
      <c r="W346" s="1">
        <v>11</v>
      </c>
      <c r="X346" s="1">
        <v>2</v>
      </c>
      <c r="Y346" s="1">
        <v>5</v>
      </c>
      <c r="Z346" s="1">
        <v>3</v>
      </c>
      <c r="AA346" s="1">
        <v>12</v>
      </c>
      <c r="AB346" s="1">
        <v>4</v>
      </c>
      <c r="AC346" s="1">
        <v>15</v>
      </c>
      <c r="AD346" s="1">
        <v>6</v>
      </c>
      <c r="AE346" s="1">
        <v>9</v>
      </c>
      <c r="AF346" s="1">
        <v>5</v>
      </c>
      <c r="AG346" s="1">
        <v>10</v>
      </c>
    </row>
    <row r="347" spans="1:33" x14ac:dyDescent="0.2">
      <c r="A347" s="7" t="s">
        <v>218</v>
      </c>
      <c r="B347" t="s">
        <v>6</v>
      </c>
      <c r="C347" t="str">
        <f>LOOKUP(A347,collections!A:A,collections!D:D)</f>
        <v>E.vimv</v>
      </c>
      <c r="D347" t="str">
        <f t="shared" si="7"/>
        <v>Adult</v>
      </c>
      <c r="E347" t="str">
        <f>LOOKUP(A347,collections!A:A,collections!I:I)</f>
        <v>Fresh</v>
      </c>
      <c r="F347" s="1">
        <f>LOOKUP(A347,collections!A:A,collections!K:K) - LOOKUP(A347,collections!A:A,collections!E:E)</f>
        <v>29</v>
      </c>
      <c r="G347" s="11">
        <v>12.62</v>
      </c>
      <c r="H347">
        <v>11.86</v>
      </c>
      <c r="I347" s="9">
        <v>0.20300000000000001</v>
      </c>
      <c r="J347">
        <v>3</v>
      </c>
      <c r="K347">
        <v>12</v>
      </c>
      <c r="L347">
        <v>4</v>
      </c>
      <c r="M347">
        <v>8</v>
      </c>
      <c r="N347">
        <v>3</v>
      </c>
      <c r="O347">
        <v>10</v>
      </c>
      <c r="P347">
        <v>4</v>
      </c>
      <c r="Q347">
        <v>15</v>
      </c>
      <c r="R347" s="1">
        <v>4</v>
      </c>
      <c r="S347" s="1">
        <v>10</v>
      </c>
      <c r="T347" s="1">
        <v>5</v>
      </c>
      <c r="U347" s="1">
        <v>10</v>
      </c>
      <c r="V347" s="1">
        <v>3</v>
      </c>
      <c r="W347" s="1">
        <v>12</v>
      </c>
      <c r="X347" s="1">
        <v>2</v>
      </c>
      <c r="Y347" s="1">
        <v>14</v>
      </c>
      <c r="Z347" s="1">
        <v>7</v>
      </c>
      <c r="AA347" s="1">
        <v>1</v>
      </c>
      <c r="AB347" s="1">
        <v>5</v>
      </c>
      <c r="AC347" s="1">
        <v>1</v>
      </c>
      <c r="AD347" s="1">
        <v>5</v>
      </c>
      <c r="AE347" s="1">
        <v>8</v>
      </c>
      <c r="AF347" s="1">
        <v>3</v>
      </c>
      <c r="AG347" s="1">
        <v>4</v>
      </c>
    </row>
    <row r="348" spans="1:33" x14ac:dyDescent="0.2">
      <c r="A348" s="7" t="s">
        <v>218</v>
      </c>
      <c r="B348" t="s">
        <v>7</v>
      </c>
      <c r="C348" t="str">
        <f>LOOKUP(A348,collections!A:A,collections!D:D)</f>
        <v>E.vimv</v>
      </c>
      <c r="D348" t="str">
        <f t="shared" si="7"/>
        <v>Adult</v>
      </c>
      <c r="E348" t="str">
        <f>LOOKUP(A348,collections!A:A,collections!I:I)</f>
        <v>Fresh</v>
      </c>
      <c r="F348" s="1">
        <f>LOOKUP(A348,collections!A:A,collections!K:K) - LOOKUP(A348,collections!A:A,collections!E:E)</f>
        <v>29</v>
      </c>
      <c r="G348" s="11">
        <v>15.43</v>
      </c>
      <c r="H348">
        <v>14.48</v>
      </c>
      <c r="I348" s="9">
        <v>0.307</v>
      </c>
      <c r="J348">
        <v>4</v>
      </c>
      <c r="K348">
        <v>16</v>
      </c>
      <c r="L348">
        <v>4</v>
      </c>
      <c r="M348">
        <v>16</v>
      </c>
      <c r="N348">
        <v>3</v>
      </c>
      <c r="O348">
        <v>14</v>
      </c>
      <c r="P348">
        <v>4</v>
      </c>
      <c r="Q348">
        <v>14</v>
      </c>
      <c r="R348" s="1">
        <v>3</v>
      </c>
      <c r="S348" s="1">
        <v>7</v>
      </c>
      <c r="T348" s="1">
        <v>3</v>
      </c>
      <c r="U348" s="1">
        <v>13</v>
      </c>
      <c r="V348" s="1">
        <v>4</v>
      </c>
      <c r="W348" s="1">
        <v>15</v>
      </c>
      <c r="X348" s="1">
        <v>5</v>
      </c>
      <c r="Y348" s="1">
        <v>17</v>
      </c>
      <c r="Z348" s="1">
        <v>5</v>
      </c>
      <c r="AA348" s="1">
        <v>11</v>
      </c>
      <c r="AB348" s="1">
        <v>5</v>
      </c>
      <c r="AC348" s="1">
        <v>16</v>
      </c>
      <c r="AD348" s="1">
        <v>5</v>
      </c>
      <c r="AE348" s="1">
        <v>12</v>
      </c>
      <c r="AF348" s="1">
        <v>5</v>
      </c>
      <c r="AG348" s="1">
        <v>16</v>
      </c>
    </row>
    <row r="349" spans="1:33" x14ac:dyDescent="0.2">
      <c r="A349" s="7" t="s">
        <v>218</v>
      </c>
      <c r="B349" t="s">
        <v>39</v>
      </c>
      <c r="C349" t="str">
        <f>LOOKUP(A349,collections!A:A,collections!D:D)</f>
        <v>E.vimv</v>
      </c>
      <c r="D349" t="str">
        <f t="shared" si="7"/>
        <v>Adult</v>
      </c>
      <c r="E349" t="str">
        <f>LOOKUP(A349,collections!A:A,collections!I:I)</f>
        <v>Fresh</v>
      </c>
      <c r="F349" s="1">
        <f>LOOKUP(A349,collections!A:A,collections!K:K) - LOOKUP(A349,collections!A:A,collections!E:E)</f>
        <v>29</v>
      </c>
      <c r="G349" s="11">
        <v>8.86</v>
      </c>
      <c r="H349">
        <v>8.17</v>
      </c>
      <c r="I349" s="9">
        <v>0.13300000000000001</v>
      </c>
      <c r="J349">
        <v>4</v>
      </c>
      <c r="K349">
        <v>17</v>
      </c>
      <c r="L349">
        <v>3</v>
      </c>
      <c r="M349">
        <v>14</v>
      </c>
      <c r="N349">
        <v>4</v>
      </c>
      <c r="O349">
        <v>14</v>
      </c>
      <c r="P349">
        <v>3</v>
      </c>
      <c r="Q349">
        <v>15</v>
      </c>
      <c r="R349" s="1">
        <v>4</v>
      </c>
      <c r="S349" s="1">
        <v>11</v>
      </c>
      <c r="T349" s="1">
        <v>5</v>
      </c>
      <c r="U349" s="1">
        <v>15</v>
      </c>
      <c r="V349" s="1">
        <v>4</v>
      </c>
      <c r="W349" s="1">
        <v>16</v>
      </c>
      <c r="X349" s="1">
        <v>4</v>
      </c>
      <c r="Y349" s="1">
        <v>14</v>
      </c>
      <c r="Z349" s="1">
        <v>3</v>
      </c>
      <c r="AA349" s="1">
        <v>10</v>
      </c>
      <c r="AB349" s="1">
        <v>4</v>
      </c>
      <c r="AC349" s="1">
        <v>11</v>
      </c>
      <c r="AD349" s="1">
        <v>5</v>
      </c>
      <c r="AE349" s="1">
        <v>4</v>
      </c>
      <c r="AF349" s="1">
        <v>6</v>
      </c>
      <c r="AG349" s="1">
        <v>2</v>
      </c>
    </row>
    <row r="350" spans="1:33" x14ac:dyDescent="0.2">
      <c r="A350" s="7" t="s">
        <v>219</v>
      </c>
      <c r="B350" t="s">
        <v>6</v>
      </c>
      <c r="C350" t="str">
        <f>LOOKUP(A350,collections!A:A,collections!D:D)</f>
        <v>E.panv</v>
      </c>
      <c r="D350" t="str">
        <f t="shared" si="7"/>
        <v>Adult</v>
      </c>
      <c r="E350" t="str">
        <f>LOOKUP(A350,collections!A:A,collections!I:I)</f>
        <v>Fresh</v>
      </c>
      <c r="F350" s="1">
        <f>LOOKUP(A350,collections!A:A,collections!K:K) - LOOKUP(A350,collections!A:A,collections!E:E)</f>
        <v>29</v>
      </c>
      <c r="G350" s="11">
        <v>16.95</v>
      </c>
      <c r="H350">
        <v>15.57</v>
      </c>
      <c r="I350" s="9">
        <v>0.378</v>
      </c>
      <c r="J350">
        <v>4</v>
      </c>
      <c r="K350">
        <v>15</v>
      </c>
      <c r="L350">
        <v>4</v>
      </c>
      <c r="M350">
        <v>20</v>
      </c>
      <c r="N350">
        <v>3</v>
      </c>
      <c r="O350">
        <v>21</v>
      </c>
      <c r="P350">
        <v>3</v>
      </c>
      <c r="Q350">
        <v>21</v>
      </c>
      <c r="R350" s="1">
        <v>4</v>
      </c>
      <c r="S350" s="1">
        <v>9</v>
      </c>
      <c r="T350" s="1">
        <v>5</v>
      </c>
      <c r="U350" s="1">
        <v>11</v>
      </c>
      <c r="V350" s="1">
        <v>5</v>
      </c>
      <c r="W350" s="1">
        <v>14</v>
      </c>
      <c r="X350" s="1">
        <v>6</v>
      </c>
      <c r="Y350" s="1">
        <v>11</v>
      </c>
      <c r="Z350" s="1">
        <v>6</v>
      </c>
      <c r="AA350" s="1">
        <v>13</v>
      </c>
      <c r="AB350" s="1">
        <v>6</v>
      </c>
      <c r="AC350" s="1">
        <v>19</v>
      </c>
      <c r="AD350" s="1">
        <v>5</v>
      </c>
      <c r="AE350" s="1">
        <v>11</v>
      </c>
      <c r="AF350" s="1">
        <v>4</v>
      </c>
      <c r="AG350" s="1">
        <v>10</v>
      </c>
    </row>
    <row r="351" spans="1:33" x14ac:dyDescent="0.2">
      <c r="A351" s="7" t="s">
        <v>219</v>
      </c>
      <c r="B351" t="s">
        <v>7</v>
      </c>
      <c r="C351" t="str">
        <f>LOOKUP(A351,collections!A:A,collections!D:D)</f>
        <v>E.panv</v>
      </c>
      <c r="D351" t="str">
        <f t="shared" si="7"/>
        <v>Adult</v>
      </c>
      <c r="E351" t="str">
        <f>LOOKUP(A351,collections!A:A,collections!I:I)</f>
        <v>Fresh</v>
      </c>
      <c r="F351" s="1">
        <f>LOOKUP(A351,collections!A:A,collections!K:K) - LOOKUP(A351,collections!A:A,collections!E:E)</f>
        <v>29</v>
      </c>
      <c r="G351" s="11">
        <v>16.18</v>
      </c>
      <c r="H351">
        <v>14.95</v>
      </c>
      <c r="I351" s="9">
        <v>0.33300000000000002</v>
      </c>
      <c r="J351">
        <v>3</v>
      </c>
      <c r="K351">
        <v>25</v>
      </c>
      <c r="L351">
        <v>5</v>
      </c>
      <c r="M351">
        <v>21</v>
      </c>
      <c r="N351">
        <v>2</v>
      </c>
      <c r="O351">
        <v>23</v>
      </c>
      <c r="P351">
        <v>3</v>
      </c>
      <c r="Q351">
        <v>26</v>
      </c>
      <c r="R351" s="1">
        <v>4</v>
      </c>
      <c r="S351" s="1">
        <v>9</v>
      </c>
      <c r="T351" s="1">
        <v>7</v>
      </c>
      <c r="U351" s="1">
        <v>12</v>
      </c>
      <c r="V351" s="1">
        <v>4</v>
      </c>
      <c r="W351" s="1">
        <v>9</v>
      </c>
      <c r="X351" s="1">
        <v>6</v>
      </c>
      <c r="Y351" s="1">
        <v>9</v>
      </c>
      <c r="Z351" s="1">
        <v>5</v>
      </c>
      <c r="AA351" s="1">
        <v>13</v>
      </c>
      <c r="AB351" s="1">
        <v>5</v>
      </c>
      <c r="AC351" s="1">
        <v>17</v>
      </c>
      <c r="AD351" s="1">
        <v>4</v>
      </c>
      <c r="AE351" s="1">
        <v>15</v>
      </c>
      <c r="AF351" s="1">
        <v>5</v>
      </c>
      <c r="AG351" s="1">
        <v>10</v>
      </c>
    </row>
    <row r="352" spans="1:33" x14ac:dyDescent="0.2">
      <c r="A352" s="7" t="s">
        <v>219</v>
      </c>
      <c r="B352" t="s">
        <v>39</v>
      </c>
      <c r="C352" t="str">
        <f>LOOKUP(A352,collections!A:A,collections!D:D)</f>
        <v>E.panv</v>
      </c>
      <c r="D352" t="str">
        <f t="shared" si="7"/>
        <v>Adult</v>
      </c>
      <c r="E352" t="str">
        <f>LOOKUP(A352,collections!A:A,collections!I:I)</f>
        <v>Fresh</v>
      </c>
      <c r="F352" s="1">
        <f>LOOKUP(A352,collections!A:A,collections!K:K) - LOOKUP(A352,collections!A:A,collections!E:E)</f>
        <v>29</v>
      </c>
      <c r="G352" s="11">
        <v>15.76</v>
      </c>
      <c r="H352">
        <v>14.36</v>
      </c>
      <c r="I352" s="9">
        <v>0.34499999999999997</v>
      </c>
      <c r="J352">
        <v>4</v>
      </c>
      <c r="K352">
        <v>22</v>
      </c>
      <c r="L352">
        <v>5</v>
      </c>
      <c r="M352">
        <v>19</v>
      </c>
      <c r="N352">
        <v>4</v>
      </c>
      <c r="O352">
        <v>20</v>
      </c>
      <c r="P352">
        <v>5</v>
      </c>
      <c r="Q352">
        <v>22</v>
      </c>
      <c r="R352" s="1">
        <v>6</v>
      </c>
      <c r="S352" s="1">
        <v>15</v>
      </c>
      <c r="T352" s="1">
        <v>5</v>
      </c>
      <c r="U352" s="1">
        <v>21</v>
      </c>
      <c r="V352" s="1">
        <v>4</v>
      </c>
      <c r="W352" s="1">
        <v>14</v>
      </c>
      <c r="X352" s="1">
        <v>5</v>
      </c>
      <c r="Y352" s="1">
        <v>11</v>
      </c>
      <c r="Z352" s="1">
        <v>7</v>
      </c>
      <c r="AA352" s="1">
        <v>11</v>
      </c>
      <c r="AB352" s="1">
        <v>3</v>
      </c>
      <c r="AC352" s="1">
        <v>16</v>
      </c>
      <c r="AD352" s="1">
        <v>5</v>
      </c>
      <c r="AE352" s="1">
        <v>16</v>
      </c>
      <c r="AF352" s="1">
        <v>5</v>
      </c>
      <c r="AG352" s="1">
        <v>16</v>
      </c>
    </row>
    <row r="353" spans="1:33" x14ac:dyDescent="0.2">
      <c r="A353" s="7" t="s">
        <v>220</v>
      </c>
      <c r="B353" t="s">
        <v>6</v>
      </c>
      <c r="C353" t="str">
        <f>LOOKUP(A353,collections!A:A,collections!D:D)</f>
        <v>E.panv</v>
      </c>
      <c r="D353" t="str">
        <f t="shared" si="7"/>
        <v>Adult</v>
      </c>
      <c r="E353" t="str">
        <f>LOOKUP(A353,collections!A:A,collections!I:I)</f>
        <v>Fresh</v>
      </c>
      <c r="F353" s="1">
        <f>LOOKUP(A353,collections!A:A,collections!K:K) - LOOKUP(A353,collections!A:A,collections!E:E)</f>
        <v>29</v>
      </c>
      <c r="G353" s="11">
        <v>22.84</v>
      </c>
      <c r="H353">
        <v>20.93</v>
      </c>
      <c r="I353" s="9">
        <v>0.54</v>
      </c>
      <c r="J353">
        <v>4</v>
      </c>
      <c r="K353">
        <v>34</v>
      </c>
      <c r="L353">
        <v>6</v>
      </c>
      <c r="M353">
        <v>26</v>
      </c>
      <c r="N353">
        <v>4</v>
      </c>
      <c r="O353">
        <v>24</v>
      </c>
      <c r="P353">
        <v>5</v>
      </c>
      <c r="Q353">
        <v>26</v>
      </c>
      <c r="R353" s="1">
        <v>6</v>
      </c>
      <c r="S353" s="1">
        <v>19</v>
      </c>
      <c r="T353" s="1">
        <v>4</v>
      </c>
      <c r="U353" s="1">
        <v>22</v>
      </c>
      <c r="V353" s="1">
        <v>7</v>
      </c>
      <c r="W353" s="1">
        <v>22</v>
      </c>
      <c r="X353" s="1">
        <v>5</v>
      </c>
      <c r="Y353" s="1">
        <v>20</v>
      </c>
      <c r="Z353" s="1">
        <v>2</v>
      </c>
      <c r="AA353" s="1">
        <v>9</v>
      </c>
      <c r="AB353" s="1">
        <v>4</v>
      </c>
      <c r="AC353" s="1">
        <v>11</v>
      </c>
      <c r="AD353" s="1">
        <v>6</v>
      </c>
      <c r="AE353" s="1">
        <v>8</v>
      </c>
      <c r="AF353" s="1">
        <v>10</v>
      </c>
      <c r="AG353" s="1">
        <v>5</v>
      </c>
    </row>
    <row r="354" spans="1:33" x14ac:dyDescent="0.2">
      <c r="A354" s="7" t="s">
        <v>220</v>
      </c>
      <c r="B354" t="s">
        <v>7</v>
      </c>
      <c r="C354" t="str">
        <f>LOOKUP(A354,collections!A:A,collections!D:D)</f>
        <v>E.panv</v>
      </c>
      <c r="D354" t="str">
        <f t="shared" si="7"/>
        <v>Adult</v>
      </c>
      <c r="E354" t="str">
        <f>LOOKUP(A354,collections!A:A,collections!I:I)</f>
        <v>Fresh</v>
      </c>
      <c r="F354" s="1">
        <f>LOOKUP(A354,collections!A:A,collections!K:K) - LOOKUP(A354,collections!A:A,collections!E:E)</f>
        <v>29</v>
      </c>
      <c r="G354" s="11">
        <v>16.53</v>
      </c>
      <c r="H354">
        <v>15.01</v>
      </c>
      <c r="I354" s="9">
        <v>0.38100000000000001</v>
      </c>
      <c r="J354">
        <v>3</v>
      </c>
      <c r="K354">
        <v>24</v>
      </c>
      <c r="L354">
        <v>4</v>
      </c>
      <c r="M354">
        <v>27</v>
      </c>
      <c r="N354">
        <v>4</v>
      </c>
      <c r="O354">
        <v>30</v>
      </c>
      <c r="P354">
        <v>5</v>
      </c>
      <c r="Q354">
        <v>27</v>
      </c>
      <c r="R354" s="1">
        <v>4</v>
      </c>
      <c r="S354" s="1">
        <v>26</v>
      </c>
      <c r="T354" s="1">
        <v>8</v>
      </c>
      <c r="U354" s="1">
        <v>19</v>
      </c>
      <c r="V354" s="1">
        <v>6</v>
      </c>
      <c r="W354" s="1">
        <v>26</v>
      </c>
      <c r="X354" s="1">
        <v>6</v>
      </c>
      <c r="Y354" s="1">
        <v>18</v>
      </c>
      <c r="Z354" s="1">
        <v>5</v>
      </c>
      <c r="AA354" s="1">
        <v>6</v>
      </c>
      <c r="AB354" s="1">
        <v>6</v>
      </c>
      <c r="AC354" s="1">
        <v>9</v>
      </c>
      <c r="AD354" s="1">
        <v>5</v>
      </c>
      <c r="AE354" s="1">
        <v>12</v>
      </c>
      <c r="AF354" s="1">
        <v>4</v>
      </c>
      <c r="AG354" s="1">
        <v>2</v>
      </c>
    </row>
    <row r="355" spans="1:33" x14ac:dyDescent="0.2">
      <c r="A355" s="7" t="s">
        <v>220</v>
      </c>
      <c r="B355" t="s">
        <v>39</v>
      </c>
      <c r="C355" t="str">
        <f>LOOKUP(A355,collections!A:A,collections!D:D)</f>
        <v>E.panv</v>
      </c>
      <c r="D355" t="str">
        <f t="shared" si="7"/>
        <v>Adult</v>
      </c>
      <c r="E355" t="str">
        <f>LOOKUP(A355,collections!A:A,collections!I:I)</f>
        <v>Fresh</v>
      </c>
      <c r="F355" s="1">
        <f>LOOKUP(A355,collections!A:A,collections!K:K) - LOOKUP(A355,collections!A:A,collections!E:E)</f>
        <v>29</v>
      </c>
      <c r="G355" s="11">
        <v>14.75</v>
      </c>
      <c r="H355">
        <v>13.63</v>
      </c>
      <c r="I355" s="9">
        <v>0.3</v>
      </c>
      <c r="J355">
        <v>5</v>
      </c>
      <c r="K355">
        <v>28</v>
      </c>
      <c r="L355">
        <v>5</v>
      </c>
      <c r="M355">
        <v>29</v>
      </c>
      <c r="N355">
        <v>5</v>
      </c>
      <c r="O355">
        <v>20</v>
      </c>
      <c r="P355">
        <v>6</v>
      </c>
      <c r="Q355">
        <v>23</v>
      </c>
      <c r="R355" s="1">
        <v>6</v>
      </c>
      <c r="S355" s="1">
        <v>17</v>
      </c>
      <c r="T355" s="1">
        <v>6</v>
      </c>
      <c r="U355" s="1">
        <v>21</v>
      </c>
      <c r="V355" s="1">
        <v>5</v>
      </c>
      <c r="W355" s="1">
        <v>21</v>
      </c>
      <c r="X355" s="1">
        <v>5</v>
      </c>
      <c r="Y355" s="1">
        <v>22</v>
      </c>
      <c r="Z355" s="1">
        <v>8</v>
      </c>
      <c r="AA355" s="1">
        <v>0</v>
      </c>
      <c r="AB355" s="1">
        <v>6</v>
      </c>
      <c r="AC355" s="1">
        <v>0</v>
      </c>
      <c r="AD355" s="1">
        <v>5</v>
      </c>
      <c r="AE355" s="1">
        <v>6</v>
      </c>
      <c r="AF355" s="1">
        <v>6</v>
      </c>
      <c r="AG355" s="1">
        <v>2</v>
      </c>
    </row>
    <row r="356" spans="1:33" x14ac:dyDescent="0.2">
      <c r="A356" s="7" t="s">
        <v>221</v>
      </c>
      <c r="B356" t="s">
        <v>6</v>
      </c>
      <c r="C356" t="str">
        <f>LOOKUP(A356,collections!A:A,collections!D:D)</f>
        <v>E.ova</v>
      </c>
      <c r="D356" t="str">
        <f t="shared" si="7"/>
        <v>Adult</v>
      </c>
      <c r="E356" t="str">
        <f>LOOKUP(A356,collections!A:A,collections!I:I)</f>
        <v>Fresh</v>
      </c>
      <c r="F356" s="1">
        <f>LOOKUP(A356,collections!A:A,collections!K:K) - LOOKUP(A356,collections!A:A,collections!E:E)</f>
        <v>29</v>
      </c>
      <c r="G356" s="11">
        <v>31.93</v>
      </c>
      <c r="H356">
        <v>28.64</v>
      </c>
      <c r="I356" s="9">
        <v>0.48</v>
      </c>
      <c r="J356">
        <v>3</v>
      </c>
      <c r="K356">
        <v>25</v>
      </c>
      <c r="L356">
        <v>3</v>
      </c>
      <c r="M356">
        <v>16</v>
      </c>
      <c r="N356">
        <v>4</v>
      </c>
      <c r="O356">
        <v>20</v>
      </c>
      <c r="P356">
        <v>4</v>
      </c>
      <c r="Q356">
        <v>20</v>
      </c>
      <c r="R356" s="1">
        <v>7</v>
      </c>
      <c r="S356" s="1">
        <v>13</v>
      </c>
      <c r="T356" s="1">
        <v>6</v>
      </c>
      <c r="U356" s="1">
        <v>12</v>
      </c>
      <c r="V356" s="1">
        <v>7</v>
      </c>
      <c r="W356" s="1">
        <v>13</v>
      </c>
      <c r="X356" s="1">
        <v>9</v>
      </c>
      <c r="Y356" s="1">
        <v>14</v>
      </c>
      <c r="Z356" s="1">
        <v>8</v>
      </c>
      <c r="AA356" s="1">
        <v>4</v>
      </c>
      <c r="AB356" s="1">
        <v>6</v>
      </c>
      <c r="AC356" s="1">
        <v>6</v>
      </c>
      <c r="AD356" s="1">
        <v>8</v>
      </c>
      <c r="AE356" s="1">
        <v>2</v>
      </c>
      <c r="AF356" s="1">
        <v>3</v>
      </c>
      <c r="AG356" s="1">
        <v>5</v>
      </c>
    </row>
    <row r="357" spans="1:33" x14ac:dyDescent="0.2">
      <c r="A357" s="7" t="s">
        <v>221</v>
      </c>
      <c r="B357" t="s">
        <v>7</v>
      </c>
      <c r="C357" t="str">
        <f>LOOKUP(A357,collections!A:A,collections!D:D)</f>
        <v>E.ova</v>
      </c>
      <c r="D357" t="str">
        <f t="shared" si="7"/>
        <v>Adult</v>
      </c>
      <c r="E357" t="str">
        <f>LOOKUP(A357,collections!A:A,collections!I:I)</f>
        <v>Fresh</v>
      </c>
      <c r="F357" s="1">
        <f>LOOKUP(A357,collections!A:A,collections!K:K) - LOOKUP(A357,collections!A:A,collections!E:E)</f>
        <v>29</v>
      </c>
      <c r="G357" s="11">
        <v>33.35</v>
      </c>
      <c r="H357">
        <v>29.75</v>
      </c>
      <c r="I357" s="9">
        <v>0.52300000000000002</v>
      </c>
      <c r="J357">
        <v>3</v>
      </c>
      <c r="K357">
        <v>21</v>
      </c>
      <c r="L357">
        <v>4</v>
      </c>
      <c r="M357">
        <v>24</v>
      </c>
      <c r="N357">
        <v>7</v>
      </c>
      <c r="O357">
        <v>15</v>
      </c>
      <c r="P357">
        <v>5</v>
      </c>
      <c r="Q357">
        <v>15</v>
      </c>
      <c r="R357" s="1">
        <v>4</v>
      </c>
      <c r="S357" s="1">
        <v>21</v>
      </c>
      <c r="T357" s="1">
        <v>6</v>
      </c>
      <c r="U357" s="1">
        <v>20</v>
      </c>
      <c r="V357" s="1">
        <v>3</v>
      </c>
      <c r="W357" s="1">
        <v>28</v>
      </c>
      <c r="X357" s="1">
        <v>7</v>
      </c>
      <c r="Y357" s="1">
        <v>22</v>
      </c>
      <c r="Z357" s="1">
        <v>6</v>
      </c>
      <c r="AA357" s="1">
        <v>5</v>
      </c>
      <c r="AB357" s="1">
        <v>5</v>
      </c>
      <c r="AC357" s="1">
        <v>5</v>
      </c>
      <c r="AD357" s="1">
        <v>6</v>
      </c>
      <c r="AE357" s="1">
        <v>7</v>
      </c>
      <c r="AF357" s="1">
        <v>5</v>
      </c>
      <c r="AG357" s="1">
        <v>4</v>
      </c>
    </row>
    <row r="358" spans="1:33" x14ac:dyDescent="0.2">
      <c r="A358" s="7" t="s">
        <v>221</v>
      </c>
      <c r="B358" t="s">
        <v>39</v>
      </c>
      <c r="C358" t="str">
        <f>LOOKUP(A358,collections!A:A,collections!D:D)</f>
        <v>E.ova</v>
      </c>
      <c r="D358" t="str">
        <f t="shared" si="7"/>
        <v>Adult</v>
      </c>
      <c r="E358" t="str">
        <f>LOOKUP(A358,collections!A:A,collections!I:I)</f>
        <v>Fresh</v>
      </c>
      <c r="F358" s="1">
        <f>LOOKUP(A358,collections!A:A,collections!K:K) - LOOKUP(A358,collections!A:A,collections!E:E)</f>
        <v>29</v>
      </c>
      <c r="G358" s="11">
        <v>21.01</v>
      </c>
      <c r="H358">
        <v>18.48</v>
      </c>
      <c r="I358" s="9">
        <v>0.315</v>
      </c>
      <c r="J358">
        <v>3</v>
      </c>
      <c r="K358">
        <v>23</v>
      </c>
      <c r="L358">
        <v>4</v>
      </c>
      <c r="M358">
        <v>19</v>
      </c>
      <c r="N358">
        <v>3</v>
      </c>
      <c r="O358">
        <v>26</v>
      </c>
      <c r="P358">
        <v>6</v>
      </c>
      <c r="Q358">
        <v>20</v>
      </c>
      <c r="R358" s="1">
        <v>8</v>
      </c>
      <c r="S358" s="1">
        <v>21</v>
      </c>
      <c r="T358" s="1">
        <v>4</v>
      </c>
      <c r="U358" s="1">
        <v>26</v>
      </c>
      <c r="V358" s="1">
        <v>5</v>
      </c>
      <c r="W358" s="1">
        <v>23</v>
      </c>
      <c r="X358" s="1">
        <v>5</v>
      </c>
      <c r="Y358" s="1">
        <v>22</v>
      </c>
      <c r="Z358" s="1">
        <v>5</v>
      </c>
      <c r="AA358" s="1">
        <v>10</v>
      </c>
      <c r="AB358" s="1">
        <v>4</v>
      </c>
      <c r="AC358" s="1">
        <v>12</v>
      </c>
      <c r="AD358" s="1">
        <v>6</v>
      </c>
      <c r="AE358" s="1">
        <v>7</v>
      </c>
      <c r="AF358" s="1">
        <v>3</v>
      </c>
      <c r="AG358" s="1">
        <v>6</v>
      </c>
    </row>
    <row r="359" spans="1:33" x14ac:dyDescent="0.2">
      <c r="A359" s="7" t="s">
        <v>222</v>
      </c>
      <c r="B359" t="s">
        <v>6</v>
      </c>
      <c r="C359" t="str">
        <f>LOOKUP(A359,collections!A:A,collections!D:D)</f>
        <v>E.bax</v>
      </c>
      <c r="D359" t="str">
        <f t="shared" si="7"/>
        <v>Adult</v>
      </c>
      <c r="E359" t="str">
        <f>LOOKUP(A359,collections!A:A,collections!I:I)</f>
        <v>Fresh</v>
      </c>
      <c r="F359" s="1">
        <f>LOOKUP(A359,collections!A:A,collections!K:K) - LOOKUP(A359,collections!A:A,collections!E:E)</f>
        <v>29</v>
      </c>
      <c r="G359" s="11">
        <v>20.79</v>
      </c>
      <c r="H359">
        <v>18.309999999999999</v>
      </c>
      <c r="I359" s="9">
        <v>0.64700000000000002</v>
      </c>
      <c r="J359">
        <v>4</v>
      </c>
      <c r="K359">
        <v>2</v>
      </c>
      <c r="L359">
        <v>3</v>
      </c>
      <c r="M359">
        <v>2</v>
      </c>
      <c r="N359">
        <v>2</v>
      </c>
      <c r="O359">
        <v>2</v>
      </c>
      <c r="P359">
        <v>3</v>
      </c>
      <c r="Q359">
        <v>2</v>
      </c>
      <c r="R359" s="1">
        <v>4</v>
      </c>
      <c r="S359" s="1">
        <v>0</v>
      </c>
      <c r="T359" s="1">
        <v>3</v>
      </c>
      <c r="U359" s="1">
        <v>0</v>
      </c>
      <c r="V359" s="1">
        <v>4</v>
      </c>
      <c r="W359" s="1">
        <v>2</v>
      </c>
      <c r="X359" s="1">
        <v>4</v>
      </c>
      <c r="Y359" s="1">
        <v>1</v>
      </c>
      <c r="Z359" s="1">
        <v>2</v>
      </c>
      <c r="AA359" s="1">
        <v>0</v>
      </c>
      <c r="AB359" s="1">
        <v>3</v>
      </c>
      <c r="AC359" s="1">
        <v>0</v>
      </c>
      <c r="AD359" s="1">
        <v>2</v>
      </c>
      <c r="AE359" s="1">
        <v>0</v>
      </c>
      <c r="AF359" s="1">
        <v>2</v>
      </c>
      <c r="AG359" s="1">
        <v>0</v>
      </c>
    </row>
    <row r="360" spans="1:33" x14ac:dyDescent="0.2">
      <c r="A360" s="7" t="s">
        <v>222</v>
      </c>
      <c r="B360" t="s">
        <v>7</v>
      </c>
      <c r="C360" t="str">
        <f>LOOKUP(A360,collections!A:A,collections!D:D)</f>
        <v>E.bax</v>
      </c>
      <c r="D360" t="str">
        <f>IF(LEFT(B360)="J","Juvenile","Adult")</f>
        <v>Adult</v>
      </c>
      <c r="E360" t="str">
        <f>LOOKUP(A360,collections!A:A,collections!I:I)</f>
        <v>Fresh</v>
      </c>
      <c r="F360" s="1">
        <f>LOOKUP(A360,collections!A:A,collections!K:K) - LOOKUP(A360,collections!A:A,collections!E:E)</f>
        <v>29</v>
      </c>
      <c r="G360" s="11">
        <v>13.63</v>
      </c>
      <c r="H360">
        <v>11.85</v>
      </c>
      <c r="I360" s="9">
        <v>0.41</v>
      </c>
      <c r="J360">
        <v>2</v>
      </c>
      <c r="K360">
        <v>3</v>
      </c>
      <c r="L360">
        <v>3</v>
      </c>
      <c r="M360">
        <v>2</v>
      </c>
      <c r="N360">
        <v>2</v>
      </c>
      <c r="O360">
        <v>3</v>
      </c>
      <c r="P360">
        <v>2</v>
      </c>
      <c r="Q360">
        <v>2</v>
      </c>
      <c r="R360" s="1">
        <v>4</v>
      </c>
      <c r="S360" s="1">
        <v>2</v>
      </c>
      <c r="T360" s="1">
        <v>5</v>
      </c>
      <c r="U360" s="1">
        <v>3</v>
      </c>
      <c r="V360" s="1">
        <v>4</v>
      </c>
      <c r="W360" s="1">
        <v>0</v>
      </c>
      <c r="X360" s="1">
        <v>4</v>
      </c>
      <c r="Y360" s="1">
        <v>0</v>
      </c>
      <c r="Z360" s="1">
        <v>4</v>
      </c>
      <c r="AA360" s="1">
        <v>0</v>
      </c>
      <c r="AB360" s="1">
        <v>5</v>
      </c>
      <c r="AC360" s="1">
        <v>0</v>
      </c>
      <c r="AD360" s="1">
        <v>4</v>
      </c>
      <c r="AE360" s="1">
        <v>0</v>
      </c>
      <c r="AF360" s="1">
        <v>3</v>
      </c>
      <c r="AG360" s="1">
        <v>0</v>
      </c>
    </row>
    <row r="361" spans="1:33" x14ac:dyDescent="0.2">
      <c r="A361" s="7" t="s">
        <v>222</v>
      </c>
      <c r="B361" t="s">
        <v>39</v>
      </c>
      <c r="C361" t="str">
        <f>LOOKUP(A361,collections!A:A,collections!D:D)</f>
        <v>E.bax</v>
      </c>
      <c r="D361" t="str">
        <f>IF(LEFT(B361)="J","Juvenile","Adult")</f>
        <v>Adult</v>
      </c>
      <c r="E361" t="str">
        <f>LOOKUP(A361,collections!A:A,collections!I:I)</f>
        <v>Fresh</v>
      </c>
      <c r="F361" s="1">
        <f>LOOKUP(A361,collections!A:A,collections!K:K) - LOOKUP(A361,collections!A:A,collections!E:E)</f>
        <v>29</v>
      </c>
      <c r="G361" s="11">
        <v>15.98</v>
      </c>
      <c r="H361">
        <v>13.79</v>
      </c>
      <c r="I361" s="9">
        <v>0.47499999999999998</v>
      </c>
      <c r="J361">
        <v>2</v>
      </c>
      <c r="K361">
        <v>2</v>
      </c>
      <c r="L361">
        <v>3</v>
      </c>
      <c r="M361">
        <v>2</v>
      </c>
      <c r="N361">
        <v>2</v>
      </c>
      <c r="O361">
        <v>5</v>
      </c>
      <c r="P361">
        <v>3</v>
      </c>
      <c r="Q361">
        <v>2</v>
      </c>
      <c r="R361" s="1">
        <v>6</v>
      </c>
      <c r="S361" s="1">
        <v>0</v>
      </c>
      <c r="T361" s="1">
        <v>4</v>
      </c>
      <c r="U361" s="1">
        <v>0</v>
      </c>
      <c r="V361" s="1">
        <v>3</v>
      </c>
      <c r="W361" s="1">
        <v>1</v>
      </c>
      <c r="X361" s="1">
        <v>6</v>
      </c>
      <c r="Y361" s="1">
        <v>3</v>
      </c>
      <c r="Z361" s="1">
        <v>3</v>
      </c>
      <c r="AA361" s="1">
        <v>0</v>
      </c>
      <c r="AB361" s="1">
        <v>4</v>
      </c>
      <c r="AC361" s="1">
        <v>0</v>
      </c>
      <c r="AD361" s="1">
        <v>3</v>
      </c>
      <c r="AE361" s="1">
        <v>0</v>
      </c>
      <c r="AF361" s="1">
        <v>3</v>
      </c>
      <c r="AG361" s="1">
        <v>0</v>
      </c>
    </row>
    <row r="362" spans="1:33" x14ac:dyDescent="0.2">
      <c r="A362" s="7" t="s">
        <v>223</v>
      </c>
      <c r="B362" t="s">
        <v>6</v>
      </c>
      <c r="C362" t="str">
        <f>LOOKUP(A362,collections!A:A,collections!D:D)</f>
        <v>E.mca</v>
      </c>
      <c r="D362" t="str">
        <f>IF(LEFT(B362)="J","Juvenile","Adult")</f>
        <v>Adult</v>
      </c>
      <c r="E362" t="str">
        <f>LOOKUP(A362,collections!A:A,collections!I:I)</f>
        <v>Fresh</v>
      </c>
      <c r="F362" s="1">
        <f>LOOKUP(A362,collections!A:A,collections!K:K) - LOOKUP(A362,collections!A:A,collections!E:E)</f>
        <v>29</v>
      </c>
      <c r="G362" s="11">
        <v>13.95</v>
      </c>
      <c r="H362">
        <v>12.74</v>
      </c>
      <c r="I362" s="9">
        <v>0.39300000000000002</v>
      </c>
      <c r="J362">
        <v>2</v>
      </c>
      <c r="K362">
        <v>15</v>
      </c>
      <c r="L362">
        <v>5</v>
      </c>
      <c r="M362">
        <v>20</v>
      </c>
      <c r="N362">
        <v>3</v>
      </c>
      <c r="O362">
        <v>20</v>
      </c>
      <c r="P362">
        <v>5</v>
      </c>
      <c r="Q362">
        <v>14</v>
      </c>
      <c r="R362" s="1">
        <v>6</v>
      </c>
      <c r="S362" s="1">
        <v>13</v>
      </c>
      <c r="T362" s="1">
        <v>6</v>
      </c>
      <c r="U362" s="1">
        <v>12</v>
      </c>
      <c r="V362" s="1">
        <v>7</v>
      </c>
      <c r="W362" s="1">
        <v>17</v>
      </c>
      <c r="X362" s="1">
        <v>3</v>
      </c>
      <c r="Y362" s="1">
        <v>13</v>
      </c>
      <c r="Z362" s="1">
        <v>5</v>
      </c>
      <c r="AA362" s="1">
        <v>0</v>
      </c>
      <c r="AB362" s="1">
        <v>4</v>
      </c>
      <c r="AC362" s="1">
        <v>1</v>
      </c>
      <c r="AD362" s="1">
        <v>4</v>
      </c>
      <c r="AE362" s="1">
        <v>5</v>
      </c>
      <c r="AF362" s="1">
        <v>6</v>
      </c>
      <c r="AG362" s="1">
        <v>4</v>
      </c>
    </row>
    <row r="363" spans="1:33" x14ac:dyDescent="0.2">
      <c r="A363" s="7" t="s">
        <v>223</v>
      </c>
      <c r="B363" t="s">
        <v>7</v>
      </c>
      <c r="C363" t="str">
        <f>LOOKUP(A363,collections!A:A,collections!D:D)</f>
        <v>E.mca</v>
      </c>
      <c r="D363" t="str">
        <f>IF(LEFT(B363)="J","Juvenile","Adult")</f>
        <v>Adult</v>
      </c>
      <c r="E363" t="str">
        <f>LOOKUP(A363,collections!A:A,collections!I:I)</f>
        <v>Fresh</v>
      </c>
      <c r="F363" s="1">
        <f>LOOKUP(A363,collections!A:A,collections!K:K) - LOOKUP(A363,collections!A:A,collections!E:E)</f>
        <v>29</v>
      </c>
      <c r="G363" s="11">
        <v>28.58</v>
      </c>
      <c r="H363">
        <v>25.55</v>
      </c>
      <c r="I363" s="9">
        <v>0.70699999999999996</v>
      </c>
      <c r="J363">
        <v>8</v>
      </c>
      <c r="K363">
        <v>24</v>
      </c>
      <c r="L363">
        <v>5</v>
      </c>
      <c r="M363">
        <v>28</v>
      </c>
      <c r="N363">
        <v>4</v>
      </c>
      <c r="O363">
        <v>31</v>
      </c>
      <c r="P363">
        <v>6</v>
      </c>
      <c r="Q363">
        <v>31</v>
      </c>
      <c r="R363" s="1">
        <v>9</v>
      </c>
      <c r="S363" s="1">
        <v>18</v>
      </c>
      <c r="T363" s="1">
        <v>6</v>
      </c>
      <c r="U363" s="1">
        <v>18</v>
      </c>
      <c r="V363" s="1">
        <v>7</v>
      </c>
      <c r="W363" s="1">
        <v>19</v>
      </c>
      <c r="X363" s="1">
        <v>7</v>
      </c>
      <c r="Y363" s="1">
        <v>24</v>
      </c>
      <c r="Z363" s="1">
        <v>4</v>
      </c>
      <c r="AA363" s="1">
        <v>0</v>
      </c>
      <c r="AB363" s="1">
        <v>5</v>
      </c>
      <c r="AC363" s="1">
        <v>0</v>
      </c>
      <c r="AD363" s="1">
        <v>2</v>
      </c>
      <c r="AE363" s="1">
        <v>0</v>
      </c>
      <c r="AF363" s="1">
        <v>3</v>
      </c>
      <c r="AG363" s="1">
        <v>0</v>
      </c>
    </row>
    <row r="364" spans="1:33" x14ac:dyDescent="0.2">
      <c r="A364" s="7" t="s">
        <v>223</v>
      </c>
      <c r="B364" t="s">
        <v>39</v>
      </c>
      <c r="C364" t="str">
        <f>LOOKUP(A364,collections!A:A,collections!D:D)</f>
        <v>E.mca</v>
      </c>
      <c r="D364" t="str">
        <f>IF(LEFT(B364)="J","Juvenile","Adult")</f>
        <v>Adult</v>
      </c>
      <c r="E364" t="str">
        <f>LOOKUP(A364,collections!A:A,collections!I:I)</f>
        <v>Fresh</v>
      </c>
      <c r="F364" s="1">
        <f>LOOKUP(A364,collections!A:A,collections!K:K) - LOOKUP(A364,collections!A:A,collections!E:E)</f>
        <v>29</v>
      </c>
      <c r="G364" s="11">
        <v>14.43</v>
      </c>
      <c r="H364">
        <v>12.71</v>
      </c>
      <c r="I364" s="9">
        <v>0.33800000000000002</v>
      </c>
      <c r="J364">
        <v>8</v>
      </c>
      <c r="K364">
        <v>24</v>
      </c>
      <c r="L364">
        <v>5</v>
      </c>
      <c r="M364">
        <v>28</v>
      </c>
      <c r="N364">
        <v>4</v>
      </c>
      <c r="O364">
        <v>22</v>
      </c>
      <c r="P364">
        <v>4</v>
      </c>
      <c r="Q364">
        <v>24</v>
      </c>
      <c r="R364" s="1">
        <v>6</v>
      </c>
      <c r="S364" s="1">
        <v>23</v>
      </c>
      <c r="T364" s="1">
        <v>4</v>
      </c>
      <c r="U364" s="1">
        <v>18</v>
      </c>
      <c r="V364" s="1">
        <v>4</v>
      </c>
      <c r="W364" s="1">
        <v>15</v>
      </c>
      <c r="X364" s="1">
        <v>5</v>
      </c>
      <c r="Y364" s="1">
        <v>20</v>
      </c>
      <c r="Z364" s="1">
        <v>4</v>
      </c>
      <c r="AA364" s="1">
        <v>0</v>
      </c>
      <c r="AB364" s="1">
        <v>3</v>
      </c>
      <c r="AC364" s="1">
        <v>0</v>
      </c>
      <c r="AD364" s="1">
        <v>6</v>
      </c>
      <c r="AE364" s="1">
        <v>0</v>
      </c>
      <c r="AF364" s="1">
        <v>3</v>
      </c>
      <c r="AG364" s="1">
        <v>0</v>
      </c>
    </row>
    <row r="365" spans="1:33" x14ac:dyDescent="0.2">
      <c r="A365" s="7" t="s">
        <v>319</v>
      </c>
      <c r="B365" t="s">
        <v>6</v>
      </c>
      <c r="C365" t="str">
        <f>LOOKUP(A365,collections!A:A,collections!D:D)</f>
        <v>E.div</v>
      </c>
      <c r="D365" t="str">
        <f t="shared" ref="D365:D425" si="8">IF(LEFT(B365)="J","Juvenile","Adult")</f>
        <v>Adult</v>
      </c>
      <c r="E365" t="str">
        <f>LOOKUP(A365,collections!A:A,collections!I:I)</f>
        <v>Dried</v>
      </c>
      <c r="F365" s="1">
        <f>LOOKUP(A365,collections!A:A,collections!K:K) - LOOKUP(A365,collections!A:A,collections!E:E)</f>
        <v>186</v>
      </c>
      <c r="G365" s="11">
        <f>INDEX([1]Leaf!$A:$I, MATCH(LOOKUP(A365,collections!A:A,collections!Y:Y)&amp;"."&amp;RIGHT(B365),[1]Leaf!$E:$E,0), 6)</f>
        <v>10.18</v>
      </c>
      <c r="I365" s="9">
        <f>INDEX([1]Leaf!$A:$I, MATCH(LOOKUP(A365,collections!A:A,collections!Y:Y)&amp;"."&amp;RIGHT(B365),[1]Leaf!$E:$E,0), 7)</f>
        <v>0.12280000000000001</v>
      </c>
      <c r="R365" s="1">
        <v>7</v>
      </c>
      <c r="S365" s="1">
        <v>10</v>
      </c>
      <c r="T365" s="1">
        <v>7</v>
      </c>
      <c r="U365" s="1">
        <v>9</v>
      </c>
      <c r="V365" s="1">
        <v>4</v>
      </c>
      <c r="W365" s="1">
        <v>10</v>
      </c>
      <c r="X365" s="1">
        <v>4</v>
      </c>
      <c r="Y365" s="1">
        <v>8</v>
      </c>
      <c r="Z365" s="1">
        <v>3</v>
      </c>
      <c r="AA365" s="1">
        <v>14</v>
      </c>
      <c r="AB365" s="1">
        <v>4</v>
      </c>
      <c r="AC365" s="1">
        <v>11</v>
      </c>
      <c r="AD365" s="1">
        <v>5</v>
      </c>
      <c r="AE365" s="1">
        <v>4</v>
      </c>
      <c r="AF365" s="1">
        <v>5</v>
      </c>
      <c r="AG365" s="1">
        <v>8</v>
      </c>
    </row>
    <row r="366" spans="1:33" x14ac:dyDescent="0.2">
      <c r="A366" s="7" t="s">
        <v>319</v>
      </c>
      <c r="B366" t="s">
        <v>7</v>
      </c>
      <c r="C366" t="str">
        <f>LOOKUP(A366,collections!A:A,collections!D:D)</f>
        <v>E.div</v>
      </c>
      <c r="D366" t="str">
        <f t="shared" si="8"/>
        <v>Adult</v>
      </c>
      <c r="E366" t="str">
        <f>LOOKUP(A366,collections!A:A,collections!I:I)</f>
        <v>Dried</v>
      </c>
      <c r="F366" s="1">
        <f>LOOKUP(A366,collections!A:A,collections!K:K) - LOOKUP(A366,collections!A:A,collections!E:E)</f>
        <v>186</v>
      </c>
      <c r="G366" s="11">
        <f>INDEX([1]Leaf!$A:$I, MATCH(LOOKUP(A366,collections!A:A,collections!Y:Y)&amp;"."&amp;RIGHT(B366),[1]Leaf!$E:$E,0), 6)</f>
        <v>15.55</v>
      </c>
      <c r="I366" s="9">
        <f>INDEX([1]Leaf!$A:$I, MATCH(LOOKUP(A366,collections!A:A,collections!Y:Y)&amp;"."&amp;RIGHT(B366),[1]Leaf!$E:$E,0), 7)</f>
        <v>0.2</v>
      </c>
      <c r="R366" s="1">
        <v>4</v>
      </c>
      <c r="S366" s="1">
        <v>9</v>
      </c>
      <c r="T366" s="1">
        <v>4</v>
      </c>
      <c r="U366" s="1">
        <v>9</v>
      </c>
      <c r="V366" s="1">
        <v>3</v>
      </c>
      <c r="W366" s="1">
        <v>8</v>
      </c>
      <c r="X366" s="1">
        <v>4</v>
      </c>
      <c r="Y366" s="1">
        <v>10</v>
      </c>
      <c r="Z366" s="1">
        <v>4</v>
      </c>
      <c r="AA366" s="1">
        <v>6</v>
      </c>
      <c r="AB366" s="1">
        <v>4</v>
      </c>
      <c r="AC366" s="1">
        <v>8</v>
      </c>
      <c r="AD366" s="1">
        <v>3</v>
      </c>
      <c r="AE366" s="1">
        <v>7</v>
      </c>
      <c r="AF366" s="1">
        <v>3</v>
      </c>
      <c r="AG366" s="1">
        <v>10</v>
      </c>
    </row>
    <row r="367" spans="1:33" x14ac:dyDescent="0.2">
      <c r="A367" s="7" t="s">
        <v>319</v>
      </c>
      <c r="B367" t="s">
        <v>39</v>
      </c>
      <c r="C367" t="str">
        <f>LOOKUP(A367,collections!A:A,collections!D:D)</f>
        <v>E.div</v>
      </c>
      <c r="D367" t="str">
        <f t="shared" si="8"/>
        <v>Adult</v>
      </c>
      <c r="E367" t="str">
        <f>LOOKUP(A367,collections!A:A,collections!I:I)</f>
        <v>Dried</v>
      </c>
      <c r="F367" s="1">
        <f>LOOKUP(A367,collections!A:A,collections!K:K) - LOOKUP(A367,collections!A:A,collections!E:E)</f>
        <v>186</v>
      </c>
      <c r="G367" s="11">
        <f>INDEX([1]Leaf!$A:$I, MATCH(LOOKUP(A367,collections!A:A,collections!Y:Y)&amp;"."&amp;RIGHT(B367),[1]Leaf!$E:$E,0), 6)</f>
        <v>18.7</v>
      </c>
      <c r="I367" s="9">
        <f>INDEX([1]Leaf!$A:$I, MATCH(LOOKUP(A367,collections!A:A,collections!Y:Y)&amp;"."&amp;RIGHT(B367),[1]Leaf!$E:$E,0), 7)</f>
        <v>0.25040000000000001</v>
      </c>
      <c r="R367" s="1">
        <v>6</v>
      </c>
      <c r="S367" s="1">
        <v>8</v>
      </c>
      <c r="T367" s="1">
        <v>6</v>
      </c>
      <c r="U367" s="1">
        <v>11</v>
      </c>
      <c r="V367" s="1">
        <v>6</v>
      </c>
      <c r="W367" s="1">
        <v>8</v>
      </c>
      <c r="X367" s="1">
        <v>4</v>
      </c>
      <c r="Y367" s="1">
        <v>10</v>
      </c>
      <c r="Z367" s="1">
        <v>5</v>
      </c>
      <c r="AA367" s="1">
        <v>5</v>
      </c>
      <c r="AB367" s="1">
        <v>5</v>
      </c>
      <c r="AC367" s="1">
        <v>9</v>
      </c>
      <c r="AD367" s="1">
        <v>3</v>
      </c>
      <c r="AE367" s="1">
        <v>7</v>
      </c>
      <c r="AF367" s="1">
        <v>5</v>
      </c>
      <c r="AG367" s="1">
        <v>4</v>
      </c>
    </row>
    <row r="368" spans="1:33" x14ac:dyDescent="0.2">
      <c r="A368" s="7" t="s">
        <v>320</v>
      </c>
      <c r="B368" t="s">
        <v>6</v>
      </c>
      <c r="C368" t="str">
        <f>LOOKUP(A368,collections!A:A,collections!D:D)</f>
        <v>E.ful</v>
      </c>
      <c r="D368" t="str">
        <f t="shared" si="8"/>
        <v>Adult</v>
      </c>
      <c r="E368" t="str">
        <f>LOOKUP(A368,collections!A:A,collections!I:I)</f>
        <v>Dried</v>
      </c>
      <c r="F368" s="1">
        <f>LOOKUP(A368,collections!A:A,collections!K:K) - LOOKUP(A368,collections!A:A,collections!E:E)</f>
        <v>186</v>
      </c>
      <c r="G368" s="11">
        <f>INDEX([1]Leaf!$A:$I, MATCH(LOOKUP(A368,collections!A:A,collections!Y:Y)&amp;"."&amp;RIGHT(B368),[1]Leaf!$E:$E,0), 6)</f>
        <v>12.94</v>
      </c>
      <c r="I368" s="9">
        <f>INDEX([1]Leaf!$A:$I, MATCH(LOOKUP(A368,collections!A:A,collections!Y:Y)&amp;"."&amp;RIGHT(B368),[1]Leaf!$E:$E,0), 7)</f>
        <v>0.19450000000000001</v>
      </c>
      <c r="R368" s="1">
        <v>5</v>
      </c>
      <c r="S368" s="1">
        <v>13</v>
      </c>
      <c r="T368" s="1">
        <v>6</v>
      </c>
      <c r="U368" s="1">
        <v>11</v>
      </c>
      <c r="V368" s="1">
        <v>5</v>
      </c>
      <c r="W368" s="1">
        <v>10</v>
      </c>
      <c r="X368" s="1">
        <v>6</v>
      </c>
      <c r="Y368" s="1">
        <v>10</v>
      </c>
      <c r="Z368" s="1">
        <v>7</v>
      </c>
      <c r="AA368" s="1">
        <v>8</v>
      </c>
      <c r="AB368" s="1">
        <v>4</v>
      </c>
      <c r="AC368" s="1">
        <v>6</v>
      </c>
      <c r="AD368" s="1">
        <v>4</v>
      </c>
      <c r="AE368" s="1">
        <v>6</v>
      </c>
      <c r="AF368" s="1">
        <v>5</v>
      </c>
      <c r="AG368" s="1">
        <v>7</v>
      </c>
    </row>
    <row r="369" spans="1:33" x14ac:dyDescent="0.2">
      <c r="A369" s="7" t="s">
        <v>320</v>
      </c>
      <c r="B369" t="s">
        <v>7</v>
      </c>
      <c r="C369" t="str">
        <f>LOOKUP(A369,collections!A:A,collections!D:D)</f>
        <v>E.ful</v>
      </c>
      <c r="D369" t="str">
        <f t="shared" si="8"/>
        <v>Adult</v>
      </c>
      <c r="E369" t="str">
        <f>LOOKUP(A369,collections!A:A,collections!I:I)</f>
        <v>Dried</v>
      </c>
      <c r="F369" s="1">
        <f>LOOKUP(A369,collections!A:A,collections!K:K) - LOOKUP(A369,collections!A:A,collections!E:E)</f>
        <v>186</v>
      </c>
      <c r="G369" s="11">
        <f>INDEX([1]Leaf!$A:$I, MATCH(LOOKUP(A369,collections!A:A,collections!Y:Y)&amp;"."&amp;RIGHT(B369),[1]Leaf!$E:$E,0), 6)</f>
        <v>23.08</v>
      </c>
      <c r="I369" s="9">
        <f>INDEX([1]Leaf!$A:$I, MATCH(LOOKUP(A369,collections!A:A,collections!Y:Y)&amp;"."&amp;RIGHT(B369),[1]Leaf!$E:$E,0), 7)</f>
        <v>0.42380000000000001</v>
      </c>
      <c r="R369" s="1">
        <v>2</v>
      </c>
      <c r="S369" s="1">
        <v>19</v>
      </c>
      <c r="T369" s="1">
        <v>5</v>
      </c>
      <c r="U369" s="1">
        <v>14</v>
      </c>
      <c r="V369" s="1">
        <v>6</v>
      </c>
      <c r="W369" s="1">
        <v>12</v>
      </c>
      <c r="X369" s="1">
        <v>4</v>
      </c>
      <c r="Y369" s="1">
        <v>13</v>
      </c>
      <c r="Z369" s="1">
        <v>6</v>
      </c>
      <c r="AA369" s="1">
        <v>18</v>
      </c>
      <c r="AB369" s="1">
        <v>5</v>
      </c>
      <c r="AC369" s="1">
        <v>12</v>
      </c>
      <c r="AD369" s="1">
        <v>4</v>
      </c>
      <c r="AE369" s="1">
        <v>14</v>
      </c>
      <c r="AF369" s="1">
        <v>4</v>
      </c>
      <c r="AG369" s="1">
        <v>10</v>
      </c>
    </row>
    <row r="370" spans="1:33" x14ac:dyDescent="0.2">
      <c r="A370" s="7" t="s">
        <v>320</v>
      </c>
      <c r="B370" t="s">
        <v>39</v>
      </c>
      <c r="D370" t="str">
        <f t="shared" si="8"/>
        <v>Adult</v>
      </c>
      <c r="E370" t="str">
        <f>LOOKUP(A370,collections!A:A,collections!I:I)</f>
        <v>Dried</v>
      </c>
      <c r="F370" s="1">
        <f>LOOKUP(A370,collections!A:A,collections!K:K) - LOOKUP(A370,collections!A:A,collections!E:E)</f>
        <v>186</v>
      </c>
      <c r="G370" s="11">
        <f>INDEX([1]Leaf!$A:$I, MATCH(LOOKUP(A370,collections!A:A,collections!Y:Y)&amp;"."&amp;RIGHT(B370),[1]Leaf!$E:$E,0), 6)</f>
        <v>28.77</v>
      </c>
      <c r="I370" s="9">
        <f>INDEX([1]Leaf!$A:$I, MATCH(LOOKUP(A370,collections!A:A,collections!Y:Y)&amp;"."&amp;RIGHT(B370),[1]Leaf!$E:$E,0), 7)</f>
        <v>0.46579999999999999</v>
      </c>
      <c r="R370" s="1">
        <v>4</v>
      </c>
      <c r="S370" s="1">
        <v>10</v>
      </c>
      <c r="T370" s="1">
        <v>5</v>
      </c>
      <c r="U370" s="1">
        <v>15</v>
      </c>
      <c r="V370" s="1">
        <v>6</v>
      </c>
      <c r="W370" s="1">
        <v>10</v>
      </c>
      <c r="X370" s="1">
        <v>5</v>
      </c>
      <c r="Y370" s="1">
        <v>14</v>
      </c>
      <c r="Z370" s="1">
        <v>6</v>
      </c>
      <c r="AA370" s="1">
        <v>11</v>
      </c>
      <c r="AB370" s="1">
        <v>5</v>
      </c>
      <c r="AC370" s="1">
        <v>12</v>
      </c>
      <c r="AD370" s="1">
        <v>4</v>
      </c>
      <c r="AE370" s="1">
        <v>11</v>
      </c>
      <c r="AF370" s="1">
        <v>5</v>
      </c>
      <c r="AG370" s="1">
        <v>15</v>
      </c>
    </row>
    <row r="371" spans="1:33" x14ac:dyDescent="0.2">
      <c r="A371" s="7" t="s">
        <v>321</v>
      </c>
      <c r="B371" t="s">
        <v>6</v>
      </c>
      <c r="C371" t="str">
        <f>LOOKUP(A371,collections!A:A,collections!D:D)</f>
        <v>E.div</v>
      </c>
      <c r="D371" t="str">
        <f t="shared" si="8"/>
        <v>Adult</v>
      </c>
      <c r="E371" t="str">
        <f>LOOKUP(A371,collections!A:A,collections!I:I)</f>
        <v>Dried</v>
      </c>
      <c r="F371" s="1">
        <f>LOOKUP(A371,collections!A:A,collections!K:K) - LOOKUP(A371,collections!A:A,collections!E:E)</f>
        <v>186</v>
      </c>
      <c r="G371" s="11">
        <f>INDEX([1]Leaf!$A:$I, MATCH(LOOKUP(A371,collections!A:A,collections!Y:Y)&amp;"."&amp;RIGHT(B371),[1]Leaf!$E:$E,0), 6)</f>
        <v>23.41</v>
      </c>
      <c r="I371" s="9">
        <f>INDEX([1]Leaf!$A:$I, MATCH(LOOKUP(A371,collections!A:A,collections!Y:Y)&amp;"."&amp;RIGHT(B371),[1]Leaf!$E:$E,0), 7)</f>
        <v>0.3004</v>
      </c>
      <c r="R371" s="1">
        <v>3</v>
      </c>
      <c r="S371" s="1">
        <v>7</v>
      </c>
      <c r="T371" s="1">
        <v>2</v>
      </c>
      <c r="U371" s="1">
        <v>7</v>
      </c>
      <c r="V371" s="1">
        <v>5</v>
      </c>
      <c r="W371" s="1">
        <v>8</v>
      </c>
      <c r="X371" s="1">
        <v>5</v>
      </c>
      <c r="Y371" s="1">
        <v>4</v>
      </c>
      <c r="Z371" s="1">
        <v>4</v>
      </c>
      <c r="AA371" s="1">
        <v>3</v>
      </c>
      <c r="AB371" s="1">
        <v>4</v>
      </c>
      <c r="AC371" s="1">
        <v>4</v>
      </c>
      <c r="AD371" s="1">
        <v>4</v>
      </c>
      <c r="AE371" s="1">
        <v>4</v>
      </c>
      <c r="AF371" s="1">
        <v>4</v>
      </c>
      <c r="AG371" s="1">
        <v>6</v>
      </c>
    </row>
    <row r="372" spans="1:33" x14ac:dyDescent="0.2">
      <c r="A372" s="7" t="s">
        <v>321</v>
      </c>
      <c r="B372" t="s">
        <v>7</v>
      </c>
      <c r="C372" t="str">
        <f>LOOKUP(A372,collections!A:A,collections!D:D)</f>
        <v>E.div</v>
      </c>
      <c r="D372" t="str">
        <f t="shared" si="8"/>
        <v>Adult</v>
      </c>
      <c r="E372" t="str">
        <f>LOOKUP(A372,collections!A:A,collections!I:I)</f>
        <v>Dried</v>
      </c>
      <c r="F372" s="1">
        <f>LOOKUP(A372,collections!A:A,collections!K:K) - LOOKUP(A372,collections!A:A,collections!E:E)</f>
        <v>186</v>
      </c>
      <c r="G372" s="11">
        <f>INDEX([1]Leaf!$A:$I, MATCH(LOOKUP(A372,collections!A:A,collections!Y:Y)&amp;"."&amp;RIGHT(B372),[1]Leaf!$E:$E,0), 6)</f>
        <v>32.4</v>
      </c>
      <c r="I372" s="9">
        <f>INDEX([1]Leaf!$A:$I, MATCH(LOOKUP(A372,collections!A:A,collections!Y:Y)&amp;"."&amp;RIGHT(B372),[1]Leaf!$E:$E,0), 7)</f>
        <v>0.41210000000000002</v>
      </c>
      <c r="R372" s="1">
        <v>6</v>
      </c>
      <c r="S372" s="1">
        <v>5</v>
      </c>
      <c r="T372" s="1">
        <v>5</v>
      </c>
      <c r="U372" s="1">
        <v>4</v>
      </c>
      <c r="V372" s="1">
        <v>4</v>
      </c>
      <c r="W372" s="1">
        <v>6</v>
      </c>
      <c r="X372" s="1">
        <v>3</v>
      </c>
      <c r="Y372" s="1">
        <v>6</v>
      </c>
      <c r="Z372" s="1">
        <v>5</v>
      </c>
      <c r="AA372" s="1">
        <v>4</v>
      </c>
      <c r="AB372" s="1">
        <v>8</v>
      </c>
      <c r="AC372" s="1">
        <v>4</v>
      </c>
      <c r="AD372" s="1">
        <v>3</v>
      </c>
      <c r="AE372" s="1">
        <v>6</v>
      </c>
      <c r="AF372" s="1">
        <v>3</v>
      </c>
      <c r="AG372" s="1">
        <v>6</v>
      </c>
    </row>
    <row r="373" spans="1:33" x14ac:dyDescent="0.2">
      <c r="A373" s="7" t="s">
        <v>321</v>
      </c>
      <c r="B373" t="s">
        <v>39</v>
      </c>
      <c r="C373" t="str">
        <f>LOOKUP(A373,collections!A:A,collections!D:D)</f>
        <v>E.div</v>
      </c>
      <c r="D373" t="str">
        <f t="shared" si="8"/>
        <v>Adult</v>
      </c>
      <c r="E373" t="str">
        <f>LOOKUP(A373,collections!A:A,collections!I:I)</f>
        <v>Dried</v>
      </c>
      <c r="F373" s="1">
        <f>LOOKUP(A373,collections!A:A,collections!K:K) - LOOKUP(A373,collections!A:A,collections!E:E)</f>
        <v>186</v>
      </c>
      <c r="G373" s="11">
        <f>INDEX([1]Leaf!$A:$I, MATCH(LOOKUP(A373,collections!A:A,collections!Y:Y)&amp;"."&amp;RIGHT(B373),[1]Leaf!$E:$E,0), 6)</f>
        <v>34.119999999999997</v>
      </c>
      <c r="I373" s="9">
        <f>INDEX([1]Leaf!$A:$I, MATCH(LOOKUP(A373,collections!A:A,collections!Y:Y)&amp;"."&amp;RIGHT(B373),[1]Leaf!$E:$E,0), 7)</f>
        <v>0.51380000000000003</v>
      </c>
      <c r="R373" s="1">
        <v>2</v>
      </c>
      <c r="S373" s="1">
        <v>8</v>
      </c>
      <c r="T373" s="1">
        <v>5</v>
      </c>
      <c r="U373" s="1">
        <v>4</v>
      </c>
      <c r="V373" s="1">
        <v>2</v>
      </c>
      <c r="W373" s="1">
        <v>7</v>
      </c>
      <c r="X373" s="1">
        <v>2</v>
      </c>
      <c r="Y373" s="1">
        <v>4</v>
      </c>
      <c r="Z373" s="1">
        <v>3</v>
      </c>
      <c r="AA373" s="1">
        <v>5</v>
      </c>
      <c r="AB373" s="1">
        <v>5</v>
      </c>
      <c r="AC373" s="1">
        <v>4</v>
      </c>
      <c r="AD373" s="1">
        <v>3</v>
      </c>
      <c r="AE373" s="1">
        <v>5</v>
      </c>
      <c r="AF373" s="1">
        <v>4</v>
      </c>
      <c r="AG373" s="1">
        <v>6</v>
      </c>
    </row>
    <row r="374" spans="1:33" x14ac:dyDescent="0.2">
      <c r="A374" s="7" t="s">
        <v>322</v>
      </c>
      <c r="B374" t="s">
        <v>6</v>
      </c>
      <c r="C374" t="str">
        <f>LOOKUP(A374,collections!A:A,collections!D:D)</f>
        <v>E.fas</v>
      </c>
      <c r="D374" t="str">
        <f t="shared" si="8"/>
        <v>Adult</v>
      </c>
      <c r="E374" t="str">
        <f>LOOKUP(A374,collections!A:A,collections!I:I)</f>
        <v>Dried</v>
      </c>
      <c r="F374" s="1">
        <f>LOOKUP(A374,collections!A:A,collections!K:K) - LOOKUP(A374,collections!A:A,collections!E:E)</f>
        <v>254</v>
      </c>
      <c r="G374" s="11">
        <f>INDEX([1]Leaf!$A:$I, MATCH(LOOKUP(A374,collections!A:A,collections!Y:Y)&amp;"."&amp;RIGHT(B374),[1]Leaf!$E:$E,0), 6)</f>
        <v>15.84</v>
      </c>
      <c r="I374" s="9">
        <f>INDEX([1]Leaf!$A:$I, MATCH(LOOKUP(A374,collections!A:A,collections!Y:Y)&amp;"."&amp;RIGHT(B374),[1]Leaf!$E:$E,0), 7)</f>
        <v>0.2525</v>
      </c>
      <c r="R374" s="1">
        <v>3</v>
      </c>
      <c r="S374" s="1">
        <v>6</v>
      </c>
      <c r="T374" s="1">
        <v>3</v>
      </c>
      <c r="U374" s="1">
        <v>3</v>
      </c>
      <c r="V374" s="1">
        <v>3</v>
      </c>
      <c r="W374" s="1">
        <v>4</v>
      </c>
      <c r="X374" s="1">
        <v>2</v>
      </c>
      <c r="Y374" s="1">
        <v>7</v>
      </c>
      <c r="Z374" s="1">
        <v>5</v>
      </c>
      <c r="AA374" s="1">
        <v>3</v>
      </c>
      <c r="AB374" s="1">
        <v>4</v>
      </c>
      <c r="AC374" s="1">
        <v>4</v>
      </c>
      <c r="AD374" s="1">
        <v>4</v>
      </c>
      <c r="AE374" s="1">
        <v>2</v>
      </c>
      <c r="AF374" s="1">
        <v>5</v>
      </c>
      <c r="AG374" s="1">
        <v>1</v>
      </c>
    </row>
    <row r="375" spans="1:33" x14ac:dyDescent="0.2">
      <c r="A375" s="7" t="s">
        <v>322</v>
      </c>
      <c r="B375" t="s">
        <v>7</v>
      </c>
      <c r="C375" t="str">
        <f>LOOKUP(A375,collections!A:A,collections!D:D)</f>
        <v>E.fas</v>
      </c>
      <c r="D375" t="str">
        <f t="shared" si="8"/>
        <v>Adult</v>
      </c>
      <c r="E375" t="str">
        <f>LOOKUP(A375,collections!A:A,collections!I:I)</f>
        <v>Dried</v>
      </c>
      <c r="F375" s="1">
        <f>LOOKUP(A375,collections!A:A,collections!K:K) - LOOKUP(A375,collections!A:A,collections!E:E)</f>
        <v>254</v>
      </c>
      <c r="G375" s="11">
        <f>INDEX([1]Leaf!$A:$I, MATCH(LOOKUP(A375,collections!A:A,collections!Y:Y)&amp;"."&amp;RIGHT(B375),[1]Leaf!$E:$E,0), 6)</f>
        <v>19.64</v>
      </c>
      <c r="I375" s="9">
        <f>INDEX([1]Leaf!$A:$I, MATCH(LOOKUP(A375,collections!A:A,collections!Y:Y)&amp;"."&amp;RIGHT(B375),[1]Leaf!$E:$E,0), 7)</f>
        <v>0.30609999999999998</v>
      </c>
      <c r="R375" s="1">
        <v>4</v>
      </c>
      <c r="S375" s="1">
        <v>4</v>
      </c>
      <c r="T375" s="1">
        <v>3</v>
      </c>
      <c r="U375" s="1">
        <v>9</v>
      </c>
      <c r="V375" s="1">
        <v>2</v>
      </c>
      <c r="W375" s="1">
        <v>7</v>
      </c>
      <c r="X375" s="1">
        <v>3</v>
      </c>
      <c r="Y375" s="1">
        <v>5</v>
      </c>
      <c r="Z375" s="1">
        <v>5</v>
      </c>
      <c r="AA375" s="1">
        <v>0</v>
      </c>
      <c r="AB375" s="1">
        <v>2</v>
      </c>
      <c r="AC375" s="1">
        <v>1</v>
      </c>
      <c r="AD375" s="1">
        <v>5</v>
      </c>
      <c r="AE375" s="1">
        <v>2</v>
      </c>
      <c r="AF375" s="1">
        <v>4</v>
      </c>
      <c r="AG375" s="1">
        <v>2</v>
      </c>
    </row>
    <row r="376" spans="1:33" x14ac:dyDescent="0.2">
      <c r="A376" s="7" t="s">
        <v>322</v>
      </c>
      <c r="B376" t="s">
        <v>39</v>
      </c>
      <c r="C376" t="str">
        <f>LOOKUP(A376,collections!A:A,collections!D:D)</f>
        <v>E.fas</v>
      </c>
      <c r="D376" t="str">
        <f t="shared" si="8"/>
        <v>Adult</v>
      </c>
      <c r="E376" t="str">
        <f>LOOKUP(A376,collections!A:A,collections!I:I)</f>
        <v>Dried</v>
      </c>
      <c r="F376" s="1">
        <f>LOOKUP(A376,collections!A:A,collections!K:K) - LOOKUP(A376,collections!A:A,collections!E:E)</f>
        <v>254</v>
      </c>
      <c r="G376" s="11">
        <f>INDEX([1]Leaf!$A:$I, MATCH(LOOKUP(A376,collections!A:A,collections!Y:Y)&amp;"."&amp;RIGHT(B376),[1]Leaf!$E:$E,0), 6)</f>
        <v>19.739999999999998</v>
      </c>
      <c r="I376" s="9">
        <f>INDEX([1]Leaf!$A:$I, MATCH(LOOKUP(A376,collections!A:A,collections!Y:Y)&amp;"."&amp;RIGHT(B376),[1]Leaf!$E:$E,0), 7)</f>
        <v>0.29549999999999998</v>
      </c>
      <c r="R376" s="1">
        <v>3</v>
      </c>
      <c r="S376" s="1">
        <v>7</v>
      </c>
      <c r="T376" s="1">
        <v>4</v>
      </c>
      <c r="U376" s="1">
        <v>4</v>
      </c>
      <c r="V376" s="1">
        <v>3</v>
      </c>
      <c r="W376" s="1">
        <v>4</v>
      </c>
      <c r="X376" s="1">
        <v>4</v>
      </c>
      <c r="Y376" s="1">
        <v>3</v>
      </c>
      <c r="Z376" s="1">
        <v>5</v>
      </c>
      <c r="AA376" s="1">
        <v>1</v>
      </c>
      <c r="AB376" s="1">
        <v>4</v>
      </c>
      <c r="AC376" s="1">
        <v>2</v>
      </c>
      <c r="AD376" s="1">
        <v>4</v>
      </c>
      <c r="AE376" s="1">
        <v>1</v>
      </c>
      <c r="AF376" s="1">
        <v>3</v>
      </c>
      <c r="AG376" s="1">
        <v>0</v>
      </c>
    </row>
    <row r="377" spans="1:33" x14ac:dyDescent="0.2">
      <c r="A377" s="7" t="s">
        <v>323</v>
      </c>
      <c r="B377" t="s">
        <v>6</v>
      </c>
      <c r="C377" t="str">
        <f>LOOKUP(A377,collections!A:A,collections!D:D)</f>
        <v>E.div</v>
      </c>
      <c r="D377" t="str">
        <f t="shared" si="8"/>
        <v>Adult</v>
      </c>
      <c r="E377" t="str">
        <f>LOOKUP(A377,collections!A:A,collections!I:I)</f>
        <v>Dried</v>
      </c>
      <c r="F377" s="1">
        <f>LOOKUP(A377,collections!A:A,collections!K:K) - LOOKUP(A377,collections!A:A,collections!E:E)</f>
        <v>452</v>
      </c>
      <c r="G377" s="11">
        <f>INDEX([1]Leaf!$A:$I, MATCH(LOOKUP(A377,collections!A:A,collections!Y:Y)&amp;"."&amp;RIGHT(B377),[1]Leaf!$E:$E,0), 6)</f>
        <v>39.630000000000003</v>
      </c>
      <c r="I377" s="9">
        <f>INDEX([1]Leaf!$A:$I, MATCH(LOOKUP(A377,collections!A:A,collections!Y:Y)&amp;"."&amp;RIGHT(B377),[1]Leaf!$E:$E,0), 7)</f>
        <v>0.49399999999999999</v>
      </c>
      <c r="R377" s="1">
        <v>4</v>
      </c>
      <c r="S377" s="1">
        <v>9</v>
      </c>
      <c r="T377" s="1">
        <v>4</v>
      </c>
      <c r="U377" s="1">
        <v>4</v>
      </c>
      <c r="V377" s="1">
        <v>3</v>
      </c>
      <c r="W377" s="1">
        <v>5</v>
      </c>
      <c r="X377" s="1">
        <v>3</v>
      </c>
      <c r="Y377" s="1">
        <v>7</v>
      </c>
      <c r="Z377" s="1">
        <v>5</v>
      </c>
      <c r="AA377" s="1">
        <v>0</v>
      </c>
      <c r="AB377" s="1">
        <v>4</v>
      </c>
      <c r="AC377" s="1">
        <v>0</v>
      </c>
      <c r="AD377" s="1">
        <v>4</v>
      </c>
      <c r="AE377" s="1">
        <v>1</v>
      </c>
      <c r="AF377" s="1">
        <v>3</v>
      </c>
      <c r="AG377" s="1">
        <v>4</v>
      </c>
    </row>
    <row r="378" spans="1:33" x14ac:dyDescent="0.2">
      <c r="A378" s="7" t="s">
        <v>323</v>
      </c>
      <c r="B378" t="s">
        <v>7</v>
      </c>
      <c r="C378" t="str">
        <f>LOOKUP(A378,collections!A:A,collections!D:D)</f>
        <v>E.div</v>
      </c>
      <c r="D378" t="str">
        <f t="shared" si="8"/>
        <v>Adult</v>
      </c>
      <c r="E378" t="str">
        <f>LOOKUP(A378,collections!A:A,collections!I:I)</f>
        <v>Dried</v>
      </c>
      <c r="F378" s="1">
        <f>LOOKUP(A378,collections!A:A,collections!K:K) - LOOKUP(A378,collections!A:A,collections!E:E)</f>
        <v>452</v>
      </c>
      <c r="G378" s="11">
        <f>INDEX([1]Leaf!$A:$I, MATCH(LOOKUP(A378,collections!A:A,collections!Y:Y)&amp;"."&amp;RIGHT(B378),[1]Leaf!$E:$E,0), 6)</f>
        <v>23.37</v>
      </c>
      <c r="I378" s="9">
        <f>INDEX([1]Leaf!$A:$I, MATCH(LOOKUP(A378,collections!A:A,collections!Y:Y)&amp;"."&amp;RIGHT(B378),[1]Leaf!$E:$E,0), 7)</f>
        <v>0.35599999999999998</v>
      </c>
      <c r="R378" s="1">
        <v>4</v>
      </c>
      <c r="S378" s="1">
        <v>10</v>
      </c>
      <c r="T378" s="1">
        <v>4</v>
      </c>
      <c r="U378" s="1">
        <v>11</v>
      </c>
      <c r="V378" s="1">
        <v>3</v>
      </c>
      <c r="W378" s="1">
        <v>6</v>
      </c>
      <c r="X378" s="1">
        <v>2</v>
      </c>
      <c r="Y378" s="1">
        <v>10</v>
      </c>
      <c r="Z378" s="1">
        <v>5</v>
      </c>
      <c r="AA378" s="1">
        <v>6</v>
      </c>
      <c r="AB378" s="1">
        <v>3</v>
      </c>
      <c r="AC378" s="1">
        <v>8</v>
      </c>
      <c r="AD378" s="1">
        <v>4</v>
      </c>
      <c r="AE378" s="1">
        <v>7</v>
      </c>
      <c r="AF378" s="1">
        <v>3</v>
      </c>
      <c r="AG378" s="1">
        <v>6</v>
      </c>
    </row>
    <row r="379" spans="1:33" x14ac:dyDescent="0.2">
      <c r="A379" s="7" t="s">
        <v>323</v>
      </c>
      <c r="B379" t="s">
        <v>39</v>
      </c>
      <c r="C379" t="str">
        <f>LOOKUP(A379,collections!A:A,collections!D:D)</f>
        <v>E.div</v>
      </c>
      <c r="D379" t="str">
        <f t="shared" si="8"/>
        <v>Adult</v>
      </c>
      <c r="E379" t="str">
        <f>LOOKUP(A379,collections!A:A,collections!I:I)</f>
        <v>Dried</v>
      </c>
      <c r="F379" s="1">
        <f>LOOKUP(A379,collections!A:A,collections!K:K) - LOOKUP(A379,collections!A:A,collections!E:E)</f>
        <v>452</v>
      </c>
      <c r="G379" s="11">
        <f>INDEX([1]Leaf!$A:$I, MATCH(LOOKUP(A379,collections!A:A,collections!Y:Y)&amp;"."&amp;RIGHT(B379),[1]Leaf!$E:$E,0), 6)</f>
        <v>19.73</v>
      </c>
      <c r="I379" s="9">
        <f>INDEX([1]Leaf!$A:$I, MATCH(LOOKUP(A379,collections!A:A,collections!Y:Y)&amp;"."&amp;RIGHT(B379),[1]Leaf!$E:$E,0), 7)</f>
        <v>0.26</v>
      </c>
      <c r="R379" s="1">
        <v>5</v>
      </c>
      <c r="S379" s="1">
        <v>9</v>
      </c>
      <c r="T379" s="1">
        <v>3</v>
      </c>
      <c r="U379" s="1">
        <v>9</v>
      </c>
      <c r="V379" s="1">
        <v>6</v>
      </c>
      <c r="W379" s="1">
        <v>4</v>
      </c>
      <c r="X379" s="1">
        <v>3</v>
      </c>
      <c r="Y379" s="1">
        <v>4</v>
      </c>
      <c r="Z379" s="1">
        <v>5</v>
      </c>
      <c r="AA379" s="1">
        <v>2</v>
      </c>
      <c r="AB379" s="1">
        <v>5</v>
      </c>
      <c r="AC379" s="1">
        <v>6</v>
      </c>
      <c r="AD379" s="1">
        <v>3</v>
      </c>
      <c r="AE379" s="1">
        <v>5</v>
      </c>
      <c r="AF379" s="1">
        <v>3</v>
      </c>
      <c r="AG379" s="1">
        <v>5</v>
      </c>
    </row>
    <row r="380" spans="1:33" x14ac:dyDescent="0.2">
      <c r="A380" s="7" t="s">
        <v>324</v>
      </c>
      <c r="B380" t="s">
        <v>6</v>
      </c>
      <c r="C380" t="str">
        <f>LOOKUP(A380,collections!A:A,collections!D:D)</f>
        <v>E.radra</v>
      </c>
      <c r="D380" t="str">
        <f t="shared" si="8"/>
        <v>Adult</v>
      </c>
      <c r="E380" t="str">
        <f>LOOKUP(A380,collections!A:A,collections!I:I)</f>
        <v>Dried</v>
      </c>
      <c r="F380" s="1">
        <f>LOOKUP(A380,collections!A:A,collections!K:K) - LOOKUP(A380,collections!A:A,collections!E:E)</f>
        <v>452</v>
      </c>
      <c r="G380" s="11">
        <f>INDEX([1]Leaf!$A:$I, MATCH(LOOKUP(A380,collections!A:A,collections!Y:Y)&amp;"."&amp;RIGHT(B380),[1]Leaf!$E:$E,0), 6)</f>
        <v>13.56</v>
      </c>
      <c r="I380" s="9">
        <f>INDEX([1]Leaf!$A:$I, MATCH(LOOKUP(A380,collections!A:A,collections!Y:Y)&amp;"."&amp;RIGHT(B380),[1]Leaf!$E:$E,0), 7)</f>
        <v>0.153</v>
      </c>
      <c r="R380" s="1">
        <v>5</v>
      </c>
      <c r="S380" s="1">
        <v>6</v>
      </c>
      <c r="T380" s="1">
        <v>5</v>
      </c>
      <c r="U380" s="1">
        <v>10</v>
      </c>
      <c r="V380" s="1">
        <v>5</v>
      </c>
      <c r="W380" s="1">
        <v>10</v>
      </c>
      <c r="X380" s="1">
        <v>4</v>
      </c>
      <c r="Y380" s="1">
        <v>7</v>
      </c>
      <c r="Z380" s="1">
        <v>5</v>
      </c>
      <c r="AA380" s="1">
        <v>5</v>
      </c>
      <c r="AB380" s="1">
        <v>4</v>
      </c>
      <c r="AC380" s="1">
        <v>5</v>
      </c>
      <c r="AD380" s="1">
        <v>5</v>
      </c>
      <c r="AE380" s="1">
        <v>3</v>
      </c>
      <c r="AF380" s="1">
        <v>5</v>
      </c>
      <c r="AG380" s="1">
        <v>4</v>
      </c>
    </row>
    <row r="381" spans="1:33" x14ac:dyDescent="0.2">
      <c r="A381" s="7" t="s">
        <v>324</v>
      </c>
      <c r="B381" t="s">
        <v>7</v>
      </c>
      <c r="C381" t="str">
        <f>LOOKUP(A381,collections!A:A,collections!D:D)</f>
        <v>E.radra</v>
      </c>
      <c r="D381" t="str">
        <f t="shared" si="8"/>
        <v>Adult</v>
      </c>
      <c r="E381" t="str">
        <f>LOOKUP(A381,collections!A:A,collections!I:I)</f>
        <v>Dried</v>
      </c>
      <c r="F381" s="1">
        <f>LOOKUP(A381,collections!A:A,collections!K:K) - LOOKUP(A381,collections!A:A,collections!E:E)</f>
        <v>452</v>
      </c>
      <c r="G381" s="11">
        <f>INDEX([1]Leaf!$A:$I, MATCH(LOOKUP(A381,collections!A:A,collections!Y:Y)&amp;"."&amp;RIGHT(B381),[1]Leaf!$E:$E,0), 6)</f>
        <v>24.54</v>
      </c>
      <c r="I381" s="9">
        <f>INDEX([1]Leaf!$A:$I, MATCH(LOOKUP(A381,collections!A:A,collections!Y:Y)&amp;"."&amp;RIGHT(B381),[1]Leaf!$E:$E,0), 7)</f>
        <v>0.28199999999999997</v>
      </c>
      <c r="R381" s="1">
        <v>3</v>
      </c>
      <c r="S381" s="1">
        <v>8</v>
      </c>
      <c r="T381" s="1">
        <v>6</v>
      </c>
      <c r="U381" s="1">
        <v>7</v>
      </c>
      <c r="V381" s="1">
        <v>4</v>
      </c>
      <c r="W381" s="1">
        <v>9</v>
      </c>
      <c r="X381" s="1">
        <v>6</v>
      </c>
      <c r="Y381" s="1">
        <v>6</v>
      </c>
      <c r="Z381" s="1">
        <v>7</v>
      </c>
      <c r="AA381" s="1">
        <v>5</v>
      </c>
      <c r="AB381" s="1">
        <v>5</v>
      </c>
      <c r="AC381" s="1">
        <v>4</v>
      </c>
      <c r="AD381" s="1">
        <v>4</v>
      </c>
      <c r="AE381" s="1">
        <v>5</v>
      </c>
      <c r="AF381" s="1">
        <v>4</v>
      </c>
      <c r="AG381" s="1">
        <v>7</v>
      </c>
    </row>
    <row r="382" spans="1:33" x14ac:dyDescent="0.2">
      <c r="A382" s="7" t="s">
        <v>324</v>
      </c>
      <c r="B382" t="s">
        <v>39</v>
      </c>
      <c r="C382" t="str">
        <f>LOOKUP(A382,collections!A:A,collections!D:D)</f>
        <v>E.radra</v>
      </c>
      <c r="D382" t="str">
        <f t="shared" si="8"/>
        <v>Adult</v>
      </c>
      <c r="E382" t="str">
        <f>LOOKUP(A382,collections!A:A,collections!I:I)</f>
        <v>Dried</v>
      </c>
      <c r="F382" s="1">
        <f>LOOKUP(A382,collections!A:A,collections!K:K) - LOOKUP(A382,collections!A:A,collections!E:E)</f>
        <v>452</v>
      </c>
      <c r="G382" s="11">
        <f>INDEX([1]Leaf!$A:$I, MATCH(LOOKUP(A382,collections!A:A,collections!Y:Y)&amp;"."&amp;RIGHT(B382),[1]Leaf!$E:$E,0), 6)</f>
        <v>31.59</v>
      </c>
      <c r="I382" s="9">
        <f>INDEX([1]Leaf!$A:$I, MATCH(LOOKUP(A382,collections!A:A,collections!Y:Y)&amp;"."&amp;RIGHT(B382),[1]Leaf!$E:$E,0), 7)</f>
        <v>0.32800000000000001</v>
      </c>
      <c r="R382" s="1">
        <v>7</v>
      </c>
      <c r="S382" s="1">
        <v>16</v>
      </c>
      <c r="T382" s="1">
        <v>6</v>
      </c>
      <c r="U382" s="1">
        <v>12</v>
      </c>
      <c r="V382" s="1">
        <v>6</v>
      </c>
      <c r="W382" s="1">
        <v>15</v>
      </c>
      <c r="X382" s="1">
        <v>10</v>
      </c>
      <c r="Y382" s="1">
        <v>16</v>
      </c>
      <c r="Z382" s="1">
        <v>5</v>
      </c>
      <c r="AA382" s="1">
        <v>3</v>
      </c>
      <c r="AB382" s="1">
        <v>4</v>
      </c>
      <c r="AC382" s="1">
        <v>7</v>
      </c>
      <c r="AD382" s="1">
        <v>6</v>
      </c>
      <c r="AE382" s="1">
        <v>4</v>
      </c>
      <c r="AF382" s="1">
        <v>4</v>
      </c>
      <c r="AG382" s="1">
        <v>5</v>
      </c>
    </row>
    <row r="383" spans="1:33" x14ac:dyDescent="0.2">
      <c r="A383" s="7" t="s">
        <v>325</v>
      </c>
      <c r="B383" t="s">
        <v>6</v>
      </c>
      <c r="C383" t="str">
        <f>LOOKUP(A383,collections!A:A,collections!D:D)</f>
        <v>E.vimv</v>
      </c>
      <c r="D383" t="str">
        <f t="shared" si="8"/>
        <v>Adult</v>
      </c>
      <c r="E383" t="str">
        <f>LOOKUP(A383,collections!A:A,collections!I:I)</f>
        <v>Dried</v>
      </c>
      <c r="F383" s="1">
        <f>LOOKUP(A383,collections!A:A,collections!K:K) - LOOKUP(A383,collections!A:A,collections!E:E)</f>
        <v>452</v>
      </c>
      <c r="G383" s="11">
        <f>INDEX([1]Leaf!$A:$I, MATCH(LOOKUP(A383,collections!A:A,collections!Y:Y)&amp;"."&amp;RIGHT(B383),[1]Leaf!$E:$E,0), 6)</f>
        <v>33.35</v>
      </c>
      <c r="I383" s="9">
        <f>INDEX([1]Leaf!$A:$I, MATCH(LOOKUP(A383,collections!A:A,collections!Y:Y)&amp;"."&amp;RIGHT(B383),[1]Leaf!$E:$E,0), 7)</f>
        <v>0.64600000000000002</v>
      </c>
      <c r="R383" s="1">
        <v>4</v>
      </c>
      <c r="S383" s="1">
        <v>8</v>
      </c>
      <c r="T383" s="1">
        <v>3</v>
      </c>
      <c r="U383" s="1">
        <v>5</v>
      </c>
      <c r="V383" s="1">
        <v>4</v>
      </c>
      <c r="W383" s="1">
        <v>8</v>
      </c>
      <c r="X383" s="1">
        <v>3</v>
      </c>
      <c r="Y383" s="1">
        <v>8</v>
      </c>
      <c r="Z383" s="1">
        <v>1</v>
      </c>
      <c r="AA383" s="1">
        <v>1</v>
      </c>
      <c r="AB383" s="1">
        <v>3</v>
      </c>
      <c r="AC383" s="1">
        <v>0</v>
      </c>
      <c r="AD383" s="1">
        <v>3</v>
      </c>
      <c r="AE383" s="1">
        <v>1</v>
      </c>
      <c r="AF383" s="1">
        <v>4</v>
      </c>
      <c r="AG383" s="1">
        <v>1</v>
      </c>
    </row>
    <row r="384" spans="1:33" x14ac:dyDescent="0.2">
      <c r="A384" s="7" t="s">
        <v>325</v>
      </c>
      <c r="B384" t="s">
        <v>7</v>
      </c>
      <c r="C384" t="str">
        <f>LOOKUP(A384,collections!A:A,collections!D:D)</f>
        <v>E.vimv</v>
      </c>
      <c r="D384" t="str">
        <f t="shared" si="8"/>
        <v>Adult</v>
      </c>
      <c r="E384" t="str">
        <f>LOOKUP(A384,collections!A:A,collections!I:I)</f>
        <v>Dried</v>
      </c>
      <c r="F384" s="1">
        <f>LOOKUP(A384,collections!A:A,collections!K:K) - LOOKUP(A384,collections!A:A,collections!E:E)</f>
        <v>452</v>
      </c>
      <c r="G384" s="11">
        <f>INDEX([1]Leaf!$A:$I, MATCH(LOOKUP(A384,collections!A:A,collections!Y:Y)&amp;"."&amp;RIGHT(B384),[1]Leaf!$E:$E,0), 6)</f>
        <v>25.24</v>
      </c>
      <c r="I384" s="9">
        <f>INDEX([1]Leaf!$A:$I, MATCH(LOOKUP(A384,collections!A:A,collections!Y:Y)&amp;"."&amp;RIGHT(B384),[1]Leaf!$E:$E,0), 7)</f>
        <v>0.41399999999999998</v>
      </c>
      <c r="R384" s="1">
        <v>3</v>
      </c>
      <c r="S384" s="1">
        <v>5</v>
      </c>
      <c r="T384" s="1">
        <v>5</v>
      </c>
      <c r="U384" s="1">
        <v>4</v>
      </c>
      <c r="V384" s="1">
        <v>3</v>
      </c>
      <c r="W384" s="1">
        <v>2</v>
      </c>
      <c r="X384" s="1">
        <v>4</v>
      </c>
      <c r="Y384" s="1">
        <v>2</v>
      </c>
      <c r="Z384" s="1">
        <v>4</v>
      </c>
      <c r="AA384" s="1">
        <v>1</v>
      </c>
      <c r="AB384" s="1">
        <v>6</v>
      </c>
      <c r="AC384" s="1">
        <v>0</v>
      </c>
      <c r="AD384" s="1">
        <v>5</v>
      </c>
      <c r="AE384" s="1">
        <v>1</v>
      </c>
      <c r="AF384" s="1">
        <v>4</v>
      </c>
      <c r="AG384" s="1">
        <v>0</v>
      </c>
    </row>
    <row r="385" spans="1:33" x14ac:dyDescent="0.2">
      <c r="A385" s="7" t="s">
        <v>325</v>
      </c>
      <c r="B385" t="s">
        <v>39</v>
      </c>
      <c r="C385" t="str">
        <f>LOOKUP(A385,collections!A:A,collections!D:D)</f>
        <v>E.vimv</v>
      </c>
      <c r="D385" t="str">
        <f t="shared" si="8"/>
        <v>Adult</v>
      </c>
      <c r="E385" t="str">
        <f>LOOKUP(A385,collections!A:A,collections!I:I)</f>
        <v>Dried</v>
      </c>
      <c r="F385" s="1">
        <f>LOOKUP(A385,collections!A:A,collections!K:K) - LOOKUP(A385,collections!A:A,collections!E:E)</f>
        <v>452</v>
      </c>
      <c r="G385" s="11">
        <f>INDEX([1]Leaf!$A:$I, MATCH(LOOKUP(A385,collections!A:A,collections!Y:Y)&amp;"."&amp;RIGHT(B385),[1]Leaf!$E:$E,0), 6)</f>
        <v>18.13</v>
      </c>
      <c r="I385" s="9">
        <f>INDEX([1]Leaf!$A:$I, MATCH(LOOKUP(A385,collections!A:A,collections!Y:Y)&amp;"."&amp;RIGHT(B385),[1]Leaf!$E:$E,0), 7)</f>
        <v>0.33800000000000002</v>
      </c>
      <c r="R385" s="1">
        <v>4</v>
      </c>
      <c r="S385" s="1">
        <v>3</v>
      </c>
      <c r="T385" s="1">
        <v>3</v>
      </c>
      <c r="U385" s="1">
        <v>5</v>
      </c>
      <c r="V385" s="1">
        <v>3</v>
      </c>
      <c r="W385" s="1">
        <v>1</v>
      </c>
      <c r="X385" s="1">
        <v>6</v>
      </c>
      <c r="Y385" s="1">
        <v>3</v>
      </c>
      <c r="Z385" s="1">
        <v>4</v>
      </c>
      <c r="AA385" s="1">
        <v>0</v>
      </c>
      <c r="AB385" s="1">
        <v>3</v>
      </c>
      <c r="AC385" s="1">
        <v>0</v>
      </c>
      <c r="AD385" s="1">
        <v>3</v>
      </c>
      <c r="AE385" s="1">
        <v>1</v>
      </c>
      <c r="AF385" s="1">
        <v>3</v>
      </c>
      <c r="AG385" s="1">
        <v>0</v>
      </c>
    </row>
    <row r="386" spans="1:33" x14ac:dyDescent="0.2">
      <c r="A386" s="7" t="s">
        <v>326</v>
      </c>
      <c r="B386" t="s">
        <v>6</v>
      </c>
      <c r="C386" t="str">
        <f>LOOKUP(A386,collections!A:A,collections!D:D)</f>
        <v>E.mac</v>
      </c>
      <c r="D386" t="str">
        <f t="shared" si="8"/>
        <v>Adult</v>
      </c>
      <c r="E386" t="str">
        <f>LOOKUP(A386,collections!A:A,collections!I:I)</f>
        <v>Dried</v>
      </c>
      <c r="F386" s="1">
        <f>LOOKUP(A386,collections!A:A,collections!K:K) - LOOKUP(A386,collections!A:A,collections!E:E)</f>
        <v>401</v>
      </c>
      <c r="G386" s="11">
        <f>INDEX([1]Leaf!$A:$I, MATCH(LOOKUP(A386,collections!A:A,collections!Y:Y)&amp;"."&amp;RIGHT(B386),[1]Leaf!$E:$E,0), 6)</f>
        <v>12.87</v>
      </c>
      <c r="I386" s="9">
        <f>INDEX([1]Leaf!$A:$I, MATCH(LOOKUP(A386,collections!A:A,collections!Y:Y)&amp;"."&amp;RIGHT(B386),[1]Leaf!$E:$E,0), 7)</f>
        <v>0.24399999999999999</v>
      </c>
      <c r="R386" s="1">
        <v>3</v>
      </c>
      <c r="S386" s="1">
        <v>4</v>
      </c>
      <c r="T386" s="1">
        <v>5</v>
      </c>
      <c r="U386" s="1">
        <v>5</v>
      </c>
      <c r="V386" s="1">
        <v>5</v>
      </c>
      <c r="W386" s="1">
        <v>6</v>
      </c>
      <c r="X386" s="1">
        <v>5</v>
      </c>
      <c r="Y386" s="1">
        <v>5</v>
      </c>
      <c r="Z386" s="1">
        <v>2</v>
      </c>
      <c r="AA386" s="1">
        <v>6</v>
      </c>
      <c r="AB386" s="1">
        <v>3</v>
      </c>
      <c r="AC386" s="1">
        <v>4</v>
      </c>
      <c r="AD386" s="1">
        <v>3</v>
      </c>
      <c r="AE386" s="1">
        <v>1</v>
      </c>
      <c r="AF386" s="1">
        <v>4</v>
      </c>
      <c r="AG386" s="1">
        <v>1</v>
      </c>
    </row>
    <row r="387" spans="1:33" x14ac:dyDescent="0.2">
      <c r="A387" s="7" t="s">
        <v>326</v>
      </c>
      <c r="B387" t="s">
        <v>7</v>
      </c>
      <c r="C387" t="str">
        <f>LOOKUP(A387,collections!A:A,collections!D:D)</f>
        <v>E.mac</v>
      </c>
      <c r="D387" t="str">
        <f t="shared" si="8"/>
        <v>Adult</v>
      </c>
      <c r="E387" t="str">
        <f>LOOKUP(A387,collections!A:A,collections!I:I)</f>
        <v>Dried</v>
      </c>
      <c r="F387" s="1">
        <f>LOOKUP(A387,collections!A:A,collections!K:K) - LOOKUP(A387,collections!A:A,collections!E:E)</f>
        <v>401</v>
      </c>
      <c r="G387" s="11">
        <f>INDEX([1]Leaf!$A:$I, MATCH(LOOKUP(A387,collections!A:A,collections!Y:Y)&amp;"."&amp;RIGHT(B387),[1]Leaf!$E:$E,0), 6)</f>
        <v>17.850000000000001</v>
      </c>
      <c r="I387" s="9">
        <f>INDEX([1]Leaf!$A:$I, MATCH(LOOKUP(A387,collections!A:A,collections!Y:Y)&amp;"."&amp;RIGHT(B387),[1]Leaf!$E:$E,0), 7)</f>
        <v>0.36099999999999999</v>
      </c>
      <c r="R387" s="1">
        <v>5</v>
      </c>
      <c r="S387" s="1">
        <v>3</v>
      </c>
      <c r="T387" s="1">
        <v>3</v>
      </c>
      <c r="U387" s="1">
        <v>4</v>
      </c>
      <c r="V387" s="1">
        <v>2</v>
      </c>
      <c r="W387" s="1">
        <v>6</v>
      </c>
      <c r="X387" s="1">
        <v>4</v>
      </c>
      <c r="Y387" s="1">
        <v>4</v>
      </c>
      <c r="Z387" s="1">
        <v>6</v>
      </c>
      <c r="AA387" s="1">
        <v>0</v>
      </c>
      <c r="AB387" s="1">
        <v>4</v>
      </c>
      <c r="AC387" s="1">
        <v>1</v>
      </c>
      <c r="AD387" s="1">
        <v>4</v>
      </c>
      <c r="AE387" s="1">
        <v>1</v>
      </c>
      <c r="AF387" s="1">
        <v>3</v>
      </c>
      <c r="AG387" s="1">
        <v>3</v>
      </c>
    </row>
    <row r="388" spans="1:33" x14ac:dyDescent="0.2">
      <c r="A388" s="7" t="s">
        <v>326</v>
      </c>
      <c r="B388" t="s">
        <v>39</v>
      </c>
      <c r="C388" t="str">
        <f>LOOKUP(A388,collections!A:A,collections!D:D)</f>
        <v>E.mac</v>
      </c>
      <c r="D388" t="str">
        <f t="shared" si="8"/>
        <v>Adult</v>
      </c>
      <c r="E388" t="str">
        <f>LOOKUP(A388,collections!A:A,collections!I:I)</f>
        <v>Dried</v>
      </c>
      <c r="F388" s="1">
        <f>LOOKUP(A388,collections!A:A,collections!K:K) - LOOKUP(A388,collections!A:A,collections!E:E)</f>
        <v>401</v>
      </c>
      <c r="G388" s="11">
        <f>INDEX([1]Leaf!$A:$I, MATCH(LOOKUP(A388,collections!A:A,collections!Y:Y)&amp;"."&amp;RIGHT(B388),[1]Leaf!$E:$E,0), 6)</f>
        <v>22.31</v>
      </c>
      <c r="I388" s="9">
        <f>INDEX([1]Leaf!$A:$I, MATCH(LOOKUP(A388,collections!A:A,collections!Y:Y)&amp;"."&amp;RIGHT(B388),[1]Leaf!$E:$E,0), 7)</f>
        <v>0.44</v>
      </c>
      <c r="R388" s="1">
        <v>3</v>
      </c>
      <c r="S388" s="1">
        <v>6</v>
      </c>
      <c r="T388" s="1">
        <v>4</v>
      </c>
      <c r="U388" s="1">
        <v>2</v>
      </c>
      <c r="V388" s="1">
        <v>4</v>
      </c>
      <c r="W388" s="1">
        <v>3</v>
      </c>
      <c r="X388" s="1">
        <v>4</v>
      </c>
      <c r="Y388" s="1">
        <v>5</v>
      </c>
      <c r="Z388" s="1">
        <v>3</v>
      </c>
      <c r="AA388" s="1">
        <v>4</v>
      </c>
      <c r="AB388" s="1">
        <v>3</v>
      </c>
      <c r="AC388" s="1">
        <v>1</v>
      </c>
      <c r="AD388" s="1">
        <v>4</v>
      </c>
      <c r="AE388" s="1">
        <v>0</v>
      </c>
      <c r="AF388" s="1">
        <v>3</v>
      </c>
      <c r="AG388" s="1">
        <v>0</v>
      </c>
    </row>
    <row r="389" spans="1:33" x14ac:dyDescent="0.2">
      <c r="A389" s="7" t="s">
        <v>327</v>
      </c>
      <c r="B389" t="s">
        <v>6</v>
      </c>
      <c r="C389" t="str">
        <f>LOOKUP(A389,collections!A:A,collections!D:D)</f>
        <v>E.fas</v>
      </c>
      <c r="D389" t="str">
        <f t="shared" si="8"/>
        <v>Adult</v>
      </c>
      <c r="E389" t="str">
        <f>LOOKUP(A389,collections!A:A,collections!I:I)</f>
        <v>Dried</v>
      </c>
      <c r="F389" s="1">
        <f>LOOKUP(A389,collections!A:A,collections!K:K) - LOOKUP(A389,collections!A:A,collections!E:E)</f>
        <v>317</v>
      </c>
      <c r="G389" s="11">
        <f>INDEX([1]Leaf!$A:$I, MATCH(LOOKUP(A389,collections!A:A,collections!Y:Y)&amp;"."&amp;RIGHT(B389),[1]Leaf!$E:$E,0), 6)</f>
        <v>18.920000000000002</v>
      </c>
      <c r="I389" s="9">
        <f>INDEX([1]Leaf!$A:$I, MATCH(LOOKUP(A389,collections!A:A,collections!Y:Y)&amp;"."&amp;RIGHT(B389),[1]Leaf!$E:$E,0), 7)</f>
        <v>0.35199999999999998</v>
      </c>
      <c r="R389" s="1">
        <v>2</v>
      </c>
      <c r="S389" s="1">
        <v>2</v>
      </c>
      <c r="T389" s="1">
        <v>2</v>
      </c>
      <c r="U389" s="1">
        <v>2</v>
      </c>
      <c r="V389" s="1">
        <v>3</v>
      </c>
      <c r="W389" s="1">
        <v>3</v>
      </c>
      <c r="X389" s="1">
        <v>4</v>
      </c>
      <c r="Y389" s="1">
        <v>2</v>
      </c>
      <c r="Z389" s="1">
        <v>2</v>
      </c>
      <c r="AA389" s="1">
        <v>0</v>
      </c>
      <c r="AB389" s="1">
        <v>2</v>
      </c>
      <c r="AC389" s="1">
        <v>0</v>
      </c>
      <c r="AD389" s="1">
        <v>3</v>
      </c>
      <c r="AE389" s="1">
        <v>0</v>
      </c>
      <c r="AF389" s="1">
        <v>1</v>
      </c>
      <c r="AG389" s="1">
        <v>0</v>
      </c>
    </row>
    <row r="390" spans="1:33" x14ac:dyDescent="0.2">
      <c r="A390" s="7" t="s">
        <v>327</v>
      </c>
      <c r="B390" t="s">
        <v>7</v>
      </c>
      <c r="C390" t="str">
        <f>LOOKUP(A390,collections!A:A,collections!D:D)</f>
        <v>E.fas</v>
      </c>
      <c r="D390" t="str">
        <f t="shared" si="8"/>
        <v>Adult</v>
      </c>
      <c r="E390" t="str">
        <f>LOOKUP(A390,collections!A:A,collections!I:I)</f>
        <v>Dried</v>
      </c>
      <c r="F390" s="1">
        <f>LOOKUP(A390,collections!A:A,collections!K:K) - LOOKUP(A390,collections!A:A,collections!E:E)</f>
        <v>317</v>
      </c>
      <c r="G390" s="11">
        <f>INDEX([1]Leaf!$A:$I, MATCH(LOOKUP(A390,collections!A:A,collections!Y:Y)&amp;"."&amp;RIGHT(B390),[1]Leaf!$E:$E,0), 6)</f>
        <v>28.56</v>
      </c>
      <c r="I390" s="9">
        <f>INDEX([1]Leaf!$A:$I, MATCH(LOOKUP(A390,collections!A:A,collections!Y:Y)&amp;"."&amp;RIGHT(B390),[1]Leaf!$E:$E,0), 7)</f>
        <v>0.47420000000000001</v>
      </c>
      <c r="R390" s="1">
        <v>4</v>
      </c>
      <c r="S390" s="1">
        <v>2</v>
      </c>
      <c r="T390" s="1">
        <v>2</v>
      </c>
      <c r="U390" s="1">
        <v>6</v>
      </c>
      <c r="V390" s="1">
        <v>3</v>
      </c>
      <c r="W390" s="1">
        <v>6</v>
      </c>
      <c r="X390" s="1">
        <v>5</v>
      </c>
      <c r="Y390" s="1">
        <v>2</v>
      </c>
      <c r="Z390" s="1">
        <v>2</v>
      </c>
      <c r="AA390" s="1">
        <v>0</v>
      </c>
      <c r="AB390" s="1">
        <v>2</v>
      </c>
      <c r="AC390" s="1">
        <v>0</v>
      </c>
      <c r="AD390" s="1">
        <v>2</v>
      </c>
      <c r="AE390" s="1">
        <v>0</v>
      </c>
      <c r="AF390" s="1">
        <v>1</v>
      </c>
      <c r="AG390" s="1">
        <v>0</v>
      </c>
    </row>
    <row r="391" spans="1:33" x14ac:dyDescent="0.2">
      <c r="A391" s="7" t="s">
        <v>327</v>
      </c>
      <c r="B391" t="s">
        <v>39</v>
      </c>
      <c r="C391" t="str">
        <f>LOOKUP(A391,collections!A:A,collections!D:D)</f>
        <v>E.fas</v>
      </c>
      <c r="D391" t="str">
        <f t="shared" si="8"/>
        <v>Adult</v>
      </c>
      <c r="E391" t="str">
        <f>LOOKUP(A391,collections!A:A,collections!I:I)</f>
        <v>Dried</v>
      </c>
      <c r="F391" s="1">
        <f>LOOKUP(A391,collections!A:A,collections!K:K) - LOOKUP(A391,collections!A:A,collections!E:E)</f>
        <v>317</v>
      </c>
      <c r="G391" s="11">
        <f>INDEX([1]Leaf!$A:$I, MATCH(LOOKUP(A391,collections!A:A,collections!Y:Y)&amp;"."&amp;RIGHT(B391),[1]Leaf!$E:$E,0), 6)</f>
        <v>23.61</v>
      </c>
      <c r="I391" s="9">
        <f>INDEX([1]Leaf!$A:$I, MATCH(LOOKUP(A391,collections!A:A,collections!Y:Y)&amp;"."&amp;RIGHT(B391),[1]Leaf!$E:$E,0), 7)</f>
        <v>0.41599999999999998</v>
      </c>
      <c r="R391" s="1">
        <v>4</v>
      </c>
      <c r="S391" s="1">
        <v>3</v>
      </c>
      <c r="T391" s="1">
        <v>3</v>
      </c>
      <c r="U391" s="1">
        <v>1</v>
      </c>
      <c r="V391" s="1">
        <v>3</v>
      </c>
      <c r="W391" s="1">
        <v>0</v>
      </c>
      <c r="X391" s="1">
        <v>3</v>
      </c>
      <c r="Y391" s="1">
        <v>1</v>
      </c>
      <c r="Z391" s="1">
        <v>0</v>
      </c>
      <c r="AA391" s="1">
        <v>0</v>
      </c>
      <c r="AB391" s="1">
        <v>1</v>
      </c>
      <c r="AC391" s="1">
        <v>0</v>
      </c>
      <c r="AD391" s="1">
        <v>2</v>
      </c>
      <c r="AE391" s="1">
        <v>0</v>
      </c>
      <c r="AF391" s="1">
        <v>1</v>
      </c>
      <c r="AG391" s="1">
        <v>0</v>
      </c>
    </row>
    <row r="392" spans="1:33" x14ac:dyDescent="0.2">
      <c r="A392" s="7" t="s">
        <v>328</v>
      </c>
      <c r="B392" t="s">
        <v>6</v>
      </c>
      <c r="C392" t="str">
        <f>LOOKUP(A392,collections!A:A,collections!D:D)</f>
        <v>E.fas</v>
      </c>
      <c r="D392" t="str">
        <f t="shared" si="8"/>
        <v>Adult</v>
      </c>
      <c r="E392" t="str">
        <f>LOOKUP(A392,collections!A:A,collections!I:I)</f>
        <v>Dried</v>
      </c>
      <c r="F392" s="1">
        <f>LOOKUP(A392,collections!A:A,collections!K:K) - LOOKUP(A392,collections!A:A,collections!E:E)</f>
        <v>317</v>
      </c>
      <c r="G392" s="11">
        <f>INDEX([1]Leaf!$A:$I, MATCH(LOOKUP(A392,collections!A:A,collections!Y:Y)&amp;"."&amp;RIGHT(B392),[1]Leaf!$E:$E,0), 6)</f>
        <v>17.36</v>
      </c>
      <c r="I392" s="9">
        <f>INDEX([1]Leaf!$A:$I, MATCH(LOOKUP(A392,collections!A:A,collections!Y:Y)&amp;"."&amp;RIGHT(B392),[1]Leaf!$E:$E,0), 7)</f>
        <v>0.29480000000000001</v>
      </c>
      <c r="R392" s="1">
        <v>5</v>
      </c>
      <c r="S392" s="1">
        <v>3</v>
      </c>
      <c r="T392" s="1">
        <v>6</v>
      </c>
      <c r="U392" s="1">
        <v>5</v>
      </c>
      <c r="V392" s="1">
        <v>6</v>
      </c>
      <c r="W392" s="1">
        <v>0</v>
      </c>
      <c r="X392" s="1">
        <v>6</v>
      </c>
      <c r="Y392" s="1">
        <v>1</v>
      </c>
      <c r="Z392" s="1">
        <v>4</v>
      </c>
      <c r="AA392" s="1">
        <v>3</v>
      </c>
      <c r="AB392" s="1">
        <v>5</v>
      </c>
      <c r="AC392" s="1">
        <v>1</v>
      </c>
      <c r="AD392" s="1">
        <v>3</v>
      </c>
      <c r="AE392" s="1">
        <v>0</v>
      </c>
      <c r="AF392" s="1">
        <v>4</v>
      </c>
      <c r="AG392" s="1">
        <v>0</v>
      </c>
    </row>
    <row r="393" spans="1:33" x14ac:dyDescent="0.2">
      <c r="A393" s="7" t="s">
        <v>328</v>
      </c>
      <c r="B393" t="s">
        <v>7</v>
      </c>
      <c r="C393" t="str">
        <f>LOOKUP(A393,collections!A:A,collections!D:D)</f>
        <v>E.fas</v>
      </c>
      <c r="D393" t="str">
        <f t="shared" si="8"/>
        <v>Adult</v>
      </c>
      <c r="E393" t="str">
        <f>LOOKUP(A393,collections!A:A,collections!I:I)</f>
        <v>Dried</v>
      </c>
      <c r="F393" s="1">
        <f>LOOKUP(A393,collections!A:A,collections!K:K) - LOOKUP(A393,collections!A:A,collections!E:E)</f>
        <v>317</v>
      </c>
      <c r="G393" s="11">
        <f>INDEX([1]Leaf!$A:$I, MATCH(LOOKUP(A393,collections!A:A,collections!Y:Y)&amp;"."&amp;RIGHT(B393),[1]Leaf!$E:$E,0), 6)</f>
        <v>24.12</v>
      </c>
      <c r="I393" s="9">
        <f>INDEX([1]Leaf!$A:$I, MATCH(LOOKUP(A393,collections!A:A,collections!Y:Y)&amp;"."&amp;RIGHT(B393),[1]Leaf!$E:$E,0), 7)</f>
        <v>0.39800000000000002</v>
      </c>
      <c r="R393" s="1">
        <v>3</v>
      </c>
      <c r="S393" s="1">
        <v>0</v>
      </c>
      <c r="T393" s="1">
        <v>4</v>
      </c>
      <c r="U393" s="1">
        <v>2</v>
      </c>
      <c r="V393" s="1">
        <v>2</v>
      </c>
      <c r="W393" s="1">
        <v>4</v>
      </c>
      <c r="X393" s="1">
        <v>3</v>
      </c>
      <c r="Y393" s="1">
        <v>2</v>
      </c>
      <c r="Z393" s="1">
        <v>2</v>
      </c>
      <c r="AA393" s="1">
        <v>0</v>
      </c>
      <c r="AB393" s="1">
        <v>4</v>
      </c>
      <c r="AC393" s="1">
        <v>0</v>
      </c>
      <c r="AD393" s="1">
        <v>3</v>
      </c>
      <c r="AE393" s="1">
        <v>0</v>
      </c>
      <c r="AF393" s="1">
        <v>3</v>
      </c>
      <c r="AG393" s="1">
        <v>0</v>
      </c>
    </row>
    <row r="394" spans="1:33" x14ac:dyDescent="0.2">
      <c r="A394" s="7" t="s">
        <v>328</v>
      </c>
      <c r="B394" t="s">
        <v>39</v>
      </c>
      <c r="C394" t="str">
        <f>LOOKUP(A394,collections!A:A,collections!D:D)</f>
        <v>E.fas</v>
      </c>
      <c r="D394" t="str">
        <f t="shared" si="8"/>
        <v>Adult</v>
      </c>
      <c r="E394" t="str">
        <f>LOOKUP(A394,collections!A:A,collections!I:I)</f>
        <v>Dried</v>
      </c>
      <c r="F394" s="1">
        <f>LOOKUP(A394,collections!A:A,collections!K:K) - LOOKUP(A394,collections!A:A,collections!E:E)</f>
        <v>317</v>
      </c>
      <c r="G394" s="11">
        <f>INDEX([1]Leaf!$A:$I, MATCH(LOOKUP(A394,collections!A:A,collections!Y:Y)&amp;"."&amp;RIGHT(B394),[1]Leaf!$E:$E,0), 6)</f>
        <v>40.549999999999997</v>
      </c>
      <c r="I394" s="9">
        <f>INDEX([1]Leaf!$A:$I, MATCH(LOOKUP(A394,collections!A:A,collections!Y:Y)&amp;"."&amp;RIGHT(B394),[1]Leaf!$E:$E,0), 7)</f>
        <v>0.74080000000000001</v>
      </c>
      <c r="R394" s="1">
        <v>4</v>
      </c>
      <c r="S394" s="1">
        <v>7</v>
      </c>
      <c r="T394" s="1">
        <v>6</v>
      </c>
      <c r="U394" s="1">
        <v>5</v>
      </c>
      <c r="V394" s="1">
        <v>4</v>
      </c>
      <c r="W394" s="1">
        <v>0</v>
      </c>
      <c r="X394" s="1">
        <v>5</v>
      </c>
      <c r="Y394" s="1">
        <v>2</v>
      </c>
      <c r="Z394" s="1">
        <v>1</v>
      </c>
      <c r="AA394" s="1">
        <v>0</v>
      </c>
      <c r="AB394" s="1">
        <v>2</v>
      </c>
      <c r="AC394" s="1">
        <v>0</v>
      </c>
      <c r="AD394" s="1">
        <v>3</v>
      </c>
      <c r="AE394" s="1">
        <v>0</v>
      </c>
      <c r="AF394" s="1">
        <v>1</v>
      </c>
      <c r="AG394" s="1">
        <v>0</v>
      </c>
    </row>
    <row r="395" spans="1:33" x14ac:dyDescent="0.2">
      <c r="A395" s="7" t="s">
        <v>329</v>
      </c>
      <c r="B395" t="s">
        <v>6</v>
      </c>
      <c r="C395" t="str">
        <f>LOOKUP(A395,collections!A:A,collections!D:D)</f>
        <v>E.fas</v>
      </c>
      <c r="D395" t="str">
        <f t="shared" si="8"/>
        <v>Adult</v>
      </c>
      <c r="E395" t="str">
        <f>LOOKUP(A395,collections!A:A,collections!I:I)</f>
        <v>Dried</v>
      </c>
      <c r="F395" s="1">
        <f>LOOKUP(A395,collections!A:A,collections!K:K) - LOOKUP(A395,collections!A:A,collections!E:E)</f>
        <v>317</v>
      </c>
      <c r="G395" s="11">
        <f>INDEX([1]Leaf!$A:$I, MATCH(LOOKUP(A395,collections!A:A,collections!Y:Y)&amp;"."&amp;RIGHT(B395),[1]Leaf!$E:$E,0), 6)</f>
        <v>21.5</v>
      </c>
      <c r="I395" s="9">
        <f>INDEX([1]Leaf!$A:$I, MATCH(LOOKUP(A395,collections!A:A,collections!Y:Y)&amp;"."&amp;RIGHT(B395),[1]Leaf!$E:$E,0), 7)</f>
        <v>0.40039999999999998</v>
      </c>
      <c r="R395" s="1">
        <v>2</v>
      </c>
      <c r="S395" s="1">
        <v>3</v>
      </c>
      <c r="T395" s="1">
        <v>6</v>
      </c>
      <c r="U395" s="1">
        <v>0</v>
      </c>
      <c r="V395" s="1">
        <v>4</v>
      </c>
      <c r="W395" s="1">
        <v>0</v>
      </c>
      <c r="X395" s="1">
        <v>3</v>
      </c>
      <c r="Y395" s="1">
        <v>0</v>
      </c>
      <c r="Z395" s="1">
        <v>3</v>
      </c>
      <c r="AA395" s="1">
        <v>0</v>
      </c>
      <c r="AB395" s="1">
        <v>3</v>
      </c>
      <c r="AC395" s="1">
        <v>0</v>
      </c>
      <c r="AD395" s="1">
        <v>2</v>
      </c>
      <c r="AE395" s="1">
        <v>0</v>
      </c>
      <c r="AF395" s="1">
        <v>2</v>
      </c>
      <c r="AG395" s="1">
        <v>0</v>
      </c>
    </row>
    <row r="396" spans="1:33" x14ac:dyDescent="0.2">
      <c r="A396" s="7" t="s">
        <v>329</v>
      </c>
      <c r="B396" t="s">
        <v>7</v>
      </c>
      <c r="C396" t="str">
        <f>LOOKUP(A396,collections!A:A,collections!D:D)</f>
        <v>E.fas</v>
      </c>
      <c r="D396" t="str">
        <f t="shared" si="8"/>
        <v>Adult</v>
      </c>
      <c r="E396" t="str">
        <f>LOOKUP(A396,collections!A:A,collections!I:I)</f>
        <v>Dried</v>
      </c>
      <c r="F396" s="1">
        <f>LOOKUP(A396,collections!A:A,collections!K:K) - LOOKUP(A396,collections!A:A,collections!E:E)</f>
        <v>317</v>
      </c>
      <c r="G396" s="11">
        <f>INDEX([1]Leaf!$A:$I, MATCH(LOOKUP(A396,collections!A:A,collections!Y:Y)&amp;"."&amp;RIGHT(B396),[1]Leaf!$E:$E,0), 6)</f>
        <v>26.79</v>
      </c>
      <c r="I396" s="9">
        <f>INDEX([1]Leaf!$A:$I, MATCH(LOOKUP(A396,collections!A:A,collections!Y:Y)&amp;"."&amp;RIGHT(B396),[1]Leaf!$E:$E,0), 7)</f>
        <v>0.52880000000000005</v>
      </c>
      <c r="R396" s="1">
        <v>3</v>
      </c>
      <c r="S396" s="1">
        <v>3</v>
      </c>
      <c r="T396" s="1">
        <v>2</v>
      </c>
      <c r="U396" s="1">
        <v>1</v>
      </c>
      <c r="V396" s="1">
        <v>3</v>
      </c>
      <c r="W396" s="1">
        <v>0</v>
      </c>
      <c r="X396" s="1">
        <v>3</v>
      </c>
      <c r="Y396" s="1">
        <v>1</v>
      </c>
      <c r="Z396" s="1">
        <v>2</v>
      </c>
      <c r="AA396" s="1">
        <v>0</v>
      </c>
      <c r="AB396" s="1">
        <v>0</v>
      </c>
      <c r="AC396" s="1">
        <v>0</v>
      </c>
      <c r="AD396" s="1">
        <v>3</v>
      </c>
      <c r="AE396" s="1">
        <v>0</v>
      </c>
      <c r="AF396" s="1">
        <v>3</v>
      </c>
      <c r="AG396" s="1">
        <v>0</v>
      </c>
    </row>
    <row r="397" spans="1:33" x14ac:dyDescent="0.2">
      <c r="A397" s="7" t="s">
        <v>329</v>
      </c>
      <c r="B397" t="s">
        <v>39</v>
      </c>
      <c r="C397" t="str">
        <f>LOOKUP(A397,collections!A:A,collections!D:D)</f>
        <v>E.fas</v>
      </c>
      <c r="D397" t="str">
        <f t="shared" si="8"/>
        <v>Adult</v>
      </c>
      <c r="E397" t="str">
        <f>LOOKUP(A397,collections!A:A,collections!I:I)</f>
        <v>Dried</v>
      </c>
      <c r="F397" s="1">
        <f>LOOKUP(A397,collections!A:A,collections!K:K) - LOOKUP(A397,collections!A:A,collections!E:E)</f>
        <v>317</v>
      </c>
      <c r="G397" s="11">
        <f>INDEX([1]Leaf!$A:$I, MATCH(LOOKUP(A397,collections!A:A,collections!Y:Y)&amp;"."&amp;RIGHT(B397),[1]Leaf!$E:$E,0), 6)</f>
        <v>29.12</v>
      </c>
      <c r="I397" s="9">
        <f>INDEX([1]Leaf!$A:$I, MATCH(LOOKUP(A397,collections!A:A,collections!Y:Y)&amp;"."&amp;RIGHT(B397),[1]Leaf!$E:$E,0), 7)</f>
        <v>0.50180000000000002</v>
      </c>
      <c r="R397" s="1">
        <v>5</v>
      </c>
      <c r="S397" s="1">
        <v>0</v>
      </c>
      <c r="T397" s="1">
        <v>8</v>
      </c>
      <c r="U397" s="1">
        <v>0</v>
      </c>
      <c r="V397" s="1">
        <v>3</v>
      </c>
      <c r="W397" s="1">
        <v>1</v>
      </c>
      <c r="X397" s="1">
        <v>3</v>
      </c>
      <c r="Y397" s="1">
        <v>1</v>
      </c>
      <c r="Z397" s="1">
        <v>1</v>
      </c>
      <c r="AA397" s="1">
        <v>0</v>
      </c>
      <c r="AB397" s="1">
        <v>1</v>
      </c>
      <c r="AC397" s="1">
        <v>0</v>
      </c>
      <c r="AD397" s="1">
        <v>2</v>
      </c>
      <c r="AE397" s="1">
        <v>0</v>
      </c>
      <c r="AF397" s="1">
        <v>2</v>
      </c>
      <c r="AG397" s="1">
        <v>0</v>
      </c>
    </row>
    <row r="398" spans="1:33" x14ac:dyDescent="0.2">
      <c r="A398" s="7" t="s">
        <v>330</v>
      </c>
      <c r="B398" t="s">
        <v>6</v>
      </c>
      <c r="C398" t="str">
        <f>LOOKUP(A398,collections!A:A,collections!D:D)</f>
        <v>E.sie</v>
      </c>
      <c r="D398" t="str">
        <f t="shared" si="8"/>
        <v>Adult</v>
      </c>
      <c r="E398" t="str">
        <f>LOOKUP(A398,collections!A:A,collections!I:I)</f>
        <v>Dried</v>
      </c>
      <c r="F398" s="1">
        <f>LOOKUP(A398,collections!A:A,collections!K:K) - LOOKUP(A398,collections!A:A,collections!E:E)</f>
        <v>516</v>
      </c>
      <c r="G398" s="11">
        <f>INDEX([1]Leaf!$A:$I, MATCH(LOOKUP(A398,collections!A:A,collections!Y:Y)&amp;"."&amp;RIGHT(B398),[1]Leaf!$E:$E,0), 6)</f>
        <v>16.43</v>
      </c>
      <c r="I398" s="9">
        <f>INDEX([1]Leaf!$A:$I, MATCH(LOOKUP(A398,collections!A:A,collections!Y:Y)&amp;"."&amp;RIGHT(B398),[1]Leaf!$E:$E,0), 7)</f>
        <v>0.442</v>
      </c>
      <c r="R398" s="1">
        <v>4</v>
      </c>
      <c r="S398" s="1">
        <v>0</v>
      </c>
      <c r="T398" s="1">
        <v>5</v>
      </c>
      <c r="U398" s="1">
        <v>1</v>
      </c>
      <c r="V398" s="1">
        <v>4</v>
      </c>
      <c r="W398" s="1">
        <v>0</v>
      </c>
      <c r="X398" s="1">
        <v>3</v>
      </c>
      <c r="Y398" s="1">
        <v>0</v>
      </c>
      <c r="Z398" s="1">
        <v>2</v>
      </c>
      <c r="AA398" s="1">
        <v>0</v>
      </c>
      <c r="AB398" s="1">
        <v>1</v>
      </c>
      <c r="AC398" s="1">
        <v>0</v>
      </c>
      <c r="AD398" s="1">
        <v>4</v>
      </c>
      <c r="AE398" s="1">
        <v>0</v>
      </c>
      <c r="AF398" s="1">
        <v>3</v>
      </c>
      <c r="AG398" s="1">
        <v>0</v>
      </c>
    </row>
    <row r="399" spans="1:33" x14ac:dyDescent="0.2">
      <c r="A399" s="7" t="s">
        <v>330</v>
      </c>
      <c r="B399" t="s">
        <v>7</v>
      </c>
      <c r="C399" t="str">
        <f>LOOKUP(A399,collections!A:A,collections!D:D)</f>
        <v>E.sie</v>
      </c>
      <c r="D399" t="str">
        <f t="shared" si="8"/>
        <v>Adult</v>
      </c>
      <c r="E399" t="str">
        <f>LOOKUP(A399,collections!A:A,collections!I:I)</f>
        <v>Dried</v>
      </c>
      <c r="F399" s="1">
        <f>LOOKUP(A399,collections!A:A,collections!K:K) - LOOKUP(A399,collections!A:A,collections!E:E)</f>
        <v>516</v>
      </c>
      <c r="G399" s="11">
        <f>INDEX([1]Leaf!$A:$I, MATCH(LOOKUP(A399,collections!A:A,collections!Y:Y)&amp;"."&amp;RIGHT(B399),[1]Leaf!$E:$E,0), 6)</f>
        <v>16.63</v>
      </c>
      <c r="I399" s="9">
        <f>INDEX([1]Leaf!$A:$I, MATCH(LOOKUP(A399,collections!A:A,collections!Y:Y)&amp;"."&amp;RIGHT(B399),[1]Leaf!$E:$E,0), 7)</f>
        <v>0.42199999999999999</v>
      </c>
      <c r="R399" s="1">
        <v>3</v>
      </c>
      <c r="S399" s="1">
        <v>2</v>
      </c>
      <c r="T399" s="1">
        <v>4</v>
      </c>
      <c r="U399" s="1">
        <v>2</v>
      </c>
      <c r="V399" s="1">
        <v>4</v>
      </c>
      <c r="W399" s="1">
        <v>0</v>
      </c>
      <c r="X399" s="1">
        <v>3</v>
      </c>
      <c r="Y399" s="1">
        <v>1</v>
      </c>
      <c r="Z399" s="1">
        <v>2</v>
      </c>
      <c r="AA399" s="1">
        <v>0</v>
      </c>
      <c r="AB399" s="1">
        <v>2</v>
      </c>
      <c r="AC399" s="1">
        <v>0</v>
      </c>
      <c r="AD399" s="1">
        <v>3</v>
      </c>
      <c r="AE399" s="1">
        <v>0</v>
      </c>
      <c r="AF399" s="1">
        <v>2</v>
      </c>
      <c r="AG399" s="1">
        <v>0</v>
      </c>
    </row>
    <row r="400" spans="1:33" x14ac:dyDescent="0.2">
      <c r="A400" s="7" t="s">
        <v>330</v>
      </c>
      <c r="B400" t="s">
        <v>39</v>
      </c>
      <c r="C400" t="str">
        <f>LOOKUP(A400,collections!A:A,collections!D:D)</f>
        <v>E.sie</v>
      </c>
      <c r="D400" t="str">
        <f t="shared" si="8"/>
        <v>Adult</v>
      </c>
      <c r="E400" t="str">
        <f>LOOKUP(A400,collections!A:A,collections!I:I)</f>
        <v>Dried</v>
      </c>
      <c r="F400" s="1">
        <f>LOOKUP(A400,collections!A:A,collections!K:K) - LOOKUP(A400,collections!A:A,collections!E:E)</f>
        <v>516</v>
      </c>
      <c r="G400" s="11">
        <f>INDEX([1]Leaf!$A:$I, MATCH(LOOKUP(A400,collections!A:A,collections!Y:Y)&amp;"."&amp;RIGHT(B400),[1]Leaf!$E:$E,0), 6)</f>
        <v>19.73</v>
      </c>
      <c r="I400" s="9">
        <f>INDEX([1]Leaf!$A:$I, MATCH(LOOKUP(A400,collections!A:A,collections!Y:Y)&amp;"."&amp;RIGHT(B400),[1]Leaf!$E:$E,0), 7)</f>
        <v>0.42799999999999999</v>
      </c>
      <c r="R400" s="1">
        <v>3</v>
      </c>
      <c r="S400" s="1">
        <v>3</v>
      </c>
      <c r="T400" s="1">
        <v>3</v>
      </c>
      <c r="U400" s="1">
        <v>1</v>
      </c>
      <c r="V400" s="1">
        <v>3</v>
      </c>
      <c r="W400" s="1">
        <v>2</v>
      </c>
      <c r="X400" s="1">
        <v>5</v>
      </c>
      <c r="Y400" s="1">
        <v>1</v>
      </c>
      <c r="Z400" s="1">
        <v>2</v>
      </c>
      <c r="AA400" s="1">
        <v>0</v>
      </c>
      <c r="AB400" s="1">
        <v>2</v>
      </c>
      <c r="AC400" s="1">
        <v>0</v>
      </c>
      <c r="AD400" s="1">
        <v>2</v>
      </c>
      <c r="AE400" s="1">
        <v>1</v>
      </c>
      <c r="AF400" s="1">
        <v>3</v>
      </c>
      <c r="AG400" s="1">
        <v>0</v>
      </c>
    </row>
    <row r="401" spans="1:33" x14ac:dyDescent="0.2">
      <c r="A401" s="7" t="s">
        <v>331</v>
      </c>
      <c r="B401" t="s">
        <v>6</v>
      </c>
      <c r="C401" t="str">
        <f>LOOKUP(A401,collections!A:A,collections!D:D)</f>
        <v>E.cyp</v>
      </c>
      <c r="D401" t="str">
        <f t="shared" si="8"/>
        <v>Adult</v>
      </c>
      <c r="E401" t="str">
        <f>LOOKUP(A401,collections!A:A,collections!I:I)</f>
        <v>Dried</v>
      </c>
      <c r="F401" s="1">
        <f>LOOKUP(A401,collections!A:A,collections!K:K) - LOOKUP(A401,collections!A:A,collections!E:E)</f>
        <v>516</v>
      </c>
      <c r="G401" s="11">
        <f>INDEX([1]Leaf!$A:$I, MATCH(LOOKUP(A401,collections!A:A,collections!Y:Y)&amp;"."&amp;RIGHT(B401),[1]Leaf!$E:$E,0), 6)</f>
        <v>42.4</v>
      </c>
      <c r="I401" s="9">
        <f>INDEX([1]Leaf!$A:$I, MATCH(LOOKUP(A401,collections!A:A,collections!Y:Y)&amp;"."&amp;RIGHT(B401),[1]Leaf!$E:$E,0), 7)</f>
        <v>0.61099999999999999</v>
      </c>
      <c r="R401" s="1">
        <v>3</v>
      </c>
      <c r="S401" s="1">
        <v>7</v>
      </c>
      <c r="T401" s="1">
        <v>5</v>
      </c>
      <c r="U401" s="1">
        <v>7</v>
      </c>
      <c r="V401" s="1">
        <v>4</v>
      </c>
      <c r="W401" s="1">
        <v>9</v>
      </c>
      <c r="X401" s="1">
        <v>5</v>
      </c>
      <c r="Y401" s="1">
        <v>8</v>
      </c>
      <c r="Z401" s="1">
        <v>5</v>
      </c>
      <c r="AA401" s="1">
        <v>0</v>
      </c>
      <c r="AB401" s="1">
        <v>5</v>
      </c>
      <c r="AC401" s="1">
        <v>0</v>
      </c>
      <c r="AD401" s="1">
        <v>3</v>
      </c>
      <c r="AE401" s="1">
        <v>4</v>
      </c>
      <c r="AF401" s="1">
        <v>5</v>
      </c>
      <c r="AG401" s="1">
        <v>0</v>
      </c>
    </row>
    <row r="402" spans="1:33" x14ac:dyDescent="0.2">
      <c r="A402" s="7" t="s">
        <v>331</v>
      </c>
      <c r="B402" t="s">
        <v>7</v>
      </c>
      <c r="C402" t="str">
        <f>LOOKUP(A402,collections!A:A,collections!D:D)</f>
        <v>E.cyp</v>
      </c>
      <c r="D402" t="str">
        <f t="shared" si="8"/>
        <v>Adult</v>
      </c>
      <c r="E402" t="str">
        <f>LOOKUP(A402,collections!A:A,collections!I:I)</f>
        <v>Dried</v>
      </c>
      <c r="F402" s="1">
        <f>LOOKUP(A402,collections!A:A,collections!K:K) - LOOKUP(A402,collections!A:A,collections!E:E)</f>
        <v>516</v>
      </c>
      <c r="G402" s="11">
        <f>INDEX([1]Leaf!$A:$I, MATCH(LOOKUP(A402,collections!A:A,collections!Y:Y)&amp;"."&amp;RIGHT(B402),[1]Leaf!$E:$E,0), 6)</f>
        <v>78.05</v>
      </c>
      <c r="I402" s="9">
        <f>INDEX([1]Leaf!$A:$I, MATCH(LOOKUP(A402,collections!A:A,collections!Y:Y)&amp;"."&amp;RIGHT(B402),[1]Leaf!$E:$E,0), 7)</f>
        <v>1.663</v>
      </c>
      <c r="R402" s="1">
        <v>5</v>
      </c>
      <c r="S402" s="1">
        <v>0</v>
      </c>
      <c r="T402" s="1">
        <v>3</v>
      </c>
      <c r="U402" s="1">
        <v>1</v>
      </c>
      <c r="V402" s="1">
        <v>3</v>
      </c>
      <c r="W402" s="1">
        <v>0</v>
      </c>
      <c r="X402" s="1">
        <v>3</v>
      </c>
      <c r="Y402" s="1">
        <v>0</v>
      </c>
      <c r="Z402" s="1">
        <v>4</v>
      </c>
      <c r="AA402" s="1">
        <v>1</v>
      </c>
      <c r="AB402" s="1">
        <v>6</v>
      </c>
      <c r="AC402" s="1">
        <v>0</v>
      </c>
      <c r="AD402" s="1">
        <v>5</v>
      </c>
      <c r="AE402" s="1">
        <v>1</v>
      </c>
      <c r="AF402" s="1">
        <v>5</v>
      </c>
      <c r="AG402" s="1">
        <v>2</v>
      </c>
    </row>
    <row r="403" spans="1:33" x14ac:dyDescent="0.2">
      <c r="A403" s="7" t="s">
        <v>331</v>
      </c>
      <c r="B403" t="s">
        <v>39</v>
      </c>
      <c r="C403" t="str">
        <f>LOOKUP(A403,collections!A:A,collections!D:D)</f>
        <v>E.cyp</v>
      </c>
      <c r="D403" t="str">
        <f t="shared" si="8"/>
        <v>Adult</v>
      </c>
      <c r="E403" t="str">
        <f>LOOKUP(A403,collections!A:A,collections!I:I)</f>
        <v>Dried</v>
      </c>
      <c r="F403" s="1">
        <f>LOOKUP(A403,collections!A:A,collections!K:K) - LOOKUP(A403,collections!A:A,collections!E:E)</f>
        <v>516</v>
      </c>
      <c r="G403" s="11">
        <f>INDEX([1]Leaf!$A:$I, MATCH(LOOKUP(A403,collections!A:A,collections!Y:Y)&amp;"."&amp;RIGHT(B403),[1]Leaf!$E:$E,0), 6)</f>
        <v>76.760000000000005</v>
      </c>
      <c r="I403" s="9">
        <f>INDEX([1]Leaf!$A:$I, MATCH(LOOKUP(A403,collections!A:A,collections!Y:Y)&amp;"."&amp;RIGHT(B403),[1]Leaf!$E:$E,0), 7)</f>
        <v>1.821</v>
      </c>
      <c r="R403" s="1">
        <v>4</v>
      </c>
      <c r="S403" s="1">
        <v>8</v>
      </c>
      <c r="T403" s="1">
        <v>3</v>
      </c>
      <c r="U403" s="1">
        <v>6</v>
      </c>
      <c r="V403" s="1">
        <v>3</v>
      </c>
      <c r="W403" s="1">
        <v>8</v>
      </c>
      <c r="X403" s="1">
        <v>6</v>
      </c>
      <c r="Y403" s="1">
        <v>4</v>
      </c>
      <c r="Z403" s="1">
        <v>2</v>
      </c>
      <c r="AA403" s="1">
        <v>0</v>
      </c>
      <c r="AB403" s="1">
        <v>2</v>
      </c>
      <c r="AC403" s="1">
        <v>0</v>
      </c>
      <c r="AD403" s="1">
        <v>4</v>
      </c>
      <c r="AE403" s="1">
        <v>0</v>
      </c>
      <c r="AF403" s="1">
        <v>4</v>
      </c>
      <c r="AG403" s="1">
        <v>0</v>
      </c>
    </row>
    <row r="404" spans="1:33" x14ac:dyDescent="0.2">
      <c r="A404" s="7" t="s">
        <v>332</v>
      </c>
      <c r="B404" t="s">
        <v>6</v>
      </c>
      <c r="C404" t="str">
        <f>LOOKUP(A404,collections!A:A,collections!D:D)</f>
        <v>E.cyp</v>
      </c>
      <c r="D404" t="str">
        <f t="shared" si="8"/>
        <v>Adult</v>
      </c>
      <c r="E404" t="str">
        <f>LOOKUP(A404,collections!A:A,collections!I:I)</f>
        <v>Dried</v>
      </c>
      <c r="F404" s="1">
        <f>LOOKUP(A404,collections!A:A,collections!K:K) - LOOKUP(A404,collections!A:A,collections!E:E)</f>
        <v>516</v>
      </c>
      <c r="G404" s="11">
        <f>INDEX([1]Leaf!$A:$I, MATCH(LOOKUP(A404,collections!A:A,collections!Y:Y)&amp;"."&amp;RIGHT(B404),[1]Leaf!$E:$E,0), 6)</f>
        <v>18.73</v>
      </c>
      <c r="I404" s="9">
        <f>INDEX([1]Leaf!$A:$I, MATCH(LOOKUP(A404,collections!A:A,collections!Y:Y)&amp;"."&amp;RIGHT(B404),[1]Leaf!$E:$E,0), 7)</f>
        <v>0.436</v>
      </c>
      <c r="R404" s="1">
        <v>5</v>
      </c>
      <c r="S404" s="1">
        <v>8</v>
      </c>
      <c r="T404" s="1">
        <v>5</v>
      </c>
      <c r="U404" s="1">
        <v>5</v>
      </c>
      <c r="V404" s="1">
        <v>3</v>
      </c>
      <c r="W404" s="1">
        <v>11</v>
      </c>
      <c r="X404" s="1">
        <v>4</v>
      </c>
      <c r="Y404" s="1">
        <v>8</v>
      </c>
      <c r="Z404" s="1">
        <v>7</v>
      </c>
      <c r="AA404" s="1">
        <v>10</v>
      </c>
      <c r="AB404" s="1">
        <v>5</v>
      </c>
      <c r="AC404" s="1">
        <v>7</v>
      </c>
      <c r="AD404" s="1">
        <v>5</v>
      </c>
      <c r="AE404" s="1">
        <v>11</v>
      </c>
      <c r="AF404" s="1">
        <v>3</v>
      </c>
      <c r="AG404" s="1">
        <v>11</v>
      </c>
    </row>
    <row r="405" spans="1:33" x14ac:dyDescent="0.2">
      <c r="A405" s="7" t="s">
        <v>332</v>
      </c>
      <c r="B405" t="s">
        <v>7</v>
      </c>
      <c r="C405" t="str">
        <f>LOOKUP(A405,collections!A:A,collections!D:D)</f>
        <v>E.cyp</v>
      </c>
      <c r="D405" t="str">
        <f t="shared" si="8"/>
        <v>Adult</v>
      </c>
      <c r="E405" t="str">
        <f>LOOKUP(A405,collections!A:A,collections!I:I)</f>
        <v>Dried</v>
      </c>
      <c r="F405" s="1">
        <f>LOOKUP(A405,collections!A:A,collections!K:K) - LOOKUP(A405,collections!A:A,collections!E:E)</f>
        <v>516</v>
      </c>
      <c r="G405" s="11">
        <f>INDEX([1]Leaf!$A:$I, MATCH(LOOKUP(A405,collections!A:A,collections!Y:Y)&amp;"."&amp;RIGHT(B405),[1]Leaf!$E:$E,0), 6)</f>
        <v>38.840000000000003</v>
      </c>
      <c r="I405" s="9">
        <f>INDEX([1]Leaf!$A:$I, MATCH(LOOKUP(A405,collections!A:A,collections!Y:Y)&amp;"."&amp;RIGHT(B405),[1]Leaf!$E:$E,0), 7)</f>
        <v>0.91100000000000003</v>
      </c>
      <c r="R405" s="1">
        <v>5</v>
      </c>
      <c r="S405" s="1">
        <v>10</v>
      </c>
      <c r="T405" s="1">
        <v>3</v>
      </c>
      <c r="U405" s="1">
        <v>9</v>
      </c>
      <c r="V405" s="1">
        <v>3</v>
      </c>
      <c r="W405" s="1">
        <v>8</v>
      </c>
      <c r="X405" s="1">
        <v>2</v>
      </c>
      <c r="Y405" s="1">
        <v>11</v>
      </c>
      <c r="Z405" s="1">
        <v>4</v>
      </c>
      <c r="AA405" s="1">
        <v>14</v>
      </c>
      <c r="AB405" s="1">
        <v>3</v>
      </c>
      <c r="AC405" s="1">
        <v>13</v>
      </c>
      <c r="AD405" s="1">
        <v>5</v>
      </c>
      <c r="AE405" s="1">
        <v>14</v>
      </c>
      <c r="AF405" s="1">
        <v>6</v>
      </c>
      <c r="AG405" s="1">
        <v>11</v>
      </c>
    </row>
    <row r="406" spans="1:33" x14ac:dyDescent="0.2">
      <c r="A406" s="7" t="s">
        <v>332</v>
      </c>
      <c r="B406" t="s">
        <v>39</v>
      </c>
      <c r="C406" t="str">
        <f>LOOKUP(A406,collections!A:A,collections!D:D)</f>
        <v>E.cyp</v>
      </c>
      <c r="D406" t="str">
        <f t="shared" si="8"/>
        <v>Adult</v>
      </c>
      <c r="E406" t="str">
        <f>LOOKUP(A406,collections!A:A,collections!I:I)</f>
        <v>Dried</v>
      </c>
      <c r="F406" s="1">
        <f>LOOKUP(A406,collections!A:A,collections!K:K) - LOOKUP(A406,collections!A:A,collections!E:E)</f>
        <v>516</v>
      </c>
      <c r="G406" s="11">
        <f>INDEX([1]Leaf!$A:$I, MATCH(LOOKUP(A406,collections!A:A,collections!Y:Y)&amp;"."&amp;RIGHT(B406),[1]Leaf!$E:$E,0), 6)</f>
        <v>46.24</v>
      </c>
      <c r="I406" s="9">
        <f>INDEX([1]Leaf!$A:$I, MATCH(LOOKUP(A406,collections!A:A,collections!Y:Y)&amp;"."&amp;RIGHT(B406),[1]Leaf!$E:$E,0), 7)</f>
        <v>1.0549999999999999</v>
      </c>
      <c r="R406" s="1">
        <v>7</v>
      </c>
      <c r="S406" s="1">
        <v>7</v>
      </c>
      <c r="T406" s="1">
        <v>4</v>
      </c>
      <c r="U406" s="1">
        <v>9</v>
      </c>
      <c r="V406" s="1">
        <v>5</v>
      </c>
      <c r="W406" s="1">
        <v>6</v>
      </c>
      <c r="X406" s="1">
        <v>3</v>
      </c>
      <c r="Y406" s="1">
        <v>9</v>
      </c>
      <c r="Z406" s="1">
        <v>5</v>
      </c>
      <c r="AA406" s="1">
        <v>7</v>
      </c>
      <c r="AB406" s="1">
        <v>7</v>
      </c>
      <c r="AC406" s="1">
        <v>6</v>
      </c>
      <c r="AD406" s="1">
        <v>4</v>
      </c>
      <c r="AE406" s="1">
        <v>11</v>
      </c>
      <c r="AF406" s="1">
        <v>3</v>
      </c>
      <c r="AG406" s="1">
        <v>11</v>
      </c>
    </row>
    <row r="407" spans="1:33" x14ac:dyDescent="0.2">
      <c r="A407" s="7" t="s">
        <v>334</v>
      </c>
      <c r="B407" t="s">
        <v>6</v>
      </c>
      <c r="C407" t="str">
        <f>LOOKUP(A407,collections!A:A,collections!D:D)</f>
        <v>E.radra</v>
      </c>
      <c r="D407" t="str">
        <f t="shared" si="8"/>
        <v>Adult</v>
      </c>
      <c r="E407" t="str">
        <f>LOOKUP(A407,collections!A:A,collections!I:I)</f>
        <v>Dried</v>
      </c>
      <c r="F407" s="1">
        <f>LOOKUP(A407,collections!A:A,collections!K:K) - LOOKUP(A407,collections!A:A,collections!E:E)</f>
        <v>516</v>
      </c>
      <c r="G407" s="11">
        <f>INDEX([1]Leaf!$A:$I, MATCH(LOOKUP(A407,collections!A:A,collections!Y:Y)&amp;"."&amp;RIGHT(B407),[1]Leaf!$E:$E,0), 6)</f>
        <v>45.37</v>
      </c>
      <c r="I407" s="9">
        <f>INDEX([1]Leaf!$A:$I, MATCH(LOOKUP(A407,collections!A:A,collections!Y:Y)&amp;"."&amp;RIGHT(B407),[1]Leaf!$E:$E,0), 7)</f>
        <v>0.73399999999999999</v>
      </c>
      <c r="R407" s="1">
        <v>6</v>
      </c>
      <c r="S407" s="1">
        <v>6</v>
      </c>
      <c r="T407" s="1">
        <v>8</v>
      </c>
      <c r="U407" s="1">
        <v>10</v>
      </c>
      <c r="V407" s="1">
        <v>7</v>
      </c>
      <c r="W407" s="1">
        <v>10</v>
      </c>
      <c r="X407" s="1">
        <v>6</v>
      </c>
      <c r="Y407" s="1">
        <v>10</v>
      </c>
      <c r="Z407" s="1">
        <v>3</v>
      </c>
      <c r="AA407" s="1">
        <v>0</v>
      </c>
      <c r="AB407" s="1">
        <v>2</v>
      </c>
      <c r="AC407" s="1">
        <v>0</v>
      </c>
      <c r="AD407" s="1">
        <v>2</v>
      </c>
      <c r="AE407" s="1">
        <v>0</v>
      </c>
      <c r="AF407" s="1">
        <v>2</v>
      </c>
      <c r="AG407" s="1">
        <v>0</v>
      </c>
    </row>
    <row r="408" spans="1:33" x14ac:dyDescent="0.2">
      <c r="A408" s="7" t="s">
        <v>334</v>
      </c>
      <c r="B408" t="s">
        <v>7</v>
      </c>
      <c r="C408" t="str">
        <f>LOOKUP(A408,collections!A:A,collections!D:D)</f>
        <v>E.radra</v>
      </c>
      <c r="D408" t="str">
        <f t="shared" si="8"/>
        <v>Adult</v>
      </c>
      <c r="E408" t="str">
        <f>LOOKUP(A408,collections!A:A,collections!I:I)</f>
        <v>Dried</v>
      </c>
      <c r="F408" s="1">
        <f>LOOKUP(A408,collections!A:A,collections!K:K) - LOOKUP(A408,collections!A:A,collections!E:E)</f>
        <v>516</v>
      </c>
      <c r="G408" s="11">
        <f>INDEX([1]Leaf!$A:$I, MATCH(LOOKUP(A408,collections!A:A,collections!Y:Y)&amp;"."&amp;RIGHT(B408),[1]Leaf!$E:$E,0), 6)</f>
        <v>52.47</v>
      </c>
      <c r="I408" s="9">
        <f>INDEX([1]Leaf!$A:$I, MATCH(LOOKUP(A408,collections!A:A,collections!Y:Y)&amp;"."&amp;RIGHT(B408),[1]Leaf!$E:$E,0), 7)</f>
        <v>0.82299999999999995</v>
      </c>
      <c r="R408" s="1">
        <v>7</v>
      </c>
      <c r="S408" s="1">
        <v>15</v>
      </c>
      <c r="T408" s="1">
        <v>7</v>
      </c>
      <c r="U408" s="1">
        <v>16</v>
      </c>
      <c r="V408" s="1">
        <v>7</v>
      </c>
      <c r="W408" s="1">
        <v>18</v>
      </c>
      <c r="X408" s="1">
        <v>6</v>
      </c>
      <c r="Y408" s="1">
        <v>16</v>
      </c>
      <c r="Z408" s="1">
        <v>3</v>
      </c>
      <c r="AA408" s="1">
        <v>0</v>
      </c>
      <c r="AB408" s="1">
        <v>2</v>
      </c>
      <c r="AC408" s="1">
        <v>0</v>
      </c>
      <c r="AD408" s="1">
        <v>3</v>
      </c>
      <c r="AE408" s="1">
        <v>0</v>
      </c>
      <c r="AF408" s="1">
        <v>4</v>
      </c>
      <c r="AG408" s="1">
        <v>0</v>
      </c>
    </row>
    <row r="409" spans="1:33" x14ac:dyDescent="0.2">
      <c r="A409" s="7" t="s">
        <v>334</v>
      </c>
      <c r="B409" t="s">
        <v>39</v>
      </c>
      <c r="C409" t="str">
        <f>LOOKUP(A409,collections!A:A,collections!D:D)</f>
        <v>E.radra</v>
      </c>
      <c r="D409" t="str">
        <f t="shared" si="8"/>
        <v>Adult</v>
      </c>
      <c r="E409" t="str">
        <f>LOOKUP(A409,collections!A:A,collections!I:I)</f>
        <v>Dried</v>
      </c>
      <c r="F409" s="1">
        <f>LOOKUP(A409,collections!A:A,collections!K:K) - LOOKUP(A409,collections!A:A,collections!E:E)</f>
        <v>516</v>
      </c>
      <c r="G409" s="11">
        <f>INDEX([1]Leaf!$A:$I, MATCH(LOOKUP(A409,collections!A:A,collections!Y:Y)&amp;"."&amp;RIGHT(B409),[1]Leaf!$E:$E,0), 6)</f>
        <v>55.89</v>
      </c>
      <c r="I409" s="9">
        <f>INDEX([1]Leaf!$A:$I, MATCH(LOOKUP(A409,collections!A:A,collections!Y:Y)&amp;"."&amp;RIGHT(B409),[1]Leaf!$E:$E,0), 7)</f>
        <v>0.87</v>
      </c>
      <c r="R409" s="1">
        <v>8</v>
      </c>
      <c r="S409" s="1">
        <v>17</v>
      </c>
      <c r="T409" s="1">
        <v>4</v>
      </c>
      <c r="U409" s="1">
        <v>21</v>
      </c>
      <c r="V409" s="1">
        <v>6</v>
      </c>
      <c r="W409" s="1">
        <v>9</v>
      </c>
      <c r="X409" s="1">
        <v>7</v>
      </c>
      <c r="Y409" s="1">
        <v>14</v>
      </c>
      <c r="Z409" s="1">
        <v>7</v>
      </c>
      <c r="AA409" s="1">
        <v>3</v>
      </c>
      <c r="AB409" s="1">
        <v>6</v>
      </c>
      <c r="AC409" s="1">
        <v>2</v>
      </c>
      <c r="AD409" s="1">
        <v>4</v>
      </c>
      <c r="AE409" s="1">
        <v>0</v>
      </c>
      <c r="AF409" s="1">
        <v>4</v>
      </c>
      <c r="AG409" s="1">
        <v>0</v>
      </c>
    </row>
    <row r="410" spans="1:33" x14ac:dyDescent="0.2">
      <c r="A410" s="7" t="s">
        <v>335</v>
      </c>
      <c r="B410" t="s">
        <v>6</v>
      </c>
      <c r="C410" t="str">
        <f>LOOKUP(A410,collections!A:A,collections!D:D)</f>
        <v>E.radra</v>
      </c>
      <c r="D410" t="str">
        <f t="shared" si="8"/>
        <v>Adult</v>
      </c>
      <c r="E410" t="str">
        <f>LOOKUP(A410,collections!A:A,collections!I:I)</f>
        <v>Dried</v>
      </c>
      <c r="F410" s="1">
        <f>LOOKUP(A410,collections!A:A,collections!K:K) - LOOKUP(A410,collections!A:A,collections!E:E)</f>
        <v>516</v>
      </c>
      <c r="G410" s="11">
        <f>INDEX([1]Leaf!$A:$I, MATCH(LOOKUP(A410,collections!A:A,collections!Y:Y)&amp;"."&amp;RIGHT(B410),[1]Leaf!$E:$E,0), 6)</f>
        <v>5.78</v>
      </c>
      <c r="I410" s="9">
        <f>INDEX([1]Leaf!$A:$I, MATCH(LOOKUP(A410,collections!A:A,collections!Y:Y)&amp;"."&amp;RIGHT(B410),[1]Leaf!$E:$E,0), 7)</f>
        <v>0.108</v>
      </c>
      <c r="R410" s="1">
        <v>4</v>
      </c>
      <c r="S410" s="1">
        <v>5</v>
      </c>
      <c r="T410" s="1">
        <v>4</v>
      </c>
      <c r="U410" s="1">
        <v>3</v>
      </c>
      <c r="V410" s="1">
        <v>5</v>
      </c>
      <c r="W410" s="1">
        <v>0</v>
      </c>
      <c r="X410" s="1">
        <v>6</v>
      </c>
      <c r="Y410" s="1">
        <v>1</v>
      </c>
      <c r="Z410" s="1">
        <v>3</v>
      </c>
      <c r="AA410" s="1">
        <v>0</v>
      </c>
      <c r="AB410" s="1">
        <v>3</v>
      </c>
      <c r="AC410" s="1">
        <v>0</v>
      </c>
      <c r="AD410" s="1">
        <v>3</v>
      </c>
      <c r="AE410" s="1">
        <v>0</v>
      </c>
      <c r="AF410" s="1">
        <v>3</v>
      </c>
      <c r="AG410" s="1">
        <v>0</v>
      </c>
    </row>
    <row r="411" spans="1:33" x14ac:dyDescent="0.2">
      <c r="A411" s="7" t="s">
        <v>335</v>
      </c>
      <c r="B411" t="s">
        <v>7</v>
      </c>
      <c r="C411" t="str">
        <f>LOOKUP(A411,collections!A:A,collections!D:D)</f>
        <v>E.radra</v>
      </c>
      <c r="D411" t="str">
        <f t="shared" si="8"/>
        <v>Adult</v>
      </c>
      <c r="E411" t="str">
        <f>LOOKUP(A411,collections!A:A,collections!I:I)</f>
        <v>Dried</v>
      </c>
      <c r="F411" s="1">
        <f>LOOKUP(A411,collections!A:A,collections!K:K) - LOOKUP(A411,collections!A:A,collections!E:E)</f>
        <v>516</v>
      </c>
      <c r="G411" s="11">
        <f>INDEX([1]Leaf!$A:$I, MATCH(LOOKUP(A411,collections!A:A,collections!Y:Y)&amp;"."&amp;RIGHT(B411),[1]Leaf!$E:$E,0), 6)</f>
        <v>7.68</v>
      </c>
      <c r="I411" s="9">
        <f>INDEX([1]Leaf!$A:$I, MATCH(LOOKUP(A411,collections!A:A,collections!Y:Y)&amp;"."&amp;RIGHT(B411),[1]Leaf!$E:$E,0), 7)</f>
        <v>0.122</v>
      </c>
      <c r="R411" s="1">
        <v>7</v>
      </c>
      <c r="S411" s="1">
        <v>5</v>
      </c>
      <c r="T411" s="1">
        <v>6</v>
      </c>
      <c r="U411" s="1">
        <v>4</v>
      </c>
      <c r="V411" s="1">
        <v>5</v>
      </c>
      <c r="W411" s="1">
        <v>2</v>
      </c>
      <c r="X411" s="1">
        <v>4</v>
      </c>
      <c r="Y411" s="1">
        <v>2</v>
      </c>
      <c r="Z411" s="1">
        <v>4</v>
      </c>
      <c r="AA411" s="1">
        <v>2</v>
      </c>
      <c r="AB411" s="1">
        <v>4</v>
      </c>
      <c r="AC411" s="1">
        <v>0</v>
      </c>
      <c r="AD411" s="1">
        <v>4</v>
      </c>
      <c r="AE411" s="1">
        <v>0</v>
      </c>
      <c r="AF411" s="1">
        <v>5</v>
      </c>
      <c r="AG411" s="1">
        <v>0</v>
      </c>
    </row>
    <row r="412" spans="1:33" x14ac:dyDescent="0.2">
      <c r="A412" s="7" t="s">
        <v>335</v>
      </c>
      <c r="B412" t="s">
        <v>39</v>
      </c>
      <c r="C412" t="str">
        <f>LOOKUP(A412,collections!A:A,collections!D:D)</f>
        <v>E.radra</v>
      </c>
      <c r="D412" t="str">
        <f t="shared" si="8"/>
        <v>Adult</v>
      </c>
      <c r="E412" t="str">
        <f>LOOKUP(A412,collections!A:A,collections!I:I)</f>
        <v>Dried</v>
      </c>
      <c r="F412" s="1">
        <f>LOOKUP(A412,collections!A:A,collections!K:K) - LOOKUP(A412,collections!A:A,collections!E:E)</f>
        <v>516</v>
      </c>
      <c r="G412" s="11">
        <f>INDEX([1]Leaf!$A:$I, MATCH(LOOKUP(A412,collections!A:A,collections!Y:Y)&amp;"."&amp;RIGHT(B412),[1]Leaf!$E:$E,0), 6)</f>
        <v>3.15</v>
      </c>
      <c r="I412" s="9">
        <f>INDEX([1]Leaf!$A:$I, MATCH(LOOKUP(A412,collections!A:A,collections!Y:Y)&amp;"."&amp;RIGHT(B412),[1]Leaf!$E:$E,0), 7)</f>
        <v>4.4999999999999998E-2</v>
      </c>
      <c r="R412" s="12">
        <v>3</v>
      </c>
      <c r="S412" s="12">
        <v>9</v>
      </c>
      <c r="T412" s="12">
        <v>7</v>
      </c>
      <c r="U412" s="12">
        <v>2</v>
      </c>
      <c r="V412" s="12">
        <v>5</v>
      </c>
      <c r="W412" s="12">
        <v>5</v>
      </c>
      <c r="X412" s="12">
        <v>3</v>
      </c>
      <c r="Y412" s="12">
        <v>4</v>
      </c>
      <c r="Z412" s="12">
        <v>4</v>
      </c>
      <c r="AA412" s="12">
        <v>1</v>
      </c>
      <c r="AB412" s="12">
        <v>4</v>
      </c>
      <c r="AC412" s="12">
        <v>0</v>
      </c>
      <c r="AD412" s="12">
        <v>4</v>
      </c>
      <c r="AE412" s="12">
        <v>0</v>
      </c>
      <c r="AF412" s="12">
        <v>5</v>
      </c>
      <c r="AG412" s="12">
        <v>0</v>
      </c>
    </row>
    <row r="413" spans="1:33" x14ac:dyDescent="0.2">
      <c r="A413" s="7" t="s">
        <v>336</v>
      </c>
      <c r="B413" t="s">
        <v>6</v>
      </c>
      <c r="C413" t="str">
        <f>LOOKUP(A413,collections!A:A,collections!D:D)</f>
        <v>E.cro</v>
      </c>
      <c r="D413" t="str">
        <f t="shared" si="8"/>
        <v>Adult</v>
      </c>
      <c r="E413" t="str">
        <f>LOOKUP(A413,collections!A:A,collections!I:I)</f>
        <v>Dried</v>
      </c>
      <c r="F413" s="1">
        <f>LOOKUP(A413,collections!A:A,collections!K:K) - LOOKUP(A413,collections!A:A,collections!E:E)</f>
        <v>516</v>
      </c>
      <c r="G413" s="11">
        <f>INDEX([1]Leaf!$A:$I, MATCH(LOOKUP(A413,collections!A:A,collections!Y:Y)&amp;"."&amp;RIGHT(B413),[1]Leaf!$E:$E,0), 6)</f>
        <v>32.880000000000003</v>
      </c>
      <c r="I413" s="9">
        <f>INDEX([1]Leaf!$A:$I, MATCH(LOOKUP(A413,collections!A:A,collections!Y:Y)&amp;"."&amp;RIGHT(B413),[1]Leaf!$E:$E,0), 7)</f>
        <v>0.34699999999999998</v>
      </c>
      <c r="R413" s="1">
        <v>3</v>
      </c>
      <c r="S413" s="1">
        <v>3</v>
      </c>
      <c r="T413" s="1">
        <v>3</v>
      </c>
      <c r="U413" s="1">
        <v>6</v>
      </c>
      <c r="V413" s="1">
        <v>4</v>
      </c>
      <c r="W413" s="1">
        <v>2</v>
      </c>
      <c r="X413" s="1">
        <v>4</v>
      </c>
      <c r="Y413" s="1">
        <v>3</v>
      </c>
      <c r="Z413" s="1">
        <v>3</v>
      </c>
      <c r="AA413" s="1">
        <v>2</v>
      </c>
      <c r="AB413" s="1">
        <v>4</v>
      </c>
      <c r="AC413" s="1">
        <v>0</v>
      </c>
      <c r="AD413" s="1">
        <v>4</v>
      </c>
      <c r="AE413" s="1">
        <v>3</v>
      </c>
      <c r="AF413" s="1">
        <v>3</v>
      </c>
      <c r="AG413" s="1">
        <v>2</v>
      </c>
    </row>
    <row r="414" spans="1:33" x14ac:dyDescent="0.2">
      <c r="A414" s="7" t="s">
        <v>336</v>
      </c>
      <c r="B414" t="s">
        <v>7</v>
      </c>
      <c r="C414" t="str">
        <f>LOOKUP(A414,collections!A:A,collections!D:D)</f>
        <v>E.cro</v>
      </c>
      <c r="D414" t="str">
        <f t="shared" si="8"/>
        <v>Adult</v>
      </c>
      <c r="E414" t="str">
        <f>LOOKUP(A414,collections!A:A,collections!I:I)</f>
        <v>Dried</v>
      </c>
      <c r="F414" s="1">
        <f>LOOKUP(A414,collections!A:A,collections!K:K) - LOOKUP(A414,collections!A:A,collections!E:E)</f>
        <v>516</v>
      </c>
      <c r="G414" s="11">
        <f>INDEX([1]Leaf!$A:$I, MATCH(LOOKUP(A414,collections!A:A,collections!Y:Y)&amp;"."&amp;RIGHT(B414),[1]Leaf!$E:$E,0), 6)</f>
        <v>19.46</v>
      </c>
      <c r="I414" s="9">
        <f>INDEX([1]Leaf!$A:$I, MATCH(LOOKUP(A414,collections!A:A,collections!Y:Y)&amp;"."&amp;RIGHT(B414),[1]Leaf!$E:$E,0), 7)</f>
        <v>0.153</v>
      </c>
      <c r="R414" s="1">
        <v>5</v>
      </c>
      <c r="S414" s="1">
        <v>9</v>
      </c>
      <c r="T414" s="1">
        <v>7</v>
      </c>
      <c r="U414" s="1">
        <v>7</v>
      </c>
      <c r="V414" s="1">
        <v>5</v>
      </c>
      <c r="W414" s="1">
        <v>14</v>
      </c>
      <c r="X414" s="1">
        <v>5</v>
      </c>
      <c r="Y414" s="1">
        <v>16</v>
      </c>
      <c r="Z414" s="1">
        <v>4</v>
      </c>
      <c r="AA414" s="1">
        <v>4</v>
      </c>
      <c r="AB414" s="1">
        <v>3</v>
      </c>
      <c r="AC414" s="1">
        <v>3</v>
      </c>
      <c r="AD414" s="1">
        <v>2</v>
      </c>
      <c r="AE414" s="1">
        <v>6</v>
      </c>
      <c r="AF414" s="1">
        <v>4</v>
      </c>
      <c r="AG414" s="1">
        <v>7</v>
      </c>
    </row>
    <row r="415" spans="1:33" x14ac:dyDescent="0.2">
      <c r="A415" s="7" t="s">
        <v>336</v>
      </c>
      <c r="B415" t="s">
        <v>39</v>
      </c>
      <c r="C415" t="str">
        <f>LOOKUP(A415,collections!A:A,collections!D:D)</f>
        <v>E.cro</v>
      </c>
      <c r="D415" t="str">
        <f t="shared" si="8"/>
        <v>Adult</v>
      </c>
      <c r="E415" t="str">
        <f>LOOKUP(A415,collections!A:A,collections!I:I)</f>
        <v>Dried</v>
      </c>
      <c r="F415" s="1">
        <f>LOOKUP(A415,collections!A:A,collections!K:K) - LOOKUP(A415,collections!A:A,collections!E:E)</f>
        <v>516</v>
      </c>
      <c r="G415" s="11">
        <f>INDEX([1]Leaf!$A:$I, MATCH(LOOKUP(A415,collections!A:A,collections!Y:Y)&amp;"."&amp;RIGHT(B415),[1]Leaf!$E:$E,0), 6)</f>
        <v>38.270000000000003</v>
      </c>
      <c r="I415" s="9">
        <f>INDEX([1]Leaf!$A:$I, MATCH(LOOKUP(A415,collections!A:A,collections!Y:Y)&amp;"."&amp;RIGHT(B415),[1]Leaf!$E:$E,0), 7)</f>
        <v>0.31900000000000001</v>
      </c>
      <c r="R415" s="1">
        <v>5</v>
      </c>
      <c r="S415" s="1">
        <v>14</v>
      </c>
      <c r="T415" s="1">
        <v>5</v>
      </c>
      <c r="U415" s="1">
        <v>10</v>
      </c>
      <c r="V415" s="1">
        <v>5</v>
      </c>
      <c r="W415" s="1">
        <v>13</v>
      </c>
      <c r="X415" s="1">
        <v>4</v>
      </c>
      <c r="Y415" s="1">
        <v>16</v>
      </c>
      <c r="Z415" s="1">
        <v>3</v>
      </c>
      <c r="AA415" s="1">
        <v>7</v>
      </c>
      <c r="AB415" s="1">
        <v>4</v>
      </c>
      <c r="AC415" s="1">
        <v>7</v>
      </c>
      <c r="AD415" s="1">
        <v>5</v>
      </c>
      <c r="AE415" s="1">
        <v>2</v>
      </c>
      <c r="AF415" s="1">
        <v>3</v>
      </c>
      <c r="AG415" s="1">
        <v>5</v>
      </c>
    </row>
    <row r="416" spans="1:33" x14ac:dyDescent="0.2">
      <c r="A416" s="7" t="s">
        <v>337</v>
      </c>
      <c r="B416" t="s">
        <v>6</v>
      </c>
      <c r="C416" t="str">
        <f>LOOKUP(A416,collections!A:A,collections!D:D)</f>
        <v>E.cro</v>
      </c>
      <c r="D416" t="str">
        <f t="shared" si="8"/>
        <v>Adult</v>
      </c>
      <c r="E416" t="str">
        <f>LOOKUP(A416,collections!A:A,collections!I:I)</f>
        <v>Dried</v>
      </c>
      <c r="F416" s="1">
        <f>LOOKUP(A416,collections!A:A,collections!K:K) - LOOKUP(A416,collections!A:A,collections!E:E)</f>
        <v>516</v>
      </c>
      <c r="G416" s="11">
        <f>INDEX([1]Leaf!$A:$I, MATCH(LOOKUP(A416,collections!A:A,collections!Y:Y)&amp;"."&amp;RIGHT(B416),[1]Leaf!$E:$E,0), 6)</f>
        <v>37.119999999999997</v>
      </c>
      <c r="I416" s="9">
        <f>INDEX([1]Leaf!$A:$I, MATCH(LOOKUP(A416,collections!A:A,collections!Y:Y)&amp;"."&amp;RIGHT(B416),[1]Leaf!$E:$E,0), 7)</f>
        <v>0.44</v>
      </c>
      <c r="R416" s="1">
        <v>3</v>
      </c>
      <c r="S416" s="1">
        <v>9</v>
      </c>
      <c r="T416" s="1">
        <v>4</v>
      </c>
      <c r="U416" s="1">
        <v>8</v>
      </c>
      <c r="V416" s="1">
        <v>3</v>
      </c>
      <c r="W416" s="1">
        <v>9</v>
      </c>
      <c r="X416" s="1">
        <v>4</v>
      </c>
      <c r="Y416" s="1">
        <v>8</v>
      </c>
      <c r="Z416" s="1">
        <v>4</v>
      </c>
      <c r="AA416" s="1">
        <v>0</v>
      </c>
      <c r="AB416" s="1">
        <v>4</v>
      </c>
      <c r="AC416" s="1">
        <v>1</v>
      </c>
      <c r="AD416" s="1">
        <v>2</v>
      </c>
      <c r="AE416" s="1">
        <v>0</v>
      </c>
      <c r="AF416" s="1">
        <v>2</v>
      </c>
      <c r="AG416" s="1">
        <v>0</v>
      </c>
    </row>
    <row r="417" spans="1:33" x14ac:dyDescent="0.2">
      <c r="A417" s="7" t="s">
        <v>337</v>
      </c>
      <c r="B417" t="s">
        <v>7</v>
      </c>
      <c r="C417" t="str">
        <f>LOOKUP(A417,collections!A:A,collections!D:D)</f>
        <v>E.cro</v>
      </c>
      <c r="D417" t="str">
        <f t="shared" si="8"/>
        <v>Adult</v>
      </c>
      <c r="E417" t="str">
        <f>LOOKUP(A417,collections!A:A,collections!I:I)</f>
        <v>Dried</v>
      </c>
      <c r="F417" s="1">
        <f>LOOKUP(A417,collections!A:A,collections!K:K) - LOOKUP(A417,collections!A:A,collections!E:E)</f>
        <v>516</v>
      </c>
      <c r="G417" s="11">
        <f>INDEX([1]Leaf!$A:$I, MATCH(LOOKUP(A417,collections!A:A,collections!Y:Y)&amp;"."&amp;RIGHT(B417),[1]Leaf!$E:$E,0), 6)</f>
        <v>31.98</v>
      </c>
      <c r="I417" s="9">
        <f>INDEX([1]Leaf!$A:$I, MATCH(LOOKUP(A417,collections!A:A,collections!Y:Y)&amp;"."&amp;RIGHT(B417),[1]Leaf!$E:$E,0), 7)</f>
        <v>0.29399999999999998</v>
      </c>
      <c r="R417" s="1">
        <v>5</v>
      </c>
      <c r="S417" s="1">
        <v>2</v>
      </c>
      <c r="T417" s="1">
        <v>6</v>
      </c>
      <c r="U417" s="1">
        <v>10</v>
      </c>
      <c r="V417" s="1">
        <v>3</v>
      </c>
      <c r="W417" s="1">
        <v>11</v>
      </c>
      <c r="X417" s="1">
        <v>4</v>
      </c>
      <c r="Y417" s="1">
        <v>7</v>
      </c>
      <c r="Z417" s="1">
        <v>4</v>
      </c>
      <c r="AA417" s="1">
        <v>8</v>
      </c>
      <c r="AB417" s="1">
        <v>5</v>
      </c>
      <c r="AC417" s="1">
        <v>5</v>
      </c>
      <c r="AD417" s="1">
        <v>4</v>
      </c>
      <c r="AE417" s="1">
        <v>9</v>
      </c>
      <c r="AF417" s="1">
        <v>3</v>
      </c>
      <c r="AG417" s="1">
        <v>9</v>
      </c>
    </row>
    <row r="418" spans="1:33" x14ac:dyDescent="0.2">
      <c r="A418" s="7" t="s">
        <v>337</v>
      </c>
      <c r="B418" t="s">
        <v>39</v>
      </c>
      <c r="C418" t="str">
        <f>LOOKUP(A418,collections!A:A,collections!D:D)</f>
        <v>E.cro</v>
      </c>
      <c r="D418" t="str">
        <f t="shared" si="8"/>
        <v>Adult</v>
      </c>
      <c r="E418" t="str">
        <f>LOOKUP(A418,collections!A:A,collections!I:I)</f>
        <v>Dried</v>
      </c>
      <c r="F418" s="1">
        <f>LOOKUP(A418,collections!A:A,collections!K:K) - LOOKUP(A418,collections!A:A,collections!E:E)</f>
        <v>516</v>
      </c>
      <c r="G418" s="11">
        <f>INDEX([1]Leaf!$A:$I, MATCH(LOOKUP(A418,collections!A:A,collections!Y:Y)&amp;"."&amp;RIGHT(B418),[1]Leaf!$E:$E,0), 6)</f>
        <v>7.11</v>
      </c>
      <c r="I418" s="9">
        <f>INDEX([1]Leaf!$A:$I, MATCH(LOOKUP(A418,collections!A:A,collections!Y:Y)&amp;"."&amp;RIGHT(B418),[1]Leaf!$E:$E,0), 7)</f>
        <v>8.1000000000000003E-2</v>
      </c>
      <c r="R418" s="1">
        <v>5</v>
      </c>
      <c r="S418" s="1">
        <v>3</v>
      </c>
      <c r="T418" s="1">
        <v>6</v>
      </c>
      <c r="U418" s="1">
        <v>6</v>
      </c>
      <c r="V418" s="1">
        <v>3</v>
      </c>
      <c r="W418" s="1">
        <v>4</v>
      </c>
      <c r="X418" s="1">
        <v>4</v>
      </c>
      <c r="Y418" s="1">
        <v>3</v>
      </c>
      <c r="Z418" s="1">
        <v>4</v>
      </c>
      <c r="AA418" s="1">
        <v>1</v>
      </c>
      <c r="AB418" s="1">
        <v>3</v>
      </c>
      <c r="AC418" s="1">
        <v>1</v>
      </c>
      <c r="AD418" s="1">
        <v>3</v>
      </c>
      <c r="AE418" s="1">
        <v>0</v>
      </c>
      <c r="AF418" s="1">
        <v>3</v>
      </c>
      <c r="AG418" s="1">
        <v>0</v>
      </c>
    </row>
    <row r="419" spans="1:33" x14ac:dyDescent="0.2">
      <c r="A419" s="7" t="s">
        <v>338</v>
      </c>
      <c r="B419" t="s">
        <v>6</v>
      </c>
      <c r="C419" t="str">
        <f>LOOKUP(A419,collections!A:A,collections!D:D)</f>
        <v>E.csdn</v>
      </c>
      <c r="D419" t="str">
        <f t="shared" si="8"/>
        <v>Adult</v>
      </c>
      <c r="E419" t="str">
        <f>LOOKUP(A419,collections!A:A,collections!I:I)</f>
        <v>Dried</v>
      </c>
      <c r="F419" s="1">
        <f>LOOKUP(A419,collections!A:A,collections!K:K) - LOOKUP(A419,collections!A:A,collections!E:E)</f>
        <v>516</v>
      </c>
      <c r="G419" s="11">
        <f>INDEX([1]Leaf!$A:$I, MATCH(LOOKUP(A419,collections!A:A,collections!Y:Y)&amp;"."&amp;RIGHT(B419),[1]Leaf!$E:$E,0), 6)</f>
        <v>32.64</v>
      </c>
      <c r="I419" s="9">
        <f>INDEX([1]Leaf!$A:$I, MATCH(LOOKUP(A419,collections!A:A,collections!Y:Y)&amp;"."&amp;RIGHT(B419),[1]Leaf!$E:$E,0), 7)</f>
        <v>0.60199999999999998</v>
      </c>
      <c r="R419" s="1">
        <v>3</v>
      </c>
      <c r="S419" s="1">
        <v>7</v>
      </c>
      <c r="T419" s="1">
        <v>4</v>
      </c>
      <c r="U419" s="1">
        <v>8</v>
      </c>
      <c r="V419" s="1">
        <v>5</v>
      </c>
      <c r="W419" s="1">
        <v>6</v>
      </c>
      <c r="X419" s="1">
        <v>5</v>
      </c>
      <c r="Y419" s="1">
        <v>4</v>
      </c>
      <c r="Z419" s="1">
        <v>1</v>
      </c>
      <c r="AA419" s="1">
        <v>0</v>
      </c>
      <c r="AB419" s="1">
        <v>1</v>
      </c>
      <c r="AC419" s="1">
        <v>0</v>
      </c>
      <c r="AD419" s="1">
        <v>2</v>
      </c>
      <c r="AE419" s="1">
        <v>0</v>
      </c>
      <c r="AF419" s="1">
        <v>1</v>
      </c>
      <c r="AG419" s="1">
        <v>1</v>
      </c>
    </row>
    <row r="420" spans="1:33" x14ac:dyDescent="0.2">
      <c r="A420" s="7" t="s">
        <v>338</v>
      </c>
      <c r="B420" t="s">
        <v>7</v>
      </c>
      <c r="C420" t="str">
        <f>LOOKUP(A420,collections!A:A,collections!D:D)</f>
        <v>E.csdn</v>
      </c>
      <c r="D420" t="str">
        <f t="shared" si="8"/>
        <v>Adult</v>
      </c>
      <c r="E420" t="str">
        <f>LOOKUP(A420,collections!A:A,collections!I:I)</f>
        <v>Dried</v>
      </c>
      <c r="F420" s="1">
        <f>LOOKUP(A420,collections!A:A,collections!K:K) - LOOKUP(A420,collections!A:A,collections!E:E)</f>
        <v>516</v>
      </c>
      <c r="G420" s="11">
        <f>INDEX([1]Leaf!$A:$I, MATCH(LOOKUP(A420,collections!A:A,collections!Y:Y)&amp;"."&amp;RIGHT(B420),[1]Leaf!$E:$E,0), 6)</f>
        <v>44.15</v>
      </c>
      <c r="I420" s="9">
        <f>INDEX([1]Leaf!$A:$I, MATCH(LOOKUP(A420,collections!A:A,collections!Y:Y)&amp;"."&amp;RIGHT(B420),[1]Leaf!$E:$E,0), 7)</f>
        <v>0.59199999999999997</v>
      </c>
      <c r="R420" s="1">
        <v>2</v>
      </c>
      <c r="S420" s="1">
        <v>4</v>
      </c>
      <c r="T420" s="1">
        <v>2</v>
      </c>
      <c r="U420" s="1">
        <v>6</v>
      </c>
      <c r="V420" s="1">
        <v>3</v>
      </c>
      <c r="W420" s="1">
        <v>5</v>
      </c>
      <c r="X420" s="1">
        <v>2</v>
      </c>
      <c r="Y420" s="1">
        <v>8</v>
      </c>
      <c r="Z420" s="1">
        <v>3</v>
      </c>
      <c r="AA420" s="1">
        <v>1</v>
      </c>
      <c r="AB420" s="1">
        <v>2</v>
      </c>
      <c r="AC420" s="1">
        <v>1</v>
      </c>
      <c r="AD420" s="1">
        <v>3</v>
      </c>
      <c r="AE420" s="1">
        <v>0</v>
      </c>
      <c r="AF420" s="1">
        <v>3</v>
      </c>
      <c r="AG420" s="1">
        <v>0</v>
      </c>
    </row>
    <row r="421" spans="1:33" x14ac:dyDescent="0.2">
      <c r="A421" s="7" t="s">
        <v>338</v>
      </c>
      <c r="B421" t="s">
        <v>39</v>
      </c>
      <c r="C421" t="str">
        <f>LOOKUP(A421,collections!A:A,collections!D:D)</f>
        <v>E.csdn</v>
      </c>
      <c r="D421" t="str">
        <f t="shared" si="8"/>
        <v>Adult</v>
      </c>
      <c r="E421" t="str">
        <f>LOOKUP(A421,collections!A:A,collections!I:I)</f>
        <v>Dried</v>
      </c>
      <c r="F421" s="1">
        <f>LOOKUP(A421,collections!A:A,collections!K:K) - LOOKUP(A421,collections!A:A,collections!E:E)</f>
        <v>516</v>
      </c>
      <c r="G421" s="11">
        <f>INDEX([1]Leaf!$A:$I, MATCH(LOOKUP(A421,collections!A:A,collections!Y:Y)&amp;"."&amp;RIGHT(B421),[1]Leaf!$E:$E,0), 6)</f>
        <v>30.38</v>
      </c>
      <c r="I421" s="9">
        <f>INDEX([1]Leaf!$A:$I, MATCH(LOOKUP(A421,collections!A:A,collections!Y:Y)&amp;"."&amp;RIGHT(B421),[1]Leaf!$E:$E,0), 7)</f>
        <v>0.51600000000000001</v>
      </c>
      <c r="R421" s="1">
        <v>4</v>
      </c>
      <c r="S421" s="1">
        <v>9</v>
      </c>
      <c r="T421" s="1">
        <v>5</v>
      </c>
      <c r="U421" s="1">
        <v>8</v>
      </c>
      <c r="V421" s="1">
        <v>3</v>
      </c>
      <c r="W421" s="1">
        <v>5</v>
      </c>
      <c r="X421" s="1">
        <v>4</v>
      </c>
      <c r="Y421" s="1">
        <v>9</v>
      </c>
      <c r="Z421" s="1">
        <v>1</v>
      </c>
      <c r="AA421" s="1">
        <v>3</v>
      </c>
      <c r="AB421" s="1">
        <v>4</v>
      </c>
      <c r="AC421" s="1">
        <v>0</v>
      </c>
      <c r="AD421" s="1">
        <v>2</v>
      </c>
      <c r="AE421" s="1">
        <v>1</v>
      </c>
      <c r="AF421" s="1">
        <v>2</v>
      </c>
      <c r="AG421" s="1">
        <v>0</v>
      </c>
    </row>
    <row r="422" spans="1:33" x14ac:dyDescent="0.2">
      <c r="A422" s="7" t="s">
        <v>339</v>
      </c>
      <c r="B422" t="s">
        <v>6</v>
      </c>
      <c r="C422" t="str">
        <f>LOOKUP(A422,collections!A:A,collections!D:D)</f>
        <v>E.cyp</v>
      </c>
      <c r="D422" t="str">
        <f t="shared" si="8"/>
        <v>Adult</v>
      </c>
      <c r="E422" t="str">
        <f>LOOKUP(A422,collections!A:A,collections!I:I)</f>
        <v>Dried</v>
      </c>
      <c r="F422" s="1">
        <f>LOOKUP(A422,collections!A:A,collections!K:K) - LOOKUP(A422,collections!A:A,collections!E:E)</f>
        <v>516</v>
      </c>
      <c r="G422" s="11">
        <f>INDEX([1]Leaf!$A:$I, MATCH(LOOKUP(A422,collections!A:A,collections!Y:Y)&amp;"."&amp;RIGHT(B422),[1]Leaf!$E:$E,0), 6)</f>
        <v>34.46</v>
      </c>
      <c r="I422" s="9">
        <f>INDEX([1]Leaf!$A:$I, MATCH(LOOKUP(A422,collections!A:A,collections!Y:Y)&amp;"."&amp;RIGHT(B422),[1]Leaf!$E:$E,0), 7)</f>
        <v>0.75900000000000001</v>
      </c>
      <c r="R422" s="1">
        <v>3</v>
      </c>
      <c r="S422" s="1">
        <v>9</v>
      </c>
      <c r="T422" s="1">
        <v>4</v>
      </c>
      <c r="U422" s="1">
        <v>6</v>
      </c>
      <c r="V422" s="1">
        <v>2</v>
      </c>
      <c r="W422" s="1">
        <v>5</v>
      </c>
      <c r="X422" s="1">
        <v>4</v>
      </c>
      <c r="Y422" s="1">
        <v>4</v>
      </c>
      <c r="Z422" s="1">
        <v>2</v>
      </c>
      <c r="AA422" s="1">
        <v>8</v>
      </c>
      <c r="AB422" s="1">
        <v>4</v>
      </c>
      <c r="AC422" s="1">
        <v>10</v>
      </c>
      <c r="AD422" s="1">
        <v>3</v>
      </c>
      <c r="AE422" s="1">
        <v>10</v>
      </c>
      <c r="AF422" s="1">
        <v>3</v>
      </c>
      <c r="AG422" s="1">
        <v>12</v>
      </c>
    </row>
    <row r="423" spans="1:33" x14ac:dyDescent="0.2">
      <c r="A423" s="7" t="s">
        <v>339</v>
      </c>
      <c r="B423" t="s">
        <v>7</v>
      </c>
      <c r="C423" t="str">
        <f>LOOKUP(A423,collections!A:A,collections!D:D)</f>
        <v>E.cyp</v>
      </c>
      <c r="D423" t="str">
        <f t="shared" si="8"/>
        <v>Adult</v>
      </c>
      <c r="E423" t="str">
        <f>LOOKUP(A423,collections!A:A,collections!I:I)</f>
        <v>Dried</v>
      </c>
      <c r="F423" s="1">
        <f>LOOKUP(A423,collections!A:A,collections!K:K) - LOOKUP(A423,collections!A:A,collections!E:E)</f>
        <v>516</v>
      </c>
      <c r="G423" s="11">
        <f>INDEX([1]Leaf!$A:$I, MATCH(LOOKUP(A423,collections!A:A,collections!Y:Y)&amp;"."&amp;RIGHT(B423),[1]Leaf!$E:$E,0), 6)</f>
        <v>81.069999999999993</v>
      </c>
      <c r="I423" s="9">
        <f>INDEX([1]Leaf!$A:$I, MATCH(LOOKUP(A423,collections!A:A,collections!Y:Y)&amp;"."&amp;RIGHT(B423),[1]Leaf!$E:$E,0), 7)</f>
        <v>1.7889999999999999</v>
      </c>
      <c r="R423" s="1">
        <v>3</v>
      </c>
      <c r="S423" s="1">
        <v>11</v>
      </c>
      <c r="T423" s="1">
        <v>5</v>
      </c>
      <c r="U423" s="1">
        <v>10</v>
      </c>
      <c r="V423" s="1">
        <v>4</v>
      </c>
      <c r="W423" s="1">
        <v>13</v>
      </c>
      <c r="X423" s="1">
        <v>4</v>
      </c>
      <c r="Y423" s="1">
        <v>12</v>
      </c>
      <c r="Z423" s="1">
        <v>3</v>
      </c>
      <c r="AA423" s="1">
        <v>12</v>
      </c>
      <c r="AB423" s="1">
        <v>5</v>
      </c>
      <c r="AC423" s="1">
        <v>11</v>
      </c>
      <c r="AD423" s="1">
        <v>6</v>
      </c>
      <c r="AE423" s="1">
        <v>10</v>
      </c>
      <c r="AF423" s="1">
        <v>5</v>
      </c>
      <c r="AG423" s="1">
        <v>12</v>
      </c>
    </row>
    <row r="424" spans="1:33" x14ac:dyDescent="0.2">
      <c r="A424" s="7" t="s">
        <v>339</v>
      </c>
      <c r="B424" t="s">
        <v>39</v>
      </c>
      <c r="C424" t="str">
        <f>LOOKUP(A424,collections!A:A,collections!D:D)</f>
        <v>E.cyp</v>
      </c>
      <c r="D424" t="str">
        <f t="shared" si="8"/>
        <v>Adult</v>
      </c>
      <c r="E424" t="str">
        <f>LOOKUP(A424,collections!A:A,collections!I:I)</f>
        <v>Dried</v>
      </c>
      <c r="F424" s="1">
        <f>LOOKUP(A424,collections!A:A,collections!K:K) - LOOKUP(A424,collections!A:A,collections!E:E)</f>
        <v>516</v>
      </c>
      <c r="G424" s="11">
        <f>INDEX([1]Leaf!$A:$I, MATCH(LOOKUP(A424,collections!A:A,collections!Y:Y)&amp;"."&amp;RIGHT(B424),[1]Leaf!$E:$E,0), 6)</f>
        <v>89.19</v>
      </c>
      <c r="I424" s="9">
        <f>INDEX([1]Leaf!$A:$I, MATCH(LOOKUP(A424,collections!A:A,collections!Y:Y)&amp;"."&amp;RIGHT(B424),[1]Leaf!$E:$E,0), 7)</f>
        <v>1.9690000000000001</v>
      </c>
      <c r="R424" s="1">
        <v>3</v>
      </c>
      <c r="S424" s="1">
        <v>9</v>
      </c>
      <c r="T424" s="1">
        <v>6</v>
      </c>
      <c r="U424" s="1">
        <v>8</v>
      </c>
      <c r="V424" s="1">
        <v>4</v>
      </c>
      <c r="W424" s="1">
        <v>6</v>
      </c>
      <c r="X424" s="1">
        <v>6</v>
      </c>
      <c r="Y424" s="1">
        <v>7</v>
      </c>
      <c r="Z424" s="1">
        <v>4</v>
      </c>
      <c r="AA424" s="1">
        <v>14</v>
      </c>
      <c r="AB424" s="1">
        <v>3</v>
      </c>
      <c r="AC424" s="1">
        <v>13</v>
      </c>
      <c r="AD424" s="1">
        <v>5</v>
      </c>
      <c r="AE424" s="1">
        <v>11</v>
      </c>
      <c r="AF424" s="1">
        <v>3</v>
      </c>
      <c r="AG424" s="1">
        <v>13</v>
      </c>
    </row>
    <row r="425" spans="1:33" x14ac:dyDescent="0.2">
      <c r="A425" s="7" t="s">
        <v>340</v>
      </c>
      <c r="B425" t="s">
        <v>6</v>
      </c>
      <c r="C425" t="str">
        <f>LOOKUP(A425,collections!A:A,collections!D:D)</f>
        <v>E.obl</v>
      </c>
      <c r="D425" t="str">
        <f t="shared" si="8"/>
        <v>Adult</v>
      </c>
      <c r="E425" t="str">
        <f>LOOKUP(A425,collections!A:A,collections!I:I)</f>
        <v>Dried</v>
      </c>
      <c r="F425" s="1">
        <f>LOOKUP(A425,collections!A:A,collections!K:K) - LOOKUP(A425,collections!A:A,collections!E:E)</f>
        <v>301</v>
      </c>
      <c r="G425" s="11">
        <f>INDEX([1]Leaf!$A:$I, MATCH(LOOKUP(A425,collections!A:A,collections!Y:Y)&amp;"."&amp;RIGHT(B425),[1]Leaf!$E:$E,0), 6)</f>
        <v>20.64</v>
      </c>
      <c r="I425" s="9">
        <f>INDEX([1]Leaf!$A:$I, MATCH(LOOKUP(A425,collections!A:A,collections!Y:Y)&amp;"."&amp;RIGHT(B425),[1]Leaf!$E:$E,0), 7)</f>
        <v>0.375</v>
      </c>
      <c r="R425" s="1">
        <v>4</v>
      </c>
      <c r="S425" s="1">
        <v>7</v>
      </c>
      <c r="T425" s="1">
        <v>6</v>
      </c>
      <c r="U425" s="1">
        <v>9</v>
      </c>
      <c r="V425" s="1">
        <v>3</v>
      </c>
      <c r="W425" s="1">
        <v>7</v>
      </c>
      <c r="X425" s="1">
        <v>5</v>
      </c>
      <c r="Y425" s="1">
        <v>10</v>
      </c>
      <c r="Z425" s="1">
        <v>3</v>
      </c>
      <c r="AA425" s="1">
        <v>5</v>
      </c>
      <c r="AB425" s="1">
        <v>4</v>
      </c>
      <c r="AC425" s="1">
        <v>4</v>
      </c>
      <c r="AD425" s="1">
        <v>4</v>
      </c>
      <c r="AE425" s="1">
        <v>3</v>
      </c>
      <c r="AF425" s="1">
        <v>3</v>
      </c>
      <c r="AG425" s="1">
        <v>4</v>
      </c>
    </row>
    <row r="426" spans="1:33" x14ac:dyDescent="0.2">
      <c r="A426" s="7" t="s">
        <v>340</v>
      </c>
      <c r="B426" t="s">
        <v>7</v>
      </c>
      <c r="C426" t="str">
        <f>LOOKUP(A426,collections!A:A,collections!D:D)</f>
        <v>E.obl</v>
      </c>
      <c r="D426" t="str">
        <f t="shared" ref="D426:D471" si="9">IF(LEFT(B426)="J","Juvenile","Adult")</f>
        <v>Adult</v>
      </c>
      <c r="E426" t="str">
        <f>LOOKUP(A426,collections!A:A,collections!I:I)</f>
        <v>Dried</v>
      </c>
      <c r="F426" s="1">
        <f>LOOKUP(A426,collections!A:A,collections!K:K) - LOOKUP(A426,collections!A:A,collections!E:E)</f>
        <v>301</v>
      </c>
      <c r="G426" s="11">
        <f>INDEX([1]Leaf!$A:$I, MATCH(LOOKUP(A426,collections!A:A,collections!Y:Y)&amp;"."&amp;RIGHT(B426),[1]Leaf!$E:$E,0), 6)</f>
        <v>40.14</v>
      </c>
      <c r="I426" s="9">
        <f>INDEX([1]Leaf!$A:$I, MATCH(LOOKUP(A426,collections!A:A,collections!Y:Y)&amp;"."&amp;RIGHT(B426),[1]Leaf!$E:$E,0), 7)</f>
        <v>0.58279999999999998</v>
      </c>
      <c r="R426" s="1">
        <v>6</v>
      </c>
      <c r="S426" s="1">
        <v>6</v>
      </c>
      <c r="T426" s="1">
        <v>6</v>
      </c>
      <c r="U426" s="1">
        <v>10</v>
      </c>
      <c r="V426" s="1">
        <v>4</v>
      </c>
      <c r="W426" s="1">
        <v>7</v>
      </c>
      <c r="X426" s="1">
        <v>5</v>
      </c>
      <c r="Y426" s="1">
        <v>6</v>
      </c>
      <c r="Z426" s="1">
        <v>4</v>
      </c>
      <c r="AA426" s="1">
        <v>0</v>
      </c>
      <c r="AB426" s="1">
        <v>4</v>
      </c>
      <c r="AC426" s="1">
        <v>1</v>
      </c>
      <c r="AD426" s="1">
        <v>4</v>
      </c>
      <c r="AE426" s="1">
        <v>0</v>
      </c>
      <c r="AF426" s="1">
        <v>4</v>
      </c>
      <c r="AG426" s="1">
        <v>0</v>
      </c>
    </row>
    <row r="427" spans="1:33" x14ac:dyDescent="0.2">
      <c r="A427" s="7" t="s">
        <v>340</v>
      </c>
      <c r="B427" t="s">
        <v>39</v>
      </c>
      <c r="C427" t="str">
        <f>LOOKUP(A427,collections!A:A,collections!D:D)</f>
        <v>E.obl</v>
      </c>
      <c r="D427" t="str">
        <f t="shared" si="9"/>
        <v>Adult</v>
      </c>
      <c r="E427" t="str">
        <f>LOOKUP(A427,collections!A:A,collections!I:I)</f>
        <v>Dried</v>
      </c>
      <c r="F427" s="1">
        <f>LOOKUP(A427,collections!A:A,collections!K:K) - LOOKUP(A427,collections!A:A,collections!E:E)</f>
        <v>301</v>
      </c>
      <c r="G427" s="11">
        <f>INDEX([1]Leaf!$A:$I, MATCH(LOOKUP(A427,collections!A:A,collections!Y:Y)&amp;"."&amp;RIGHT(B427),[1]Leaf!$E:$E,0), 6)</f>
        <v>64.790000000000006</v>
      </c>
      <c r="I427" s="9">
        <f>INDEX([1]Leaf!$A:$I, MATCH(LOOKUP(A427,collections!A:A,collections!Y:Y)&amp;"."&amp;RIGHT(B427),[1]Leaf!$E:$E,0), 7)</f>
        <v>0.97750000000000004</v>
      </c>
      <c r="R427" s="1">
        <v>3</v>
      </c>
      <c r="S427" s="1">
        <v>11</v>
      </c>
      <c r="T427" s="1">
        <v>3</v>
      </c>
      <c r="U427" s="1">
        <v>6</v>
      </c>
      <c r="V427" s="1">
        <v>5</v>
      </c>
      <c r="W427" s="1">
        <v>4</v>
      </c>
      <c r="X427" s="1">
        <v>3</v>
      </c>
      <c r="Y427" s="1">
        <v>7</v>
      </c>
      <c r="Z427" s="1">
        <v>5</v>
      </c>
      <c r="AA427" s="1">
        <v>3</v>
      </c>
      <c r="AB427" s="1">
        <v>4</v>
      </c>
      <c r="AC427" s="1">
        <v>2</v>
      </c>
      <c r="AD427" s="1">
        <v>3</v>
      </c>
      <c r="AE427" s="1">
        <v>1</v>
      </c>
      <c r="AF427" s="1">
        <v>4</v>
      </c>
      <c r="AG427" s="1">
        <v>2</v>
      </c>
    </row>
    <row r="428" spans="1:33" x14ac:dyDescent="0.2">
      <c r="A428" s="7" t="s">
        <v>341</v>
      </c>
      <c r="B428" t="s">
        <v>6</v>
      </c>
      <c r="C428" t="str">
        <f>LOOKUP(A428,collections!A:A,collections!D:D)</f>
        <v>E.glblb</v>
      </c>
      <c r="D428" t="str">
        <f t="shared" si="9"/>
        <v>Adult</v>
      </c>
      <c r="E428" t="str">
        <f>LOOKUP(A428,collections!A:A,collections!I:I)</f>
        <v>Dried</v>
      </c>
      <c r="F428" s="1">
        <f>LOOKUP(A428,collections!A:A,collections!K:K) - LOOKUP(A428,collections!A:A,collections!E:E)</f>
        <v>212</v>
      </c>
      <c r="G428" s="11">
        <f>INDEX([1]Leaf!$A:$I, MATCH(LOOKUP(A428,collections!A:A,collections!Y:Y)&amp;"."&amp;RIGHT(B428),[1]Leaf!$E:$E,0), 6)</f>
        <v>132.85</v>
      </c>
      <c r="I428" s="9">
        <f>INDEX([1]Leaf!$A:$I, MATCH(LOOKUP(A428,collections!A:A,collections!Y:Y)&amp;"."&amp;RIGHT(B428),[1]Leaf!$E:$E,0), 7)</f>
        <v>3.4815999999999998</v>
      </c>
      <c r="R428" s="1">
        <v>5</v>
      </c>
      <c r="S428" s="1">
        <v>8</v>
      </c>
      <c r="T428" s="1">
        <v>4</v>
      </c>
      <c r="U428" s="1">
        <v>7</v>
      </c>
      <c r="V428" s="1">
        <v>3</v>
      </c>
      <c r="W428" s="1">
        <v>7</v>
      </c>
      <c r="X428" s="1">
        <v>4</v>
      </c>
      <c r="Y428" s="1">
        <v>7</v>
      </c>
      <c r="Z428" s="1">
        <v>4</v>
      </c>
      <c r="AA428" s="1">
        <v>4</v>
      </c>
      <c r="AB428" s="1">
        <v>3</v>
      </c>
      <c r="AC428" s="1">
        <v>5</v>
      </c>
      <c r="AD428" s="1">
        <v>6</v>
      </c>
      <c r="AE428" s="1">
        <v>5</v>
      </c>
      <c r="AF428" s="1">
        <v>4</v>
      </c>
      <c r="AG428" s="1">
        <v>4</v>
      </c>
    </row>
    <row r="429" spans="1:33" x14ac:dyDescent="0.2">
      <c r="A429" s="7" t="s">
        <v>341</v>
      </c>
      <c r="B429" t="s">
        <v>7</v>
      </c>
      <c r="C429" t="str">
        <f>LOOKUP(A429,collections!A:A,collections!D:D)</f>
        <v>E.glblb</v>
      </c>
      <c r="D429" t="str">
        <f t="shared" si="9"/>
        <v>Adult</v>
      </c>
      <c r="E429" t="str">
        <f>LOOKUP(A429,collections!A:A,collections!I:I)</f>
        <v>Dried</v>
      </c>
      <c r="F429" s="1">
        <f>LOOKUP(A429,collections!A:A,collections!K:K) - LOOKUP(A429,collections!A:A,collections!E:E)</f>
        <v>212</v>
      </c>
      <c r="G429" s="11">
        <f>INDEX([1]Leaf!$A:$I, MATCH(LOOKUP(A429,collections!A:A,collections!Y:Y)&amp;"."&amp;RIGHT(B429),[1]Leaf!$E:$E,0), 6)</f>
        <v>126.15</v>
      </c>
      <c r="I429" s="9">
        <f>INDEX([1]Leaf!$A:$I, MATCH(LOOKUP(A429,collections!A:A,collections!Y:Y)&amp;"."&amp;RIGHT(B429),[1]Leaf!$E:$E,0), 7)</f>
        <v>3.6009000000000002</v>
      </c>
      <c r="R429" s="1">
        <v>3</v>
      </c>
      <c r="S429" s="1">
        <v>8</v>
      </c>
      <c r="T429" s="1">
        <v>2</v>
      </c>
      <c r="U429" s="1">
        <v>7</v>
      </c>
      <c r="V429" s="1">
        <v>2</v>
      </c>
      <c r="W429" s="1">
        <v>10</v>
      </c>
      <c r="X429" s="1">
        <v>2</v>
      </c>
      <c r="Y429" s="1">
        <v>11</v>
      </c>
      <c r="Z429" s="1">
        <v>3</v>
      </c>
      <c r="AA429" s="1">
        <v>9</v>
      </c>
      <c r="AB429" s="1">
        <v>3</v>
      </c>
      <c r="AC429" s="1">
        <v>7</v>
      </c>
      <c r="AD429" s="1">
        <v>4</v>
      </c>
      <c r="AE429" s="1">
        <v>1</v>
      </c>
      <c r="AF429" s="1">
        <v>5</v>
      </c>
      <c r="AG429" s="1">
        <v>3</v>
      </c>
    </row>
    <row r="430" spans="1:33" x14ac:dyDescent="0.2">
      <c r="A430" s="7" t="s">
        <v>341</v>
      </c>
      <c r="B430" t="s">
        <v>39</v>
      </c>
      <c r="C430" t="str">
        <f>LOOKUP(A430,collections!A:A,collections!D:D)</f>
        <v>E.glblb</v>
      </c>
      <c r="D430" t="str">
        <f t="shared" si="9"/>
        <v>Adult</v>
      </c>
      <c r="E430" t="str">
        <f>LOOKUP(A430,collections!A:A,collections!I:I)</f>
        <v>Dried</v>
      </c>
      <c r="F430" s="1">
        <f>LOOKUP(A430,collections!A:A,collections!K:K) - LOOKUP(A430,collections!A:A,collections!E:E)</f>
        <v>212</v>
      </c>
      <c r="G430" s="11">
        <f>INDEX([1]Leaf!$A:$I, MATCH(LOOKUP(A430,collections!A:A,collections!Y:Y)&amp;"."&amp;RIGHT(B430),[1]Leaf!$E:$E,0), 6)</f>
        <v>140.22</v>
      </c>
      <c r="I430" s="9">
        <f>INDEX([1]Leaf!$A:$I, MATCH(LOOKUP(A430,collections!A:A,collections!Y:Y)&amp;"."&amp;RIGHT(B430),[1]Leaf!$E:$E,0), 7)</f>
        <v>4.1151999999999997</v>
      </c>
      <c r="R430" s="1">
        <v>4</v>
      </c>
      <c r="S430" s="1">
        <v>3</v>
      </c>
      <c r="T430" s="1">
        <v>2</v>
      </c>
      <c r="U430" s="1">
        <v>7</v>
      </c>
      <c r="V430" s="1">
        <v>4</v>
      </c>
      <c r="W430" s="1">
        <v>4</v>
      </c>
      <c r="X430" s="1">
        <v>3</v>
      </c>
      <c r="Y430" s="1">
        <v>3</v>
      </c>
      <c r="Z430" s="1">
        <v>3</v>
      </c>
      <c r="AA430" s="1">
        <v>0</v>
      </c>
      <c r="AB430" s="1">
        <v>7</v>
      </c>
      <c r="AC430" s="1">
        <v>0</v>
      </c>
      <c r="AD430" s="1">
        <v>3</v>
      </c>
      <c r="AE430" s="1">
        <v>1</v>
      </c>
      <c r="AF430" s="1">
        <v>3</v>
      </c>
      <c r="AG430" s="1">
        <v>3</v>
      </c>
    </row>
    <row r="431" spans="1:33" x14ac:dyDescent="0.2">
      <c r="A431" s="7" t="s">
        <v>342</v>
      </c>
      <c r="B431" t="s">
        <v>6</v>
      </c>
      <c r="C431" t="str">
        <f>LOOKUP(A431,collections!A:A,collections!D:D)</f>
        <v>E.glblb</v>
      </c>
      <c r="D431" t="str">
        <f t="shared" si="9"/>
        <v>Adult</v>
      </c>
      <c r="E431" t="str">
        <f>LOOKUP(A431,collections!A:A,collections!I:I)</f>
        <v>Dried</v>
      </c>
      <c r="F431" s="1">
        <f>LOOKUP(A431,collections!A:A,collections!K:K) - LOOKUP(A431,collections!A:A,collections!E:E)</f>
        <v>212</v>
      </c>
      <c r="G431" s="11">
        <f>INDEX([1]Leaf!$A:$I, MATCH(LOOKUP(A431,collections!A:A,collections!Y:Y)&amp;"."&amp;RIGHT(B431),[1]Leaf!$E:$E,0), 6)</f>
        <v>124.17</v>
      </c>
      <c r="I431" s="9">
        <f>INDEX([1]Leaf!$A:$I, MATCH(LOOKUP(A431,collections!A:A,collections!Y:Y)&amp;"."&amp;RIGHT(B431),[1]Leaf!$E:$E,0), 7)</f>
        <v>3.9762</v>
      </c>
      <c r="R431" s="1">
        <v>3</v>
      </c>
      <c r="S431" s="1">
        <v>15</v>
      </c>
      <c r="T431" s="1">
        <v>4</v>
      </c>
      <c r="U431" s="1">
        <v>10</v>
      </c>
      <c r="V431" s="1">
        <v>6</v>
      </c>
      <c r="W431" s="1">
        <v>4</v>
      </c>
      <c r="X431" s="1">
        <v>6</v>
      </c>
      <c r="Y431" s="1">
        <v>6</v>
      </c>
      <c r="Z431" s="1">
        <v>3</v>
      </c>
      <c r="AA431" s="1">
        <v>10</v>
      </c>
      <c r="AB431" s="1">
        <v>4</v>
      </c>
      <c r="AC431" s="1">
        <v>6</v>
      </c>
      <c r="AD431" s="1">
        <v>6</v>
      </c>
      <c r="AE431" s="1">
        <v>7</v>
      </c>
      <c r="AF431" s="1">
        <v>4</v>
      </c>
      <c r="AG431" s="1">
        <v>7</v>
      </c>
    </row>
    <row r="432" spans="1:33" x14ac:dyDescent="0.2">
      <c r="A432" s="7" t="s">
        <v>342</v>
      </c>
      <c r="B432" t="s">
        <v>7</v>
      </c>
      <c r="C432" t="str">
        <f>LOOKUP(A432,collections!A:A,collections!D:D)</f>
        <v>E.glblb</v>
      </c>
      <c r="D432" t="str">
        <f t="shared" si="9"/>
        <v>Adult</v>
      </c>
      <c r="E432" t="str">
        <f>LOOKUP(A432,collections!A:A,collections!I:I)</f>
        <v>Dried</v>
      </c>
      <c r="F432" s="1">
        <f>LOOKUP(A432,collections!A:A,collections!K:K) - LOOKUP(A432,collections!A:A,collections!E:E)</f>
        <v>212</v>
      </c>
      <c r="G432" s="11">
        <f>INDEX([1]Leaf!$A:$I, MATCH(LOOKUP(A432,collections!A:A,collections!Y:Y)&amp;"."&amp;RIGHT(B432),[1]Leaf!$E:$E,0), 6)</f>
        <v>169.96</v>
      </c>
      <c r="I432" s="9">
        <f>INDEX([1]Leaf!$A:$I, MATCH(LOOKUP(A432,collections!A:A,collections!Y:Y)&amp;"."&amp;RIGHT(B432),[1]Leaf!$E:$E,0), 7)</f>
        <v>5.4855999999999998</v>
      </c>
      <c r="R432" s="1">
        <v>4</v>
      </c>
      <c r="S432" s="1">
        <v>12</v>
      </c>
      <c r="T432" s="1">
        <v>5</v>
      </c>
      <c r="U432" s="1">
        <v>10</v>
      </c>
      <c r="V432" s="1">
        <v>3</v>
      </c>
      <c r="W432" s="1">
        <v>13</v>
      </c>
      <c r="X432" s="1">
        <v>3</v>
      </c>
      <c r="Y432" s="1">
        <v>7</v>
      </c>
      <c r="Z432" s="1">
        <v>2</v>
      </c>
      <c r="AA432" s="1">
        <v>3</v>
      </c>
      <c r="AB432" s="1">
        <v>5</v>
      </c>
      <c r="AC432" s="1">
        <v>0</v>
      </c>
      <c r="AD432" s="1">
        <v>4</v>
      </c>
      <c r="AE432" s="1">
        <v>5</v>
      </c>
      <c r="AF432" s="1">
        <v>4</v>
      </c>
      <c r="AG432" s="1">
        <v>5</v>
      </c>
    </row>
    <row r="433" spans="1:33" x14ac:dyDescent="0.2">
      <c r="A433" s="7" t="s">
        <v>342</v>
      </c>
      <c r="B433" t="s">
        <v>39</v>
      </c>
      <c r="C433" t="str">
        <f>LOOKUP(A433,collections!A:A,collections!D:D)</f>
        <v>E.glblb</v>
      </c>
      <c r="D433" t="str">
        <f t="shared" si="9"/>
        <v>Adult</v>
      </c>
      <c r="E433" t="str">
        <f>LOOKUP(A433,collections!A:A,collections!I:I)</f>
        <v>Dried</v>
      </c>
      <c r="F433" s="1">
        <f>LOOKUP(A433,collections!A:A,collections!K:K) - LOOKUP(A433,collections!A:A,collections!E:E)</f>
        <v>212</v>
      </c>
      <c r="G433" s="11">
        <f>INDEX([1]Leaf!$A:$I, MATCH(LOOKUP(A433,collections!A:A,collections!Y:Y)&amp;"."&amp;RIGHT(B433),[1]Leaf!$E:$E,0), 6)</f>
        <v>206.96</v>
      </c>
      <c r="I433" s="9">
        <f>INDEX([1]Leaf!$A:$I, MATCH(LOOKUP(A433,collections!A:A,collections!Y:Y)&amp;"."&amp;RIGHT(B433),[1]Leaf!$E:$E,0), 7)</f>
        <v>7.1069000000000004</v>
      </c>
      <c r="R433" s="1">
        <v>2</v>
      </c>
      <c r="S433" s="1">
        <v>10</v>
      </c>
      <c r="T433" s="1">
        <v>2</v>
      </c>
      <c r="U433" s="1">
        <v>8</v>
      </c>
      <c r="V433" s="1">
        <v>3</v>
      </c>
      <c r="W433" s="1">
        <v>6</v>
      </c>
      <c r="X433" s="1">
        <v>4</v>
      </c>
      <c r="Y433" s="1">
        <v>7</v>
      </c>
      <c r="Z433" s="1">
        <v>6</v>
      </c>
      <c r="AA433" s="1">
        <v>6</v>
      </c>
      <c r="AB433" s="1">
        <v>6</v>
      </c>
      <c r="AC433" s="1">
        <v>4</v>
      </c>
      <c r="AD433" s="1">
        <v>5</v>
      </c>
      <c r="AE433" s="1">
        <v>8</v>
      </c>
      <c r="AF433" s="1">
        <v>3</v>
      </c>
      <c r="AG433" s="1">
        <v>11</v>
      </c>
    </row>
    <row r="434" spans="1:33" x14ac:dyDescent="0.2">
      <c r="A434" s="7" t="s">
        <v>343</v>
      </c>
      <c r="B434" t="s">
        <v>6</v>
      </c>
      <c r="C434" t="str">
        <f>LOOKUP(A434,collections!A:A,collections!D:D)</f>
        <v>E.bos</v>
      </c>
      <c r="D434" t="str">
        <f t="shared" si="9"/>
        <v>Adult</v>
      </c>
      <c r="E434" t="str">
        <f>LOOKUP(A434,collections!A:A,collections!I:I)</f>
        <v>Dried</v>
      </c>
      <c r="F434" s="1">
        <f>LOOKUP(A434,collections!A:A,collections!K:K) - LOOKUP(A434,collections!A:A,collections!E:E)</f>
        <v>154</v>
      </c>
      <c r="G434" s="11">
        <f>INDEX([1]Leaf!$A:$I, MATCH(LOOKUP(A434,collections!A:A,collections!Y:Y)&amp;"."&amp;RIGHT(B434),[1]Leaf!$E:$E,0), 6)</f>
        <v>18.95</v>
      </c>
      <c r="I434" s="9">
        <f>INDEX([1]Leaf!$A:$I, MATCH(LOOKUP(A434,collections!A:A,collections!Y:Y)&amp;"."&amp;RIGHT(B434),[1]Leaf!$E:$E,0), 7)</f>
        <v>0.53029999999999999</v>
      </c>
      <c r="R434" s="1">
        <v>6</v>
      </c>
      <c r="S434" s="1">
        <v>18</v>
      </c>
      <c r="T434" s="1">
        <v>6</v>
      </c>
      <c r="U434" s="1">
        <v>17</v>
      </c>
      <c r="V434" s="1">
        <v>4</v>
      </c>
      <c r="W434" s="1">
        <v>18</v>
      </c>
      <c r="X434" s="1">
        <v>3</v>
      </c>
      <c r="Y434" s="1">
        <v>21</v>
      </c>
      <c r="Z434" s="1">
        <v>6</v>
      </c>
      <c r="AA434" s="1">
        <v>7</v>
      </c>
      <c r="AB434" s="1">
        <v>4</v>
      </c>
      <c r="AC434" s="1">
        <v>10</v>
      </c>
      <c r="AD434" s="1">
        <v>5</v>
      </c>
      <c r="AE434" s="1">
        <v>9</v>
      </c>
      <c r="AF434" s="1">
        <v>5</v>
      </c>
      <c r="AG434" s="1">
        <v>13</v>
      </c>
    </row>
    <row r="435" spans="1:33" x14ac:dyDescent="0.2">
      <c r="A435" s="7" t="s">
        <v>343</v>
      </c>
      <c r="B435" t="s">
        <v>7</v>
      </c>
      <c r="C435" t="str">
        <f>LOOKUP(A435,collections!A:A,collections!D:D)</f>
        <v>E.bos</v>
      </c>
      <c r="D435" t="str">
        <f t="shared" si="9"/>
        <v>Adult</v>
      </c>
      <c r="E435" t="str">
        <f>LOOKUP(A435,collections!A:A,collections!I:I)</f>
        <v>Dried</v>
      </c>
      <c r="F435" s="1">
        <f>LOOKUP(A435,collections!A:A,collections!K:K) - LOOKUP(A435,collections!A:A,collections!E:E)</f>
        <v>154</v>
      </c>
      <c r="G435" s="11">
        <f>INDEX([1]Leaf!$A:$I, MATCH(LOOKUP(A435,collections!A:A,collections!Y:Y)&amp;"."&amp;RIGHT(B435),[1]Leaf!$E:$E,0), 6)</f>
        <v>24.02</v>
      </c>
      <c r="I435" s="9">
        <f>INDEX([1]Leaf!$A:$I, MATCH(LOOKUP(A435,collections!A:A,collections!Y:Y)&amp;"."&amp;RIGHT(B435),[1]Leaf!$E:$E,0), 7)</f>
        <v>0.67210000000000003</v>
      </c>
      <c r="R435" s="1">
        <v>3</v>
      </c>
      <c r="S435" s="1">
        <v>19</v>
      </c>
      <c r="T435" s="1">
        <v>5</v>
      </c>
      <c r="U435" s="1">
        <v>14</v>
      </c>
      <c r="V435" s="1">
        <v>3</v>
      </c>
      <c r="W435" s="1">
        <v>14</v>
      </c>
      <c r="X435" s="1">
        <v>4</v>
      </c>
      <c r="Y435" s="1">
        <v>20</v>
      </c>
      <c r="Z435" s="1">
        <v>4</v>
      </c>
      <c r="AA435" s="1">
        <v>0</v>
      </c>
      <c r="AB435" s="1">
        <v>4</v>
      </c>
      <c r="AC435" s="1">
        <v>0</v>
      </c>
      <c r="AD435" s="1">
        <v>2</v>
      </c>
      <c r="AE435" s="1">
        <v>3</v>
      </c>
      <c r="AF435" s="1">
        <v>4</v>
      </c>
      <c r="AG435" s="1">
        <v>4</v>
      </c>
    </row>
    <row r="436" spans="1:33" x14ac:dyDescent="0.2">
      <c r="A436" s="7" t="s">
        <v>343</v>
      </c>
      <c r="B436" t="s">
        <v>39</v>
      </c>
      <c r="C436" t="str">
        <f>LOOKUP(A436,collections!A:A,collections!D:D)</f>
        <v>E.bos</v>
      </c>
      <c r="D436" t="str">
        <f t="shared" si="9"/>
        <v>Adult</v>
      </c>
      <c r="E436" t="str">
        <f>LOOKUP(A436,collections!A:A,collections!I:I)</f>
        <v>Dried</v>
      </c>
      <c r="F436" s="1">
        <f>LOOKUP(A436,collections!A:A,collections!K:K) - LOOKUP(A436,collections!A:A,collections!E:E)</f>
        <v>154</v>
      </c>
      <c r="G436" s="11">
        <f>INDEX([1]Leaf!$A:$I, MATCH(LOOKUP(A436,collections!A:A,collections!Y:Y)&amp;"."&amp;RIGHT(B436),[1]Leaf!$E:$E,0), 6)</f>
        <v>37.32</v>
      </c>
      <c r="I436" s="9">
        <f>INDEX([1]Leaf!$A:$I, MATCH(LOOKUP(A436,collections!A:A,collections!Y:Y)&amp;"."&amp;RIGHT(B436),[1]Leaf!$E:$E,0), 7)</f>
        <v>1.006</v>
      </c>
      <c r="R436" s="1">
        <v>4</v>
      </c>
      <c r="S436" s="1">
        <v>20</v>
      </c>
      <c r="T436" s="1">
        <v>4</v>
      </c>
      <c r="U436" s="1">
        <v>21</v>
      </c>
      <c r="V436" s="1">
        <v>5</v>
      </c>
      <c r="W436" s="1">
        <v>17</v>
      </c>
      <c r="X436" s="1">
        <v>6</v>
      </c>
      <c r="Y436" s="1">
        <v>14</v>
      </c>
      <c r="Z436" s="1">
        <v>4</v>
      </c>
      <c r="AA436" s="1">
        <v>3</v>
      </c>
      <c r="AB436" s="1">
        <v>5</v>
      </c>
      <c r="AC436" s="1">
        <v>4</v>
      </c>
      <c r="AD436" s="1">
        <v>5</v>
      </c>
      <c r="AE436" s="1">
        <v>13</v>
      </c>
      <c r="AF436" s="1">
        <v>6</v>
      </c>
      <c r="AG436" s="1">
        <v>5</v>
      </c>
    </row>
    <row r="437" spans="1:33" x14ac:dyDescent="0.2">
      <c r="A437" s="7" t="s">
        <v>344</v>
      </c>
      <c r="B437" t="s">
        <v>6</v>
      </c>
      <c r="C437" t="str">
        <f>LOOKUP(A437,collections!A:A,collections!D:D)</f>
        <v>E.mue</v>
      </c>
      <c r="D437" t="str">
        <f t="shared" si="9"/>
        <v>Adult</v>
      </c>
      <c r="E437" t="str">
        <f>LOOKUP(A437,collections!A:A,collections!I:I)</f>
        <v>Dried</v>
      </c>
      <c r="F437" s="1">
        <f>LOOKUP(A437,collections!A:A,collections!K:K) - LOOKUP(A437,collections!A:A,collections!E:E)</f>
        <v>154</v>
      </c>
      <c r="G437" s="11">
        <f>INDEX([1]Leaf!$A:$I, MATCH(LOOKUP(A437,collections!A:A,collections!Y:Y)&amp;"."&amp;RIGHT(B437),[1]Leaf!$E:$E,0), 6)</f>
        <v>19.760000000000002</v>
      </c>
      <c r="I437" s="9">
        <f>INDEX([1]Leaf!$A:$I, MATCH(LOOKUP(A437,collections!A:A,collections!Y:Y)&amp;"."&amp;RIGHT(B437),[1]Leaf!$E:$E,0), 7)</f>
        <v>0.39660000000000001</v>
      </c>
      <c r="R437" s="1">
        <v>7</v>
      </c>
      <c r="S437" s="1">
        <v>8</v>
      </c>
      <c r="T437" s="1">
        <v>4</v>
      </c>
      <c r="U437" s="1">
        <v>8</v>
      </c>
      <c r="V437" s="1">
        <v>7</v>
      </c>
      <c r="W437" s="1">
        <v>11</v>
      </c>
      <c r="X437" s="1">
        <v>7</v>
      </c>
      <c r="Y437" s="1">
        <v>8</v>
      </c>
      <c r="Z437" s="1">
        <v>5</v>
      </c>
      <c r="AA437" s="1">
        <v>0</v>
      </c>
      <c r="AB437" s="1">
        <v>3</v>
      </c>
      <c r="AC437" s="1">
        <v>0</v>
      </c>
      <c r="AD437" s="1">
        <v>5</v>
      </c>
      <c r="AE437" s="1">
        <v>4</v>
      </c>
      <c r="AF437" s="1">
        <v>4</v>
      </c>
      <c r="AG437" s="1">
        <v>2</v>
      </c>
    </row>
    <row r="438" spans="1:33" x14ac:dyDescent="0.2">
      <c r="A438" s="7" t="s">
        <v>344</v>
      </c>
      <c r="B438" t="s">
        <v>7</v>
      </c>
      <c r="C438" t="str">
        <f>LOOKUP(A438,collections!A:A,collections!D:D)</f>
        <v>E.mue</v>
      </c>
      <c r="D438" t="str">
        <f t="shared" si="9"/>
        <v>Adult</v>
      </c>
      <c r="E438" t="str">
        <f>LOOKUP(A438,collections!A:A,collections!I:I)</f>
        <v>Dried</v>
      </c>
      <c r="F438" s="1">
        <f>LOOKUP(A438,collections!A:A,collections!K:K) - LOOKUP(A438,collections!A:A,collections!E:E)</f>
        <v>154</v>
      </c>
      <c r="G438" s="11">
        <f>INDEX([1]Leaf!$A:$I, MATCH(LOOKUP(A438,collections!A:A,collections!Y:Y)&amp;"."&amp;RIGHT(B438),[1]Leaf!$E:$E,0), 6)</f>
        <v>24.7</v>
      </c>
      <c r="I438" s="9">
        <f>INDEX([1]Leaf!$A:$I, MATCH(LOOKUP(A438,collections!A:A,collections!Y:Y)&amp;"."&amp;RIGHT(B438),[1]Leaf!$E:$E,0), 7)</f>
        <v>0.60150000000000003</v>
      </c>
      <c r="R438" s="1">
        <v>2</v>
      </c>
      <c r="S438" s="1">
        <v>4</v>
      </c>
      <c r="T438" s="1">
        <v>3</v>
      </c>
      <c r="U438" s="1">
        <v>3</v>
      </c>
      <c r="V438" s="1">
        <v>2</v>
      </c>
      <c r="W438" s="1">
        <v>7</v>
      </c>
      <c r="X438" s="1">
        <v>3</v>
      </c>
      <c r="Y438" s="1">
        <v>5</v>
      </c>
      <c r="Z438" s="1">
        <v>3</v>
      </c>
      <c r="AA438" s="1">
        <v>0</v>
      </c>
      <c r="AB438" s="1">
        <v>2</v>
      </c>
      <c r="AC438" s="1">
        <v>0</v>
      </c>
      <c r="AD438" s="1">
        <v>5</v>
      </c>
      <c r="AE438" s="1">
        <v>0</v>
      </c>
      <c r="AF438" s="1">
        <v>5</v>
      </c>
      <c r="AG438" s="1">
        <v>0</v>
      </c>
    </row>
    <row r="439" spans="1:33" x14ac:dyDescent="0.2">
      <c r="A439" s="7" t="s">
        <v>344</v>
      </c>
      <c r="B439" t="s">
        <v>39</v>
      </c>
      <c r="C439" t="str">
        <f>LOOKUP(A439,collections!A:A,collections!D:D)</f>
        <v>E.mue</v>
      </c>
      <c r="D439" t="str">
        <f t="shared" si="9"/>
        <v>Adult</v>
      </c>
      <c r="E439" t="str">
        <f>LOOKUP(A439,collections!A:A,collections!I:I)</f>
        <v>Dried</v>
      </c>
      <c r="F439" s="1">
        <f>LOOKUP(A439,collections!A:A,collections!K:K) - LOOKUP(A439,collections!A:A,collections!E:E)</f>
        <v>154</v>
      </c>
      <c r="G439" s="11">
        <f>INDEX([1]Leaf!$A:$I, MATCH(LOOKUP(A439,collections!A:A,collections!Y:Y)&amp;"."&amp;RIGHT(B439),[1]Leaf!$E:$E,0), 6)</f>
        <v>25.52</v>
      </c>
      <c r="I439" s="9">
        <f>INDEX([1]Leaf!$A:$I, MATCH(LOOKUP(A439,collections!A:A,collections!Y:Y)&amp;"."&amp;RIGHT(B439),[1]Leaf!$E:$E,0), 7)</f>
        <v>0.73960000000000004</v>
      </c>
      <c r="R439" s="1">
        <v>4</v>
      </c>
      <c r="S439" s="1">
        <v>5</v>
      </c>
      <c r="T439" s="1">
        <v>5</v>
      </c>
      <c r="U439" s="1">
        <v>6</v>
      </c>
      <c r="V439" s="1">
        <v>4</v>
      </c>
      <c r="W439" s="1">
        <v>4</v>
      </c>
      <c r="X439" s="1">
        <v>3</v>
      </c>
      <c r="Y439" s="1">
        <v>3</v>
      </c>
      <c r="Z439" s="1">
        <v>3</v>
      </c>
      <c r="AA439" s="1">
        <v>0</v>
      </c>
      <c r="AB439" s="1">
        <v>6</v>
      </c>
      <c r="AC439" s="1">
        <v>0</v>
      </c>
      <c r="AD439" s="1">
        <v>4</v>
      </c>
      <c r="AE439" s="1">
        <v>0</v>
      </c>
      <c r="AF439" s="1">
        <v>6</v>
      </c>
      <c r="AG439" s="1">
        <v>0</v>
      </c>
    </row>
    <row r="440" spans="1:33" x14ac:dyDescent="0.2">
      <c r="A440" s="7" t="s">
        <v>345</v>
      </c>
      <c r="B440" t="s">
        <v>6</v>
      </c>
      <c r="C440" t="str">
        <f>LOOKUP(A440,collections!A:A,collections!D:D)</f>
        <v>E.panv</v>
      </c>
      <c r="D440" t="str">
        <f t="shared" si="9"/>
        <v>Adult</v>
      </c>
      <c r="E440" t="str">
        <f>LOOKUP(A440,collections!A:A,collections!I:I)</f>
        <v>Dried</v>
      </c>
      <c r="F440" s="1">
        <f>LOOKUP(A440,collections!A:A,collections!K:K) - LOOKUP(A440,collections!A:A,collections!E:E)</f>
        <v>354</v>
      </c>
      <c r="G440" s="11">
        <f>INDEX([1]Leaf!$A:$I, MATCH(LOOKUP(A440,collections!A:A,collections!Y:Y)&amp;"."&amp;RIGHT(B440),[1]Leaf!$E:$E,0), 6)</f>
        <v>14.8</v>
      </c>
      <c r="I440" s="9">
        <f>INDEX([1]Leaf!$A:$I, MATCH(LOOKUP(A440,collections!A:A,collections!Y:Y)&amp;"."&amp;RIGHT(B440),[1]Leaf!$E:$E,0), 7)</f>
        <v>0.32540000000000002</v>
      </c>
      <c r="R440" s="1">
        <v>6</v>
      </c>
      <c r="S440" s="1">
        <v>24</v>
      </c>
      <c r="T440" s="1">
        <v>5</v>
      </c>
      <c r="U440" s="1">
        <v>23</v>
      </c>
      <c r="V440" s="1">
        <v>7</v>
      </c>
      <c r="W440" s="1">
        <v>31</v>
      </c>
      <c r="X440" s="1">
        <v>4</v>
      </c>
      <c r="Y440" s="1">
        <v>26</v>
      </c>
      <c r="Z440" s="1">
        <v>5</v>
      </c>
      <c r="AA440" s="1">
        <v>11</v>
      </c>
      <c r="AB440" s="1">
        <v>5</v>
      </c>
      <c r="AC440" s="1">
        <v>9</v>
      </c>
      <c r="AD440" s="1">
        <v>4</v>
      </c>
      <c r="AE440" s="1">
        <v>16</v>
      </c>
      <c r="AF440" s="1">
        <v>6</v>
      </c>
      <c r="AG440" s="1">
        <v>9</v>
      </c>
    </row>
    <row r="441" spans="1:33" x14ac:dyDescent="0.2">
      <c r="A441" s="7" t="s">
        <v>345</v>
      </c>
      <c r="B441" t="s">
        <v>7</v>
      </c>
      <c r="C441" t="str">
        <f>LOOKUP(A441,collections!A:A,collections!D:D)</f>
        <v>E.panv</v>
      </c>
      <c r="D441" t="str">
        <f t="shared" si="9"/>
        <v>Adult</v>
      </c>
      <c r="E441" t="str">
        <f>LOOKUP(A441,collections!A:A,collections!I:I)</f>
        <v>Dried</v>
      </c>
      <c r="F441" s="1">
        <f>LOOKUP(A441,collections!A:A,collections!K:K) - LOOKUP(A441,collections!A:A,collections!E:E)</f>
        <v>354</v>
      </c>
      <c r="G441" s="11">
        <f>INDEX([1]Leaf!$A:$I, MATCH(LOOKUP(A441,collections!A:A,collections!Y:Y)&amp;"."&amp;RIGHT(B441),[1]Leaf!$E:$E,0), 6)</f>
        <v>20.18</v>
      </c>
      <c r="I441" s="9">
        <f>INDEX([1]Leaf!$A:$I, MATCH(LOOKUP(A441,collections!A:A,collections!Y:Y)&amp;"."&amp;RIGHT(B441),[1]Leaf!$E:$E,0), 7)</f>
        <v>0.39610000000000001</v>
      </c>
      <c r="R441" s="1">
        <v>4</v>
      </c>
      <c r="S441" s="1">
        <v>33</v>
      </c>
      <c r="T441" s="1">
        <v>9</v>
      </c>
      <c r="U441" s="1">
        <v>26</v>
      </c>
      <c r="V441" s="1">
        <v>3</v>
      </c>
      <c r="W441" s="1">
        <v>29</v>
      </c>
      <c r="X441" s="1">
        <v>5</v>
      </c>
      <c r="Y441" s="1">
        <v>30</v>
      </c>
      <c r="Z441" s="1">
        <v>3</v>
      </c>
      <c r="AA441" s="1">
        <v>11</v>
      </c>
      <c r="AB441" s="1">
        <v>4</v>
      </c>
      <c r="AC441" s="1">
        <v>17</v>
      </c>
      <c r="AD441" s="1">
        <v>3</v>
      </c>
      <c r="AE441" s="1">
        <v>20</v>
      </c>
      <c r="AF441" s="1">
        <v>4</v>
      </c>
      <c r="AG441" s="1">
        <v>15</v>
      </c>
    </row>
    <row r="442" spans="1:33" x14ac:dyDescent="0.2">
      <c r="A442" s="7" t="s">
        <v>345</v>
      </c>
      <c r="B442" t="s">
        <v>39</v>
      </c>
      <c r="C442" t="str">
        <f>LOOKUP(A442,collections!A:A,collections!D:D)</f>
        <v>E.panv</v>
      </c>
      <c r="D442" t="str">
        <f t="shared" si="9"/>
        <v>Adult</v>
      </c>
      <c r="E442" t="str">
        <f>LOOKUP(A442,collections!A:A,collections!I:I)</f>
        <v>Dried</v>
      </c>
      <c r="F442" s="1">
        <f>LOOKUP(A442,collections!A:A,collections!K:K) - LOOKUP(A442,collections!A:A,collections!E:E)</f>
        <v>354</v>
      </c>
      <c r="G442" s="11">
        <f>INDEX([1]Leaf!$A:$I, MATCH(LOOKUP(A442,collections!A:A,collections!Y:Y)&amp;"."&amp;RIGHT(B442),[1]Leaf!$E:$E,0), 6)</f>
        <v>24.69</v>
      </c>
      <c r="I442" s="9">
        <f>INDEX([1]Leaf!$A:$I, MATCH(LOOKUP(A442,collections!A:A,collections!Y:Y)&amp;"."&amp;RIGHT(B442),[1]Leaf!$E:$E,0), 7)</f>
        <v>0.53300000000000003</v>
      </c>
      <c r="R442" s="1">
        <v>4</v>
      </c>
      <c r="S442" s="1">
        <v>19</v>
      </c>
      <c r="T442" s="1">
        <v>6</v>
      </c>
      <c r="U442" s="1">
        <v>19</v>
      </c>
      <c r="V442" s="1">
        <v>3</v>
      </c>
      <c r="W442" s="1">
        <v>10</v>
      </c>
      <c r="X442" s="1">
        <v>4</v>
      </c>
      <c r="Y442" s="1">
        <v>14</v>
      </c>
      <c r="Z442" s="1">
        <v>4</v>
      </c>
      <c r="AA442" s="1">
        <v>7</v>
      </c>
      <c r="AB442" s="1">
        <v>5</v>
      </c>
      <c r="AC442" s="1">
        <v>13</v>
      </c>
      <c r="AD442" s="1">
        <v>3</v>
      </c>
      <c r="AE442" s="1">
        <v>15</v>
      </c>
      <c r="AF442" s="1">
        <v>4</v>
      </c>
      <c r="AG442" s="1">
        <v>18</v>
      </c>
    </row>
    <row r="443" spans="1:33" x14ac:dyDescent="0.2">
      <c r="A443" s="7" t="s">
        <v>390</v>
      </c>
      <c r="B443" t="s">
        <v>6</v>
      </c>
      <c r="C443" t="str">
        <f>LOOKUP(A443,collections!A:A,collections!D:D)</f>
        <v>E.panv</v>
      </c>
      <c r="D443" t="str">
        <f t="shared" si="9"/>
        <v>Adult</v>
      </c>
      <c r="E443" t="str">
        <f>LOOKUP(A443,collections!A:A,collections!I:I)</f>
        <v>Dried</v>
      </c>
      <c r="F443" s="1">
        <f>LOOKUP(A443,collections!A:A,collections!K:K) - LOOKUP(A443,collections!A:A,collections!E:E)</f>
        <v>354</v>
      </c>
      <c r="G443" s="11">
        <f>INDEX([1]Leaf!$A:$I, MATCH(LOOKUP(A443,collections!A:A,collections!Y:Y)&amp;"."&amp;RIGHT(B443),[1]Leaf!$E:$E,0), 6)</f>
        <v>8.65</v>
      </c>
      <c r="I443" s="9">
        <f>INDEX([1]Leaf!$A:$I, MATCH(LOOKUP(A443,collections!A:A,collections!Y:Y)&amp;"."&amp;RIGHT(B443),[1]Leaf!$E:$E,0), 7)</f>
        <v>0.1827</v>
      </c>
      <c r="R443" s="1">
        <v>5</v>
      </c>
      <c r="S443" s="1">
        <v>14</v>
      </c>
      <c r="T443" s="1">
        <v>4</v>
      </c>
      <c r="U443" s="1">
        <v>10</v>
      </c>
      <c r="V443" s="1">
        <v>3</v>
      </c>
      <c r="W443" s="1">
        <v>21</v>
      </c>
      <c r="X443" s="1">
        <v>5</v>
      </c>
      <c r="Y443" s="1">
        <v>13</v>
      </c>
      <c r="Z443" s="1">
        <v>4</v>
      </c>
      <c r="AA443" s="1">
        <v>9</v>
      </c>
      <c r="AB443" s="1">
        <v>3</v>
      </c>
      <c r="AC443" s="1">
        <v>4</v>
      </c>
      <c r="AD443" s="1">
        <v>3</v>
      </c>
      <c r="AE443" s="1">
        <v>16</v>
      </c>
      <c r="AF443" s="1">
        <v>3</v>
      </c>
      <c r="AG443" s="1">
        <v>15</v>
      </c>
    </row>
    <row r="444" spans="1:33" x14ac:dyDescent="0.2">
      <c r="A444" s="7" t="s">
        <v>390</v>
      </c>
      <c r="B444" t="s">
        <v>7</v>
      </c>
      <c r="C444" t="str">
        <f>LOOKUP(A444,collections!A:A,collections!D:D)</f>
        <v>E.panv</v>
      </c>
      <c r="D444" t="str">
        <f t="shared" si="9"/>
        <v>Adult</v>
      </c>
      <c r="E444" t="str">
        <f>LOOKUP(A444,collections!A:A,collections!I:I)</f>
        <v>Dried</v>
      </c>
      <c r="F444" s="1">
        <f>LOOKUP(A444,collections!A:A,collections!K:K) - LOOKUP(A444,collections!A:A,collections!E:E)</f>
        <v>354</v>
      </c>
      <c r="G444" s="11">
        <f>INDEX([1]Leaf!$A:$I, MATCH(LOOKUP(A444,collections!A:A,collections!Y:Y)&amp;"."&amp;RIGHT(B444),[1]Leaf!$E:$E,0), 6)</f>
        <v>17.600000000000001</v>
      </c>
      <c r="I444" s="9">
        <f>INDEX([1]Leaf!$A:$I, MATCH(LOOKUP(A444,collections!A:A,collections!Y:Y)&amp;"."&amp;RIGHT(B444),[1]Leaf!$E:$E,0), 7)</f>
        <v>0.3775</v>
      </c>
      <c r="R444" s="1">
        <v>5</v>
      </c>
      <c r="S444" s="1">
        <v>16</v>
      </c>
      <c r="T444" s="1">
        <v>5</v>
      </c>
      <c r="U444" s="1">
        <v>22</v>
      </c>
      <c r="V444" s="1">
        <v>3</v>
      </c>
      <c r="W444" s="1">
        <v>21</v>
      </c>
      <c r="X444" s="1">
        <v>5</v>
      </c>
      <c r="Y444" s="1">
        <v>22</v>
      </c>
      <c r="Z444" s="1">
        <v>5</v>
      </c>
      <c r="AA444" s="1">
        <v>11</v>
      </c>
      <c r="AB444" s="1">
        <v>4</v>
      </c>
      <c r="AC444" s="1">
        <v>11</v>
      </c>
      <c r="AD444" s="1">
        <v>4</v>
      </c>
      <c r="AE444" s="1">
        <v>14</v>
      </c>
      <c r="AF444" s="1">
        <v>3</v>
      </c>
      <c r="AG444" s="1">
        <v>10</v>
      </c>
    </row>
    <row r="445" spans="1:33" x14ac:dyDescent="0.2">
      <c r="A445" s="7" t="s">
        <v>390</v>
      </c>
      <c r="B445" t="s">
        <v>39</v>
      </c>
      <c r="C445" t="str">
        <f>LOOKUP(A445,collections!A:A,collections!D:D)</f>
        <v>E.panv</v>
      </c>
      <c r="D445" t="str">
        <f t="shared" si="9"/>
        <v>Adult</v>
      </c>
      <c r="E445" t="str">
        <f>LOOKUP(A445,collections!A:A,collections!I:I)</f>
        <v>Dried</v>
      </c>
      <c r="F445" s="1">
        <f>LOOKUP(A445,collections!A:A,collections!K:K) - LOOKUP(A445,collections!A:A,collections!E:E)</f>
        <v>354</v>
      </c>
      <c r="G445" s="11">
        <f>INDEX([1]Leaf!$A:$I, MATCH(LOOKUP(A445,collections!A:A,collections!Y:Y)&amp;"."&amp;RIGHT(B445),[1]Leaf!$E:$E,0), 6)</f>
        <v>28.16</v>
      </c>
      <c r="I445" s="9">
        <f>INDEX([1]Leaf!$A:$I, MATCH(LOOKUP(A445,collections!A:A,collections!Y:Y)&amp;"."&amp;RIGHT(B445),[1]Leaf!$E:$E,0), 7)</f>
        <v>0.69120000000000004</v>
      </c>
      <c r="R445" s="1">
        <v>4</v>
      </c>
      <c r="S445" s="1">
        <v>13</v>
      </c>
      <c r="T445" s="1">
        <v>4</v>
      </c>
      <c r="U445" s="1">
        <v>11</v>
      </c>
      <c r="V445" s="1">
        <v>4</v>
      </c>
      <c r="W445" s="1">
        <v>10</v>
      </c>
      <c r="X445" s="1">
        <v>2</v>
      </c>
      <c r="Y445" s="1">
        <v>16</v>
      </c>
      <c r="Z445" s="1">
        <v>4</v>
      </c>
      <c r="AA445" s="1">
        <v>7</v>
      </c>
      <c r="AB445" s="1">
        <v>6</v>
      </c>
      <c r="AC445" s="1">
        <v>13</v>
      </c>
      <c r="AD445" s="1">
        <v>4</v>
      </c>
      <c r="AE445" s="1">
        <v>9</v>
      </c>
      <c r="AF445" s="1">
        <v>3</v>
      </c>
      <c r="AG445" s="1">
        <v>6</v>
      </c>
    </row>
    <row r="446" spans="1:33" x14ac:dyDescent="0.2">
      <c r="A446" s="7" t="s">
        <v>346</v>
      </c>
      <c r="B446" t="s">
        <v>6</v>
      </c>
      <c r="C446" t="str">
        <f>LOOKUP(A446,collections!A:A,collections!D:D)</f>
        <v>E.mac</v>
      </c>
      <c r="D446" t="str">
        <f t="shared" si="9"/>
        <v>Adult</v>
      </c>
      <c r="E446" t="str">
        <f>LOOKUP(A446,collections!A:A,collections!I:I)</f>
        <v>Dried</v>
      </c>
      <c r="F446" s="1">
        <f>LOOKUP(A446,collections!A:A,collections!K:K) - LOOKUP(A446,collections!A:A,collections!E:E)</f>
        <v>266</v>
      </c>
      <c r="G446" s="11">
        <f>INDEX([1]Leaf!$A:$I, MATCH(LOOKUP(A446,collections!A:A,collections!Y:Y)&amp;"."&amp;RIGHT(B446),[1]Leaf!$E:$E,0), 6)</f>
        <v>14.23</v>
      </c>
      <c r="I446" s="9">
        <f>INDEX([1]Leaf!$A:$I, MATCH(LOOKUP(A446,collections!A:A,collections!Y:Y)&amp;"."&amp;RIGHT(B446),[1]Leaf!$E:$E,0), 7)</f>
        <v>0.4345</v>
      </c>
      <c r="R446" s="1">
        <v>5</v>
      </c>
      <c r="S446" s="1">
        <v>5</v>
      </c>
      <c r="T446" s="1">
        <v>5</v>
      </c>
      <c r="U446" s="1">
        <v>4</v>
      </c>
      <c r="V446" s="1">
        <v>5</v>
      </c>
      <c r="W446" s="1">
        <v>3</v>
      </c>
      <c r="X446" s="1">
        <v>5</v>
      </c>
      <c r="Y446" s="1">
        <v>1</v>
      </c>
      <c r="Z446" s="1">
        <v>3</v>
      </c>
      <c r="AA446" s="1">
        <v>0</v>
      </c>
      <c r="AB446" s="1">
        <v>3</v>
      </c>
      <c r="AC446" s="1">
        <v>2</v>
      </c>
      <c r="AD446" s="1">
        <v>4</v>
      </c>
      <c r="AE446" s="1">
        <v>0</v>
      </c>
      <c r="AF446" s="1">
        <v>4</v>
      </c>
      <c r="AG446" s="1">
        <v>1</v>
      </c>
    </row>
    <row r="447" spans="1:33" x14ac:dyDescent="0.2">
      <c r="A447" s="7" t="s">
        <v>346</v>
      </c>
      <c r="B447" t="s">
        <v>7</v>
      </c>
      <c r="C447" t="str">
        <f>LOOKUP(A447,collections!A:A,collections!D:D)</f>
        <v>E.mac</v>
      </c>
      <c r="D447" t="str">
        <f t="shared" si="9"/>
        <v>Adult</v>
      </c>
      <c r="E447" t="str">
        <f>LOOKUP(A447,collections!A:A,collections!I:I)</f>
        <v>Dried</v>
      </c>
      <c r="F447" s="1">
        <f>LOOKUP(A447,collections!A:A,collections!K:K) - LOOKUP(A447,collections!A:A,collections!E:E)</f>
        <v>266</v>
      </c>
      <c r="G447" s="11">
        <f>INDEX([1]Leaf!$A:$I, MATCH(LOOKUP(A447,collections!A:A,collections!Y:Y)&amp;"."&amp;RIGHT(B447),[1]Leaf!$E:$E,0), 6)</f>
        <v>15.55</v>
      </c>
      <c r="I447" s="9">
        <f>INDEX([1]Leaf!$A:$I, MATCH(LOOKUP(A447,collections!A:A,collections!Y:Y)&amp;"."&amp;RIGHT(B447),[1]Leaf!$E:$E,0), 7)</f>
        <v>0.44719999999999999</v>
      </c>
      <c r="R447" s="1">
        <v>4</v>
      </c>
      <c r="S447" s="1">
        <v>2</v>
      </c>
      <c r="T447" s="1">
        <v>6</v>
      </c>
      <c r="U447" s="1">
        <v>3</v>
      </c>
      <c r="V447" s="1">
        <v>5</v>
      </c>
      <c r="W447" s="1">
        <v>2</v>
      </c>
      <c r="X447" s="1">
        <v>6</v>
      </c>
      <c r="Y447" s="1">
        <v>3</v>
      </c>
      <c r="Z447" s="1">
        <v>6</v>
      </c>
      <c r="AA447" s="1">
        <v>2</v>
      </c>
      <c r="AB447" s="1">
        <v>4</v>
      </c>
      <c r="AC447" s="1">
        <v>1</v>
      </c>
      <c r="AD447" s="1">
        <v>4</v>
      </c>
      <c r="AE447" s="1">
        <v>1</v>
      </c>
      <c r="AF447" s="1">
        <v>4</v>
      </c>
      <c r="AG447" s="1">
        <v>0</v>
      </c>
    </row>
    <row r="448" spans="1:33" x14ac:dyDescent="0.2">
      <c r="A448" s="7" t="s">
        <v>346</v>
      </c>
      <c r="B448" t="s">
        <v>39</v>
      </c>
      <c r="C448" t="str">
        <f>LOOKUP(A448,collections!A:A,collections!D:D)</f>
        <v>E.mac</v>
      </c>
      <c r="D448" t="str">
        <f t="shared" si="9"/>
        <v>Adult</v>
      </c>
      <c r="E448" t="str">
        <f>LOOKUP(A448,collections!A:A,collections!I:I)</f>
        <v>Dried</v>
      </c>
      <c r="F448" s="1">
        <f>LOOKUP(A448,collections!A:A,collections!K:K) - LOOKUP(A448,collections!A:A,collections!E:E)</f>
        <v>266</v>
      </c>
      <c r="G448" s="11">
        <f>INDEX([1]Leaf!$A:$I, MATCH(LOOKUP(A448,collections!A:A,collections!Y:Y)&amp;"."&amp;RIGHT(B448),[1]Leaf!$E:$E,0), 6)</f>
        <v>27.02</v>
      </c>
      <c r="I448" s="9">
        <f>INDEX([1]Leaf!$A:$I, MATCH(LOOKUP(A448,collections!A:A,collections!Y:Y)&amp;"."&amp;RIGHT(B448),[1]Leaf!$E:$E,0), 7)</f>
        <v>0.81979999999999997</v>
      </c>
      <c r="R448" s="1">
        <v>6</v>
      </c>
      <c r="S448" s="1">
        <v>2</v>
      </c>
      <c r="T448" s="1">
        <v>4</v>
      </c>
      <c r="U448" s="1">
        <v>2</v>
      </c>
      <c r="V448" s="1">
        <v>4</v>
      </c>
      <c r="W448" s="1">
        <v>4</v>
      </c>
      <c r="X448" s="1">
        <v>3</v>
      </c>
      <c r="Y448" s="1">
        <v>2</v>
      </c>
      <c r="Z448" s="1">
        <v>5</v>
      </c>
      <c r="AA448" s="1">
        <v>3</v>
      </c>
      <c r="AB448" s="1">
        <v>4</v>
      </c>
      <c r="AC448" s="1">
        <v>4</v>
      </c>
      <c r="AD448" s="1">
        <v>5</v>
      </c>
      <c r="AE448" s="1">
        <v>0</v>
      </c>
      <c r="AF448" s="1">
        <v>5</v>
      </c>
      <c r="AG448" s="1">
        <v>0</v>
      </c>
    </row>
    <row r="449" spans="1:33" x14ac:dyDescent="0.2">
      <c r="A449" s="7" t="s">
        <v>347</v>
      </c>
      <c r="B449" t="s">
        <v>6</v>
      </c>
      <c r="C449" t="str">
        <f>LOOKUP(A449,collections!A:A,collections!D:D)</f>
        <v>E.mac</v>
      </c>
      <c r="D449" t="str">
        <f t="shared" si="9"/>
        <v>Adult</v>
      </c>
      <c r="E449" t="str">
        <f>LOOKUP(A449,collections!A:A,collections!I:I)</f>
        <v>Dried</v>
      </c>
      <c r="F449" s="1">
        <f>LOOKUP(A449,collections!A:A,collections!K:K) - LOOKUP(A449,collections!A:A,collections!E:E)</f>
        <v>266</v>
      </c>
      <c r="G449" s="11">
        <f>INDEX([1]Leaf!$A:$I, MATCH(LOOKUP(A449,collections!A:A,collections!Y:Y)&amp;"."&amp;RIGHT(B449),[1]Leaf!$E:$E,0), 6)</f>
        <v>9.74</v>
      </c>
      <c r="I449" s="9">
        <f>INDEX([1]Leaf!$A:$I, MATCH(LOOKUP(A449,collections!A:A,collections!Y:Y)&amp;"."&amp;RIGHT(B449),[1]Leaf!$E:$E,0), 7)</f>
        <v>0.2298</v>
      </c>
      <c r="R449" s="1">
        <v>4</v>
      </c>
      <c r="S449" s="1">
        <v>5</v>
      </c>
      <c r="T449" s="1">
        <v>4</v>
      </c>
      <c r="U449" s="1">
        <v>3</v>
      </c>
      <c r="V449" s="1">
        <v>7</v>
      </c>
      <c r="W449" s="1">
        <v>2</v>
      </c>
      <c r="X449" s="1">
        <v>5</v>
      </c>
      <c r="Y449" s="1">
        <v>3</v>
      </c>
      <c r="Z449" s="1">
        <v>5</v>
      </c>
      <c r="AA449" s="1">
        <v>0</v>
      </c>
      <c r="AB449" s="1">
        <v>3</v>
      </c>
      <c r="AC449" s="1">
        <v>0</v>
      </c>
      <c r="AD449" s="1">
        <v>4</v>
      </c>
      <c r="AE449" s="1">
        <v>0</v>
      </c>
      <c r="AF449" s="1">
        <v>3</v>
      </c>
      <c r="AG449" s="1">
        <v>0</v>
      </c>
    </row>
    <row r="450" spans="1:33" x14ac:dyDescent="0.2">
      <c r="A450" s="7" t="s">
        <v>347</v>
      </c>
      <c r="B450" t="s">
        <v>7</v>
      </c>
      <c r="C450" t="str">
        <f>LOOKUP(A450,collections!A:A,collections!D:D)</f>
        <v>E.mac</v>
      </c>
      <c r="D450" t="str">
        <f t="shared" si="9"/>
        <v>Adult</v>
      </c>
      <c r="E450" t="str">
        <f>LOOKUP(A450,collections!A:A,collections!I:I)</f>
        <v>Dried</v>
      </c>
      <c r="F450" s="1">
        <f>LOOKUP(A450,collections!A:A,collections!K:K) - LOOKUP(A450,collections!A:A,collections!E:E)</f>
        <v>266</v>
      </c>
      <c r="G450" s="11">
        <f>INDEX([1]Leaf!$A:$I, MATCH(LOOKUP(A450,collections!A:A,collections!Y:Y)&amp;"."&amp;RIGHT(B450),[1]Leaf!$E:$E,0), 6)</f>
        <v>12.57</v>
      </c>
      <c r="I450" s="9">
        <f>INDEX([1]Leaf!$A:$I, MATCH(LOOKUP(A450,collections!A:A,collections!Y:Y)&amp;"."&amp;RIGHT(B450),[1]Leaf!$E:$E,0), 7)</f>
        <v>0.29289999999999999</v>
      </c>
      <c r="R450" s="1">
        <v>3</v>
      </c>
      <c r="S450" s="1">
        <v>4</v>
      </c>
      <c r="T450" s="1">
        <v>5</v>
      </c>
      <c r="U450" s="1">
        <v>3</v>
      </c>
      <c r="V450" s="1">
        <v>9</v>
      </c>
      <c r="W450" s="1">
        <v>1</v>
      </c>
      <c r="X450" s="1">
        <v>6</v>
      </c>
      <c r="Y450" s="1">
        <v>1</v>
      </c>
      <c r="Z450" s="1">
        <v>2</v>
      </c>
      <c r="AA450" s="1">
        <v>0</v>
      </c>
      <c r="AB450" s="1">
        <v>3</v>
      </c>
      <c r="AC450" s="1">
        <v>0</v>
      </c>
      <c r="AD450" s="1">
        <v>3</v>
      </c>
      <c r="AE450" s="1">
        <v>1</v>
      </c>
      <c r="AF450" s="1">
        <v>3</v>
      </c>
      <c r="AG450" s="1">
        <v>0</v>
      </c>
    </row>
    <row r="451" spans="1:33" x14ac:dyDescent="0.2">
      <c r="A451" s="7" t="s">
        <v>347</v>
      </c>
      <c r="B451" t="s">
        <v>39</v>
      </c>
      <c r="C451" t="str">
        <f>LOOKUP(A451,collections!A:A,collections!D:D)</f>
        <v>E.mac</v>
      </c>
      <c r="D451" t="str">
        <f t="shared" si="9"/>
        <v>Adult</v>
      </c>
      <c r="E451" t="str">
        <f>LOOKUP(A451,collections!A:A,collections!I:I)</f>
        <v>Dried</v>
      </c>
      <c r="F451" s="1">
        <f>LOOKUP(A451,collections!A:A,collections!K:K) - LOOKUP(A451,collections!A:A,collections!E:E)</f>
        <v>266</v>
      </c>
      <c r="G451" s="11">
        <f>INDEX([1]Leaf!$A:$I, MATCH(LOOKUP(A451,collections!A:A,collections!Y:Y)&amp;"."&amp;RIGHT(B451),[1]Leaf!$E:$E,0), 6)</f>
        <v>16.760000000000002</v>
      </c>
      <c r="I451" s="9">
        <f>INDEX([1]Leaf!$A:$I, MATCH(LOOKUP(A451,collections!A:A,collections!Y:Y)&amp;"."&amp;RIGHT(B451),[1]Leaf!$E:$E,0), 7)</f>
        <v>0.36480000000000001</v>
      </c>
      <c r="R451" s="1">
        <v>6</v>
      </c>
      <c r="S451" s="1">
        <v>2</v>
      </c>
      <c r="T451" s="1">
        <v>6</v>
      </c>
      <c r="U451" s="1">
        <v>3</v>
      </c>
      <c r="V451" s="1">
        <v>4</v>
      </c>
      <c r="W451" s="1">
        <v>0</v>
      </c>
      <c r="X451" s="1">
        <v>4</v>
      </c>
      <c r="Y451" s="1">
        <v>0</v>
      </c>
      <c r="Z451" s="1">
        <v>2</v>
      </c>
      <c r="AA451" s="1">
        <v>0</v>
      </c>
      <c r="AB451" s="1">
        <v>4</v>
      </c>
      <c r="AC451" s="1">
        <v>0</v>
      </c>
      <c r="AD451" s="1">
        <v>2</v>
      </c>
      <c r="AE451" s="1">
        <v>0</v>
      </c>
      <c r="AF451" s="1">
        <v>2</v>
      </c>
      <c r="AG451" s="1">
        <v>0</v>
      </c>
    </row>
    <row r="452" spans="1:33" x14ac:dyDescent="0.2">
      <c r="A452" s="7" t="s">
        <v>348</v>
      </c>
      <c r="B452" t="s">
        <v>6</v>
      </c>
      <c r="C452" t="str">
        <f>LOOKUP(A452,collections!A:A,collections!D:D)</f>
        <v>E.csdn</v>
      </c>
      <c r="D452" t="str">
        <f t="shared" si="9"/>
        <v>Adult</v>
      </c>
      <c r="E452" t="str">
        <f>LOOKUP(A452,collections!A:A,collections!I:I)</f>
        <v>Dried</v>
      </c>
      <c r="F452" s="1">
        <f>LOOKUP(A452,collections!A:A,collections!K:K) - LOOKUP(A452,collections!A:A,collections!E:E)</f>
        <v>266</v>
      </c>
      <c r="G452" s="11">
        <f>INDEX([1]Leaf!$A:$I, MATCH(LOOKUP(A452,collections!A:A,collections!Y:Y)&amp;"."&amp;RIGHT(B452),[1]Leaf!$E:$E,0), 6)</f>
        <v>17.579999999999998</v>
      </c>
      <c r="I452" s="9">
        <f>INDEX([1]Leaf!$A:$I, MATCH(LOOKUP(A452,collections!A:A,collections!Y:Y)&amp;"."&amp;RIGHT(B452),[1]Leaf!$E:$E,0), 7)</f>
        <v>0.48359999999999997</v>
      </c>
      <c r="R452" s="1">
        <v>6</v>
      </c>
      <c r="S452" s="1">
        <v>2</v>
      </c>
      <c r="T452" s="1">
        <v>6</v>
      </c>
      <c r="U452" s="1">
        <v>4</v>
      </c>
      <c r="V452" s="1">
        <v>3</v>
      </c>
      <c r="W452" s="1">
        <v>3</v>
      </c>
      <c r="X452" s="1">
        <v>3</v>
      </c>
      <c r="Y452" s="1">
        <v>2</v>
      </c>
      <c r="Z452" s="1">
        <v>6</v>
      </c>
      <c r="AA452" s="1">
        <v>1</v>
      </c>
      <c r="AB452" s="1">
        <v>7</v>
      </c>
      <c r="AC452" s="1">
        <v>1</v>
      </c>
      <c r="AD452" s="1">
        <v>4</v>
      </c>
      <c r="AE452" s="1">
        <v>5</v>
      </c>
      <c r="AF452" s="1">
        <v>3</v>
      </c>
      <c r="AG452" s="1">
        <v>4</v>
      </c>
    </row>
    <row r="453" spans="1:33" x14ac:dyDescent="0.2">
      <c r="A453" s="7" t="s">
        <v>348</v>
      </c>
      <c r="B453" t="s">
        <v>7</v>
      </c>
      <c r="C453" t="str">
        <f>LOOKUP(A453,collections!A:A,collections!D:D)</f>
        <v>E.csdn</v>
      </c>
      <c r="D453" t="str">
        <f t="shared" si="9"/>
        <v>Adult</v>
      </c>
      <c r="E453" t="str">
        <f>LOOKUP(A453,collections!A:A,collections!I:I)</f>
        <v>Dried</v>
      </c>
      <c r="F453" s="1">
        <f>LOOKUP(A453,collections!A:A,collections!K:K) - LOOKUP(A453,collections!A:A,collections!E:E)</f>
        <v>266</v>
      </c>
      <c r="G453" s="11">
        <f>INDEX([1]Leaf!$A:$I, MATCH(LOOKUP(A453,collections!A:A,collections!Y:Y)&amp;"."&amp;RIGHT(B453),[1]Leaf!$E:$E,0), 6)</f>
        <v>33.159999999999997</v>
      </c>
      <c r="I453" s="9">
        <f>INDEX([1]Leaf!$A:$I, MATCH(LOOKUP(A453,collections!A:A,collections!Y:Y)&amp;"."&amp;RIGHT(B453),[1]Leaf!$E:$E,0), 7)</f>
        <v>0.90059999999999996</v>
      </c>
      <c r="R453" s="1">
        <v>5</v>
      </c>
      <c r="S453" s="1">
        <v>1</v>
      </c>
      <c r="T453" s="1">
        <v>9</v>
      </c>
      <c r="U453" s="1">
        <v>1</v>
      </c>
      <c r="V453" s="1">
        <v>3</v>
      </c>
      <c r="W453" s="1">
        <v>1</v>
      </c>
      <c r="X453" s="1">
        <v>5</v>
      </c>
      <c r="Y453" s="1">
        <v>2</v>
      </c>
      <c r="Z453" s="1">
        <v>5</v>
      </c>
      <c r="AA453" s="1">
        <v>0</v>
      </c>
      <c r="AB453" s="1">
        <v>5</v>
      </c>
      <c r="AC453" s="1">
        <v>0</v>
      </c>
      <c r="AD453" s="1">
        <v>3</v>
      </c>
      <c r="AE453" s="1">
        <v>2</v>
      </c>
      <c r="AF453" s="1">
        <v>5</v>
      </c>
      <c r="AG453" s="1">
        <v>0</v>
      </c>
    </row>
    <row r="454" spans="1:33" x14ac:dyDescent="0.2">
      <c r="A454" s="7" t="s">
        <v>348</v>
      </c>
      <c r="B454" t="s">
        <v>39</v>
      </c>
      <c r="C454" t="str">
        <f>LOOKUP(A454,collections!A:A,collections!D:D)</f>
        <v>E.csdn</v>
      </c>
      <c r="D454" t="str">
        <f t="shared" si="9"/>
        <v>Adult</v>
      </c>
      <c r="E454" t="str">
        <f>LOOKUP(A454,collections!A:A,collections!I:I)</f>
        <v>Dried</v>
      </c>
      <c r="F454" s="1">
        <f>LOOKUP(A454,collections!A:A,collections!K:K) - LOOKUP(A454,collections!A:A,collections!E:E)</f>
        <v>266</v>
      </c>
      <c r="G454" s="11">
        <f>INDEX([1]Leaf!$A:$I, MATCH(LOOKUP(A454,collections!A:A,collections!Y:Y)&amp;"."&amp;RIGHT(B454),[1]Leaf!$E:$E,0), 6)</f>
        <v>34</v>
      </c>
      <c r="I454" s="9">
        <f>INDEX([1]Leaf!$A:$I, MATCH(LOOKUP(A454,collections!A:A,collections!Y:Y)&amp;"."&amp;RIGHT(B454),[1]Leaf!$E:$E,0), 7)</f>
        <v>0.82440000000000002</v>
      </c>
      <c r="R454" s="1">
        <v>4</v>
      </c>
      <c r="S454" s="1">
        <v>4</v>
      </c>
      <c r="T454" s="1">
        <v>4</v>
      </c>
      <c r="U454" s="1">
        <v>3</v>
      </c>
      <c r="V454" s="1">
        <v>3</v>
      </c>
      <c r="W454" s="1">
        <v>5</v>
      </c>
      <c r="X454" s="1">
        <v>4</v>
      </c>
      <c r="Y454" s="1">
        <v>3</v>
      </c>
      <c r="Z454" s="1">
        <v>4</v>
      </c>
      <c r="AA454" s="1">
        <v>3</v>
      </c>
      <c r="AB454" s="1">
        <v>4</v>
      </c>
      <c r="AC454" s="1">
        <v>3</v>
      </c>
      <c r="AD454" s="1">
        <v>3</v>
      </c>
      <c r="AE454" s="1">
        <v>2</v>
      </c>
      <c r="AF454" s="1">
        <v>3</v>
      </c>
      <c r="AG454" s="1">
        <v>3</v>
      </c>
    </row>
    <row r="455" spans="1:33" x14ac:dyDescent="0.2">
      <c r="A455" s="7" t="s">
        <v>349</v>
      </c>
      <c r="B455" t="s">
        <v>6</v>
      </c>
      <c r="C455" t="str">
        <f>LOOKUP(A455,collections!A:A,collections!D:D)</f>
        <v>E.div</v>
      </c>
      <c r="D455" t="str">
        <f t="shared" si="9"/>
        <v>Adult</v>
      </c>
      <c r="E455" t="str">
        <f>LOOKUP(A455,collections!A:A,collections!I:I)</f>
        <v>Dried</v>
      </c>
      <c r="F455" s="1">
        <f>LOOKUP(A455,collections!A:A,collections!K:K) - LOOKUP(A455,collections!A:A,collections!E:E)</f>
        <v>265</v>
      </c>
      <c r="G455" s="11">
        <f>INDEX([1]Leaf!$A:$I, MATCH(LOOKUP(A455,collections!A:A,collections!Y:Y)&amp;"."&amp;RIGHT(B455),[1]Leaf!$E:$E,0), 6)</f>
        <v>14.19</v>
      </c>
      <c r="I455" s="9">
        <f>INDEX([1]Leaf!$A:$I, MATCH(LOOKUP(A455,collections!A:A,collections!Y:Y)&amp;"."&amp;RIGHT(B455),[1]Leaf!$E:$E,0), 7)</f>
        <v>0.17799999999999999</v>
      </c>
      <c r="R455" s="1">
        <v>4</v>
      </c>
      <c r="S455" s="1">
        <v>5</v>
      </c>
      <c r="T455" s="1">
        <v>5</v>
      </c>
      <c r="U455" s="1">
        <v>8</v>
      </c>
      <c r="V455" s="1">
        <v>5</v>
      </c>
      <c r="W455" s="1">
        <v>6</v>
      </c>
      <c r="X455" s="1">
        <v>3</v>
      </c>
      <c r="Y455" s="1">
        <v>5</v>
      </c>
      <c r="Z455" s="1">
        <v>4</v>
      </c>
      <c r="AA455" s="1">
        <v>3</v>
      </c>
      <c r="AB455" s="1">
        <v>8</v>
      </c>
      <c r="AC455" s="1">
        <v>1</v>
      </c>
      <c r="AD455" s="1">
        <v>4</v>
      </c>
      <c r="AE455" s="1">
        <v>3</v>
      </c>
      <c r="AF455" s="1">
        <v>4</v>
      </c>
      <c r="AG455" s="1">
        <v>3</v>
      </c>
    </row>
    <row r="456" spans="1:33" x14ac:dyDescent="0.2">
      <c r="A456" s="7" t="s">
        <v>349</v>
      </c>
      <c r="B456" t="s">
        <v>7</v>
      </c>
      <c r="C456" t="str">
        <f>LOOKUP(A456,collections!A:A,collections!D:D)</f>
        <v>E.div</v>
      </c>
      <c r="D456" t="str">
        <f t="shared" si="9"/>
        <v>Adult</v>
      </c>
      <c r="E456" t="str">
        <f>LOOKUP(A456,collections!A:A,collections!I:I)</f>
        <v>Dried</v>
      </c>
      <c r="F456" s="1">
        <f>LOOKUP(A456,collections!A:A,collections!K:K) - LOOKUP(A456,collections!A:A,collections!E:E)</f>
        <v>265</v>
      </c>
      <c r="G456" s="11">
        <f>INDEX([1]Leaf!$A:$I, MATCH(LOOKUP(A456,collections!A:A,collections!Y:Y)&amp;"."&amp;RIGHT(B456),[1]Leaf!$E:$E,0), 6)</f>
        <v>16.88</v>
      </c>
      <c r="I456" s="9">
        <f>INDEX([1]Leaf!$A:$I, MATCH(LOOKUP(A456,collections!A:A,collections!Y:Y)&amp;"."&amp;RIGHT(B456),[1]Leaf!$E:$E,0), 7)</f>
        <v>0.22839999999999999</v>
      </c>
      <c r="R456" s="1">
        <v>7</v>
      </c>
      <c r="S456" s="1">
        <v>7</v>
      </c>
      <c r="T456" s="1">
        <v>11</v>
      </c>
      <c r="U456" s="1">
        <v>7</v>
      </c>
      <c r="V456" s="1">
        <v>4</v>
      </c>
      <c r="W456" s="1">
        <v>10</v>
      </c>
      <c r="X456" s="1">
        <v>7</v>
      </c>
      <c r="Y456" s="1">
        <v>10</v>
      </c>
      <c r="Z456" s="1">
        <v>2</v>
      </c>
      <c r="AA456" s="1">
        <v>3</v>
      </c>
      <c r="AB456" s="1">
        <v>4</v>
      </c>
      <c r="AC456" s="1">
        <v>3</v>
      </c>
      <c r="AD456" s="1">
        <v>6</v>
      </c>
      <c r="AE456" s="1">
        <v>2</v>
      </c>
      <c r="AF456" s="1">
        <v>5</v>
      </c>
      <c r="AG456" s="1">
        <v>2</v>
      </c>
    </row>
    <row r="457" spans="1:33" x14ac:dyDescent="0.2">
      <c r="A457" s="7" t="s">
        <v>349</v>
      </c>
      <c r="B457" t="s">
        <v>39</v>
      </c>
      <c r="C457" t="str">
        <f>LOOKUP(A457,collections!A:A,collections!D:D)</f>
        <v>E.div</v>
      </c>
      <c r="D457" t="str">
        <f t="shared" si="9"/>
        <v>Adult</v>
      </c>
      <c r="E457" t="str">
        <f>LOOKUP(A457,collections!A:A,collections!I:I)</f>
        <v>Dried</v>
      </c>
      <c r="F457" s="1">
        <f>LOOKUP(A457,collections!A:A,collections!K:K) - LOOKUP(A457,collections!A:A,collections!E:E)</f>
        <v>265</v>
      </c>
      <c r="G457" s="11">
        <f>INDEX([1]Leaf!$A:$I, MATCH(LOOKUP(A457,collections!A:A,collections!Y:Y)&amp;"."&amp;RIGHT(B457),[1]Leaf!$E:$E,0), 6)</f>
        <v>24.51</v>
      </c>
      <c r="I457" s="9">
        <f>INDEX([1]Leaf!$A:$I, MATCH(LOOKUP(A457,collections!A:A,collections!Y:Y)&amp;"."&amp;RIGHT(B457),[1]Leaf!$E:$E,0), 7)</f>
        <v>0.33090000000000003</v>
      </c>
      <c r="R457" s="1">
        <v>4</v>
      </c>
      <c r="S457" s="1">
        <v>8</v>
      </c>
      <c r="T457" s="1">
        <v>5</v>
      </c>
      <c r="U457" s="1">
        <v>6</v>
      </c>
      <c r="V457" s="1">
        <v>3</v>
      </c>
      <c r="W457" s="1">
        <v>8</v>
      </c>
      <c r="X457" s="1">
        <v>3</v>
      </c>
      <c r="Y457" s="1">
        <v>5</v>
      </c>
      <c r="Z457" s="1">
        <v>4</v>
      </c>
      <c r="AA457" s="1">
        <v>5</v>
      </c>
      <c r="AB457" s="1">
        <v>7</v>
      </c>
      <c r="AC457" s="1">
        <v>0</v>
      </c>
      <c r="AD457" s="1">
        <v>4</v>
      </c>
      <c r="AE457" s="1">
        <v>2</v>
      </c>
      <c r="AF457" s="1">
        <v>2</v>
      </c>
      <c r="AG457" s="1">
        <v>2</v>
      </c>
    </row>
    <row r="458" spans="1:33" x14ac:dyDescent="0.2">
      <c r="A458" s="7" t="s">
        <v>350</v>
      </c>
      <c r="B458" t="s">
        <v>6</v>
      </c>
      <c r="C458" t="str">
        <f>LOOKUP(A458,collections!A:A,collections!D:D)</f>
        <v>E.sie</v>
      </c>
      <c r="D458" t="str">
        <f t="shared" si="9"/>
        <v>Adult</v>
      </c>
      <c r="E458" t="str">
        <f>LOOKUP(A458,collections!A:A,collections!I:I)</f>
        <v>Dried</v>
      </c>
      <c r="F458" s="1">
        <f>LOOKUP(A458,collections!A:A,collections!K:K) - LOOKUP(A458,collections!A:A,collections!E:E)</f>
        <v>517</v>
      </c>
      <c r="G458" s="11">
        <f>INDEX([1]Leaf!$A:$I, MATCH(LOOKUP(A458,collections!A:A,collections!Y:Y)&amp;"."&amp;RIGHT(B458),[1]Leaf!$E:$E,0), 6)</f>
        <v>38.89</v>
      </c>
      <c r="I458" s="9">
        <f>INDEX([1]Leaf!$A:$I, MATCH(LOOKUP(A458,collections!A:A,collections!Y:Y)&amp;"."&amp;RIGHT(B458),[1]Leaf!$E:$E,0), 7)</f>
        <v>0.88900000000000001</v>
      </c>
      <c r="R458" s="1">
        <v>6</v>
      </c>
      <c r="S458" s="1">
        <v>0</v>
      </c>
      <c r="T458" s="1">
        <v>6</v>
      </c>
      <c r="U458" s="1">
        <v>4</v>
      </c>
      <c r="V458" s="1">
        <v>3</v>
      </c>
      <c r="W458" s="1">
        <v>5</v>
      </c>
      <c r="X458" s="1">
        <v>5</v>
      </c>
      <c r="Y458" s="1">
        <v>3</v>
      </c>
      <c r="Z458" s="1">
        <v>4</v>
      </c>
      <c r="AA458" s="1">
        <v>0</v>
      </c>
      <c r="AB458" s="1">
        <v>3</v>
      </c>
      <c r="AC458" s="1">
        <v>0</v>
      </c>
      <c r="AD458" s="1">
        <v>4</v>
      </c>
      <c r="AE458" s="1">
        <v>0</v>
      </c>
      <c r="AF458" s="1">
        <v>3</v>
      </c>
      <c r="AG458" s="1">
        <v>0</v>
      </c>
    </row>
    <row r="459" spans="1:33" x14ac:dyDescent="0.2">
      <c r="A459" s="7" t="s">
        <v>350</v>
      </c>
      <c r="B459" t="s">
        <v>39</v>
      </c>
      <c r="C459" t="str">
        <f>LOOKUP(A459,collections!A:A,collections!D:D)</f>
        <v>E.sie</v>
      </c>
      <c r="D459" t="str">
        <f t="shared" si="9"/>
        <v>Adult</v>
      </c>
      <c r="E459" t="str">
        <f>LOOKUP(A459,collections!A:A,collections!I:I)</f>
        <v>Dried</v>
      </c>
      <c r="F459" s="1">
        <f>LOOKUP(A459,collections!A:A,collections!K:K) - LOOKUP(A459,collections!A:A,collections!E:E)</f>
        <v>517</v>
      </c>
      <c r="G459" s="11">
        <f>INDEX([1]Leaf!$A:$I, MATCH(LOOKUP(A459,collections!A:A,collections!Y:Y)&amp;"."&amp;RIGHT(B459),[1]Leaf!$E:$E,0), 6)</f>
        <v>38.26</v>
      </c>
      <c r="I459" s="9">
        <f>INDEX([1]Leaf!$A:$I, MATCH(LOOKUP(A459,collections!A:A,collections!Y:Y)&amp;"."&amp;RIGHT(B459),[1]Leaf!$E:$E,0), 7)</f>
        <v>0.76300000000000001</v>
      </c>
      <c r="R459" s="1">
        <v>3</v>
      </c>
      <c r="S459" s="1">
        <v>3</v>
      </c>
      <c r="T459" s="1">
        <v>4</v>
      </c>
      <c r="U459" s="1">
        <v>4</v>
      </c>
      <c r="V459" s="1">
        <v>2</v>
      </c>
      <c r="W459" s="1">
        <v>3</v>
      </c>
      <c r="X459" s="1">
        <v>3</v>
      </c>
      <c r="Y459" s="1">
        <v>0</v>
      </c>
      <c r="Z459" s="1">
        <v>6</v>
      </c>
      <c r="AA459" s="1">
        <v>0</v>
      </c>
      <c r="AB459" s="1">
        <v>5</v>
      </c>
      <c r="AC459" s="1">
        <v>0</v>
      </c>
      <c r="AD459" s="1">
        <v>6</v>
      </c>
      <c r="AE459" s="1">
        <v>0</v>
      </c>
      <c r="AF459" s="1">
        <v>5</v>
      </c>
      <c r="AG459" s="1">
        <v>0</v>
      </c>
    </row>
    <row r="460" spans="1:33" x14ac:dyDescent="0.2">
      <c r="A460" s="7" t="s">
        <v>351</v>
      </c>
      <c r="B460" t="s">
        <v>6</v>
      </c>
      <c r="C460" t="str">
        <f>LOOKUP(A460,collections!A:A,collections!D:D)</f>
        <v>E.sie</v>
      </c>
      <c r="D460" t="str">
        <f t="shared" si="9"/>
        <v>Adult</v>
      </c>
      <c r="E460" t="str">
        <f>LOOKUP(A460,collections!A:A,collections!I:I)</f>
        <v>Dried</v>
      </c>
      <c r="F460" s="1">
        <f>LOOKUP(A460,collections!A:A,collections!K:K) - LOOKUP(A460,collections!A:A,collections!E:E)</f>
        <v>517</v>
      </c>
      <c r="G460" s="11">
        <f>INDEX([1]Leaf!$A:$I, MATCH(LOOKUP(A460,collections!A:A,collections!Y:Y)&amp;"."&amp;RIGHT(B460),[1]Leaf!$E:$E,0), 6)</f>
        <v>36.53</v>
      </c>
      <c r="I460" s="9">
        <f>INDEX([1]Leaf!$A:$I, MATCH(LOOKUP(A460,collections!A:A,collections!Y:Y)&amp;"."&amp;RIGHT(B460),[1]Leaf!$E:$E,0), 7)</f>
        <v>0.68300000000000005</v>
      </c>
      <c r="R460" s="1">
        <v>2</v>
      </c>
      <c r="S460" s="1">
        <v>3</v>
      </c>
      <c r="T460" s="1">
        <v>4</v>
      </c>
      <c r="U460" s="1">
        <v>5</v>
      </c>
      <c r="V460" s="1">
        <v>5</v>
      </c>
      <c r="W460" s="1">
        <v>0</v>
      </c>
      <c r="X460" s="1">
        <v>4</v>
      </c>
      <c r="Y460" s="1">
        <v>0</v>
      </c>
      <c r="Z460" s="1">
        <v>3</v>
      </c>
      <c r="AA460" s="1">
        <v>2</v>
      </c>
      <c r="AB460" s="1">
        <v>2</v>
      </c>
      <c r="AC460" s="1">
        <v>5</v>
      </c>
      <c r="AD460" s="1">
        <v>4</v>
      </c>
      <c r="AE460" s="1">
        <v>2</v>
      </c>
      <c r="AF460" s="1">
        <v>3</v>
      </c>
      <c r="AG460" s="1">
        <v>2</v>
      </c>
    </row>
    <row r="461" spans="1:33" x14ac:dyDescent="0.2">
      <c r="A461" s="7" t="s">
        <v>351</v>
      </c>
      <c r="B461" t="s">
        <v>7</v>
      </c>
      <c r="C461" t="str">
        <f>LOOKUP(A461,collections!A:A,collections!D:D)</f>
        <v>E.sie</v>
      </c>
      <c r="D461" t="str">
        <f t="shared" si="9"/>
        <v>Adult</v>
      </c>
      <c r="E461" t="str">
        <f>LOOKUP(A461,collections!A:A,collections!I:I)</f>
        <v>Dried</v>
      </c>
      <c r="F461" s="1">
        <f>LOOKUP(A461,collections!A:A,collections!K:K) - LOOKUP(A461,collections!A:A,collections!E:E)</f>
        <v>517</v>
      </c>
      <c r="G461" s="11">
        <f>INDEX([1]Leaf!$A:$I, MATCH(LOOKUP(A461,collections!A:A,collections!Y:Y)&amp;"."&amp;RIGHT(B461),[1]Leaf!$E:$E,0), 6)</f>
        <v>44.72</v>
      </c>
      <c r="I461" s="9">
        <f>INDEX([1]Leaf!$A:$I, MATCH(LOOKUP(A461,collections!A:A,collections!Y:Y)&amp;"."&amp;RIGHT(B461),[1]Leaf!$E:$E,0), 7)</f>
        <v>0.82899999999999996</v>
      </c>
      <c r="R461" s="1">
        <v>4</v>
      </c>
      <c r="S461" s="1">
        <v>3</v>
      </c>
      <c r="T461" s="1">
        <v>3</v>
      </c>
      <c r="U461" s="1">
        <v>1</v>
      </c>
      <c r="V461" s="1">
        <v>4</v>
      </c>
      <c r="W461" s="1">
        <v>2</v>
      </c>
      <c r="X461" s="1">
        <v>4</v>
      </c>
      <c r="Y461" s="1">
        <v>2</v>
      </c>
      <c r="Z461" s="1">
        <v>6</v>
      </c>
      <c r="AA461" s="1">
        <v>0</v>
      </c>
      <c r="AB461" s="1">
        <v>6</v>
      </c>
      <c r="AC461" s="1">
        <v>0</v>
      </c>
      <c r="AD461" s="1">
        <v>4</v>
      </c>
      <c r="AE461" s="1">
        <v>0</v>
      </c>
      <c r="AF461" s="1">
        <v>5</v>
      </c>
      <c r="AG461" s="1">
        <v>0</v>
      </c>
    </row>
    <row r="462" spans="1:33" x14ac:dyDescent="0.2">
      <c r="A462" s="7" t="s">
        <v>351</v>
      </c>
      <c r="B462" t="s">
        <v>39</v>
      </c>
      <c r="C462" t="str">
        <f>LOOKUP(A462,collections!A:A,collections!D:D)</f>
        <v>E.sie</v>
      </c>
      <c r="D462" t="str">
        <f t="shared" si="9"/>
        <v>Adult</v>
      </c>
      <c r="E462" t="str">
        <f>LOOKUP(A462,collections!A:A,collections!I:I)</f>
        <v>Dried</v>
      </c>
      <c r="F462" s="1">
        <f>LOOKUP(A462,collections!A:A,collections!K:K) - LOOKUP(A462,collections!A:A,collections!E:E)</f>
        <v>517</v>
      </c>
      <c r="G462" s="11">
        <f>INDEX([1]Leaf!$A:$I, MATCH(LOOKUP(A462,collections!A:A,collections!Y:Y)&amp;"."&amp;RIGHT(B462),[1]Leaf!$E:$E,0), 6)</f>
        <v>27.74</v>
      </c>
      <c r="I462" s="9">
        <f>INDEX([1]Leaf!$A:$I, MATCH(LOOKUP(A462,collections!A:A,collections!Y:Y)&amp;"."&amp;RIGHT(B462),[1]Leaf!$E:$E,0), 7)</f>
        <v>0.52100000000000002</v>
      </c>
      <c r="R462" s="1">
        <v>4</v>
      </c>
      <c r="S462" s="1">
        <v>4</v>
      </c>
      <c r="T462" s="1">
        <v>4</v>
      </c>
      <c r="U462" s="1">
        <v>2</v>
      </c>
      <c r="V462" s="1">
        <v>4</v>
      </c>
      <c r="W462" s="1">
        <v>1</v>
      </c>
      <c r="X462" s="1">
        <v>3</v>
      </c>
      <c r="Y462" s="1">
        <v>3</v>
      </c>
      <c r="Z462" s="1">
        <v>3</v>
      </c>
      <c r="AA462" s="1">
        <v>0</v>
      </c>
      <c r="AB462" s="1">
        <v>4</v>
      </c>
      <c r="AC462" s="1">
        <v>0</v>
      </c>
      <c r="AD462" s="1">
        <v>3</v>
      </c>
      <c r="AE462" s="1">
        <v>0</v>
      </c>
      <c r="AF462" s="1">
        <v>4</v>
      </c>
      <c r="AG462" s="1">
        <v>0</v>
      </c>
    </row>
    <row r="463" spans="1:33" x14ac:dyDescent="0.2">
      <c r="A463" s="7" t="s">
        <v>352</v>
      </c>
      <c r="B463" t="s">
        <v>6</v>
      </c>
      <c r="C463" t="str">
        <f>LOOKUP(A463,collections!A:A,collections!D:D)</f>
        <v>E.csdn</v>
      </c>
      <c r="D463" t="str">
        <f t="shared" si="9"/>
        <v>Adult</v>
      </c>
      <c r="E463" t="str">
        <f>LOOKUP(A463,collections!A:A,collections!I:I)</f>
        <v>Dried</v>
      </c>
      <c r="F463" s="1">
        <f>LOOKUP(A463,collections!A:A,collections!K:K) - LOOKUP(A463,collections!A:A,collections!E:E)</f>
        <v>517</v>
      </c>
      <c r="G463" s="11">
        <f>INDEX([1]Leaf!$A:$I, MATCH(LOOKUP(A463,collections!A:A,collections!Y:Y)&amp;"."&amp;RIGHT(B463),[1]Leaf!$E:$E,0), 6)</f>
        <v>37.020000000000003</v>
      </c>
      <c r="I463" s="9">
        <f>INDEX([1]Leaf!$A:$I, MATCH(LOOKUP(A463,collections!A:A,collections!Y:Y)&amp;"."&amp;RIGHT(B463),[1]Leaf!$E:$E,0), 7)</f>
        <v>0.52200000000000002</v>
      </c>
      <c r="R463" s="1">
        <v>3</v>
      </c>
      <c r="S463" s="1">
        <v>2</v>
      </c>
      <c r="T463" s="1">
        <v>4</v>
      </c>
      <c r="U463" s="1">
        <v>1</v>
      </c>
      <c r="V463" s="1">
        <v>4</v>
      </c>
      <c r="W463" s="1">
        <v>3</v>
      </c>
      <c r="X463" s="1">
        <v>2</v>
      </c>
      <c r="Y463" s="1">
        <v>2</v>
      </c>
      <c r="Z463" s="1">
        <v>5</v>
      </c>
      <c r="AA463" s="1">
        <v>0</v>
      </c>
      <c r="AB463" s="1">
        <v>3</v>
      </c>
      <c r="AC463" s="1">
        <v>1</v>
      </c>
      <c r="AD463" s="1">
        <v>3</v>
      </c>
      <c r="AE463" s="1">
        <v>0</v>
      </c>
      <c r="AF463" s="1">
        <v>4</v>
      </c>
      <c r="AG463" s="1">
        <v>0</v>
      </c>
    </row>
    <row r="464" spans="1:33" x14ac:dyDescent="0.2">
      <c r="A464" s="7" t="s">
        <v>352</v>
      </c>
      <c r="B464" t="s">
        <v>7</v>
      </c>
      <c r="C464" t="str">
        <f>LOOKUP(A464,collections!A:A,collections!D:D)</f>
        <v>E.csdn</v>
      </c>
      <c r="D464" t="str">
        <f t="shared" si="9"/>
        <v>Adult</v>
      </c>
      <c r="E464" t="str">
        <f>LOOKUP(A464,collections!A:A,collections!I:I)</f>
        <v>Dried</v>
      </c>
      <c r="F464" s="1">
        <f>LOOKUP(A464,collections!A:A,collections!K:K) - LOOKUP(A464,collections!A:A,collections!E:E)</f>
        <v>517</v>
      </c>
      <c r="G464" s="11">
        <f>INDEX([1]Leaf!$A:$I, MATCH(LOOKUP(A464,collections!A:A,collections!Y:Y)&amp;"."&amp;RIGHT(B464),[1]Leaf!$E:$E,0), 6)</f>
        <v>43.55</v>
      </c>
      <c r="I464" s="9">
        <f>INDEX([1]Leaf!$A:$I, MATCH(LOOKUP(A464,collections!A:A,collections!Y:Y)&amp;"."&amp;RIGHT(B464),[1]Leaf!$E:$E,0), 7)</f>
        <v>0.50700000000000001</v>
      </c>
      <c r="R464" s="1">
        <v>4</v>
      </c>
      <c r="S464" s="1">
        <v>3</v>
      </c>
      <c r="T464" s="1">
        <v>5</v>
      </c>
      <c r="U464" s="1">
        <v>3</v>
      </c>
      <c r="V464" s="1">
        <v>2</v>
      </c>
      <c r="W464" s="1">
        <v>2</v>
      </c>
      <c r="X464" s="1">
        <v>4</v>
      </c>
      <c r="Y464" s="1">
        <v>3</v>
      </c>
      <c r="Z464" s="1">
        <v>3</v>
      </c>
      <c r="AA464" s="1">
        <v>0</v>
      </c>
      <c r="AB464" s="1">
        <v>4</v>
      </c>
      <c r="AC464" s="1">
        <v>0</v>
      </c>
      <c r="AD464" s="1">
        <v>4</v>
      </c>
      <c r="AE464" s="1">
        <v>0</v>
      </c>
      <c r="AF464" s="1">
        <v>5</v>
      </c>
      <c r="AG464" s="1">
        <v>0</v>
      </c>
    </row>
    <row r="465" spans="1:33" x14ac:dyDescent="0.2">
      <c r="A465" s="7" t="s">
        <v>352</v>
      </c>
      <c r="B465" t="s">
        <v>39</v>
      </c>
      <c r="C465" t="str">
        <f>LOOKUP(A465,collections!A:A,collections!D:D)</f>
        <v>E.csdn</v>
      </c>
      <c r="D465" t="str">
        <f t="shared" si="9"/>
        <v>Adult</v>
      </c>
      <c r="E465" t="str">
        <f>LOOKUP(A465,collections!A:A,collections!I:I)</f>
        <v>Dried</v>
      </c>
      <c r="F465" s="1">
        <f>LOOKUP(A465,collections!A:A,collections!K:K) - LOOKUP(A465,collections!A:A,collections!E:E)</f>
        <v>517</v>
      </c>
      <c r="G465" s="11">
        <f>INDEX([1]Leaf!$A:$I, MATCH(LOOKUP(A465,collections!A:A,collections!Y:Y)&amp;"."&amp;RIGHT(B465),[1]Leaf!$E:$E,0), 6)</f>
        <v>55.29</v>
      </c>
      <c r="I465" s="9">
        <f>INDEX([1]Leaf!$A:$I, MATCH(LOOKUP(A465,collections!A:A,collections!Y:Y)&amp;"."&amp;RIGHT(B465),[1]Leaf!$E:$E,0), 7)</f>
        <v>0.69399999999999995</v>
      </c>
      <c r="R465" s="1">
        <v>3</v>
      </c>
      <c r="S465" s="1">
        <v>4</v>
      </c>
      <c r="T465" s="1">
        <v>4</v>
      </c>
      <c r="U465" s="1">
        <v>2</v>
      </c>
      <c r="V465" s="1">
        <v>4</v>
      </c>
      <c r="W465" s="1">
        <v>2</v>
      </c>
      <c r="X465" s="1">
        <v>2</v>
      </c>
      <c r="Y465" s="1">
        <v>3</v>
      </c>
      <c r="Z465" s="1">
        <v>6</v>
      </c>
      <c r="AA465" s="1">
        <v>0</v>
      </c>
      <c r="AB465" s="1">
        <v>5</v>
      </c>
      <c r="AC465" s="1">
        <v>0</v>
      </c>
      <c r="AD465" s="1">
        <v>3</v>
      </c>
      <c r="AE465" s="1">
        <v>0</v>
      </c>
      <c r="AF465" s="1">
        <v>4</v>
      </c>
      <c r="AG465" s="1">
        <v>0</v>
      </c>
    </row>
    <row r="466" spans="1:33" x14ac:dyDescent="0.2">
      <c r="A466" s="7" t="s">
        <v>353</v>
      </c>
      <c r="B466" t="s">
        <v>6</v>
      </c>
      <c r="C466" t="str">
        <f>LOOKUP(A466,collections!A:A,collections!D:D)</f>
        <v>E.mue</v>
      </c>
      <c r="D466" t="str">
        <f t="shared" si="9"/>
        <v>Adult</v>
      </c>
      <c r="E466" t="str">
        <f>LOOKUP(A466,collections!A:A,collections!I:I)</f>
        <v>Dried</v>
      </c>
      <c r="F466" s="1">
        <f>LOOKUP(A466,collections!A:A,collections!K:K) - LOOKUP(A466,collections!A:A,collections!E:E)</f>
        <v>517</v>
      </c>
      <c r="G466" s="11">
        <f>INDEX([1]Leaf!$A:$I, MATCH(LOOKUP(A466,collections!A:A,collections!Y:Y)&amp;"."&amp;RIGHT(B466),[1]Leaf!$E:$E,0), 6)</f>
        <v>30.07</v>
      </c>
      <c r="I466" s="9">
        <f>INDEX([1]Leaf!$A:$I, MATCH(LOOKUP(A466,collections!A:A,collections!Y:Y)&amp;"."&amp;RIGHT(B466),[1]Leaf!$E:$E,0), 7)</f>
        <v>0.57999999999999996</v>
      </c>
      <c r="R466" s="1">
        <v>5</v>
      </c>
      <c r="S466" s="1">
        <v>4</v>
      </c>
      <c r="T466" s="1">
        <v>5</v>
      </c>
      <c r="U466" s="1">
        <v>5</v>
      </c>
      <c r="V466" s="1">
        <v>3</v>
      </c>
      <c r="W466" s="1">
        <v>5</v>
      </c>
      <c r="X466" s="1">
        <v>3</v>
      </c>
      <c r="Y466" s="1">
        <v>6</v>
      </c>
      <c r="Z466" s="1">
        <v>5</v>
      </c>
      <c r="AA466" s="1">
        <v>1</v>
      </c>
      <c r="AB466" s="1">
        <v>5</v>
      </c>
      <c r="AC466" s="1">
        <v>1</v>
      </c>
      <c r="AD466" s="1">
        <v>3</v>
      </c>
      <c r="AE466" s="1">
        <v>2</v>
      </c>
      <c r="AF466" s="1">
        <v>4</v>
      </c>
      <c r="AG466" s="1">
        <v>2</v>
      </c>
    </row>
    <row r="467" spans="1:33" x14ac:dyDescent="0.2">
      <c r="A467" s="7" t="s">
        <v>353</v>
      </c>
      <c r="B467" t="s">
        <v>7</v>
      </c>
      <c r="C467" t="str">
        <f>LOOKUP(A467,collections!A:A,collections!D:D)</f>
        <v>E.mue</v>
      </c>
      <c r="D467" t="str">
        <f t="shared" si="9"/>
        <v>Adult</v>
      </c>
      <c r="E467" t="str">
        <f>LOOKUP(A467,collections!A:A,collections!I:I)</f>
        <v>Dried</v>
      </c>
      <c r="F467" s="1">
        <f>LOOKUP(A467,collections!A:A,collections!K:K) - LOOKUP(A467,collections!A:A,collections!E:E)</f>
        <v>517</v>
      </c>
      <c r="G467" s="11">
        <f>INDEX([1]Leaf!$A:$I, MATCH(LOOKUP(A467,collections!A:A,collections!Y:Y)&amp;"."&amp;RIGHT(B467),[1]Leaf!$E:$E,0), 6)</f>
        <v>57.56</v>
      </c>
      <c r="I467" s="9">
        <f>INDEX([1]Leaf!$A:$I, MATCH(LOOKUP(A467,collections!A:A,collections!Y:Y)&amp;"."&amp;RIGHT(B467),[1]Leaf!$E:$E,0), 7)</f>
        <v>0.98099999999999998</v>
      </c>
      <c r="R467" s="1">
        <v>4</v>
      </c>
      <c r="S467" s="1">
        <v>2</v>
      </c>
      <c r="T467" s="1">
        <v>3</v>
      </c>
      <c r="U467" s="1">
        <v>6</v>
      </c>
      <c r="V467" s="1">
        <v>3</v>
      </c>
      <c r="W467" s="1">
        <v>2</v>
      </c>
      <c r="X467" s="1">
        <v>5</v>
      </c>
      <c r="Y467" s="1">
        <v>3</v>
      </c>
      <c r="Z467" s="1">
        <v>5</v>
      </c>
      <c r="AA467" s="1">
        <v>1</v>
      </c>
      <c r="AB467" s="1">
        <v>6</v>
      </c>
      <c r="AC467" s="1">
        <v>2</v>
      </c>
      <c r="AD467" s="1">
        <v>4</v>
      </c>
      <c r="AE467" s="1">
        <v>5</v>
      </c>
      <c r="AF467" s="1">
        <v>5</v>
      </c>
      <c r="AG467" s="1">
        <v>2</v>
      </c>
    </row>
    <row r="468" spans="1:33" x14ac:dyDescent="0.2">
      <c r="A468" s="7" t="s">
        <v>353</v>
      </c>
      <c r="B468" t="s">
        <v>39</v>
      </c>
      <c r="C468" t="str">
        <f>LOOKUP(A468,collections!A:A,collections!D:D)</f>
        <v>E.mue</v>
      </c>
      <c r="D468" t="str">
        <f t="shared" si="9"/>
        <v>Adult</v>
      </c>
      <c r="E468" t="str">
        <f>LOOKUP(A468,collections!A:A,collections!I:I)</f>
        <v>Dried</v>
      </c>
      <c r="F468" s="1">
        <f>LOOKUP(A468,collections!A:A,collections!K:K) - LOOKUP(A468,collections!A:A,collections!E:E)</f>
        <v>517</v>
      </c>
      <c r="G468" s="11">
        <f>INDEX([1]Leaf!$A:$I, MATCH(LOOKUP(A468,collections!A:A,collections!Y:Y)&amp;"."&amp;RIGHT(B468),[1]Leaf!$E:$E,0), 6)</f>
        <v>20.49</v>
      </c>
      <c r="I468" s="9">
        <f>INDEX([1]Leaf!$A:$I, MATCH(LOOKUP(A468,collections!A:A,collections!Y:Y)&amp;"."&amp;RIGHT(B468),[1]Leaf!$E:$E,0), 7)</f>
        <v>0.28000000000000003</v>
      </c>
      <c r="R468" s="1">
        <v>5</v>
      </c>
      <c r="S468" s="1">
        <v>8</v>
      </c>
      <c r="T468" s="1">
        <v>4</v>
      </c>
      <c r="U468" s="1">
        <v>5</v>
      </c>
      <c r="V468" s="1">
        <v>6</v>
      </c>
      <c r="W468" s="1">
        <v>5</v>
      </c>
      <c r="X468" s="1">
        <v>6</v>
      </c>
      <c r="Y468" s="1">
        <v>7</v>
      </c>
      <c r="Z468" s="1">
        <v>4</v>
      </c>
      <c r="AA468" s="1">
        <v>4</v>
      </c>
      <c r="AB468" s="1">
        <v>7</v>
      </c>
      <c r="AC468" s="1">
        <v>3</v>
      </c>
      <c r="AD468" s="1">
        <v>4</v>
      </c>
      <c r="AE468" s="1">
        <v>2</v>
      </c>
      <c r="AF468" s="1">
        <v>6</v>
      </c>
      <c r="AG468" s="1">
        <v>2</v>
      </c>
    </row>
    <row r="469" spans="1:33" x14ac:dyDescent="0.2">
      <c r="A469" s="7" t="s">
        <v>354</v>
      </c>
      <c r="B469" t="s">
        <v>6</v>
      </c>
      <c r="C469" t="str">
        <f>LOOKUP(A469,collections!A:A,collections!D:D)</f>
        <v>E.cro</v>
      </c>
      <c r="D469" t="str">
        <f t="shared" si="9"/>
        <v>Adult</v>
      </c>
      <c r="E469" t="str">
        <f>LOOKUP(A469,collections!A:A,collections!I:I)</f>
        <v>Dried</v>
      </c>
      <c r="F469" s="1">
        <f>LOOKUP(A469,collections!A:A,collections!K:K) - LOOKUP(A469,collections!A:A,collections!E:E)</f>
        <v>515</v>
      </c>
      <c r="G469" s="11">
        <f>INDEX([1]Leaf!$A:$I, MATCH(LOOKUP(A469,collections!A:A,collections!Y:Y)&amp;"."&amp;RIGHT(B469),[1]Leaf!$E:$E,0), 6)</f>
        <v>36</v>
      </c>
      <c r="I469" s="9">
        <f>INDEX([1]Leaf!$A:$I, MATCH(LOOKUP(A469,collections!A:A,collections!Y:Y)&amp;"."&amp;RIGHT(B469),[1]Leaf!$E:$E,0), 7)</f>
        <v>0.33</v>
      </c>
      <c r="R469" s="1">
        <v>7</v>
      </c>
      <c r="S469" s="1">
        <v>6</v>
      </c>
      <c r="T469" s="1">
        <v>4</v>
      </c>
      <c r="U469" s="1">
        <v>9</v>
      </c>
      <c r="V469" s="1">
        <v>5</v>
      </c>
      <c r="W469" s="1">
        <v>11</v>
      </c>
      <c r="X469" s="1">
        <v>3</v>
      </c>
      <c r="Y469" s="1">
        <v>9</v>
      </c>
      <c r="Z469" s="1">
        <v>5</v>
      </c>
      <c r="AA469" s="1">
        <v>4</v>
      </c>
      <c r="AB469" s="1">
        <v>5</v>
      </c>
      <c r="AC469" s="1">
        <v>3</v>
      </c>
      <c r="AD469" s="1">
        <v>5</v>
      </c>
      <c r="AE469" s="1">
        <v>4</v>
      </c>
      <c r="AF469" s="1">
        <v>3</v>
      </c>
      <c r="AG469" s="1">
        <v>4</v>
      </c>
    </row>
    <row r="470" spans="1:33" x14ac:dyDescent="0.2">
      <c r="A470" s="7" t="s">
        <v>354</v>
      </c>
      <c r="B470" t="s">
        <v>7</v>
      </c>
      <c r="C470" t="str">
        <f>LOOKUP(A470,collections!A:A,collections!D:D)</f>
        <v>E.cro</v>
      </c>
      <c r="D470" t="str">
        <f t="shared" si="9"/>
        <v>Adult</v>
      </c>
      <c r="E470" t="str">
        <f>LOOKUP(A470,collections!A:A,collections!I:I)</f>
        <v>Dried</v>
      </c>
      <c r="F470" s="1">
        <f>LOOKUP(A470,collections!A:A,collections!K:K) - LOOKUP(A470,collections!A:A,collections!E:E)</f>
        <v>515</v>
      </c>
      <c r="G470" s="11">
        <f>INDEX([1]Leaf!$A:$I, MATCH(LOOKUP(A470,collections!A:A,collections!Y:Y)&amp;"."&amp;RIGHT(B470),[1]Leaf!$E:$E,0), 6)</f>
        <v>21.4</v>
      </c>
      <c r="I470" s="9">
        <f>INDEX([1]Leaf!$A:$I, MATCH(LOOKUP(A470,collections!A:A,collections!Y:Y)&amp;"."&amp;RIGHT(B470),[1]Leaf!$E:$E,0), 7)</f>
        <v>0.20599999999999999</v>
      </c>
      <c r="R470" s="1">
        <v>6</v>
      </c>
      <c r="S470" s="1">
        <v>13</v>
      </c>
      <c r="T470" s="1">
        <v>6</v>
      </c>
      <c r="U470" s="1">
        <v>7</v>
      </c>
      <c r="V470" s="1">
        <v>7</v>
      </c>
      <c r="W470" s="1">
        <v>11</v>
      </c>
      <c r="X470" s="1">
        <v>4</v>
      </c>
      <c r="Y470" s="1">
        <v>13</v>
      </c>
      <c r="Z470" s="1">
        <v>5</v>
      </c>
      <c r="AA470" s="1">
        <v>5</v>
      </c>
      <c r="AB470" s="1">
        <v>5</v>
      </c>
      <c r="AC470" s="1">
        <v>5</v>
      </c>
      <c r="AD470" s="1">
        <v>6</v>
      </c>
      <c r="AE470" s="1">
        <v>6</v>
      </c>
      <c r="AF470" s="1">
        <v>4</v>
      </c>
      <c r="AG470" s="1">
        <v>7</v>
      </c>
    </row>
    <row r="471" spans="1:33" x14ac:dyDescent="0.2">
      <c r="A471" s="7" t="s">
        <v>354</v>
      </c>
      <c r="B471" t="s">
        <v>39</v>
      </c>
      <c r="C471" t="str">
        <f>LOOKUP(A471,collections!A:A,collections!D:D)</f>
        <v>E.cro</v>
      </c>
      <c r="D471" t="str">
        <f t="shared" si="9"/>
        <v>Adult</v>
      </c>
      <c r="E471" t="str">
        <f>LOOKUP(A471,collections!A:A,collections!I:I)</f>
        <v>Dried</v>
      </c>
      <c r="F471" s="1">
        <f>LOOKUP(A471,collections!A:A,collections!K:K) - LOOKUP(A471,collections!A:A,collections!E:E)</f>
        <v>515</v>
      </c>
      <c r="G471" s="11">
        <f>INDEX([1]Leaf!$A:$I, MATCH(LOOKUP(A471,collections!A:A,collections!Y:Y)&amp;"."&amp;RIGHT(B471),[1]Leaf!$E:$E,0), 6)</f>
        <v>17.39</v>
      </c>
      <c r="I471" s="9">
        <f>INDEX([1]Leaf!$A:$I, MATCH(LOOKUP(A471,collections!A:A,collections!Y:Y)&amp;"."&amp;RIGHT(B471),[1]Leaf!$E:$E,0), 7)</f>
        <v>0.154</v>
      </c>
      <c r="R471" s="1">
        <v>4</v>
      </c>
      <c r="S471" s="1">
        <v>8</v>
      </c>
      <c r="T471" s="1">
        <v>5</v>
      </c>
      <c r="U471" s="1">
        <v>11</v>
      </c>
      <c r="V471" s="1">
        <v>5</v>
      </c>
      <c r="W471" s="1">
        <v>6</v>
      </c>
      <c r="X471" s="1">
        <v>4</v>
      </c>
      <c r="Y471" s="1">
        <v>8</v>
      </c>
      <c r="Z471" s="1">
        <v>6</v>
      </c>
      <c r="AA471" s="1">
        <v>5</v>
      </c>
      <c r="AB471" s="1">
        <v>3</v>
      </c>
      <c r="AC471" s="1">
        <v>5</v>
      </c>
      <c r="AD471" s="1">
        <v>3</v>
      </c>
      <c r="AE471" s="1">
        <v>2</v>
      </c>
      <c r="AF471" s="1">
        <v>4</v>
      </c>
      <c r="AG471" s="1">
        <v>1</v>
      </c>
    </row>
    <row r="472" spans="1:33" x14ac:dyDescent="0.2">
      <c r="A472" s="7" t="s">
        <v>355</v>
      </c>
      <c r="B472" t="s">
        <v>6</v>
      </c>
      <c r="C472" t="str">
        <f>LOOKUP(A472,collections!A:A,collections!D:D)</f>
        <v>E.ela</v>
      </c>
      <c r="D472" t="str">
        <f t="shared" ref="D472:D518" si="10">IF(LEFT(B472)="J","Juvenile","Adult")</f>
        <v>Adult</v>
      </c>
      <c r="E472" t="str">
        <f>LOOKUP(A472,collections!A:A,collections!I:I)</f>
        <v>Dried</v>
      </c>
      <c r="F472" s="1">
        <f>LOOKUP(A472,collections!A:A,collections!K:K) - LOOKUP(A472,collections!A:A,collections!E:E)</f>
        <v>515</v>
      </c>
      <c r="G472" s="11">
        <f>INDEX([1]Leaf!$A:$I, MATCH(LOOKUP(A472,collections!A:A,collections!Y:Y)&amp;"."&amp;RIGHT(B472),[1]Leaf!$E:$E,0), 6)</f>
        <v>15.92</v>
      </c>
      <c r="I472" s="9">
        <f>INDEX([1]Leaf!$A:$I, MATCH(LOOKUP(A472,collections!A:A,collections!Y:Y)&amp;"."&amp;RIGHT(B472),[1]Leaf!$E:$E,0), 7)</f>
        <v>0.183</v>
      </c>
      <c r="R472" s="1">
        <v>4</v>
      </c>
      <c r="S472" s="1">
        <v>2</v>
      </c>
      <c r="T472" s="1">
        <v>4</v>
      </c>
      <c r="U472" s="1">
        <v>3</v>
      </c>
      <c r="V472" s="1">
        <v>4</v>
      </c>
      <c r="W472" s="1">
        <v>2</v>
      </c>
      <c r="X472" s="1">
        <v>6</v>
      </c>
      <c r="Y472" s="1">
        <v>3</v>
      </c>
      <c r="Z472" s="1">
        <v>4</v>
      </c>
      <c r="AA472" s="1">
        <v>0</v>
      </c>
      <c r="AB472" s="1">
        <v>3</v>
      </c>
      <c r="AC472" s="1">
        <v>0</v>
      </c>
      <c r="AD472" s="1">
        <v>4</v>
      </c>
      <c r="AE472" s="1">
        <v>0</v>
      </c>
      <c r="AF472" s="1">
        <v>4</v>
      </c>
      <c r="AG472" s="1">
        <v>0</v>
      </c>
    </row>
    <row r="473" spans="1:33" x14ac:dyDescent="0.2">
      <c r="A473" s="7" t="s">
        <v>355</v>
      </c>
      <c r="B473" t="s">
        <v>39</v>
      </c>
      <c r="C473" t="str">
        <f>LOOKUP(A473,collections!A:A,collections!D:D)</f>
        <v>E.ela</v>
      </c>
      <c r="D473" t="str">
        <f t="shared" si="10"/>
        <v>Adult</v>
      </c>
      <c r="E473" t="str">
        <f>LOOKUP(A473,collections!A:A,collections!I:I)</f>
        <v>Dried</v>
      </c>
      <c r="F473" s="1">
        <f>LOOKUP(A473,collections!A:A,collections!K:K) - LOOKUP(A473,collections!A:A,collections!E:E)</f>
        <v>515</v>
      </c>
      <c r="G473" s="11">
        <f>INDEX([1]Leaf!$A:$I, MATCH(LOOKUP(A473,collections!A:A,collections!Y:Y)&amp;"."&amp;RIGHT(B473),[1]Leaf!$E:$E,0), 6)</f>
        <v>16.2</v>
      </c>
      <c r="I473" s="9">
        <f>INDEX([1]Leaf!$A:$I, MATCH(LOOKUP(A473,collections!A:A,collections!Y:Y)&amp;"."&amp;RIGHT(B473),[1]Leaf!$E:$E,0), 7)</f>
        <v>0.24</v>
      </c>
      <c r="R473" s="12">
        <v>2</v>
      </c>
      <c r="S473" s="12">
        <v>4</v>
      </c>
      <c r="T473" s="12">
        <v>5</v>
      </c>
      <c r="U473" s="12">
        <v>3</v>
      </c>
      <c r="V473" s="12">
        <v>3</v>
      </c>
      <c r="W473" s="12">
        <v>0</v>
      </c>
      <c r="X473" s="12">
        <v>6</v>
      </c>
      <c r="Y473" s="12">
        <v>2</v>
      </c>
      <c r="Z473" s="12">
        <v>2</v>
      </c>
      <c r="AA473" s="12">
        <v>2</v>
      </c>
      <c r="AB473" s="12">
        <v>2</v>
      </c>
      <c r="AC473" s="12">
        <v>1</v>
      </c>
      <c r="AD473" s="12">
        <v>2</v>
      </c>
      <c r="AE473" s="12">
        <v>0</v>
      </c>
      <c r="AF473" s="12">
        <v>2</v>
      </c>
      <c r="AG473" s="12">
        <v>0</v>
      </c>
    </row>
    <row r="474" spans="1:33" x14ac:dyDescent="0.2">
      <c r="A474" s="7" t="s">
        <v>355</v>
      </c>
      <c r="B474" t="s">
        <v>394</v>
      </c>
      <c r="C474" t="str">
        <f>LOOKUP(A474,collections!A:A,collections!D:D)</f>
        <v>E.ela</v>
      </c>
      <c r="D474" t="str">
        <f t="shared" si="10"/>
        <v>Adult</v>
      </c>
      <c r="E474" t="str">
        <f>LOOKUP(A474,collections!A:A,collections!I:I)</f>
        <v>Dried</v>
      </c>
      <c r="F474" s="1">
        <f>LOOKUP(A474,collections!A:A,collections!K:K) - LOOKUP(A474,collections!A:A,collections!E:E)</f>
        <v>515</v>
      </c>
      <c r="G474" s="11">
        <f>INDEX([1]Leaf!$A:$I, MATCH(LOOKUP(A474,collections!A:A,collections!Y:Y)&amp;"."&amp;RIGHT(B474),[1]Leaf!$E:$E,0), 6)</f>
        <v>23.4</v>
      </c>
      <c r="I474" s="9">
        <f>INDEX([1]Leaf!$A:$I, MATCH(LOOKUP(A474,collections!A:A,collections!Y:Y)&amp;"."&amp;RIGHT(B474),[1]Leaf!$E:$E,0), 7)</f>
        <v>0.36099999999999999</v>
      </c>
      <c r="R474" s="12">
        <v>2</v>
      </c>
      <c r="S474" s="12">
        <v>0</v>
      </c>
      <c r="T474" s="12">
        <v>3</v>
      </c>
      <c r="U474" s="12">
        <v>1</v>
      </c>
      <c r="V474" s="12">
        <v>4</v>
      </c>
      <c r="W474" s="12">
        <v>0</v>
      </c>
      <c r="X474" s="12">
        <v>4</v>
      </c>
      <c r="Y474" s="12">
        <v>1</v>
      </c>
      <c r="Z474" s="12">
        <v>5</v>
      </c>
      <c r="AA474" s="12">
        <v>0</v>
      </c>
      <c r="AB474" s="12">
        <v>2</v>
      </c>
      <c r="AC474" s="12">
        <v>1</v>
      </c>
      <c r="AD474" s="12">
        <v>2</v>
      </c>
      <c r="AE474" s="12">
        <v>2</v>
      </c>
      <c r="AF474" s="12">
        <v>3</v>
      </c>
      <c r="AG474" s="12">
        <v>0</v>
      </c>
    </row>
    <row r="475" spans="1:33" x14ac:dyDescent="0.2">
      <c r="A475" s="7" t="s">
        <v>356</v>
      </c>
      <c r="B475" t="s">
        <v>6</v>
      </c>
      <c r="C475" t="str">
        <f>LOOKUP(A475,collections!A:A,collections!D:D)</f>
        <v>E.obl</v>
      </c>
      <c r="D475" t="str">
        <f t="shared" si="10"/>
        <v>Adult</v>
      </c>
      <c r="E475" t="str">
        <f>LOOKUP(A475,collections!A:A,collections!I:I)</f>
        <v>Dried</v>
      </c>
      <c r="F475" s="1">
        <f>LOOKUP(A475,collections!A:A,collections!K:K) - LOOKUP(A475,collections!A:A,collections!E:E)</f>
        <v>452</v>
      </c>
      <c r="G475" s="11">
        <f>INDEX([1]Leaf!$A:$I, MATCH(LOOKUP(A475,collections!A:A,collections!Y:Y)&amp;"."&amp;RIGHT(B475),[1]Leaf!$E:$E,0), 6)</f>
        <v>36.65</v>
      </c>
      <c r="I475" s="9">
        <f>INDEX([1]Leaf!$A:$I, MATCH(LOOKUP(A475,collections!A:A,collections!Y:Y)&amp;"."&amp;RIGHT(B475),[1]Leaf!$E:$E,0), 7)</f>
        <v>0.70699999999999996</v>
      </c>
      <c r="R475" s="1">
        <v>5</v>
      </c>
      <c r="S475" s="1">
        <v>8</v>
      </c>
      <c r="T475" s="1">
        <v>4</v>
      </c>
      <c r="U475" s="1">
        <v>10</v>
      </c>
      <c r="V475" s="1">
        <v>3</v>
      </c>
      <c r="W475" s="1">
        <v>8</v>
      </c>
      <c r="X475" s="1">
        <v>4</v>
      </c>
      <c r="Y475" s="1">
        <v>5</v>
      </c>
      <c r="Z475" s="1">
        <v>5</v>
      </c>
      <c r="AA475" s="1">
        <v>0</v>
      </c>
      <c r="AB475" s="1">
        <v>4</v>
      </c>
      <c r="AC475" s="1">
        <v>2</v>
      </c>
      <c r="AD475" s="1">
        <v>2</v>
      </c>
      <c r="AE475" s="1">
        <v>2</v>
      </c>
      <c r="AF475" s="1">
        <v>4</v>
      </c>
      <c r="AG475" s="1">
        <v>4</v>
      </c>
    </row>
    <row r="476" spans="1:33" x14ac:dyDescent="0.2">
      <c r="A476" s="7" t="s">
        <v>356</v>
      </c>
      <c r="B476" t="s">
        <v>7</v>
      </c>
      <c r="C476" t="str">
        <f>LOOKUP(A476,collections!A:A,collections!D:D)</f>
        <v>E.obl</v>
      </c>
      <c r="D476" t="str">
        <f t="shared" si="10"/>
        <v>Adult</v>
      </c>
      <c r="E476" t="str">
        <f>LOOKUP(A476,collections!A:A,collections!I:I)</f>
        <v>Dried</v>
      </c>
      <c r="F476" s="1">
        <f>LOOKUP(A476,collections!A:A,collections!K:K) - LOOKUP(A476,collections!A:A,collections!E:E)</f>
        <v>452</v>
      </c>
      <c r="G476" s="11">
        <f>INDEX([1]Leaf!$A:$I, MATCH(LOOKUP(A476,collections!A:A,collections!Y:Y)&amp;"."&amp;RIGHT(B476),[1]Leaf!$E:$E,0), 6)</f>
        <v>45.91</v>
      </c>
      <c r="I476" s="9">
        <f>INDEX([1]Leaf!$A:$I, MATCH(LOOKUP(A476,collections!A:A,collections!Y:Y)&amp;"."&amp;RIGHT(B476),[1]Leaf!$E:$E,0), 7)</f>
        <v>0.89500000000000002</v>
      </c>
      <c r="R476" s="1">
        <v>2</v>
      </c>
      <c r="S476" s="1">
        <v>6</v>
      </c>
      <c r="T476" s="1">
        <v>5</v>
      </c>
      <c r="U476" s="1">
        <v>6</v>
      </c>
      <c r="V476" s="1">
        <v>4</v>
      </c>
      <c r="W476" s="1">
        <v>10</v>
      </c>
      <c r="X476" s="1">
        <v>3</v>
      </c>
      <c r="Y476" s="1">
        <v>10</v>
      </c>
      <c r="Z476" s="1">
        <v>3</v>
      </c>
      <c r="AA476" s="1">
        <v>0</v>
      </c>
      <c r="AB476" s="1">
        <v>2</v>
      </c>
      <c r="AC476" s="1">
        <v>0</v>
      </c>
      <c r="AD476" s="1">
        <v>5</v>
      </c>
      <c r="AE476" s="1">
        <v>4</v>
      </c>
      <c r="AF476" s="1">
        <v>5</v>
      </c>
      <c r="AG476" s="1">
        <v>4</v>
      </c>
    </row>
    <row r="477" spans="1:33" x14ac:dyDescent="0.2">
      <c r="A477" s="7" t="s">
        <v>356</v>
      </c>
      <c r="B477" t="s">
        <v>39</v>
      </c>
      <c r="C477" t="str">
        <f>LOOKUP(A477,collections!A:A,collections!D:D)</f>
        <v>E.obl</v>
      </c>
      <c r="D477" t="str">
        <f t="shared" si="10"/>
        <v>Adult</v>
      </c>
      <c r="E477" t="str">
        <f>LOOKUP(A477,collections!A:A,collections!I:I)</f>
        <v>Dried</v>
      </c>
      <c r="F477" s="1">
        <f>LOOKUP(A477,collections!A:A,collections!K:K) - LOOKUP(A477,collections!A:A,collections!E:E)</f>
        <v>452</v>
      </c>
      <c r="G477" s="11">
        <f>INDEX([1]Leaf!$A:$I, MATCH(LOOKUP(A477,collections!A:A,collections!Y:Y)&amp;"."&amp;RIGHT(B477),[1]Leaf!$E:$E,0), 6)</f>
        <v>26.65</v>
      </c>
      <c r="I477" s="9">
        <f>INDEX([1]Leaf!$A:$I, MATCH(LOOKUP(A477,collections!A:A,collections!Y:Y)&amp;"."&amp;RIGHT(B477),[1]Leaf!$E:$E,0), 7)</f>
        <v>0.50900000000000001</v>
      </c>
      <c r="R477" s="1">
        <v>4</v>
      </c>
      <c r="S477" s="1">
        <v>9</v>
      </c>
      <c r="T477" s="1">
        <v>5</v>
      </c>
      <c r="U477" s="1">
        <v>10</v>
      </c>
      <c r="V477" s="1">
        <v>4</v>
      </c>
      <c r="W477" s="1">
        <v>7</v>
      </c>
      <c r="X477" s="1">
        <v>5</v>
      </c>
      <c r="Y477" s="1">
        <v>9</v>
      </c>
      <c r="Z477" s="1">
        <v>7</v>
      </c>
      <c r="AA477" s="1">
        <v>2</v>
      </c>
      <c r="AB477" s="1">
        <v>6</v>
      </c>
      <c r="AC477" s="1">
        <v>3</v>
      </c>
      <c r="AD477" s="1">
        <v>5</v>
      </c>
      <c r="AE477" s="1">
        <v>1</v>
      </c>
      <c r="AF477" s="1">
        <v>3</v>
      </c>
      <c r="AG477" s="1">
        <v>1</v>
      </c>
    </row>
    <row r="478" spans="1:33" x14ac:dyDescent="0.2">
      <c r="A478" s="7" t="s">
        <v>391</v>
      </c>
      <c r="B478" t="s">
        <v>6</v>
      </c>
      <c r="C478" t="str">
        <f>LOOKUP(A478,collections!A:A,collections!D:D)</f>
        <v>E.obl</v>
      </c>
      <c r="D478" t="str">
        <f t="shared" si="10"/>
        <v>Adult</v>
      </c>
      <c r="E478" t="str">
        <f>LOOKUP(A478,collections!A:A,collections!I:I)</f>
        <v>Dried</v>
      </c>
      <c r="F478" s="1">
        <f>LOOKUP(A478,collections!A:A,collections!K:K) - LOOKUP(A478,collections!A:A,collections!E:E)</f>
        <v>459</v>
      </c>
      <c r="G478" s="11">
        <f>INDEX([1]Leaf!$A:$I, MATCH(LOOKUP(A478,collections!A:A,collections!Y:Y)&amp;"."&amp;RIGHT(B478),[1]Leaf!$E:$E,0), 6)</f>
        <v>52.89</v>
      </c>
      <c r="I478" s="9">
        <f>INDEX([1]Leaf!$A:$I, MATCH(LOOKUP(A478,collections!A:A,collections!Y:Y)&amp;"."&amp;RIGHT(B478),[1]Leaf!$E:$E,0), 7)</f>
        <v>0.92900000000000005</v>
      </c>
      <c r="R478" s="1">
        <v>3</v>
      </c>
      <c r="S478" s="1">
        <v>15</v>
      </c>
      <c r="T478" s="1">
        <v>4</v>
      </c>
      <c r="U478" s="1">
        <v>16</v>
      </c>
      <c r="V478" s="1">
        <v>3</v>
      </c>
      <c r="W478" s="1">
        <v>10</v>
      </c>
      <c r="X478" s="1">
        <v>5</v>
      </c>
      <c r="Y478" s="1">
        <v>16</v>
      </c>
      <c r="Z478" s="1">
        <v>5</v>
      </c>
      <c r="AA478" s="1">
        <v>8</v>
      </c>
      <c r="AB478" s="1">
        <v>3</v>
      </c>
      <c r="AC478" s="1">
        <v>11</v>
      </c>
      <c r="AD478" s="1">
        <v>5</v>
      </c>
      <c r="AE478" s="1">
        <v>8</v>
      </c>
      <c r="AF478" s="1">
        <v>4</v>
      </c>
      <c r="AG478" s="1">
        <v>8</v>
      </c>
    </row>
    <row r="479" spans="1:33" x14ac:dyDescent="0.2">
      <c r="A479" s="7" t="s">
        <v>391</v>
      </c>
      <c r="B479" t="s">
        <v>7</v>
      </c>
      <c r="C479" t="str">
        <f>LOOKUP(A479,collections!A:A,collections!D:D)</f>
        <v>E.obl</v>
      </c>
      <c r="D479" t="str">
        <f t="shared" si="10"/>
        <v>Adult</v>
      </c>
      <c r="E479" t="str">
        <f>LOOKUP(A479,collections!A:A,collections!I:I)</f>
        <v>Dried</v>
      </c>
      <c r="F479" s="1">
        <f>LOOKUP(A479,collections!A:A,collections!K:K) - LOOKUP(A479,collections!A:A,collections!E:E)</f>
        <v>459</v>
      </c>
      <c r="G479" s="11">
        <f>INDEX([1]Leaf!$A:$I, MATCH(LOOKUP(A479,collections!A:A,collections!Y:Y)&amp;"."&amp;RIGHT(B479),[1]Leaf!$E:$E,0), 6)</f>
        <v>44.82</v>
      </c>
      <c r="I479" s="9">
        <f>INDEX([1]Leaf!$A:$I, MATCH(LOOKUP(A479,collections!A:A,collections!Y:Y)&amp;"."&amp;RIGHT(B479),[1]Leaf!$E:$E,0), 7)</f>
        <v>0.72099999999999997</v>
      </c>
      <c r="R479" s="1">
        <v>4</v>
      </c>
      <c r="S479" s="1">
        <v>8</v>
      </c>
      <c r="T479" s="1">
        <v>5</v>
      </c>
      <c r="U479" s="1">
        <v>10</v>
      </c>
      <c r="V479" s="1">
        <v>3</v>
      </c>
      <c r="W479" s="1">
        <v>13</v>
      </c>
      <c r="X479" s="1">
        <v>3</v>
      </c>
      <c r="Y479" s="1">
        <v>17</v>
      </c>
      <c r="Z479" s="1">
        <v>5</v>
      </c>
      <c r="AA479" s="1">
        <v>10</v>
      </c>
      <c r="AB479" s="1">
        <v>3</v>
      </c>
      <c r="AC479" s="1">
        <v>10</v>
      </c>
      <c r="AD479" s="1">
        <v>4</v>
      </c>
      <c r="AE479" s="1">
        <v>11</v>
      </c>
      <c r="AF479" s="1">
        <v>5</v>
      </c>
      <c r="AG479" s="1">
        <v>8</v>
      </c>
    </row>
    <row r="480" spans="1:33" x14ac:dyDescent="0.2">
      <c r="A480" s="7" t="s">
        <v>391</v>
      </c>
      <c r="B480" t="s">
        <v>39</v>
      </c>
      <c r="C480" t="str">
        <f>LOOKUP(A480,collections!A:A,collections!D:D)</f>
        <v>E.obl</v>
      </c>
      <c r="D480" t="str">
        <f t="shared" si="10"/>
        <v>Adult</v>
      </c>
      <c r="E480" t="str">
        <f>LOOKUP(A480,collections!A:A,collections!I:I)</f>
        <v>Dried</v>
      </c>
      <c r="F480" s="1">
        <f>LOOKUP(A480,collections!A:A,collections!K:K) - LOOKUP(A480,collections!A:A,collections!E:E)</f>
        <v>459</v>
      </c>
      <c r="G480" s="11">
        <f>INDEX([1]Leaf!$A:$I, MATCH(LOOKUP(A480,collections!A:A,collections!Y:Y)&amp;"."&amp;RIGHT(B480),[1]Leaf!$E:$E,0), 6)</f>
        <v>59.82</v>
      </c>
      <c r="I480" s="9">
        <f>INDEX([1]Leaf!$A:$I, MATCH(LOOKUP(A480,collections!A:A,collections!Y:Y)&amp;"."&amp;RIGHT(B480),[1]Leaf!$E:$E,0), 7)</f>
        <v>1.0129999999999999</v>
      </c>
      <c r="R480" s="1">
        <v>8</v>
      </c>
      <c r="S480" s="1">
        <v>10</v>
      </c>
      <c r="T480" s="1">
        <v>5</v>
      </c>
      <c r="U480" s="1">
        <v>10</v>
      </c>
      <c r="V480" s="1">
        <v>4</v>
      </c>
      <c r="W480" s="1">
        <v>11</v>
      </c>
      <c r="X480" s="1">
        <v>3</v>
      </c>
      <c r="Y480" s="1">
        <v>9</v>
      </c>
      <c r="Z480" s="1">
        <v>6</v>
      </c>
      <c r="AA480" s="1">
        <v>3</v>
      </c>
      <c r="AB480" s="1">
        <v>5</v>
      </c>
      <c r="AC480" s="1">
        <v>2</v>
      </c>
      <c r="AD480" s="1">
        <v>4</v>
      </c>
      <c r="AE480" s="1">
        <v>2</v>
      </c>
      <c r="AF480" s="1">
        <v>5</v>
      </c>
      <c r="AG480" s="1">
        <v>4</v>
      </c>
    </row>
    <row r="481" spans="1:33" x14ac:dyDescent="0.2">
      <c r="A481" s="7" t="s">
        <v>392</v>
      </c>
      <c r="B481" t="s">
        <v>6</v>
      </c>
      <c r="C481" t="str">
        <f>LOOKUP(A481,collections!A:A,collections!D:D)</f>
        <v>E.cyp</v>
      </c>
      <c r="D481" t="str">
        <f t="shared" si="10"/>
        <v>Adult</v>
      </c>
      <c r="E481" t="str">
        <f>LOOKUP(A481,collections!A:A,collections!I:I)</f>
        <v>Dried</v>
      </c>
      <c r="F481" s="1">
        <f>LOOKUP(A481,collections!A:A,collections!K:K) - LOOKUP(A481,collections!A:A,collections!E:E)</f>
        <v>522</v>
      </c>
      <c r="G481" s="11">
        <f>INDEX([1]Leaf!$A:$I, MATCH(LOOKUP(A481,collections!A:A,collections!Y:Y)&amp;"."&amp;RIGHT(B481),[1]Leaf!$E:$E,0), 6)</f>
        <v>61.61</v>
      </c>
      <c r="I481" s="9">
        <f>INDEX([1]Leaf!$A:$I, MATCH(LOOKUP(A481,collections!A:A,collections!Y:Y)&amp;"."&amp;RIGHT(B481),[1]Leaf!$E:$E,0), 7)</f>
        <v>1.5980000000000001</v>
      </c>
      <c r="R481" s="1">
        <v>5</v>
      </c>
      <c r="S481" s="1">
        <v>13</v>
      </c>
      <c r="T481" s="1">
        <v>8</v>
      </c>
      <c r="U481" s="1">
        <v>13</v>
      </c>
      <c r="V481" s="1">
        <v>5</v>
      </c>
      <c r="W481" s="1">
        <v>8</v>
      </c>
      <c r="X481" s="1">
        <v>5</v>
      </c>
      <c r="Y481" s="1">
        <v>10</v>
      </c>
      <c r="Z481" s="1">
        <v>4</v>
      </c>
      <c r="AA481" s="1">
        <v>4</v>
      </c>
      <c r="AB481" s="1">
        <v>4</v>
      </c>
      <c r="AC481" s="1">
        <v>2</v>
      </c>
      <c r="AD481" s="1">
        <v>2</v>
      </c>
      <c r="AE481" s="1">
        <v>0</v>
      </c>
      <c r="AF481" s="1">
        <v>3</v>
      </c>
      <c r="AG481" s="1">
        <v>1</v>
      </c>
    </row>
    <row r="482" spans="1:33" x14ac:dyDescent="0.2">
      <c r="A482" s="7" t="s">
        <v>392</v>
      </c>
      <c r="B482" t="s">
        <v>7</v>
      </c>
      <c r="C482" t="str">
        <f>LOOKUP(A482,collections!A:A,collections!D:D)</f>
        <v>E.cyp</v>
      </c>
      <c r="D482" t="str">
        <f t="shared" si="10"/>
        <v>Adult</v>
      </c>
      <c r="E482" t="str">
        <f>LOOKUP(A482,collections!A:A,collections!I:I)</f>
        <v>Dried</v>
      </c>
      <c r="F482" s="1">
        <f>LOOKUP(A482,collections!A:A,collections!K:K) - LOOKUP(A482,collections!A:A,collections!E:E)</f>
        <v>522</v>
      </c>
      <c r="G482" s="11">
        <f>INDEX([1]Leaf!$A:$I, MATCH(LOOKUP(A482,collections!A:A,collections!Y:Y)&amp;"."&amp;RIGHT(B482),[1]Leaf!$E:$E,0), 6)</f>
        <v>61.83</v>
      </c>
      <c r="I482" s="9">
        <f>INDEX([1]Leaf!$A:$I, MATCH(LOOKUP(A482,collections!A:A,collections!Y:Y)&amp;"."&amp;RIGHT(B482),[1]Leaf!$E:$E,0), 7)</f>
        <v>1.3540000000000001</v>
      </c>
      <c r="R482" s="1">
        <v>5</v>
      </c>
      <c r="S482" s="1">
        <v>9</v>
      </c>
      <c r="T482" s="1">
        <v>4</v>
      </c>
      <c r="U482" s="1">
        <v>8</v>
      </c>
      <c r="V482" s="1">
        <v>3</v>
      </c>
      <c r="W482" s="1">
        <v>11</v>
      </c>
      <c r="X482" s="1">
        <v>5</v>
      </c>
      <c r="Y482" s="1">
        <v>8</v>
      </c>
      <c r="Z482" s="1">
        <v>3</v>
      </c>
      <c r="AA482" s="1">
        <v>7</v>
      </c>
      <c r="AB482" s="1">
        <v>2</v>
      </c>
      <c r="AC482" s="1">
        <v>10</v>
      </c>
      <c r="AD482" s="1">
        <v>4</v>
      </c>
      <c r="AE482" s="1">
        <v>5</v>
      </c>
      <c r="AF482" s="1">
        <v>5</v>
      </c>
      <c r="AG482" s="1">
        <v>8</v>
      </c>
    </row>
    <row r="483" spans="1:33" x14ac:dyDescent="0.2">
      <c r="A483" s="7" t="s">
        <v>392</v>
      </c>
      <c r="B483" t="s">
        <v>39</v>
      </c>
      <c r="C483" t="str">
        <f>LOOKUP(A483,collections!A:A,collections!D:D)</f>
        <v>E.cyp</v>
      </c>
      <c r="D483" t="str">
        <f t="shared" si="10"/>
        <v>Adult</v>
      </c>
      <c r="E483" t="str">
        <f>LOOKUP(A483,collections!A:A,collections!I:I)</f>
        <v>Dried</v>
      </c>
      <c r="F483" s="1">
        <f>LOOKUP(A483,collections!A:A,collections!K:K) - LOOKUP(A483,collections!A:A,collections!E:E)</f>
        <v>522</v>
      </c>
      <c r="G483" s="11">
        <f>INDEX([1]Leaf!$A:$I, MATCH(LOOKUP(A483,collections!A:A,collections!Y:Y)&amp;"."&amp;RIGHT(B483),[1]Leaf!$E:$E,0), 6)</f>
        <v>25.09</v>
      </c>
      <c r="I483" s="9">
        <f>INDEX([1]Leaf!$A:$I, MATCH(LOOKUP(A483,collections!A:A,collections!Y:Y)&amp;"."&amp;RIGHT(B483),[1]Leaf!$E:$E,0), 7)</f>
        <v>0.71099999999999997</v>
      </c>
      <c r="R483" s="1">
        <v>3</v>
      </c>
      <c r="S483" s="1">
        <v>13</v>
      </c>
      <c r="T483" s="1">
        <v>5</v>
      </c>
      <c r="U483" s="1">
        <v>12</v>
      </c>
      <c r="V483" s="1">
        <v>4</v>
      </c>
      <c r="W483" s="1">
        <v>13</v>
      </c>
      <c r="X483" s="1">
        <v>5</v>
      </c>
      <c r="Y483" s="1">
        <v>10</v>
      </c>
      <c r="Z483" s="1">
        <v>5</v>
      </c>
      <c r="AA483" s="1">
        <v>3</v>
      </c>
      <c r="AB483" s="1">
        <v>4</v>
      </c>
      <c r="AC483" s="1">
        <v>4</v>
      </c>
      <c r="AD483" s="1">
        <v>1</v>
      </c>
      <c r="AE483" s="1">
        <v>0</v>
      </c>
      <c r="AF483" s="1">
        <v>2</v>
      </c>
      <c r="AG483" s="1">
        <v>0</v>
      </c>
    </row>
    <row r="484" spans="1:33" x14ac:dyDescent="0.2">
      <c r="A484" s="7" t="s">
        <v>357</v>
      </c>
      <c r="B484" t="s">
        <v>7</v>
      </c>
      <c r="C484" t="str">
        <f>LOOKUP(A484,collections!A:A,collections!D:D)</f>
        <v>E.bos</v>
      </c>
      <c r="D484" t="str">
        <f t="shared" si="10"/>
        <v>Adult</v>
      </c>
      <c r="E484" t="str">
        <f>LOOKUP(A484,collections!A:A,collections!I:I)</f>
        <v>Dried</v>
      </c>
      <c r="F484" s="1">
        <f>LOOKUP(A484,collections!A:A,collections!K:K) - LOOKUP(A484,collections!A:A,collections!E:E)</f>
        <v>522</v>
      </c>
      <c r="G484" s="11">
        <f>INDEX([1]Leaf!$A:$I, MATCH(LOOKUP(A484,collections!A:A,collections!Y:Y)&amp;"."&amp;RIGHT(B484),[1]Leaf!$E:$E,0), 6)</f>
        <v>29.93</v>
      </c>
      <c r="I484" s="9">
        <f>INDEX([1]Leaf!$A:$I, MATCH(LOOKUP(A484,collections!A:A,collections!Y:Y)&amp;"."&amp;RIGHT(B484),[1]Leaf!$E:$E,0), 7)</f>
        <v>0.748</v>
      </c>
      <c r="R484" s="1">
        <v>3</v>
      </c>
      <c r="S484" s="1">
        <v>9</v>
      </c>
      <c r="T484" s="1">
        <v>5</v>
      </c>
      <c r="U484" s="1">
        <v>6</v>
      </c>
      <c r="V484" s="1">
        <v>3</v>
      </c>
      <c r="W484" s="1">
        <v>11</v>
      </c>
      <c r="X484" s="1">
        <v>5</v>
      </c>
      <c r="Y484" s="1">
        <v>7</v>
      </c>
      <c r="Z484" s="1">
        <v>8</v>
      </c>
      <c r="AA484" s="1">
        <v>11</v>
      </c>
      <c r="AB484" s="1">
        <v>5</v>
      </c>
      <c r="AC484" s="1">
        <v>13</v>
      </c>
      <c r="AD484" s="1">
        <v>6</v>
      </c>
      <c r="AE484" s="1">
        <v>13</v>
      </c>
      <c r="AF484" s="1">
        <v>6</v>
      </c>
      <c r="AG484" s="1">
        <v>14</v>
      </c>
    </row>
    <row r="485" spans="1:33" x14ac:dyDescent="0.2">
      <c r="A485" s="7" t="s">
        <v>357</v>
      </c>
      <c r="B485" t="s">
        <v>39</v>
      </c>
      <c r="C485" t="str">
        <f>LOOKUP(A485,collections!A:A,collections!D:D)</f>
        <v>E.bos</v>
      </c>
      <c r="D485" t="str">
        <f t="shared" si="10"/>
        <v>Adult</v>
      </c>
      <c r="E485" t="str">
        <f>LOOKUP(A485,collections!A:A,collections!I:I)</f>
        <v>Dried</v>
      </c>
      <c r="F485" s="1">
        <f>LOOKUP(A485,collections!A:A,collections!K:K) - LOOKUP(A485,collections!A:A,collections!E:E)</f>
        <v>522</v>
      </c>
      <c r="G485" s="11">
        <f>INDEX([1]Leaf!$A:$I, MATCH(LOOKUP(A485,collections!A:A,collections!Y:Y)&amp;"."&amp;RIGHT(B485),[1]Leaf!$E:$E,0), 6)</f>
        <v>16.190000000000001</v>
      </c>
      <c r="I485" s="9">
        <f>INDEX([1]Leaf!$A:$I, MATCH(LOOKUP(A485,collections!A:A,collections!Y:Y)&amp;"."&amp;RIGHT(B485),[1]Leaf!$E:$E,0), 7)</f>
        <v>0.35499999999999998</v>
      </c>
      <c r="R485" s="1">
        <v>3</v>
      </c>
      <c r="S485" s="1">
        <v>10</v>
      </c>
      <c r="T485" s="1">
        <v>4</v>
      </c>
      <c r="U485" s="1">
        <v>9</v>
      </c>
      <c r="V485" s="1">
        <v>3</v>
      </c>
      <c r="W485" s="1">
        <v>13</v>
      </c>
      <c r="X485" s="1">
        <v>4</v>
      </c>
      <c r="Y485" s="1">
        <v>8</v>
      </c>
      <c r="Z485" s="1">
        <v>5</v>
      </c>
      <c r="AA485" s="1">
        <v>8</v>
      </c>
      <c r="AB485" s="1">
        <v>5</v>
      </c>
      <c r="AC485" s="1">
        <v>9</v>
      </c>
      <c r="AD485" s="1">
        <v>4</v>
      </c>
      <c r="AE485" s="1">
        <v>9</v>
      </c>
      <c r="AF485" s="1">
        <v>5</v>
      </c>
      <c r="AG485" s="1">
        <v>8</v>
      </c>
    </row>
    <row r="486" spans="1:33" x14ac:dyDescent="0.2">
      <c r="A486" s="7" t="s">
        <v>357</v>
      </c>
      <c r="B486" t="s">
        <v>394</v>
      </c>
      <c r="C486" t="str">
        <f>LOOKUP(A486,collections!A:A,collections!D:D)</f>
        <v>E.bos</v>
      </c>
      <c r="D486" t="str">
        <f t="shared" si="10"/>
        <v>Adult</v>
      </c>
      <c r="E486" t="str">
        <f>LOOKUP(A486,collections!A:A,collections!I:I)</f>
        <v>Dried</v>
      </c>
      <c r="F486" s="1">
        <f>LOOKUP(A486,collections!A:A,collections!K:K) - LOOKUP(A486,collections!A:A,collections!E:E)</f>
        <v>522</v>
      </c>
      <c r="G486" s="11">
        <f>INDEX([1]Leaf!$A:$I, MATCH(LOOKUP(A486,collections!A:A,collections!Y:Y)&amp;"."&amp;RIGHT(B486),[1]Leaf!$E:$E,0), 6)</f>
        <v>17.579999999999998</v>
      </c>
      <c r="I486" s="9">
        <f>INDEX([1]Leaf!$A:$I, MATCH(LOOKUP(A486,collections!A:A,collections!Y:Y)&amp;"."&amp;RIGHT(B486),[1]Leaf!$E:$E,0), 7)</f>
        <v>0.42799999999999999</v>
      </c>
      <c r="R486" s="1">
        <v>3</v>
      </c>
      <c r="S486" s="1">
        <v>2</v>
      </c>
      <c r="T486" s="1">
        <v>3</v>
      </c>
      <c r="U486" s="1">
        <v>3</v>
      </c>
      <c r="V486" s="1">
        <v>3</v>
      </c>
      <c r="W486" s="1">
        <v>6</v>
      </c>
      <c r="X486" s="1">
        <v>4</v>
      </c>
      <c r="Y486" s="1">
        <v>4</v>
      </c>
      <c r="Z486" s="1">
        <v>4</v>
      </c>
      <c r="AA486" s="1">
        <v>8</v>
      </c>
      <c r="AB486" s="1">
        <v>6</v>
      </c>
      <c r="AC486" s="1">
        <v>12</v>
      </c>
      <c r="AD486" s="1">
        <v>6</v>
      </c>
      <c r="AE486" s="1">
        <v>7</v>
      </c>
      <c r="AF486" s="1">
        <v>3</v>
      </c>
      <c r="AG486" s="1">
        <v>7</v>
      </c>
    </row>
    <row r="487" spans="1:33" x14ac:dyDescent="0.2">
      <c r="A487" s="7" t="s">
        <v>358</v>
      </c>
      <c r="B487" t="s">
        <v>7</v>
      </c>
      <c r="C487" t="str">
        <f>LOOKUP(A487,collections!A:A,collections!D:D)</f>
        <v>E.panv</v>
      </c>
      <c r="D487" t="str">
        <f t="shared" si="10"/>
        <v>Adult</v>
      </c>
      <c r="E487" t="str">
        <f>LOOKUP(A487,collections!A:A,collections!I:I)</f>
        <v>Dried</v>
      </c>
      <c r="F487" s="1">
        <f>LOOKUP(A487,collections!A:A,collections!K:K) - LOOKUP(A487,collections!A:A,collections!E:E)</f>
        <v>521</v>
      </c>
      <c r="G487" s="11">
        <f>INDEX([1]Leaf!$A:$I, MATCH(LOOKUP(A487,collections!A:A,collections!Y:Y)&amp;"."&amp;RIGHT(B487),[1]Leaf!$E:$E,0), 6)</f>
        <v>40.21</v>
      </c>
      <c r="I487" s="9">
        <f>INDEX([1]Leaf!$A:$I, MATCH(LOOKUP(A487,collections!A:A,collections!Y:Y)&amp;"."&amp;RIGHT(B487),[1]Leaf!$E:$E,0), 7)</f>
        <v>0.49199999999999999</v>
      </c>
      <c r="R487" s="1">
        <v>5</v>
      </c>
      <c r="S487" s="1">
        <v>20</v>
      </c>
      <c r="T487" s="1">
        <v>5</v>
      </c>
      <c r="U487" s="1">
        <v>23</v>
      </c>
      <c r="V487" s="1">
        <v>7</v>
      </c>
      <c r="W487" s="1">
        <v>26</v>
      </c>
      <c r="X487" s="1">
        <v>5</v>
      </c>
      <c r="Y487" s="1">
        <v>22</v>
      </c>
      <c r="Z487" s="1">
        <v>5</v>
      </c>
      <c r="AA487" s="1">
        <v>17</v>
      </c>
      <c r="AB487" s="1">
        <v>4</v>
      </c>
      <c r="AC487" s="1">
        <v>21</v>
      </c>
      <c r="AD487" s="1">
        <v>4</v>
      </c>
      <c r="AE487" s="1">
        <v>12</v>
      </c>
      <c r="AF487" s="1">
        <v>5</v>
      </c>
      <c r="AG487" s="1">
        <v>13</v>
      </c>
    </row>
    <row r="488" spans="1:33" x14ac:dyDescent="0.2">
      <c r="A488" s="7" t="s">
        <v>358</v>
      </c>
      <c r="B488" t="s">
        <v>39</v>
      </c>
      <c r="C488" t="str">
        <f>LOOKUP(A488,collections!A:A,collections!D:D)</f>
        <v>E.panv</v>
      </c>
      <c r="D488" t="str">
        <f t="shared" si="10"/>
        <v>Adult</v>
      </c>
      <c r="E488" t="str">
        <f>LOOKUP(A488,collections!A:A,collections!I:I)</f>
        <v>Dried</v>
      </c>
      <c r="F488" s="1">
        <f>LOOKUP(A488,collections!A:A,collections!K:K) - LOOKUP(A488,collections!A:A,collections!E:E)</f>
        <v>521</v>
      </c>
      <c r="G488" s="11">
        <f>INDEX([1]Leaf!$A:$I, MATCH(LOOKUP(A488,collections!A:A,collections!Y:Y)&amp;"."&amp;RIGHT(B488),[1]Leaf!$E:$E,0), 6)</f>
        <v>27.75</v>
      </c>
      <c r="I488" s="9">
        <f>INDEX([1]Leaf!$A:$I, MATCH(LOOKUP(A488,collections!A:A,collections!Y:Y)&amp;"."&amp;RIGHT(B488),[1]Leaf!$E:$E,0), 7)</f>
        <v>0.33900000000000002</v>
      </c>
      <c r="R488" s="1">
        <v>7</v>
      </c>
      <c r="S488" s="1">
        <v>19</v>
      </c>
      <c r="T488" s="1">
        <v>5</v>
      </c>
      <c r="U488" s="1">
        <v>24</v>
      </c>
      <c r="V488" s="1">
        <v>6</v>
      </c>
      <c r="W488" s="1">
        <v>21</v>
      </c>
      <c r="X488" s="1">
        <v>4</v>
      </c>
      <c r="Y488" s="1">
        <v>19</v>
      </c>
      <c r="Z488" s="1">
        <v>5</v>
      </c>
      <c r="AA488" s="1">
        <v>19</v>
      </c>
      <c r="AB488" s="1">
        <v>5</v>
      </c>
      <c r="AC488" s="1">
        <v>19</v>
      </c>
      <c r="AD488" s="1">
        <v>4</v>
      </c>
      <c r="AE488" s="1">
        <v>16</v>
      </c>
      <c r="AF488" s="1">
        <v>4</v>
      </c>
      <c r="AG488" s="1">
        <v>25</v>
      </c>
    </row>
    <row r="489" spans="1:33" x14ac:dyDescent="0.2">
      <c r="A489" s="7" t="s">
        <v>358</v>
      </c>
      <c r="B489" t="s">
        <v>394</v>
      </c>
      <c r="C489" t="str">
        <f>LOOKUP(A489,collections!A:A,collections!D:D)</f>
        <v>E.panv</v>
      </c>
      <c r="D489" t="str">
        <f t="shared" si="10"/>
        <v>Adult</v>
      </c>
      <c r="E489" t="str">
        <f>LOOKUP(A489,collections!A:A,collections!I:I)</f>
        <v>Dried</v>
      </c>
      <c r="F489" s="1">
        <f>LOOKUP(A489,collections!A:A,collections!K:K) - LOOKUP(A489,collections!A:A,collections!E:E)</f>
        <v>521</v>
      </c>
      <c r="G489" s="11">
        <f>INDEX([1]Leaf!$A:$I, MATCH(LOOKUP(A489,collections!A:A,collections!Y:Y)&amp;"."&amp;RIGHT(B489),[1]Leaf!$E:$E,0), 6)</f>
        <v>20.18</v>
      </c>
      <c r="I489" s="9">
        <f>INDEX([1]Leaf!$A:$I, MATCH(LOOKUP(A489,collections!A:A,collections!Y:Y)&amp;"."&amp;RIGHT(B489),[1]Leaf!$E:$E,0), 7)</f>
        <v>0.26900000000000002</v>
      </c>
      <c r="R489" s="1">
        <v>5</v>
      </c>
      <c r="S489" s="1">
        <v>30</v>
      </c>
      <c r="T489" s="1">
        <v>6</v>
      </c>
      <c r="U489" s="1">
        <v>24</v>
      </c>
      <c r="V489" s="1">
        <v>4</v>
      </c>
      <c r="W489" s="1">
        <v>27</v>
      </c>
      <c r="X489" s="1">
        <v>5</v>
      </c>
      <c r="Y489" s="1">
        <v>21</v>
      </c>
      <c r="Z489" s="1">
        <v>4</v>
      </c>
      <c r="AA489" s="1">
        <v>10</v>
      </c>
      <c r="AB489" s="1">
        <v>6</v>
      </c>
      <c r="AC489" s="1">
        <v>13</v>
      </c>
      <c r="AD489" s="1">
        <v>5</v>
      </c>
      <c r="AE489" s="1">
        <v>12</v>
      </c>
      <c r="AF489" s="1">
        <v>5</v>
      </c>
      <c r="AG489" s="1">
        <v>8</v>
      </c>
    </row>
    <row r="490" spans="1:33" x14ac:dyDescent="0.2">
      <c r="A490" s="7" t="s">
        <v>359</v>
      </c>
      <c r="B490" t="s">
        <v>6</v>
      </c>
      <c r="C490" t="str">
        <f>LOOKUP(A490,collections!A:A,collections!D:D)</f>
        <v>E.tri</v>
      </c>
      <c r="D490" t="str">
        <f t="shared" si="10"/>
        <v>Adult</v>
      </c>
      <c r="E490" t="str">
        <f>LOOKUP(A490,collections!A:A,collections!I:I)</f>
        <v>Dried</v>
      </c>
      <c r="F490" s="1">
        <f>LOOKUP(A490,collections!A:A,collections!K:K) - LOOKUP(A490,collections!A:A,collections!E:E)</f>
        <v>521</v>
      </c>
      <c r="G490" s="11">
        <f>INDEX([1]Leaf!$A:$I, MATCH(LOOKUP(A490,collections!A:A,collections!Y:Y)&amp;"."&amp;RIGHT(B490),[1]Leaf!$E:$E,0), 6)</f>
        <v>19.48</v>
      </c>
      <c r="I490" s="9">
        <f>INDEX([1]Leaf!$A:$I, MATCH(LOOKUP(A490,collections!A:A,collections!Y:Y)&amp;"."&amp;RIGHT(B490),[1]Leaf!$E:$E,0), 7)</f>
        <v>0.34699999999999998</v>
      </c>
      <c r="R490" s="1">
        <v>3</v>
      </c>
      <c r="S490" s="1">
        <v>14</v>
      </c>
      <c r="T490" s="1">
        <v>5</v>
      </c>
      <c r="U490" s="1">
        <v>12</v>
      </c>
      <c r="V490" s="1">
        <v>2</v>
      </c>
      <c r="W490" s="1">
        <v>12</v>
      </c>
      <c r="X490" s="1">
        <v>3</v>
      </c>
      <c r="Y490" s="1">
        <v>12</v>
      </c>
      <c r="Z490" s="1">
        <v>6</v>
      </c>
      <c r="AA490" s="1">
        <v>0</v>
      </c>
      <c r="AB490" s="1">
        <v>4</v>
      </c>
      <c r="AC490" s="1">
        <v>2</v>
      </c>
      <c r="AD490" s="1">
        <v>5</v>
      </c>
      <c r="AE490" s="1">
        <v>0</v>
      </c>
      <c r="AF490" s="1">
        <v>4</v>
      </c>
      <c r="AG490" s="1">
        <v>2</v>
      </c>
    </row>
    <row r="491" spans="1:33" x14ac:dyDescent="0.2">
      <c r="A491" s="7" t="s">
        <v>359</v>
      </c>
      <c r="B491" t="s">
        <v>7</v>
      </c>
      <c r="C491" t="str">
        <f>LOOKUP(A491,collections!A:A,collections!D:D)</f>
        <v>E.tri</v>
      </c>
      <c r="D491" t="str">
        <f t="shared" si="10"/>
        <v>Adult</v>
      </c>
      <c r="E491" t="str">
        <f>LOOKUP(A491,collections!A:A,collections!I:I)</f>
        <v>Dried</v>
      </c>
      <c r="F491" s="1">
        <f>LOOKUP(A491,collections!A:A,collections!K:K) - LOOKUP(A491,collections!A:A,collections!E:E)</f>
        <v>521</v>
      </c>
      <c r="G491" s="11">
        <f>INDEX([1]Leaf!$A:$I, MATCH(LOOKUP(A491,collections!A:A,collections!Y:Y)&amp;"."&amp;RIGHT(B491),[1]Leaf!$E:$E,0), 6)</f>
        <v>31.04</v>
      </c>
      <c r="I491" s="9">
        <f>INDEX([1]Leaf!$A:$I, MATCH(LOOKUP(A491,collections!A:A,collections!Y:Y)&amp;"."&amp;RIGHT(B491),[1]Leaf!$E:$E,0), 7)</f>
        <v>0.68700000000000006</v>
      </c>
      <c r="R491" s="1">
        <v>5</v>
      </c>
      <c r="S491" s="1">
        <v>12</v>
      </c>
      <c r="T491" s="1">
        <v>3</v>
      </c>
      <c r="U491" s="1">
        <v>14</v>
      </c>
      <c r="V491" s="1">
        <v>4</v>
      </c>
      <c r="W491" s="1">
        <v>5</v>
      </c>
      <c r="X491" s="1">
        <v>5</v>
      </c>
      <c r="Y491" s="1">
        <v>11</v>
      </c>
      <c r="Z491" s="1">
        <v>4</v>
      </c>
      <c r="AA491" s="1">
        <v>8</v>
      </c>
      <c r="AB491" s="1">
        <v>4</v>
      </c>
      <c r="AC491" s="1">
        <v>8</v>
      </c>
      <c r="AD491" s="1">
        <v>2</v>
      </c>
      <c r="AE491" s="1">
        <v>3</v>
      </c>
      <c r="AF491" s="1">
        <v>4</v>
      </c>
      <c r="AG491" s="1">
        <v>1</v>
      </c>
    </row>
    <row r="492" spans="1:33" x14ac:dyDescent="0.2">
      <c r="A492" s="7" t="s">
        <v>359</v>
      </c>
      <c r="B492" t="s">
        <v>39</v>
      </c>
      <c r="C492" t="str">
        <f>LOOKUP(A492,collections!A:A,collections!D:D)</f>
        <v>E.tri</v>
      </c>
      <c r="D492" t="str">
        <f t="shared" si="10"/>
        <v>Adult</v>
      </c>
      <c r="E492" t="str">
        <f>LOOKUP(A492,collections!A:A,collections!I:I)</f>
        <v>Dried</v>
      </c>
      <c r="F492" s="1">
        <f>LOOKUP(A492,collections!A:A,collections!K:K) - LOOKUP(A492,collections!A:A,collections!E:E)</f>
        <v>521</v>
      </c>
      <c r="G492" s="11">
        <f>INDEX([1]Leaf!$A:$I, MATCH(LOOKUP(A492,collections!A:A,collections!Y:Y)&amp;"."&amp;RIGHT(B492),[1]Leaf!$E:$E,0), 6)</f>
        <v>11.22</v>
      </c>
      <c r="I492" s="9">
        <f>INDEX([1]Leaf!$A:$I, MATCH(LOOKUP(A492,collections!A:A,collections!Y:Y)&amp;"."&amp;RIGHT(B492),[1]Leaf!$E:$E,0), 7)</f>
        <v>0.23799999999999999</v>
      </c>
      <c r="R492" s="1">
        <v>4</v>
      </c>
      <c r="S492" s="1">
        <v>12</v>
      </c>
      <c r="T492" s="1">
        <v>3</v>
      </c>
      <c r="U492" s="1">
        <v>11</v>
      </c>
      <c r="V492" s="1">
        <v>5</v>
      </c>
      <c r="W492" s="1">
        <v>12</v>
      </c>
      <c r="X492" s="1">
        <v>3</v>
      </c>
      <c r="Y492" s="1">
        <v>10</v>
      </c>
      <c r="Z492" s="1">
        <v>4</v>
      </c>
      <c r="AA492" s="1">
        <v>7</v>
      </c>
      <c r="AB492" s="1">
        <v>4</v>
      </c>
      <c r="AC492" s="1">
        <v>3</v>
      </c>
      <c r="AD492" s="1">
        <v>5</v>
      </c>
      <c r="AE492" s="1">
        <v>6</v>
      </c>
      <c r="AF492" s="1">
        <v>6</v>
      </c>
      <c r="AG492" s="1">
        <v>4</v>
      </c>
    </row>
    <row r="493" spans="1:33" x14ac:dyDescent="0.2">
      <c r="A493" s="7" t="s">
        <v>360</v>
      </c>
      <c r="B493" t="s">
        <v>6</v>
      </c>
      <c r="C493" t="str">
        <f>LOOKUP(A493,collections!A:A,collections!D:D)</f>
        <v>E.panv</v>
      </c>
      <c r="D493" t="str">
        <f t="shared" si="10"/>
        <v>Adult</v>
      </c>
      <c r="E493" t="str">
        <f>LOOKUP(A493,collections!A:A,collections!I:I)</f>
        <v>Dried</v>
      </c>
      <c r="F493" s="1">
        <f>LOOKUP(A493,collections!A:A,collections!K:K) - LOOKUP(A493,collections!A:A,collections!E:E)</f>
        <v>521</v>
      </c>
      <c r="G493" s="11">
        <f>INDEX([1]Leaf!$A:$I, MATCH(LOOKUP(A493,collections!A:A,collections!Y:Y)&amp;"."&amp;RIGHT(B493),[1]Leaf!$E:$E,0), 6)</f>
        <v>33.01</v>
      </c>
      <c r="I493" s="9">
        <f>INDEX([1]Leaf!$A:$I, MATCH(LOOKUP(A493,collections!A:A,collections!Y:Y)&amp;"."&amp;RIGHT(B493),[1]Leaf!$E:$E,0), 7)</f>
        <v>0.6</v>
      </c>
      <c r="R493" s="1">
        <v>3</v>
      </c>
      <c r="S493" s="1">
        <v>16</v>
      </c>
      <c r="T493" s="1">
        <v>4</v>
      </c>
      <c r="U493" s="1">
        <v>12</v>
      </c>
      <c r="V493" s="1">
        <v>7</v>
      </c>
      <c r="W493" s="1">
        <v>13</v>
      </c>
      <c r="X493" s="1">
        <v>5</v>
      </c>
      <c r="Y493" s="1">
        <v>12</v>
      </c>
      <c r="Z493" s="1">
        <v>4</v>
      </c>
      <c r="AA493" s="1">
        <v>0</v>
      </c>
      <c r="AB493" s="1">
        <v>3</v>
      </c>
      <c r="AC493" s="1">
        <v>0</v>
      </c>
      <c r="AD493" s="1">
        <v>4</v>
      </c>
      <c r="AE493" s="1">
        <v>0</v>
      </c>
      <c r="AF493" s="1">
        <v>4</v>
      </c>
      <c r="AG493" s="1">
        <v>0</v>
      </c>
    </row>
    <row r="494" spans="1:33" x14ac:dyDescent="0.2">
      <c r="A494" s="7" t="s">
        <v>360</v>
      </c>
      <c r="B494" t="s">
        <v>7</v>
      </c>
      <c r="C494" t="str">
        <f>LOOKUP(A494,collections!A:A,collections!D:D)</f>
        <v>E.panv</v>
      </c>
      <c r="D494" t="str">
        <f t="shared" si="10"/>
        <v>Adult</v>
      </c>
      <c r="E494" t="str">
        <f>LOOKUP(A494,collections!A:A,collections!I:I)</f>
        <v>Dried</v>
      </c>
      <c r="F494" s="1">
        <f>LOOKUP(A494,collections!A:A,collections!K:K) - LOOKUP(A494,collections!A:A,collections!E:E)</f>
        <v>521</v>
      </c>
      <c r="G494" s="11">
        <f>INDEX([1]Leaf!$A:$I, MATCH(LOOKUP(A494,collections!A:A,collections!Y:Y)&amp;"."&amp;RIGHT(B494),[1]Leaf!$E:$E,0), 6)</f>
        <v>34.17</v>
      </c>
      <c r="I494" s="9">
        <f>INDEX([1]Leaf!$A:$I, MATCH(LOOKUP(A494,collections!A:A,collections!Y:Y)&amp;"."&amp;RIGHT(B494),[1]Leaf!$E:$E,0), 7)</f>
        <v>0.625</v>
      </c>
      <c r="R494" s="1">
        <v>4</v>
      </c>
      <c r="S494" s="1">
        <v>19</v>
      </c>
      <c r="T494" s="1">
        <v>5</v>
      </c>
      <c r="U494" s="1">
        <v>16</v>
      </c>
      <c r="V494" s="1">
        <v>3</v>
      </c>
      <c r="W494" s="1">
        <v>21</v>
      </c>
      <c r="X494" s="1">
        <v>7</v>
      </c>
      <c r="Y494" s="1">
        <v>18</v>
      </c>
      <c r="Z494" s="1">
        <v>4</v>
      </c>
      <c r="AA494" s="1">
        <v>0</v>
      </c>
      <c r="AB494" s="1">
        <v>5</v>
      </c>
      <c r="AC494" s="1">
        <v>0</v>
      </c>
      <c r="AD494" s="1">
        <v>5</v>
      </c>
      <c r="AE494" s="1">
        <v>3</v>
      </c>
      <c r="AF494" s="1">
        <v>5</v>
      </c>
      <c r="AG494" s="1">
        <v>7</v>
      </c>
    </row>
    <row r="495" spans="1:33" x14ac:dyDescent="0.2">
      <c r="A495" s="7" t="s">
        <v>360</v>
      </c>
      <c r="B495" t="s">
        <v>39</v>
      </c>
      <c r="C495" t="str">
        <f>LOOKUP(A495,collections!A:A,collections!D:D)</f>
        <v>E.panv</v>
      </c>
      <c r="D495" t="str">
        <f t="shared" si="10"/>
        <v>Adult</v>
      </c>
      <c r="E495" t="str">
        <f>LOOKUP(A495,collections!A:A,collections!I:I)</f>
        <v>Dried</v>
      </c>
      <c r="F495" s="1">
        <f>LOOKUP(A495,collections!A:A,collections!K:K) - LOOKUP(A495,collections!A:A,collections!E:E)</f>
        <v>521</v>
      </c>
      <c r="G495" s="11">
        <f>INDEX([1]Leaf!$A:$I, MATCH(LOOKUP(A495,collections!A:A,collections!Y:Y)&amp;"."&amp;RIGHT(B495),[1]Leaf!$E:$E,0), 6)</f>
        <v>32.93</v>
      </c>
      <c r="I495" s="9">
        <f>INDEX([1]Leaf!$A:$I, MATCH(LOOKUP(A495,collections!A:A,collections!Y:Y)&amp;"."&amp;RIGHT(B495),[1]Leaf!$E:$E,0), 7)</f>
        <v>0.629</v>
      </c>
      <c r="R495" s="1">
        <v>3</v>
      </c>
      <c r="S495" s="1">
        <v>13</v>
      </c>
      <c r="T495" s="1">
        <v>4</v>
      </c>
      <c r="U495" s="1">
        <v>10</v>
      </c>
      <c r="V495" s="1">
        <v>7</v>
      </c>
      <c r="W495" s="1">
        <v>15</v>
      </c>
      <c r="X495" s="1">
        <v>5</v>
      </c>
      <c r="Y495" s="1">
        <v>16</v>
      </c>
      <c r="Z495" s="1">
        <v>7</v>
      </c>
      <c r="AA495" s="1">
        <v>8</v>
      </c>
      <c r="AB495" s="1">
        <v>3</v>
      </c>
      <c r="AC495" s="1">
        <v>6</v>
      </c>
      <c r="AD495" s="1">
        <v>4</v>
      </c>
      <c r="AE495" s="1">
        <v>0</v>
      </c>
      <c r="AF495" s="1">
        <v>5</v>
      </c>
      <c r="AG495" s="1">
        <v>0</v>
      </c>
    </row>
    <row r="496" spans="1:33" x14ac:dyDescent="0.2">
      <c r="A496" s="7" t="s">
        <v>361</v>
      </c>
      <c r="B496" t="s">
        <v>6</v>
      </c>
      <c r="C496" t="str">
        <f>LOOKUP(A496,collections!A:A,collections!D:D)</f>
        <v>E.tri</v>
      </c>
      <c r="D496" t="str">
        <f t="shared" si="10"/>
        <v>Adult</v>
      </c>
      <c r="E496" t="str">
        <f>LOOKUP(A496,collections!A:A,collections!I:I)</f>
        <v>Dried</v>
      </c>
      <c r="F496" s="1">
        <f>LOOKUP(A496,collections!A:A,collections!K:K) - LOOKUP(A496,collections!A:A,collections!E:E)</f>
        <v>521</v>
      </c>
      <c r="G496" s="11">
        <f>INDEX([1]Leaf!$A:$I, MATCH(LOOKUP(A496,collections!A:A,collections!Y:Y)&amp;"."&amp;RIGHT(B496),[1]Leaf!$E:$E,0), 6)</f>
        <v>17.5</v>
      </c>
      <c r="I496" s="9">
        <f>INDEX([1]Leaf!$A:$I, MATCH(LOOKUP(A496,collections!A:A,collections!Y:Y)&amp;"."&amp;RIGHT(B496),[1]Leaf!$E:$E,0), 7)</f>
        <v>0.377</v>
      </c>
      <c r="R496" s="1">
        <v>4</v>
      </c>
      <c r="S496" s="1">
        <v>2</v>
      </c>
      <c r="T496" s="1">
        <v>6</v>
      </c>
      <c r="U496" s="1">
        <v>1</v>
      </c>
      <c r="V496" s="1">
        <v>3</v>
      </c>
      <c r="W496" s="1">
        <v>6</v>
      </c>
      <c r="X496" s="1">
        <v>3</v>
      </c>
      <c r="Y496" s="1">
        <v>4</v>
      </c>
      <c r="Z496" s="1">
        <v>5</v>
      </c>
      <c r="AA496" s="1">
        <v>7</v>
      </c>
      <c r="AB496" s="1">
        <v>4</v>
      </c>
      <c r="AC496" s="1">
        <v>9</v>
      </c>
      <c r="AD496" s="1">
        <v>4</v>
      </c>
      <c r="AE496" s="1">
        <v>8</v>
      </c>
      <c r="AF496" s="1">
        <v>5</v>
      </c>
      <c r="AG496" s="1">
        <v>5</v>
      </c>
    </row>
    <row r="497" spans="1:33" x14ac:dyDescent="0.2">
      <c r="A497" s="7" t="s">
        <v>361</v>
      </c>
      <c r="B497" t="s">
        <v>7</v>
      </c>
      <c r="C497" t="str">
        <f>LOOKUP(A497,collections!A:A,collections!D:D)</f>
        <v>E.tri</v>
      </c>
      <c r="D497" t="str">
        <f t="shared" si="10"/>
        <v>Adult</v>
      </c>
      <c r="E497" t="str">
        <f>LOOKUP(A497,collections!A:A,collections!I:I)</f>
        <v>Dried</v>
      </c>
      <c r="F497" s="1">
        <f>LOOKUP(A497,collections!A:A,collections!K:K) - LOOKUP(A497,collections!A:A,collections!E:E)</f>
        <v>521</v>
      </c>
      <c r="G497" s="11">
        <f>INDEX([1]Leaf!$A:$I, MATCH(LOOKUP(A497,collections!A:A,collections!Y:Y)&amp;"."&amp;RIGHT(B497),[1]Leaf!$E:$E,0), 6)</f>
        <v>12.6</v>
      </c>
      <c r="I497" s="9">
        <f>INDEX([1]Leaf!$A:$I, MATCH(LOOKUP(A497,collections!A:A,collections!Y:Y)&amp;"."&amp;RIGHT(B497),[1]Leaf!$E:$E,0), 7)</f>
        <v>0.34200000000000003</v>
      </c>
      <c r="R497" s="1">
        <v>3</v>
      </c>
      <c r="S497" s="1">
        <v>13</v>
      </c>
      <c r="T497" s="1">
        <v>5</v>
      </c>
      <c r="U497" s="1">
        <v>9</v>
      </c>
      <c r="V497" s="1">
        <v>3</v>
      </c>
      <c r="W497" s="1">
        <v>3</v>
      </c>
      <c r="X497" s="1">
        <v>3</v>
      </c>
      <c r="Y497" s="1">
        <v>3</v>
      </c>
      <c r="Z497" s="1">
        <v>4</v>
      </c>
      <c r="AA497" s="1">
        <v>0</v>
      </c>
      <c r="AB497" s="1">
        <v>4</v>
      </c>
      <c r="AC497" s="1">
        <v>0</v>
      </c>
      <c r="AD497" s="1">
        <v>2</v>
      </c>
      <c r="AE497" s="1">
        <v>0</v>
      </c>
      <c r="AF497" s="1">
        <v>1</v>
      </c>
      <c r="AG497" s="1">
        <v>0</v>
      </c>
    </row>
    <row r="498" spans="1:33" x14ac:dyDescent="0.2">
      <c r="A498" s="7" t="s">
        <v>361</v>
      </c>
      <c r="B498" t="s">
        <v>394</v>
      </c>
      <c r="C498" t="str">
        <f>LOOKUP(A498,collections!A:A,collections!D:D)</f>
        <v>E.tri</v>
      </c>
      <c r="D498" t="str">
        <f t="shared" si="10"/>
        <v>Adult</v>
      </c>
      <c r="E498" t="str">
        <f>LOOKUP(A498,collections!A:A,collections!I:I)</f>
        <v>Dried</v>
      </c>
      <c r="F498" s="1">
        <f>LOOKUP(A498,collections!A:A,collections!K:K) - LOOKUP(A498,collections!A:A,collections!E:E)</f>
        <v>521</v>
      </c>
      <c r="G498" s="11">
        <f>INDEX([1]Leaf!$A:$I, MATCH(LOOKUP(A498,collections!A:A,collections!Y:Y)&amp;"."&amp;RIGHT(B498),[1]Leaf!$E:$E,0), 6)</f>
        <v>8.64</v>
      </c>
      <c r="I498" s="9">
        <f>INDEX([1]Leaf!$A:$I, MATCH(LOOKUP(A498,collections!A:A,collections!Y:Y)&amp;"."&amp;RIGHT(B498),[1]Leaf!$E:$E,0), 7)</f>
        <v>0.22800000000000001</v>
      </c>
      <c r="R498" s="1">
        <v>5</v>
      </c>
      <c r="S498" s="1">
        <v>9</v>
      </c>
      <c r="T498" s="1">
        <v>4</v>
      </c>
      <c r="U498" s="1">
        <v>8</v>
      </c>
      <c r="V498" s="1">
        <v>4</v>
      </c>
      <c r="W498" s="1">
        <v>8</v>
      </c>
      <c r="X498" s="1">
        <v>5</v>
      </c>
      <c r="Y498" s="1">
        <v>5</v>
      </c>
      <c r="Z498" s="1">
        <v>2</v>
      </c>
      <c r="AA498" s="1">
        <v>0</v>
      </c>
      <c r="AB498" s="1">
        <v>3</v>
      </c>
      <c r="AC498" s="1">
        <v>0</v>
      </c>
      <c r="AD498" s="1">
        <v>2</v>
      </c>
      <c r="AE498" s="1">
        <v>0</v>
      </c>
      <c r="AF498" s="1">
        <v>5</v>
      </c>
      <c r="AG498" s="1">
        <v>0</v>
      </c>
    </row>
    <row r="499" spans="1:33" x14ac:dyDescent="0.2">
      <c r="A499" s="7" t="s">
        <v>362</v>
      </c>
      <c r="B499" t="s">
        <v>6</v>
      </c>
      <c r="C499" t="str">
        <f>LOOKUP(A499,collections!A:A,collections!D:D)</f>
        <v>E.tri</v>
      </c>
      <c r="D499" t="str">
        <f t="shared" si="10"/>
        <v>Adult</v>
      </c>
      <c r="E499" t="str">
        <f>LOOKUP(A499,collections!A:A,collections!I:I)</f>
        <v>Dried</v>
      </c>
      <c r="F499" s="1">
        <f>LOOKUP(A499,collections!A:A,collections!K:K) - LOOKUP(A499,collections!A:A,collections!E:E)</f>
        <v>521</v>
      </c>
      <c r="G499" s="11">
        <f>INDEX([1]Leaf!$A:$I, MATCH(LOOKUP(A499,collections!A:A,collections!Y:Y)&amp;"."&amp;RIGHT(B499),[1]Leaf!$E:$E,0), 6)</f>
        <v>26.98</v>
      </c>
      <c r="I499" s="9">
        <f>INDEX([1]Leaf!$A:$I, MATCH(LOOKUP(A499,collections!A:A,collections!Y:Y)&amp;"."&amp;RIGHT(B499),[1]Leaf!$E:$E,0), 7)</f>
        <v>0.60299999999999998</v>
      </c>
      <c r="R499" s="1">
        <v>7</v>
      </c>
      <c r="S499" s="1">
        <v>4</v>
      </c>
      <c r="T499" s="1">
        <v>5</v>
      </c>
      <c r="U499" s="1">
        <v>9</v>
      </c>
      <c r="V499" s="1">
        <v>6</v>
      </c>
      <c r="W499" s="1">
        <v>6</v>
      </c>
      <c r="X499" s="1">
        <v>5</v>
      </c>
      <c r="Y499" s="1">
        <v>6</v>
      </c>
      <c r="Z499" s="1">
        <v>3</v>
      </c>
      <c r="AA499" s="1">
        <v>2</v>
      </c>
      <c r="AB499" s="1">
        <v>5</v>
      </c>
      <c r="AC499" s="1">
        <v>3</v>
      </c>
      <c r="AD499" s="1">
        <v>7</v>
      </c>
      <c r="AE499" s="1">
        <v>0</v>
      </c>
      <c r="AF499" s="1">
        <v>2</v>
      </c>
      <c r="AG499" s="1">
        <v>0</v>
      </c>
    </row>
    <row r="500" spans="1:33" x14ac:dyDescent="0.2">
      <c r="A500" s="7" t="s">
        <v>362</v>
      </c>
      <c r="B500" t="s">
        <v>7</v>
      </c>
      <c r="C500" t="str">
        <f>LOOKUP(A500,collections!A:A,collections!D:D)</f>
        <v>E.tri</v>
      </c>
      <c r="D500" t="str">
        <f t="shared" si="10"/>
        <v>Adult</v>
      </c>
      <c r="E500" t="str">
        <f>LOOKUP(A500,collections!A:A,collections!I:I)</f>
        <v>Dried</v>
      </c>
      <c r="F500" s="1">
        <f>LOOKUP(A500,collections!A:A,collections!K:K) - LOOKUP(A500,collections!A:A,collections!E:E)</f>
        <v>521</v>
      </c>
      <c r="G500" s="11">
        <f>INDEX([1]Leaf!$A:$I, MATCH(LOOKUP(A500,collections!A:A,collections!Y:Y)&amp;"."&amp;RIGHT(B500),[1]Leaf!$E:$E,0), 6)</f>
        <v>18.98</v>
      </c>
      <c r="I500" s="9">
        <f>INDEX([1]Leaf!$A:$I, MATCH(LOOKUP(A500,collections!A:A,collections!Y:Y)&amp;"."&amp;RIGHT(B500),[1]Leaf!$E:$E,0), 7)</f>
        <v>0.39</v>
      </c>
      <c r="R500" s="1">
        <v>5</v>
      </c>
      <c r="S500" s="1">
        <v>11</v>
      </c>
      <c r="T500" s="1">
        <v>4</v>
      </c>
      <c r="U500" s="1">
        <v>9</v>
      </c>
      <c r="V500" s="1">
        <v>4</v>
      </c>
      <c r="W500" s="1">
        <v>8</v>
      </c>
      <c r="X500" s="1">
        <v>5</v>
      </c>
      <c r="Y500" s="1">
        <v>10</v>
      </c>
      <c r="Z500" s="1">
        <v>6</v>
      </c>
      <c r="AA500" s="1">
        <v>4</v>
      </c>
      <c r="AB500" s="1">
        <v>7</v>
      </c>
      <c r="AC500" s="1">
        <v>2</v>
      </c>
      <c r="AD500" s="1">
        <v>6</v>
      </c>
      <c r="AE500" s="1">
        <v>0</v>
      </c>
      <c r="AF500" s="1">
        <v>4</v>
      </c>
      <c r="AG500" s="1">
        <v>0</v>
      </c>
    </row>
    <row r="501" spans="1:33" x14ac:dyDescent="0.2">
      <c r="A501" s="7" t="s">
        <v>362</v>
      </c>
      <c r="B501" t="s">
        <v>39</v>
      </c>
      <c r="C501" t="str">
        <f>LOOKUP(A501,collections!A:A,collections!D:D)</f>
        <v>E.tri</v>
      </c>
      <c r="D501" t="str">
        <f t="shared" si="10"/>
        <v>Adult</v>
      </c>
      <c r="E501" t="str">
        <f>LOOKUP(A501,collections!A:A,collections!I:I)</f>
        <v>Dried</v>
      </c>
      <c r="F501" s="1">
        <f>LOOKUP(A501,collections!A:A,collections!K:K) - LOOKUP(A501,collections!A:A,collections!E:E)</f>
        <v>521</v>
      </c>
      <c r="G501" s="11">
        <f>INDEX([1]Leaf!$A:$I, MATCH(LOOKUP(A501,collections!A:A,collections!Y:Y)&amp;"."&amp;RIGHT(B501),[1]Leaf!$E:$E,0), 6)</f>
        <v>20.6</v>
      </c>
      <c r="I501" s="9">
        <f>INDEX([1]Leaf!$A:$I, MATCH(LOOKUP(A501,collections!A:A,collections!Y:Y)&amp;"."&amp;RIGHT(B501),[1]Leaf!$E:$E,0), 7)</f>
        <v>0.45800000000000002</v>
      </c>
      <c r="R501" s="1">
        <v>4</v>
      </c>
      <c r="S501" s="1">
        <v>12</v>
      </c>
      <c r="T501" s="1">
        <v>4</v>
      </c>
      <c r="U501" s="1">
        <v>15</v>
      </c>
      <c r="V501" s="1">
        <v>4</v>
      </c>
      <c r="W501" s="1">
        <v>10</v>
      </c>
      <c r="X501" s="1">
        <v>4</v>
      </c>
      <c r="Y501" s="1">
        <v>6</v>
      </c>
      <c r="Z501" s="1">
        <v>4</v>
      </c>
      <c r="AA501" s="1">
        <v>0</v>
      </c>
      <c r="AB501" s="1">
        <v>4</v>
      </c>
      <c r="AC501" s="1">
        <v>0</v>
      </c>
      <c r="AD501" s="1">
        <v>5</v>
      </c>
      <c r="AE501" s="1">
        <v>0</v>
      </c>
      <c r="AF501" s="1">
        <v>5</v>
      </c>
      <c r="AG501" s="1">
        <v>0</v>
      </c>
    </row>
    <row r="502" spans="1:33" x14ac:dyDescent="0.2">
      <c r="A502" s="7" t="s">
        <v>363</v>
      </c>
      <c r="B502" t="s">
        <v>6</v>
      </c>
      <c r="C502" t="str">
        <f>LOOKUP(A502,collections!A:A,collections!D:D)</f>
        <v>E.vimp</v>
      </c>
      <c r="D502" t="str">
        <f t="shared" si="10"/>
        <v>Adult</v>
      </c>
      <c r="E502" t="str">
        <f>LOOKUP(A502,collections!A:A,collections!I:I)</f>
        <v>Dried</v>
      </c>
      <c r="F502" s="1">
        <f>LOOKUP(A502,collections!A:A,collections!K:K) - LOOKUP(A502,collections!A:A,collections!E:E)</f>
        <v>521</v>
      </c>
      <c r="G502" s="11">
        <f>INDEX([1]Leaf!$A:$I, MATCH(LOOKUP(A502,collections!A:A,collections!Y:Y)&amp;"."&amp;RIGHT(B502),[1]Leaf!$E:$E,0), 6)</f>
        <v>16.59</v>
      </c>
      <c r="I502" s="9">
        <f>INDEX([1]Leaf!$A:$I, MATCH(LOOKUP(A502,collections!A:A,collections!Y:Y)&amp;"."&amp;RIGHT(B502),[1]Leaf!$E:$E,0), 7)</f>
        <v>0.313</v>
      </c>
      <c r="R502" s="1">
        <v>7</v>
      </c>
      <c r="S502" s="1">
        <v>15</v>
      </c>
      <c r="T502" s="1">
        <v>5</v>
      </c>
      <c r="U502" s="1">
        <v>16</v>
      </c>
      <c r="V502" s="1">
        <v>4</v>
      </c>
      <c r="W502" s="1">
        <v>14</v>
      </c>
      <c r="X502" s="1">
        <v>5</v>
      </c>
      <c r="Y502" s="1">
        <v>13</v>
      </c>
      <c r="Z502" s="1">
        <v>5</v>
      </c>
      <c r="AA502" s="1">
        <v>2</v>
      </c>
      <c r="AB502" s="1">
        <v>3</v>
      </c>
      <c r="AC502" s="1">
        <v>5</v>
      </c>
      <c r="AD502" s="1">
        <v>4</v>
      </c>
      <c r="AE502" s="1">
        <v>2</v>
      </c>
      <c r="AF502" s="1">
        <v>7</v>
      </c>
      <c r="AG502" s="1">
        <v>2</v>
      </c>
    </row>
    <row r="503" spans="1:33" x14ac:dyDescent="0.2">
      <c r="A503" s="7" t="s">
        <v>363</v>
      </c>
      <c r="B503" t="s">
        <v>7</v>
      </c>
      <c r="C503" t="str">
        <f>LOOKUP(A503,collections!A:A,collections!D:D)</f>
        <v>E.vimp</v>
      </c>
      <c r="D503" t="str">
        <f t="shared" si="10"/>
        <v>Adult</v>
      </c>
      <c r="E503" t="str">
        <f>LOOKUP(A503,collections!A:A,collections!I:I)</f>
        <v>Dried</v>
      </c>
      <c r="F503" s="1">
        <f>LOOKUP(A503,collections!A:A,collections!K:K) - LOOKUP(A503,collections!A:A,collections!E:E)</f>
        <v>521</v>
      </c>
      <c r="G503" s="11">
        <f>INDEX([1]Leaf!$A:$I, MATCH(LOOKUP(A503,collections!A:A,collections!Y:Y)&amp;"."&amp;RIGHT(B503),[1]Leaf!$E:$E,0), 6)</f>
        <v>16.690000000000001</v>
      </c>
      <c r="I503" s="9">
        <f>INDEX([1]Leaf!$A:$I, MATCH(LOOKUP(A503,collections!A:A,collections!Y:Y)&amp;"."&amp;RIGHT(B503),[1]Leaf!$E:$E,0), 7)</f>
        <v>0.34799999999999998</v>
      </c>
      <c r="R503" s="1">
        <v>4</v>
      </c>
      <c r="S503" s="1">
        <v>9</v>
      </c>
      <c r="T503" s="1">
        <v>5</v>
      </c>
      <c r="U503" s="1">
        <v>10</v>
      </c>
      <c r="V503" s="1">
        <v>2</v>
      </c>
      <c r="W503" s="1">
        <v>8</v>
      </c>
      <c r="X503" s="1">
        <v>4</v>
      </c>
      <c r="Y503" s="1">
        <v>8</v>
      </c>
      <c r="Z503" s="1">
        <v>5</v>
      </c>
      <c r="AA503" s="1">
        <v>6</v>
      </c>
      <c r="AB503" s="1">
        <v>7</v>
      </c>
      <c r="AC503" s="1">
        <v>6</v>
      </c>
      <c r="AD503" s="1">
        <v>4</v>
      </c>
      <c r="AE503" s="1">
        <v>3</v>
      </c>
      <c r="AF503" s="1">
        <v>4</v>
      </c>
      <c r="AG503" s="1">
        <v>4</v>
      </c>
    </row>
    <row r="504" spans="1:33" x14ac:dyDescent="0.2">
      <c r="A504" s="7" t="s">
        <v>363</v>
      </c>
      <c r="B504" t="s">
        <v>39</v>
      </c>
      <c r="C504" t="str">
        <f>LOOKUP(A504,collections!A:A,collections!D:D)</f>
        <v>E.vimp</v>
      </c>
      <c r="D504" t="str">
        <f t="shared" si="10"/>
        <v>Adult</v>
      </c>
      <c r="E504" t="str">
        <f>LOOKUP(A504,collections!A:A,collections!I:I)</f>
        <v>Dried</v>
      </c>
      <c r="F504" s="1">
        <f>LOOKUP(A504,collections!A:A,collections!K:K) - LOOKUP(A504,collections!A:A,collections!E:E)</f>
        <v>521</v>
      </c>
      <c r="G504" s="11">
        <f>INDEX([1]Leaf!$A:$I, MATCH(LOOKUP(A504,collections!A:A,collections!Y:Y)&amp;"."&amp;RIGHT(B504),[1]Leaf!$E:$E,0), 6)</f>
        <v>25.03</v>
      </c>
      <c r="I504" s="9">
        <f>INDEX([1]Leaf!$A:$I, MATCH(LOOKUP(A504,collections!A:A,collections!Y:Y)&amp;"."&amp;RIGHT(B504),[1]Leaf!$E:$E,0), 7)</f>
        <v>0.39200000000000002</v>
      </c>
      <c r="R504" s="1">
        <v>5</v>
      </c>
      <c r="S504" s="1">
        <v>12</v>
      </c>
      <c r="T504" s="1">
        <v>5</v>
      </c>
      <c r="U504" s="1">
        <v>10</v>
      </c>
      <c r="V504" s="1">
        <v>4</v>
      </c>
      <c r="W504" s="1">
        <v>7</v>
      </c>
      <c r="X504" s="1">
        <v>4</v>
      </c>
      <c r="Y504" s="1">
        <v>11</v>
      </c>
      <c r="Z504" s="1">
        <v>4</v>
      </c>
      <c r="AA504" s="1">
        <v>10</v>
      </c>
      <c r="AB504" s="1">
        <v>5</v>
      </c>
      <c r="AC504" s="1">
        <v>5</v>
      </c>
      <c r="AD504" s="1">
        <v>5</v>
      </c>
      <c r="AE504" s="1">
        <v>3</v>
      </c>
      <c r="AF504" s="1">
        <v>6</v>
      </c>
      <c r="AG504" s="1">
        <v>2</v>
      </c>
    </row>
    <row r="505" spans="1:33" x14ac:dyDescent="0.2">
      <c r="A505" s="7" t="s">
        <v>364</v>
      </c>
      <c r="B505" t="s">
        <v>6</v>
      </c>
      <c r="C505" t="str">
        <f>LOOKUP(A505,collections!A:A,collections!D:D)</f>
        <v>E.radro</v>
      </c>
      <c r="D505" t="str">
        <f t="shared" si="10"/>
        <v>Adult</v>
      </c>
      <c r="E505" t="str">
        <f>LOOKUP(A505,collections!A:A,collections!I:I)</f>
        <v>Dried</v>
      </c>
      <c r="F505" s="1">
        <f>LOOKUP(A505,collections!A:A,collections!K:K) - LOOKUP(A505,collections!A:A,collections!E:E)</f>
        <v>513</v>
      </c>
      <c r="G505" s="11">
        <f>INDEX([1]Leaf!$A:$I, MATCH(LOOKUP(A505,collections!A:A,collections!Y:Y)&amp;"."&amp;RIGHT(B505),[1]Leaf!$E:$E,0), 6)</f>
        <v>21.43</v>
      </c>
      <c r="I505" s="9">
        <f>INDEX([1]Leaf!$A:$I, MATCH(LOOKUP(A505,collections!A:A,collections!Y:Y)&amp;"."&amp;RIGHT(B505),[1]Leaf!$E:$E,0), 7)</f>
        <v>0.248</v>
      </c>
      <c r="R505" s="1">
        <v>5</v>
      </c>
      <c r="S505" s="1">
        <v>3</v>
      </c>
      <c r="T505" s="1">
        <v>2</v>
      </c>
      <c r="U505" s="1">
        <v>6</v>
      </c>
      <c r="V505" s="1">
        <v>3</v>
      </c>
      <c r="W505" s="1">
        <v>8</v>
      </c>
      <c r="X505" s="1">
        <v>6</v>
      </c>
      <c r="Y505" s="1">
        <v>5</v>
      </c>
      <c r="Z505" s="1">
        <v>2</v>
      </c>
      <c r="AA505" s="1">
        <v>0</v>
      </c>
      <c r="AB505" s="1">
        <v>4</v>
      </c>
      <c r="AC505" s="1">
        <v>0</v>
      </c>
      <c r="AD505" s="1">
        <v>3</v>
      </c>
      <c r="AE505" s="1">
        <v>0</v>
      </c>
      <c r="AF505" s="1">
        <v>2</v>
      </c>
      <c r="AG505" s="1">
        <v>0</v>
      </c>
    </row>
    <row r="506" spans="1:33" x14ac:dyDescent="0.2">
      <c r="A506" s="7" t="s">
        <v>364</v>
      </c>
      <c r="B506" t="s">
        <v>7</v>
      </c>
      <c r="C506" t="str">
        <f>LOOKUP(A506,collections!A:A,collections!D:D)</f>
        <v>E.radro</v>
      </c>
      <c r="D506" t="str">
        <f t="shared" si="10"/>
        <v>Adult</v>
      </c>
      <c r="E506" t="str">
        <f>LOOKUP(A506,collections!A:A,collections!I:I)</f>
        <v>Dried</v>
      </c>
      <c r="F506" s="1">
        <f>LOOKUP(A506,collections!A:A,collections!K:K) - LOOKUP(A506,collections!A:A,collections!E:E)</f>
        <v>513</v>
      </c>
      <c r="G506" s="11">
        <f>INDEX([1]Leaf!$A:$I, MATCH(LOOKUP(A506,collections!A:A,collections!Y:Y)&amp;"."&amp;RIGHT(B506),[1]Leaf!$E:$E,0), 6)</f>
        <v>15.08</v>
      </c>
      <c r="I506" s="9">
        <f>INDEX([1]Leaf!$A:$I, MATCH(LOOKUP(A506,collections!A:A,collections!Y:Y)&amp;"."&amp;RIGHT(B506),[1]Leaf!$E:$E,0), 7)</f>
        <v>0.185</v>
      </c>
      <c r="R506" s="1">
        <v>4</v>
      </c>
      <c r="S506" s="1">
        <v>8</v>
      </c>
      <c r="T506" s="1">
        <v>3</v>
      </c>
      <c r="U506" s="1">
        <v>10</v>
      </c>
      <c r="V506" s="1">
        <v>4</v>
      </c>
      <c r="W506" s="1">
        <v>6</v>
      </c>
      <c r="X506" s="1">
        <v>3</v>
      </c>
      <c r="Y506" s="1">
        <v>5</v>
      </c>
      <c r="Z506" s="1">
        <v>3</v>
      </c>
      <c r="AA506" s="1">
        <v>5</v>
      </c>
      <c r="AB506" s="1">
        <v>3</v>
      </c>
      <c r="AC506" s="1">
        <v>3</v>
      </c>
      <c r="AD506" s="1">
        <v>8</v>
      </c>
      <c r="AE506" s="1">
        <v>3</v>
      </c>
      <c r="AF506" s="1">
        <v>6</v>
      </c>
      <c r="AG506" s="1">
        <v>2</v>
      </c>
    </row>
    <row r="507" spans="1:33" x14ac:dyDescent="0.2">
      <c r="A507" s="7" t="s">
        <v>364</v>
      </c>
      <c r="B507" t="s">
        <v>39</v>
      </c>
      <c r="C507" t="str">
        <f>LOOKUP(A507,collections!A:A,collections!D:D)</f>
        <v>E.radro</v>
      </c>
      <c r="D507" t="str">
        <f t="shared" si="10"/>
        <v>Adult</v>
      </c>
      <c r="E507" t="str">
        <f>LOOKUP(A507,collections!A:A,collections!I:I)</f>
        <v>Dried</v>
      </c>
      <c r="F507" s="1">
        <f>LOOKUP(A507,collections!A:A,collections!K:K) - LOOKUP(A507,collections!A:A,collections!E:E)</f>
        <v>513</v>
      </c>
      <c r="G507" s="11">
        <f>INDEX([1]Leaf!$A:$I, MATCH(LOOKUP(A507,collections!A:A,collections!Y:Y)&amp;"."&amp;RIGHT(B507),[1]Leaf!$E:$E,0), 6)</f>
        <v>13.93</v>
      </c>
      <c r="I507" s="9">
        <f>INDEX([1]Leaf!$A:$I, MATCH(LOOKUP(A507,collections!A:A,collections!Y:Y)&amp;"."&amp;RIGHT(B507),[1]Leaf!$E:$E,0), 7)</f>
        <v>0.16200000000000001</v>
      </c>
      <c r="R507" s="1">
        <v>8</v>
      </c>
      <c r="S507" s="1">
        <v>5</v>
      </c>
      <c r="T507" s="1">
        <v>5</v>
      </c>
      <c r="U507" s="1">
        <v>6</v>
      </c>
      <c r="V507" s="1">
        <v>3</v>
      </c>
      <c r="W507" s="1">
        <v>5</v>
      </c>
      <c r="X507" s="1">
        <v>3</v>
      </c>
      <c r="Y507" s="1">
        <v>5</v>
      </c>
      <c r="Z507" s="1">
        <v>4</v>
      </c>
      <c r="AA507" s="1">
        <v>0</v>
      </c>
      <c r="AB507" s="1">
        <v>2</v>
      </c>
      <c r="AC507" s="1">
        <v>0</v>
      </c>
      <c r="AD507" s="1">
        <v>3</v>
      </c>
      <c r="AE507" s="1">
        <v>0</v>
      </c>
      <c r="AF507" s="1">
        <v>4</v>
      </c>
      <c r="AG507" s="1">
        <v>0</v>
      </c>
    </row>
    <row r="508" spans="1:33" x14ac:dyDescent="0.2">
      <c r="A508" s="7" t="s">
        <v>365</v>
      </c>
      <c r="B508" t="s">
        <v>6</v>
      </c>
      <c r="C508" t="str">
        <f>LOOKUP(A508,collections!A:A,collections!D:D)</f>
        <v>E.radro</v>
      </c>
      <c r="D508" t="str">
        <f t="shared" si="10"/>
        <v>Adult</v>
      </c>
      <c r="E508" t="str">
        <f>LOOKUP(A508,collections!A:A,collections!I:I)</f>
        <v>Dried</v>
      </c>
      <c r="F508" s="1">
        <f>LOOKUP(A508,collections!A:A,collections!K:K) - LOOKUP(A508,collections!A:A,collections!E:E)</f>
        <v>513</v>
      </c>
      <c r="G508" s="11">
        <f>INDEX([1]Leaf!$A:$I, MATCH(LOOKUP(A508,collections!A:A,collections!Y:Y)&amp;"."&amp;RIGHT(B508),[1]Leaf!$E:$E,0), 6)</f>
        <v>13.77</v>
      </c>
      <c r="I508" s="9">
        <f>INDEX([1]Leaf!$A:$I, MATCH(LOOKUP(A508,collections!A:A,collections!Y:Y)&amp;"."&amp;RIGHT(B508),[1]Leaf!$E:$E,0), 7)</f>
        <v>0.188</v>
      </c>
      <c r="R508" s="1">
        <v>5</v>
      </c>
      <c r="S508" s="1">
        <v>8</v>
      </c>
      <c r="T508" s="1">
        <v>5</v>
      </c>
      <c r="U508" s="1">
        <v>6</v>
      </c>
      <c r="V508" s="1">
        <v>5</v>
      </c>
      <c r="W508" s="1">
        <v>4</v>
      </c>
      <c r="X508" s="1">
        <v>5</v>
      </c>
      <c r="Y508" s="1">
        <v>7</v>
      </c>
      <c r="Z508" s="1">
        <v>4</v>
      </c>
      <c r="AA508" s="1">
        <v>6</v>
      </c>
      <c r="AB508" s="1">
        <v>3</v>
      </c>
      <c r="AC508" s="1">
        <v>5</v>
      </c>
      <c r="AD508" s="1">
        <v>5</v>
      </c>
      <c r="AE508" s="1">
        <v>3</v>
      </c>
      <c r="AF508" s="1">
        <v>5</v>
      </c>
      <c r="AG508" s="1">
        <v>1</v>
      </c>
    </row>
    <row r="509" spans="1:33" x14ac:dyDescent="0.2">
      <c r="A509" s="7" t="s">
        <v>365</v>
      </c>
      <c r="B509" t="s">
        <v>39</v>
      </c>
      <c r="C509" t="str">
        <f>LOOKUP(A509,collections!A:A,collections!D:D)</f>
        <v>E.radro</v>
      </c>
      <c r="D509" t="str">
        <f t="shared" si="10"/>
        <v>Adult</v>
      </c>
      <c r="E509" t="str">
        <f>LOOKUP(A509,collections!A:A,collections!I:I)</f>
        <v>Dried</v>
      </c>
      <c r="F509" s="1">
        <f>LOOKUP(A509,collections!A:A,collections!K:K) - LOOKUP(A509,collections!A:A,collections!E:E)</f>
        <v>513</v>
      </c>
      <c r="G509" s="11">
        <f>INDEX([1]Leaf!$A:$I, MATCH(LOOKUP(A509,collections!A:A,collections!Y:Y)&amp;"."&amp;RIGHT(B509),[1]Leaf!$E:$E,0), 6)</f>
        <v>12.1</v>
      </c>
      <c r="I509" s="9">
        <f>INDEX([1]Leaf!$A:$I, MATCH(LOOKUP(A509,collections!A:A,collections!Y:Y)&amp;"."&amp;RIGHT(B509),[1]Leaf!$E:$E,0), 7)</f>
        <v>0.184</v>
      </c>
      <c r="R509" s="1">
        <v>3</v>
      </c>
      <c r="S509" s="1">
        <v>7</v>
      </c>
      <c r="T509" s="1">
        <v>5</v>
      </c>
      <c r="U509" s="1">
        <v>6</v>
      </c>
      <c r="V509" s="1">
        <v>3</v>
      </c>
      <c r="W509" s="1">
        <v>4</v>
      </c>
      <c r="X509" s="1">
        <v>2</v>
      </c>
      <c r="Y509" s="1">
        <v>6</v>
      </c>
      <c r="Z509" s="1">
        <v>4</v>
      </c>
      <c r="AA509" s="1">
        <v>0</v>
      </c>
      <c r="AB509" s="1">
        <v>4</v>
      </c>
      <c r="AC509" s="1">
        <v>0</v>
      </c>
      <c r="AD509" s="1">
        <v>3</v>
      </c>
      <c r="AE509" s="1">
        <v>0</v>
      </c>
      <c r="AF509" s="1">
        <v>2</v>
      </c>
      <c r="AG509" s="1">
        <v>0</v>
      </c>
    </row>
    <row r="510" spans="1:33" x14ac:dyDescent="0.2">
      <c r="A510" s="7" t="s">
        <v>366</v>
      </c>
      <c r="B510" t="s">
        <v>6</v>
      </c>
      <c r="C510" t="str">
        <f>LOOKUP(A510,collections!A:A,collections!D:D)</f>
        <v>E.eug</v>
      </c>
      <c r="D510" t="str">
        <f t="shared" si="10"/>
        <v>Adult</v>
      </c>
      <c r="E510" t="str">
        <f>LOOKUP(A510,collections!A:A,collections!I:I)</f>
        <v>Dried</v>
      </c>
      <c r="F510" s="1">
        <f>LOOKUP(A510,collections!A:A,collections!K:K) - LOOKUP(A510,collections!A:A,collections!E:E)</f>
        <v>350</v>
      </c>
      <c r="G510" s="11">
        <f>INDEX([1]Leaf!$A:$I, MATCH(LOOKUP(A510,collections!A:A,collections!Y:Y)&amp;"."&amp;RIGHT(B510),[1]Leaf!$E:$E,0), 6)</f>
        <v>15.44</v>
      </c>
      <c r="I510" s="9">
        <f>INDEX([1]Leaf!$A:$I, MATCH(LOOKUP(A510,collections!A:A,collections!Y:Y)&amp;"."&amp;RIGHT(B510),[1]Leaf!$E:$E,0), 7)</f>
        <v>0.3407</v>
      </c>
      <c r="R510" s="1">
        <v>4</v>
      </c>
      <c r="S510" s="1">
        <v>4</v>
      </c>
      <c r="T510" s="1">
        <v>4</v>
      </c>
      <c r="U510" s="1">
        <v>6</v>
      </c>
      <c r="V510" s="1">
        <v>5</v>
      </c>
      <c r="W510" s="1">
        <v>7</v>
      </c>
      <c r="X510" s="1">
        <v>5</v>
      </c>
      <c r="Y510" s="1">
        <v>12</v>
      </c>
      <c r="Z510" s="1">
        <v>3</v>
      </c>
      <c r="AA510" s="1">
        <v>7</v>
      </c>
      <c r="AB510" s="1">
        <v>4</v>
      </c>
      <c r="AC510" s="1">
        <v>7</v>
      </c>
      <c r="AD510" s="1">
        <v>3</v>
      </c>
      <c r="AE510" s="1">
        <v>5</v>
      </c>
      <c r="AF510" s="1">
        <v>5</v>
      </c>
      <c r="AG510" s="1">
        <v>5</v>
      </c>
    </row>
    <row r="511" spans="1:33" x14ac:dyDescent="0.2">
      <c r="A511" s="7" t="s">
        <v>366</v>
      </c>
      <c r="B511" t="s">
        <v>7</v>
      </c>
      <c r="C511" t="str">
        <f>LOOKUP(A511,collections!A:A,collections!D:D)</f>
        <v>E.eug</v>
      </c>
      <c r="D511" t="str">
        <f t="shared" si="10"/>
        <v>Adult</v>
      </c>
      <c r="E511" t="str">
        <f>LOOKUP(A511,collections!A:A,collections!I:I)</f>
        <v>Dried</v>
      </c>
      <c r="F511" s="1">
        <f>LOOKUP(A511,collections!A:A,collections!K:K) - LOOKUP(A511,collections!A:A,collections!E:E)</f>
        <v>350</v>
      </c>
      <c r="G511" s="11">
        <f>INDEX([1]Leaf!$A:$I, MATCH(LOOKUP(A511,collections!A:A,collections!Y:Y)&amp;"."&amp;RIGHT(B511),[1]Leaf!$E:$E,0), 6)</f>
        <v>19.09</v>
      </c>
      <c r="I511" s="9">
        <f>INDEX([1]Leaf!$A:$I, MATCH(LOOKUP(A511,collections!A:A,collections!Y:Y)&amp;"."&amp;RIGHT(B511),[1]Leaf!$E:$E,0), 7)</f>
        <v>0.4516</v>
      </c>
      <c r="R511" s="1">
        <v>3</v>
      </c>
      <c r="S511" s="1">
        <v>7</v>
      </c>
      <c r="T511" s="1">
        <v>4</v>
      </c>
      <c r="U511" s="1">
        <v>3</v>
      </c>
      <c r="V511" s="1">
        <v>4</v>
      </c>
      <c r="W511" s="1">
        <v>5</v>
      </c>
      <c r="X511" s="1">
        <v>3</v>
      </c>
      <c r="Y511" s="1">
        <v>3</v>
      </c>
      <c r="Z511" s="1">
        <v>5</v>
      </c>
      <c r="AA511" s="1">
        <v>0</v>
      </c>
      <c r="AB511" s="1">
        <v>5</v>
      </c>
      <c r="AC511" s="1">
        <v>0</v>
      </c>
      <c r="AD511" s="1">
        <v>3</v>
      </c>
      <c r="AE511" s="1">
        <v>0</v>
      </c>
      <c r="AF511" s="1">
        <v>4</v>
      </c>
      <c r="AG511" s="1">
        <v>0</v>
      </c>
    </row>
    <row r="512" spans="1:33" x14ac:dyDescent="0.2">
      <c r="A512" s="7" t="s">
        <v>366</v>
      </c>
      <c r="B512" t="s">
        <v>39</v>
      </c>
      <c r="C512" t="str">
        <f>LOOKUP(A512,collections!A:A,collections!D:D)</f>
        <v>E.eug</v>
      </c>
      <c r="D512" t="str">
        <f t="shared" si="10"/>
        <v>Adult</v>
      </c>
      <c r="E512" t="str">
        <f>LOOKUP(A512,collections!A:A,collections!I:I)</f>
        <v>Dried</v>
      </c>
      <c r="F512" s="1">
        <f>LOOKUP(A512,collections!A:A,collections!K:K) - LOOKUP(A512,collections!A:A,collections!E:E)</f>
        <v>350</v>
      </c>
      <c r="G512" s="11">
        <f>INDEX([1]Leaf!$A:$I, MATCH(LOOKUP(A512,collections!A:A,collections!Y:Y)&amp;"."&amp;RIGHT(B512),[1]Leaf!$E:$E,0), 6)</f>
        <v>22.72</v>
      </c>
      <c r="I512" s="9">
        <f>INDEX([1]Leaf!$A:$I, MATCH(LOOKUP(A512,collections!A:A,collections!Y:Y)&amp;"."&amp;RIGHT(B512),[1]Leaf!$E:$E,0), 7)</f>
        <v>0.49880000000000002</v>
      </c>
      <c r="R512" s="1">
        <v>2</v>
      </c>
      <c r="S512" s="1">
        <v>3</v>
      </c>
      <c r="T512" s="1">
        <v>4</v>
      </c>
      <c r="U512" s="1">
        <v>4</v>
      </c>
      <c r="V512" s="1">
        <v>4</v>
      </c>
      <c r="W512" s="1">
        <v>3</v>
      </c>
      <c r="X512" s="1">
        <v>5</v>
      </c>
      <c r="Y512" s="1">
        <v>3</v>
      </c>
      <c r="Z512" s="1">
        <v>6</v>
      </c>
      <c r="AA512" s="1">
        <v>5</v>
      </c>
      <c r="AB512" s="1">
        <v>5</v>
      </c>
      <c r="AC512" s="1">
        <v>3</v>
      </c>
      <c r="AD512" s="1">
        <v>3</v>
      </c>
      <c r="AE512" s="1">
        <v>5</v>
      </c>
      <c r="AF512" s="1">
        <v>6</v>
      </c>
      <c r="AG512" s="1">
        <v>4</v>
      </c>
    </row>
    <row r="513" spans="1:33" x14ac:dyDescent="0.2">
      <c r="A513" s="7" t="s">
        <v>367</v>
      </c>
      <c r="B513" t="s">
        <v>6</v>
      </c>
      <c r="C513" t="str">
        <f>LOOKUP(A513,collections!A:A,collections!D:D)</f>
        <v>E.long</v>
      </c>
      <c r="D513" t="str">
        <f t="shared" si="10"/>
        <v>Adult</v>
      </c>
      <c r="E513" t="str">
        <f>LOOKUP(A513,collections!A:A,collections!I:I)</f>
        <v>Dried</v>
      </c>
      <c r="F513" s="1">
        <f>LOOKUP(A513,collections!A:A,collections!K:K) - LOOKUP(A513,collections!A:A,collections!E:E)</f>
        <v>350</v>
      </c>
      <c r="G513" s="11">
        <f>INDEX([1]Leaf!$A:$I, MATCH(LOOKUP(A513,collections!A:A,collections!Y:Y)&amp;"."&amp;RIGHT(B513),[1]Leaf!$E:$E,0), 6)</f>
        <v>19.03</v>
      </c>
      <c r="I513" s="9">
        <f>INDEX([1]Leaf!$A:$I, MATCH(LOOKUP(A513,collections!A:A,collections!Y:Y)&amp;"."&amp;RIGHT(B513),[1]Leaf!$E:$E,0), 7)</f>
        <v>0.4909</v>
      </c>
      <c r="R513" s="1">
        <v>5</v>
      </c>
      <c r="S513" s="1">
        <v>3</v>
      </c>
      <c r="T513" s="1">
        <v>5</v>
      </c>
      <c r="U513" s="1">
        <v>1</v>
      </c>
      <c r="V513" s="1">
        <v>5</v>
      </c>
      <c r="W513" s="1">
        <v>4</v>
      </c>
      <c r="X513" s="1">
        <v>5</v>
      </c>
      <c r="Y513" s="1">
        <v>3</v>
      </c>
      <c r="Z513" s="1">
        <v>4</v>
      </c>
      <c r="AA513" s="1">
        <v>0</v>
      </c>
      <c r="AB513" s="1">
        <v>4</v>
      </c>
      <c r="AC513" s="1">
        <v>0</v>
      </c>
      <c r="AD513" s="1">
        <v>2</v>
      </c>
      <c r="AE513" s="1">
        <v>0</v>
      </c>
      <c r="AF513" s="1">
        <v>2</v>
      </c>
      <c r="AG513" s="1">
        <v>0</v>
      </c>
    </row>
    <row r="514" spans="1:33" x14ac:dyDescent="0.2">
      <c r="A514" s="7" t="s">
        <v>367</v>
      </c>
      <c r="B514" t="s">
        <v>7</v>
      </c>
      <c r="C514" t="str">
        <f>LOOKUP(A514,collections!A:A,collections!D:D)</f>
        <v>E.long</v>
      </c>
      <c r="D514" t="str">
        <f t="shared" si="10"/>
        <v>Adult</v>
      </c>
      <c r="E514" t="str">
        <f>LOOKUP(A514,collections!A:A,collections!I:I)</f>
        <v>Dried</v>
      </c>
      <c r="F514" s="1">
        <f>LOOKUP(A514,collections!A:A,collections!K:K) - LOOKUP(A514,collections!A:A,collections!E:E)</f>
        <v>350</v>
      </c>
      <c r="G514" s="11">
        <f>INDEX([1]Leaf!$A:$I, MATCH(LOOKUP(A514,collections!A:A,collections!Y:Y)&amp;"."&amp;RIGHT(B514),[1]Leaf!$E:$E,0), 6)</f>
        <v>20.420000000000002</v>
      </c>
      <c r="I514" s="9">
        <f>INDEX([1]Leaf!$A:$I, MATCH(LOOKUP(A514,collections!A:A,collections!Y:Y)&amp;"."&amp;RIGHT(B514),[1]Leaf!$E:$E,0), 7)</f>
        <v>0.55930000000000002</v>
      </c>
      <c r="R514" s="12">
        <v>6</v>
      </c>
      <c r="S514" s="12">
        <v>8</v>
      </c>
      <c r="T514" s="12">
        <v>4</v>
      </c>
      <c r="U514" s="12">
        <v>13</v>
      </c>
      <c r="V514" s="12">
        <v>4</v>
      </c>
      <c r="W514" s="12">
        <v>10</v>
      </c>
      <c r="X514" s="12">
        <v>4</v>
      </c>
      <c r="Y514" s="12">
        <v>9</v>
      </c>
      <c r="Z514" s="12">
        <v>4</v>
      </c>
      <c r="AA514" s="12">
        <v>13</v>
      </c>
      <c r="AB514" s="12">
        <v>4</v>
      </c>
      <c r="AC514" s="12">
        <v>9</v>
      </c>
      <c r="AD514" s="12">
        <v>4</v>
      </c>
      <c r="AE514" s="12">
        <v>9</v>
      </c>
      <c r="AF514" s="12">
        <v>4</v>
      </c>
      <c r="AG514" s="12">
        <v>16</v>
      </c>
    </row>
    <row r="515" spans="1:33" x14ac:dyDescent="0.2">
      <c r="A515" s="7" t="s">
        <v>367</v>
      </c>
      <c r="B515" t="s">
        <v>39</v>
      </c>
      <c r="C515" t="str">
        <f>LOOKUP(A515,collections!A:A,collections!D:D)</f>
        <v>E.long</v>
      </c>
      <c r="D515" t="str">
        <f t="shared" si="10"/>
        <v>Adult</v>
      </c>
      <c r="E515" t="str">
        <f>LOOKUP(A515,collections!A:A,collections!I:I)</f>
        <v>Dried</v>
      </c>
      <c r="F515" s="1">
        <f>LOOKUP(A515,collections!A:A,collections!K:K) - LOOKUP(A515,collections!A:A,collections!E:E)</f>
        <v>350</v>
      </c>
      <c r="G515" s="11">
        <f>INDEX([1]Leaf!$A:$I, MATCH(LOOKUP(A515,collections!A:A,collections!Y:Y)&amp;"."&amp;RIGHT(B515),[1]Leaf!$E:$E,0), 6)</f>
        <v>48.43</v>
      </c>
      <c r="I515" s="9">
        <f>INDEX([1]Leaf!$A:$I, MATCH(LOOKUP(A515,collections!A:A,collections!Y:Y)&amp;"."&amp;RIGHT(B515),[1]Leaf!$E:$E,0), 7)</f>
        <v>1.1579999999999999</v>
      </c>
      <c r="R515" s="1">
        <v>5</v>
      </c>
      <c r="S515" s="1">
        <v>12</v>
      </c>
      <c r="T515" s="1">
        <v>7</v>
      </c>
      <c r="U515" s="1">
        <v>15</v>
      </c>
      <c r="V515" s="1">
        <v>4</v>
      </c>
      <c r="W515" s="1">
        <v>10</v>
      </c>
      <c r="X515" s="1">
        <v>3</v>
      </c>
      <c r="Y515" s="1">
        <v>10</v>
      </c>
      <c r="Z515" s="1">
        <v>4</v>
      </c>
      <c r="AA515" s="1">
        <v>0</v>
      </c>
      <c r="AB515" s="1">
        <v>2</v>
      </c>
      <c r="AC515" s="1">
        <v>0</v>
      </c>
      <c r="AD515" s="1">
        <v>5</v>
      </c>
      <c r="AE515" s="1">
        <v>0</v>
      </c>
      <c r="AF515" s="1">
        <v>5</v>
      </c>
      <c r="AG515" s="1">
        <v>0</v>
      </c>
    </row>
    <row r="516" spans="1:33" x14ac:dyDescent="0.2">
      <c r="A516" s="7" t="s">
        <v>368</v>
      </c>
      <c r="B516" t="s">
        <v>6</v>
      </c>
      <c r="C516" t="str">
        <f>LOOKUP(A516,collections!A:A,collections!D:D)</f>
        <v>E.long</v>
      </c>
      <c r="D516" t="str">
        <f t="shared" si="10"/>
        <v>Adult</v>
      </c>
      <c r="E516" t="str">
        <f>LOOKUP(A516,collections!A:A,collections!I:I)</f>
        <v>Dried</v>
      </c>
      <c r="F516" s="1">
        <f>LOOKUP(A516,collections!A:A,collections!K:K) - LOOKUP(A516,collections!A:A,collections!E:E)</f>
        <v>350</v>
      </c>
      <c r="G516" s="11">
        <f>INDEX([1]Leaf!$A:$I, MATCH(LOOKUP(A516,collections!A:A,collections!Y:Y)&amp;"."&amp;RIGHT(B516),[1]Leaf!$E:$E,0), 6)</f>
        <v>17.25</v>
      </c>
      <c r="I516" s="9">
        <f>INDEX([1]Leaf!$A:$I, MATCH(LOOKUP(A516,collections!A:A,collections!Y:Y)&amp;"."&amp;RIGHT(B516),[1]Leaf!$E:$E,0), 7)</f>
        <v>0.28789999999999999</v>
      </c>
      <c r="R516" s="1">
        <v>5</v>
      </c>
      <c r="S516" s="1">
        <v>20</v>
      </c>
      <c r="T516" s="1">
        <v>8</v>
      </c>
      <c r="U516" s="1">
        <v>15</v>
      </c>
      <c r="V516" s="1">
        <v>5</v>
      </c>
      <c r="W516" s="1">
        <v>18</v>
      </c>
      <c r="X516" s="1">
        <v>6</v>
      </c>
      <c r="Y516" s="1">
        <v>18</v>
      </c>
      <c r="Z516" s="1">
        <v>5</v>
      </c>
      <c r="AA516" s="1">
        <v>10</v>
      </c>
      <c r="AB516" s="1">
        <v>5</v>
      </c>
      <c r="AC516" s="1">
        <v>11</v>
      </c>
      <c r="AD516" s="1">
        <v>5</v>
      </c>
      <c r="AE516" s="1">
        <v>14</v>
      </c>
      <c r="AF516" s="1">
        <v>6</v>
      </c>
      <c r="AG516" s="1">
        <v>13</v>
      </c>
    </row>
    <row r="517" spans="1:33" x14ac:dyDescent="0.2">
      <c r="A517" s="7" t="s">
        <v>368</v>
      </c>
      <c r="B517" t="s">
        <v>7</v>
      </c>
      <c r="C517" t="str">
        <f>LOOKUP(A517,collections!A:A,collections!D:D)</f>
        <v>E.long</v>
      </c>
      <c r="D517" t="str">
        <f t="shared" si="10"/>
        <v>Adult</v>
      </c>
      <c r="E517" t="str">
        <f>LOOKUP(A517,collections!A:A,collections!I:I)</f>
        <v>Dried</v>
      </c>
      <c r="F517" s="1">
        <f>LOOKUP(A517,collections!A:A,collections!K:K) - LOOKUP(A517,collections!A:A,collections!E:E)</f>
        <v>350</v>
      </c>
      <c r="G517" s="11">
        <f>INDEX([1]Leaf!$A:$I, MATCH(LOOKUP(A517,collections!A:A,collections!Y:Y)&amp;"."&amp;RIGHT(B517),[1]Leaf!$E:$E,0), 6)</f>
        <v>22.92</v>
      </c>
      <c r="I517" s="9">
        <f>INDEX([1]Leaf!$A:$I, MATCH(LOOKUP(A517,collections!A:A,collections!Y:Y)&amp;"."&amp;RIGHT(B517),[1]Leaf!$E:$E,0), 7)</f>
        <v>0.3821</v>
      </c>
      <c r="R517" s="1">
        <v>7</v>
      </c>
      <c r="S517" s="1">
        <v>22</v>
      </c>
      <c r="T517" s="1">
        <v>7</v>
      </c>
      <c r="U517" s="1">
        <v>18</v>
      </c>
      <c r="V517" s="1">
        <v>9</v>
      </c>
      <c r="W517" s="1">
        <v>14</v>
      </c>
      <c r="X517" s="1">
        <v>5</v>
      </c>
      <c r="Y517" s="1">
        <v>22</v>
      </c>
      <c r="Z517" s="1">
        <v>6</v>
      </c>
      <c r="AA517" s="1">
        <v>10</v>
      </c>
      <c r="AB517" s="1">
        <v>7</v>
      </c>
      <c r="AC517" s="1">
        <v>13</v>
      </c>
      <c r="AD517" s="1">
        <v>7</v>
      </c>
      <c r="AE517" s="1">
        <v>13</v>
      </c>
      <c r="AF517" s="1">
        <v>4</v>
      </c>
      <c r="AG517" s="1">
        <v>10</v>
      </c>
    </row>
    <row r="518" spans="1:33" x14ac:dyDescent="0.2">
      <c r="A518" s="7" t="s">
        <v>368</v>
      </c>
      <c r="B518" t="s">
        <v>39</v>
      </c>
      <c r="C518" t="str">
        <f>LOOKUP(A518,collections!A:A,collections!D:D)</f>
        <v>E.long</v>
      </c>
      <c r="D518" t="str">
        <f t="shared" si="10"/>
        <v>Adult</v>
      </c>
      <c r="E518" t="str">
        <f>LOOKUP(A518,collections!A:A,collections!I:I)</f>
        <v>Dried</v>
      </c>
      <c r="F518" s="1">
        <f>LOOKUP(A518,collections!A:A,collections!K:K) - LOOKUP(A518,collections!A:A,collections!E:E)</f>
        <v>350</v>
      </c>
      <c r="G518" s="11">
        <f>INDEX([1]Leaf!$A:$I, MATCH(LOOKUP(A518,collections!A:A,collections!Y:Y)&amp;"."&amp;RIGHT(B518),[1]Leaf!$E:$E,0), 6)</f>
        <v>35.08</v>
      </c>
      <c r="I518" s="9">
        <f>INDEX([1]Leaf!$A:$I, MATCH(LOOKUP(A518,collections!A:A,collections!Y:Y)&amp;"."&amp;RIGHT(B518),[1]Leaf!$E:$E,0), 7)</f>
        <v>0.66539999999999999</v>
      </c>
      <c r="R518" s="1">
        <v>5</v>
      </c>
      <c r="S518" s="1">
        <v>18</v>
      </c>
      <c r="T518" s="1">
        <v>7</v>
      </c>
      <c r="U518" s="1">
        <v>20</v>
      </c>
      <c r="V518" s="1">
        <v>5</v>
      </c>
      <c r="W518" s="1">
        <v>15</v>
      </c>
      <c r="X518" s="1">
        <v>6</v>
      </c>
      <c r="Y518" s="1">
        <v>11</v>
      </c>
      <c r="Z518" s="1">
        <v>4</v>
      </c>
      <c r="AA518" s="1">
        <v>16</v>
      </c>
      <c r="AB518" s="1">
        <v>3</v>
      </c>
      <c r="AC518" s="1">
        <v>18</v>
      </c>
      <c r="AD518" s="1">
        <v>3</v>
      </c>
      <c r="AE518" s="1">
        <v>12</v>
      </c>
      <c r="AF518" s="1">
        <v>4</v>
      </c>
      <c r="AG518" s="1">
        <v>14</v>
      </c>
    </row>
    <row r="519" spans="1:33" x14ac:dyDescent="0.2">
      <c r="A519" s="7" t="s">
        <v>369</v>
      </c>
      <c r="B519" t="s">
        <v>6</v>
      </c>
      <c r="C519" t="str">
        <f>LOOKUP(A519,collections!A:A,collections!D:D)</f>
        <v>E.long</v>
      </c>
      <c r="D519" t="str">
        <f t="shared" ref="D519:D582" si="11">IF(LEFT(B519)="J","Juvenile","Adult")</f>
        <v>Adult</v>
      </c>
      <c r="E519" t="str">
        <f>LOOKUP(A519,collections!A:A,collections!I:I)</f>
        <v>Dried</v>
      </c>
      <c r="F519" s="1">
        <f>LOOKUP(A519,collections!A:A,collections!K:K) - LOOKUP(A519,collections!A:A,collections!E:E)</f>
        <v>349</v>
      </c>
      <c r="G519" s="11">
        <f>INDEX([1]Leaf!$A:$I, MATCH(LOOKUP(A519,collections!A:A,collections!Y:Y)&amp;"."&amp;RIGHT(B519),[1]Leaf!$E:$E,0), 6)</f>
        <v>32.32</v>
      </c>
      <c r="I519" s="9">
        <f>INDEX([1]Leaf!$A:$I, MATCH(LOOKUP(A519,collections!A:A,collections!Y:Y)&amp;"."&amp;RIGHT(B519),[1]Leaf!$E:$E,0), 7)</f>
        <v>0.5857</v>
      </c>
      <c r="R519" s="1">
        <v>5</v>
      </c>
      <c r="S519" s="1">
        <v>17</v>
      </c>
      <c r="T519" s="1">
        <v>5</v>
      </c>
      <c r="U519" s="1">
        <v>20</v>
      </c>
      <c r="V519" s="1">
        <v>6</v>
      </c>
      <c r="W519" s="1">
        <v>18</v>
      </c>
      <c r="X519" s="1">
        <v>6</v>
      </c>
      <c r="Y519" s="1">
        <v>22</v>
      </c>
      <c r="Z519" s="1">
        <v>4</v>
      </c>
      <c r="AA519" s="1">
        <v>11</v>
      </c>
      <c r="AB519" s="1">
        <v>6</v>
      </c>
      <c r="AC519" s="1">
        <v>11</v>
      </c>
      <c r="AD519" s="1">
        <v>4</v>
      </c>
      <c r="AE519" s="1">
        <v>13</v>
      </c>
      <c r="AF519" s="1">
        <v>5</v>
      </c>
      <c r="AG519" s="1">
        <v>13</v>
      </c>
    </row>
    <row r="520" spans="1:33" x14ac:dyDescent="0.2">
      <c r="A520" s="7" t="s">
        <v>369</v>
      </c>
      <c r="B520" t="s">
        <v>7</v>
      </c>
      <c r="C520" t="str">
        <f>LOOKUP(A520,collections!A:A,collections!D:D)</f>
        <v>E.long</v>
      </c>
      <c r="D520" t="str">
        <f t="shared" si="11"/>
        <v>Adult</v>
      </c>
      <c r="E520" t="str">
        <f>LOOKUP(A520,collections!A:A,collections!I:I)</f>
        <v>Dried</v>
      </c>
      <c r="F520" s="1">
        <f>LOOKUP(A520,collections!A:A,collections!K:K) - LOOKUP(A520,collections!A:A,collections!E:E)</f>
        <v>349</v>
      </c>
      <c r="G520" s="11">
        <f>INDEX([1]Leaf!$A:$I, MATCH(LOOKUP(A520,collections!A:A,collections!Y:Y)&amp;"."&amp;RIGHT(B520),[1]Leaf!$E:$E,0), 6)</f>
        <v>41.12</v>
      </c>
      <c r="I520" s="9">
        <f>INDEX([1]Leaf!$A:$I, MATCH(LOOKUP(A520,collections!A:A,collections!Y:Y)&amp;"."&amp;RIGHT(B520),[1]Leaf!$E:$E,0), 7)</f>
        <v>0.75739999999999996</v>
      </c>
      <c r="R520" s="1">
        <v>3</v>
      </c>
      <c r="S520" s="1">
        <v>18</v>
      </c>
      <c r="T520" s="1">
        <v>3</v>
      </c>
      <c r="U520" s="1">
        <v>19</v>
      </c>
      <c r="V520" s="1">
        <v>6</v>
      </c>
      <c r="W520" s="1">
        <v>15</v>
      </c>
      <c r="X520" s="1">
        <v>6</v>
      </c>
      <c r="Y520" s="1">
        <v>18</v>
      </c>
      <c r="Z520" s="1">
        <v>4</v>
      </c>
      <c r="AA520" s="1">
        <v>13</v>
      </c>
      <c r="AB520" s="1">
        <v>6</v>
      </c>
      <c r="AC520" s="1">
        <v>7</v>
      </c>
      <c r="AD520" s="1">
        <v>3</v>
      </c>
      <c r="AE520" s="1">
        <v>6</v>
      </c>
      <c r="AF520" s="1">
        <v>4</v>
      </c>
      <c r="AG520" s="1">
        <v>7</v>
      </c>
    </row>
    <row r="521" spans="1:33" x14ac:dyDescent="0.2">
      <c r="A521" s="7" t="s">
        <v>369</v>
      </c>
      <c r="B521" t="s">
        <v>39</v>
      </c>
      <c r="C521" t="str">
        <f>LOOKUP(A522,collections!A:A,collections!D:D)</f>
        <v>E.glbd</v>
      </c>
      <c r="D521" t="str">
        <f t="shared" si="11"/>
        <v>Adult</v>
      </c>
      <c r="E521" t="str">
        <f>LOOKUP(A521,collections!A:A,collections!I:I)</f>
        <v>Dried</v>
      </c>
      <c r="F521" s="1">
        <f>LOOKUP(A521,collections!A:A,collections!K:K) - LOOKUP(A521,collections!A:A,collections!E:E)</f>
        <v>349</v>
      </c>
      <c r="G521" s="11">
        <f>INDEX([1]Leaf!$A:$I, MATCH(LOOKUP(A521,collections!A:A,collections!Y:Y)&amp;"."&amp;RIGHT(B521),[1]Leaf!$E:$E,0), 6)</f>
        <v>53.62</v>
      </c>
      <c r="I521" s="9">
        <f>INDEX([1]Leaf!$A:$I, MATCH(LOOKUP(A521,collections!A:A,collections!Y:Y)&amp;"."&amp;RIGHT(B521),[1]Leaf!$E:$E,0), 7)</f>
        <v>1.0317000000000001</v>
      </c>
      <c r="R521" s="1">
        <v>4</v>
      </c>
      <c r="S521" s="1">
        <v>15</v>
      </c>
      <c r="T521" s="1">
        <v>7</v>
      </c>
      <c r="U521" s="1">
        <v>17</v>
      </c>
      <c r="V521" s="1">
        <v>4</v>
      </c>
      <c r="W521" s="1">
        <v>18</v>
      </c>
      <c r="X521" s="1">
        <v>4</v>
      </c>
      <c r="Y521" s="1">
        <v>20</v>
      </c>
      <c r="Z521" s="1">
        <v>5</v>
      </c>
      <c r="AA521" s="1">
        <v>15</v>
      </c>
      <c r="AB521" s="1">
        <v>6</v>
      </c>
      <c r="AC521" s="1">
        <v>13</v>
      </c>
      <c r="AD521" s="1">
        <v>9</v>
      </c>
      <c r="AE521" s="1">
        <v>16</v>
      </c>
      <c r="AF521" s="1">
        <v>7</v>
      </c>
      <c r="AG521" s="1">
        <v>16</v>
      </c>
    </row>
    <row r="522" spans="1:33" x14ac:dyDescent="0.2">
      <c r="A522" s="7" t="s">
        <v>370</v>
      </c>
      <c r="B522" t="s">
        <v>6</v>
      </c>
      <c r="C522" t="str">
        <f>LOOKUP(A523,collections!A:A,collections!D:D)</f>
        <v>E.glbd</v>
      </c>
      <c r="D522" t="str">
        <f t="shared" si="11"/>
        <v>Adult</v>
      </c>
      <c r="E522" t="str">
        <f>LOOKUP(A522,collections!A:A,collections!I:I)</f>
        <v>Dried</v>
      </c>
      <c r="F522" s="1">
        <f>LOOKUP(A522,collections!A:A,collections!K:K) - LOOKUP(A522,collections!A:A,collections!E:E)</f>
        <v>349</v>
      </c>
      <c r="G522" s="11">
        <f>INDEX([1]Leaf!$A:$I, MATCH(LOOKUP(A522,collections!A:A,collections!Y:Y)&amp;"."&amp;RIGHT(B522),[1]Leaf!$E:$E,0), 6)</f>
        <v>11.76</v>
      </c>
      <c r="I522" s="9">
        <f>INDEX([1]Leaf!$A:$I, MATCH(LOOKUP(A522,collections!A:A,collections!Y:Y)&amp;"."&amp;RIGHT(B522),[1]Leaf!$E:$E,0), 7)</f>
        <v>0.21260000000000001</v>
      </c>
      <c r="R522" s="1">
        <v>4</v>
      </c>
      <c r="S522" s="1">
        <v>3</v>
      </c>
      <c r="T522" s="1">
        <v>6</v>
      </c>
      <c r="U522" s="1">
        <v>2</v>
      </c>
      <c r="V522" s="1">
        <v>3</v>
      </c>
      <c r="W522" s="1">
        <v>12</v>
      </c>
      <c r="X522" s="1">
        <v>3</v>
      </c>
      <c r="Y522" s="1">
        <v>3</v>
      </c>
      <c r="Z522" s="1">
        <v>4</v>
      </c>
      <c r="AA522" s="1">
        <v>0</v>
      </c>
      <c r="AB522" s="1">
        <v>5</v>
      </c>
      <c r="AC522" s="1">
        <v>0</v>
      </c>
      <c r="AD522" s="1">
        <v>5</v>
      </c>
      <c r="AE522" s="1">
        <v>0</v>
      </c>
      <c r="AF522" s="1">
        <v>4</v>
      </c>
      <c r="AG522" s="1">
        <v>0</v>
      </c>
    </row>
    <row r="523" spans="1:33" x14ac:dyDescent="0.2">
      <c r="A523" s="7" t="s">
        <v>370</v>
      </c>
      <c r="B523" t="s">
        <v>7</v>
      </c>
      <c r="C523" t="str">
        <f>LOOKUP(A524,collections!A:A,collections!D:D)</f>
        <v>E.glbd</v>
      </c>
      <c r="D523" t="str">
        <f t="shared" si="11"/>
        <v>Adult</v>
      </c>
      <c r="E523" t="str">
        <f>LOOKUP(A523,collections!A:A,collections!I:I)</f>
        <v>Dried</v>
      </c>
      <c r="F523" s="1">
        <f>LOOKUP(A523,collections!A:A,collections!K:K) - LOOKUP(A523,collections!A:A,collections!E:E)</f>
        <v>349</v>
      </c>
      <c r="G523" s="11">
        <f>INDEX([1]Leaf!$A:$I, MATCH(LOOKUP(A523,collections!A:A,collections!Y:Y)&amp;"."&amp;RIGHT(B523),[1]Leaf!$E:$E,0), 6)</f>
        <v>16.2</v>
      </c>
      <c r="I523" s="9">
        <f>INDEX([1]Leaf!$A:$I, MATCH(LOOKUP(A523,collections!A:A,collections!Y:Y)&amp;"."&amp;RIGHT(B523),[1]Leaf!$E:$E,0), 7)</f>
        <v>0.37309999999999999</v>
      </c>
      <c r="R523" s="1">
        <v>3</v>
      </c>
      <c r="S523" s="1">
        <v>5</v>
      </c>
      <c r="T523" s="1">
        <v>3</v>
      </c>
      <c r="U523" s="1">
        <v>6</v>
      </c>
      <c r="V523" s="1">
        <v>4</v>
      </c>
      <c r="W523" s="1">
        <v>3</v>
      </c>
      <c r="X523" s="1">
        <v>3</v>
      </c>
      <c r="Y523" s="1">
        <v>9</v>
      </c>
      <c r="Z523" s="1">
        <v>5</v>
      </c>
      <c r="AA523" s="1">
        <v>1</v>
      </c>
      <c r="AB523" s="1">
        <v>5</v>
      </c>
      <c r="AC523" s="1">
        <v>3</v>
      </c>
      <c r="AD523" s="1">
        <v>8</v>
      </c>
      <c r="AE523" s="1">
        <v>6</v>
      </c>
      <c r="AF523" s="1">
        <v>5</v>
      </c>
      <c r="AG523" s="1">
        <v>4</v>
      </c>
    </row>
    <row r="524" spans="1:33" x14ac:dyDescent="0.2">
      <c r="A524" s="7" t="s">
        <v>370</v>
      </c>
      <c r="B524" t="s">
        <v>39</v>
      </c>
      <c r="C524" t="str">
        <f>LOOKUP(A525,collections!A:A,collections!D:D)</f>
        <v>E.long</v>
      </c>
      <c r="D524" t="str">
        <f t="shared" si="11"/>
        <v>Adult</v>
      </c>
      <c r="E524" t="str">
        <f>LOOKUP(A524,collections!A:A,collections!I:I)</f>
        <v>Dried</v>
      </c>
      <c r="F524" s="1">
        <f>LOOKUP(A524,collections!A:A,collections!K:K) - LOOKUP(A524,collections!A:A,collections!E:E)</f>
        <v>349</v>
      </c>
      <c r="G524" s="11">
        <f>INDEX([1]Leaf!$A:$I, MATCH(LOOKUP(A524,collections!A:A,collections!Y:Y)&amp;"."&amp;RIGHT(B524),[1]Leaf!$E:$E,0), 6)</f>
        <v>16.87</v>
      </c>
      <c r="I524" s="9">
        <f>INDEX([1]Leaf!$A:$I, MATCH(LOOKUP(A524,collections!A:A,collections!Y:Y)&amp;"."&amp;RIGHT(B524),[1]Leaf!$E:$E,0), 7)</f>
        <v>0.3538</v>
      </c>
      <c r="R524" s="1">
        <v>4</v>
      </c>
      <c r="S524" s="1">
        <v>4</v>
      </c>
      <c r="T524" s="1">
        <v>5</v>
      </c>
      <c r="U524" s="1">
        <v>5</v>
      </c>
      <c r="V524" s="1">
        <v>3</v>
      </c>
      <c r="W524" s="1">
        <v>3</v>
      </c>
      <c r="X524" s="1">
        <v>5</v>
      </c>
      <c r="Y524" s="1">
        <v>2</v>
      </c>
      <c r="Z524" s="1">
        <v>5</v>
      </c>
      <c r="AA524" s="1">
        <v>0</v>
      </c>
      <c r="AB524" s="1">
        <v>6</v>
      </c>
      <c r="AC524" s="1">
        <v>3</v>
      </c>
      <c r="AD524" s="1">
        <v>5</v>
      </c>
      <c r="AE524" s="1">
        <v>1</v>
      </c>
      <c r="AF524" s="1">
        <v>7</v>
      </c>
      <c r="AG524" s="1">
        <v>1</v>
      </c>
    </row>
    <row r="525" spans="1:33" x14ac:dyDescent="0.2">
      <c r="A525" s="7" t="s">
        <v>371</v>
      </c>
      <c r="B525" t="s">
        <v>6</v>
      </c>
      <c r="C525" t="str">
        <f>LOOKUP(A526,collections!A:A,collections!D:D)</f>
        <v>E.long</v>
      </c>
      <c r="D525" t="str">
        <f t="shared" si="11"/>
        <v>Adult</v>
      </c>
      <c r="E525" t="str">
        <f>LOOKUP(A525,collections!A:A,collections!I:I)</f>
        <v>Dried</v>
      </c>
      <c r="F525" s="1">
        <f>LOOKUP(A525,collections!A:A,collections!K:K) - LOOKUP(A525,collections!A:A,collections!E:E)</f>
        <v>348</v>
      </c>
      <c r="G525" s="11">
        <f>INDEX([1]Leaf!$A:$I, MATCH(LOOKUP(A525,collections!A:A,collections!Y:Y)&amp;"."&amp;RIGHT(B525),[1]Leaf!$E:$E,0), 6)</f>
        <v>27.75</v>
      </c>
      <c r="I525" s="9">
        <f>INDEX([1]Leaf!$A:$I, MATCH(LOOKUP(A525,collections!A:A,collections!Y:Y)&amp;"."&amp;RIGHT(B525),[1]Leaf!$E:$E,0), 7)</f>
        <v>0.43840000000000001</v>
      </c>
      <c r="R525" s="1">
        <v>9</v>
      </c>
      <c r="S525" s="1">
        <v>10</v>
      </c>
      <c r="T525" s="1">
        <v>7</v>
      </c>
      <c r="U525" s="1">
        <v>15</v>
      </c>
      <c r="V525" s="1">
        <v>4</v>
      </c>
      <c r="W525" s="1">
        <v>17</v>
      </c>
      <c r="X525" s="1">
        <v>6</v>
      </c>
      <c r="Y525" s="1">
        <v>11</v>
      </c>
      <c r="Z525" s="1">
        <v>7</v>
      </c>
      <c r="AA525" s="1">
        <v>15</v>
      </c>
      <c r="AB525" s="1">
        <v>5</v>
      </c>
      <c r="AC525" s="1">
        <v>11</v>
      </c>
      <c r="AD525" s="1">
        <v>7</v>
      </c>
      <c r="AE525" s="1">
        <v>17</v>
      </c>
      <c r="AF525" s="1">
        <v>4</v>
      </c>
      <c r="AG525" s="1">
        <v>18</v>
      </c>
    </row>
    <row r="526" spans="1:33" x14ac:dyDescent="0.2">
      <c r="A526" s="7" t="s">
        <v>371</v>
      </c>
      <c r="B526" t="s">
        <v>7</v>
      </c>
      <c r="C526" t="str">
        <f>LOOKUP(A527,collections!A:A,collections!D:D)</f>
        <v>E.long</v>
      </c>
      <c r="D526" t="str">
        <f t="shared" si="11"/>
        <v>Adult</v>
      </c>
      <c r="E526" t="str">
        <f>LOOKUP(A526,collections!A:A,collections!I:I)</f>
        <v>Dried</v>
      </c>
      <c r="F526" s="1">
        <f>LOOKUP(A526,collections!A:A,collections!K:K) - LOOKUP(A526,collections!A:A,collections!E:E)</f>
        <v>348</v>
      </c>
      <c r="G526" s="11">
        <f>INDEX([1]Leaf!$A:$I, MATCH(LOOKUP(A526,collections!A:A,collections!Y:Y)&amp;"."&amp;RIGHT(B526),[1]Leaf!$E:$E,0), 6)</f>
        <v>42.74</v>
      </c>
      <c r="I526" s="9">
        <f>INDEX([1]Leaf!$A:$I, MATCH(LOOKUP(A526,collections!A:A,collections!Y:Y)&amp;"."&amp;RIGHT(B526),[1]Leaf!$E:$E,0), 7)</f>
        <v>0.69399999999999995</v>
      </c>
      <c r="R526" s="1">
        <v>5</v>
      </c>
      <c r="S526" s="1">
        <v>17</v>
      </c>
      <c r="T526" s="1">
        <v>8</v>
      </c>
      <c r="U526" s="1">
        <v>12</v>
      </c>
      <c r="V526" s="1">
        <v>4</v>
      </c>
      <c r="W526" s="1">
        <v>13</v>
      </c>
      <c r="X526" s="1">
        <v>4</v>
      </c>
      <c r="Y526" s="1">
        <v>13</v>
      </c>
      <c r="Z526" s="1">
        <v>6</v>
      </c>
      <c r="AA526" s="1">
        <v>11</v>
      </c>
      <c r="AB526" s="1">
        <v>6</v>
      </c>
      <c r="AC526" s="1">
        <v>12</v>
      </c>
      <c r="AD526" s="1">
        <v>7</v>
      </c>
      <c r="AE526" s="1">
        <v>12</v>
      </c>
      <c r="AF526" s="1">
        <v>6</v>
      </c>
      <c r="AG526" s="1">
        <v>12</v>
      </c>
    </row>
    <row r="527" spans="1:33" x14ac:dyDescent="0.2">
      <c r="A527" s="7" t="s">
        <v>371</v>
      </c>
      <c r="B527" t="s">
        <v>39</v>
      </c>
      <c r="C527" t="str">
        <f>LOOKUP(A528,collections!A:A,collections!D:D)</f>
        <v>E.csdn</v>
      </c>
      <c r="D527" t="str">
        <f t="shared" si="11"/>
        <v>Adult</v>
      </c>
      <c r="E527" t="str">
        <f>LOOKUP(A527,collections!A:A,collections!I:I)</f>
        <v>Dried</v>
      </c>
      <c r="F527" s="1">
        <f>LOOKUP(A527,collections!A:A,collections!K:K) - LOOKUP(A527,collections!A:A,collections!E:E)</f>
        <v>348</v>
      </c>
      <c r="G527" s="11">
        <f>INDEX([1]Leaf!$A:$I, MATCH(LOOKUP(A527,collections!A:A,collections!Y:Y)&amp;"."&amp;RIGHT(B527),[1]Leaf!$E:$E,0), 6)</f>
        <v>44.19</v>
      </c>
      <c r="I527" s="9">
        <f>INDEX([1]Leaf!$A:$I, MATCH(LOOKUP(A527,collections!A:A,collections!Y:Y)&amp;"."&amp;RIGHT(B527),[1]Leaf!$E:$E,0), 7)</f>
        <v>0.72140000000000004</v>
      </c>
      <c r="R527" s="1">
        <v>7</v>
      </c>
      <c r="S527" s="1">
        <v>13</v>
      </c>
      <c r="T527" s="1">
        <v>6</v>
      </c>
      <c r="U527" s="1">
        <v>14</v>
      </c>
      <c r="V527" s="1">
        <v>4</v>
      </c>
      <c r="W527" s="1">
        <v>15</v>
      </c>
      <c r="X527" s="1">
        <v>3</v>
      </c>
      <c r="Y527" s="1">
        <v>15</v>
      </c>
      <c r="Z527" s="1">
        <v>6</v>
      </c>
      <c r="AA527" s="1">
        <v>14</v>
      </c>
      <c r="AB527" s="1">
        <v>6</v>
      </c>
      <c r="AC527" s="1">
        <v>16</v>
      </c>
      <c r="AD527" s="1">
        <v>6</v>
      </c>
      <c r="AE527" s="1">
        <v>14</v>
      </c>
      <c r="AF527" s="1">
        <v>8</v>
      </c>
      <c r="AG527" s="1">
        <v>13</v>
      </c>
    </row>
    <row r="528" spans="1:33" x14ac:dyDescent="0.2">
      <c r="A528" s="7" t="s">
        <v>372</v>
      </c>
      <c r="B528" t="s">
        <v>6</v>
      </c>
      <c r="C528" t="str">
        <f>LOOKUP(A529,collections!A:A,collections!D:D)</f>
        <v>E.csdn</v>
      </c>
      <c r="D528" t="str">
        <f t="shared" si="11"/>
        <v>Adult</v>
      </c>
      <c r="E528" t="str">
        <f>LOOKUP(A528,collections!A:A,collections!I:I)</f>
        <v>Dried</v>
      </c>
      <c r="F528" s="1">
        <f>LOOKUP(A528,collections!A:A,collections!K:K) - LOOKUP(A528,collections!A:A,collections!E:E)</f>
        <v>348</v>
      </c>
      <c r="G528" s="11">
        <f>INDEX([1]Leaf!$A:$I, MATCH(LOOKUP(A528,collections!A:A,collections!Y:Y)&amp;"."&amp;RIGHT(B528),[1]Leaf!$E:$E,0), 6)</f>
        <v>14.32</v>
      </c>
      <c r="I528" s="9">
        <f>INDEX([1]Leaf!$A:$I, MATCH(LOOKUP(A528,collections!A:A,collections!Y:Y)&amp;"."&amp;RIGHT(B528),[1]Leaf!$E:$E,0), 7)</f>
        <v>0.31919999999999998</v>
      </c>
      <c r="R528" s="1">
        <v>5</v>
      </c>
      <c r="S528" s="1">
        <v>2</v>
      </c>
      <c r="T528" s="1">
        <v>4</v>
      </c>
      <c r="U528" s="1">
        <v>1</v>
      </c>
      <c r="V528" s="1">
        <v>2</v>
      </c>
      <c r="W528" s="1">
        <v>3</v>
      </c>
      <c r="X528" s="1">
        <v>3</v>
      </c>
      <c r="Y528" s="1">
        <v>4</v>
      </c>
      <c r="Z528" s="1">
        <v>5</v>
      </c>
      <c r="AA528" s="1">
        <v>0</v>
      </c>
      <c r="AB528" s="1">
        <v>3</v>
      </c>
      <c r="AC528" s="1">
        <v>0</v>
      </c>
      <c r="AD528" s="1">
        <v>3</v>
      </c>
      <c r="AE528" s="1">
        <v>0</v>
      </c>
      <c r="AF528" s="1">
        <v>4</v>
      </c>
      <c r="AG528" s="1">
        <v>1</v>
      </c>
    </row>
    <row r="529" spans="1:33" x14ac:dyDescent="0.2">
      <c r="A529" s="7" t="s">
        <v>372</v>
      </c>
      <c r="B529" t="s">
        <v>7</v>
      </c>
      <c r="C529" t="str">
        <f>LOOKUP(A530,collections!A:A,collections!D:D)</f>
        <v>E.csdn</v>
      </c>
      <c r="D529" t="str">
        <f t="shared" si="11"/>
        <v>Adult</v>
      </c>
      <c r="E529" t="str">
        <f>LOOKUP(A529,collections!A:A,collections!I:I)</f>
        <v>Dried</v>
      </c>
      <c r="F529" s="1">
        <f>LOOKUP(A529,collections!A:A,collections!K:K) - LOOKUP(A529,collections!A:A,collections!E:E)</f>
        <v>348</v>
      </c>
      <c r="G529" s="11">
        <f>INDEX([1]Leaf!$A:$I, MATCH(LOOKUP(A529,collections!A:A,collections!Y:Y)&amp;"."&amp;RIGHT(B529),[1]Leaf!$E:$E,0), 6)</f>
        <v>21.47</v>
      </c>
      <c r="I529" s="9">
        <f>INDEX([1]Leaf!$A:$I, MATCH(LOOKUP(A529,collections!A:A,collections!Y:Y)&amp;"."&amp;RIGHT(B529),[1]Leaf!$E:$E,0), 7)</f>
        <v>0.38369999999999999</v>
      </c>
      <c r="R529" s="1">
        <v>2</v>
      </c>
      <c r="S529" s="1">
        <v>3</v>
      </c>
      <c r="T529" s="1">
        <v>2</v>
      </c>
      <c r="U529" s="1">
        <v>4</v>
      </c>
      <c r="V529" s="1">
        <v>3</v>
      </c>
      <c r="W529" s="1">
        <v>4</v>
      </c>
      <c r="X529" s="1">
        <v>4</v>
      </c>
      <c r="Y529" s="1">
        <v>1</v>
      </c>
      <c r="Z529" s="1">
        <v>4</v>
      </c>
      <c r="AA529" s="1">
        <v>0</v>
      </c>
      <c r="AB529" s="1">
        <v>4</v>
      </c>
      <c r="AC529" s="1">
        <v>0</v>
      </c>
      <c r="AD529" s="1">
        <v>4</v>
      </c>
      <c r="AE529" s="1">
        <v>1</v>
      </c>
      <c r="AF529" s="1">
        <v>4</v>
      </c>
      <c r="AG529" s="1">
        <v>2</v>
      </c>
    </row>
    <row r="530" spans="1:33" x14ac:dyDescent="0.2">
      <c r="A530" s="7" t="s">
        <v>372</v>
      </c>
      <c r="B530" t="s">
        <v>39</v>
      </c>
      <c r="C530" t="str">
        <f>LOOKUP(A531,collections!A:A,collections!D:D)</f>
        <v>E.sie</v>
      </c>
      <c r="D530" t="str">
        <f t="shared" si="11"/>
        <v>Adult</v>
      </c>
      <c r="E530" t="str">
        <f>LOOKUP(A530,collections!A:A,collections!I:I)</f>
        <v>Dried</v>
      </c>
      <c r="F530" s="1">
        <f>LOOKUP(A530,collections!A:A,collections!K:K) - LOOKUP(A530,collections!A:A,collections!E:E)</f>
        <v>348</v>
      </c>
      <c r="G530" s="11">
        <f>INDEX([1]Leaf!$A:$I, MATCH(LOOKUP(A530,collections!A:A,collections!Y:Y)&amp;"."&amp;RIGHT(B530),[1]Leaf!$E:$E,0), 6)</f>
        <v>26.58</v>
      </c>
      <c r="I530" s="9">
        <f>INDEX([1]Leaf!$A:$I, MATCH(LOOKUP(A530,collections!A:A,collections!Y:Y)&amp;"."&amp;RIGHT(B530),[1]Leaf!$E:$E,0), 7)</f>
        <v>0.46239999999999998</v>
      </c>
      <c r="R530" s="1">
        <v>4</v>
      </c>
      <c r="S530" s="1">
        <v>4</v>
      </c>
      <c r="T530" s="1">
        <v>3</v>
      </c>
      <c r="U530" s="1">
        <v>4</v>
      </c>
      <c r="V530" s="1">
        <v>2</v>
      </c>
      <c r="W530" s="1">
        <v>4</v>
      </c>
      <c r="X530" s="1">
        <v>4</v>
      </c>
      <c r="Y530" s="1">
        <v>3</v>
      </c>
      <c r="Z530" s="1">
        <v>4</v>
      </c>
      <c r="AA530" s="1">
        <v>0</v>
      </c>
      <c r="AB530" s="1">
        <v>4</v>
      </c>
      <c r="AC530" s="1">
        <v>3</v>
      </c>
      <c r="AD530" s="1">
        <v>5</v>
      </c>
      <c r="AE530" s="1">
        <v>3</v>
      </c>
      <c r="AF530" s="1">
        <v>5</v>
      </c>
      <c r="AG530" s="1">
        <v>1</v>
      </c>
    </row>
    <row r="531" spans="1:33" x14ac:dyDescent="0.2">
      <c r="A531" s="7" t="s">
        <v>373</v>
      </c>
      <c r="B531" t="s">
        <v>6</v>
      </c>
      <c r="C531" t="str">
        <f>LOOKUP(A532,collections!A:A,collections!D:D)</f>
        <v>E.sie</v>
      </c>
      <c r="D531" t="str">
        <f t="shared" si="11"/>
        <v>Adult</v>
      </c>
      <c r="E531" t="str">
        <f>LOOKUP(A531,collections!A:A,collections!I:I)</f>
        <v>Dried</v>
      </c>
      <c r="F531" s="1">
        <f>LOOKUP(A531,collections!A:A,collections!K:K) - LOOKUP(A531,collections!A:A,collections!E:E)</f>
        <v>348</v>
      </c>
      <c r="G531" s="11">
        <f>INDEX([1]Leaf!$A:$I, MATCH(LOOKUP(A531,collections!A:A,collections!Y:Y)&amp;"."&amp;RIGHT(B531),[1]Leaf!$E:$E,0), 6)</f>
        <v>23.15</v>
      </c>
      <c r="I531" s="9">
        <f>INDEX([1]Leaf!$A:$I, MATCH(LOOKUP(A531,collections!A:A,collections!Y:Y)&amp;"."&amp;RIGHT(B531),[1]Leaf!$E:$E,0), 7)</f>
        <v>0.33600000000000002</v>
      </c>
      <c r="R531" s="1">
        <v>4</v>
      </c>
      <c r="S531" s="1">
        <v>2</v>
      </c>
      <c r="T531" s="1">
        <v>4</v>
      </c>
      <c r="U531" s="1">
        <v>4</v>
      </c>
      <c r="V531" s="1">
        <v>3</v>
      </c>
      <c r="W531" s="1">
        <v>2</v>
      </c>
      <c r="X531" s="1">
        <v>4</v>
      </c>
      <c r="Y531" s="1">
        <v>3</v>
      </c>
      <c r="Z531" s="1">
        <v>5</v>
      </c>
      <c r="AA531" s="1">
        <v>4</v>
      </c>
      <c r="AB531" s="1">
        <v>5</v>
      </c>
      <c r="AC531" s="1">
        <v>2</v>
      </c>
      <c r="AD531" s="1">
        <v>3</v>
      </c>
      <c r="AE531" s="1">
        <v>0</v>
      </c>
      <c r="AF531" s="1">
        <v>3</v>
      </c>
      <c r="AG531" s="1">
        <v>5</v>
      </c>
    </row>
    <row r="532" spans="1:33" x14ac:dyDescent="0.2">
      <c r="A532" s="7" t="s">
        <v>373</v>
      </c>
      <c r="B532" t="s">
        <v>7</v>
      </c>
      <c r="C532" t="str">
        <f>LOOKUP(A533,collections!A:A,collections!D:D)</f>
        <v>E.sie</v>
      </c>
      <c r="D532" t="str">
        <f t="shared" si="11"/>
        <v>Adult</v>
      </c>
      <c r="E532" t="str">
        <f>LOOKUP(A532,collections!A:A,collections!I:I)</f>
        <v>Dried</v>
      </c>
      <c r="F532" s="1">
        <f>LOOKUP(A532,collections!A:A,collections!K:K) - LOOKUP(A532,collections!A:A,collections!E:E)</f>
        <v>348</v>
      </c>
      <c r="G532" s="11">
        <f>INDEX([1]Leaf!$A:$I, MATCH(LOOKUP(A532,collections!A:A,collections!Y:Y)&amp;"."&amp;RIGHT(B532),[1]Leaf!$E:$E,0), 6)</f>
        <v>27.04</v>
      </c>
      <c r="I532" s="9">
        <f>INDEX([1]Leaf!$A:$I, MATCH(LOOKUP(A532,collections!A:A,collections!Y:Y)&amp;"."&amp;RIGHT(B532),[1]Leaf!$E:$E,0), 7)</f>
        <v>0.42530000000000001</v>
      </c>
      <c r="R532" s="1">
        <v>5</v>
      </c>
      <c r="S532" s="1">
        <v>4</v>
      </c>
      <c r="T532" s="1">
        <v>6</v>
      </c>
      <c r="U532" s="1">
        <v>3</v>
      </c>
      <c r="V532" s="1">
        <v>3</v>
      </c>
      <c r="W532" s="1">
        <v>3</v>
      </c>
      <c r="X532" s="1">
        <v>4</v>
      </c>
      <c r="Y532" s="1">
        <v>2</v>
      </c>
      <c r="Z532" s="1">
        <v>5</v>
      </c>
      <c r="AA532" s="1">
        <v>3</v>
      </c>
      <c r="AB532" s="1">
        <v>4</v>
      </c>
      <c r="AC532" s="1">
        <v>4</v>
      </c>
      <c r="AD532" s="1">
        <v>6</v>
      </c>
      <c r="AE532" s="1">
        <v>1</v>
      </c>
      <c r="AF532" s="1">
        <v>6</v>
      </c>
      <c r="AG532" s="1">
        <v>2</v>
      </c>
    </row>
    <row r="533" spans="1:33" x14ac:dyDescent="0.2">
      <c r="A533" s="7" t="s">
        <v>373</v>
      </c>
      <c r="B533" t="s">
        <v>39</v>
      </c>
      <c r="C533" t="str">
        <f>LOOKUP(A534,collections!A:A,collections!D:D)</f>
        <v>E.glbd</v>
      </c>
      <c r="D533" t="str">
        <f t="shared" si="11"/>
        <v>Adult</v>
      </c>
      <c r="E533" t="str">
        <f>LOOKUP(A533,collections!A:A,collections!I:I)</f>
        <v>Dried</v>
      </c>
      <c r="F533" s="1">
        <f>LOOKUP(A533,collections!A:A,collections!K:K) - LOOKUP(A533,collections!A:A,collections!E:E)</f>
        <v>348</v>
      </c>
      <c r="G533" s="11">
        <f>INDEX([1]Leaf!$A:$I, MATCH(LOOKUP(A533,collections!A:A,collections!Y:Y)&amp;"."&amp;RIGHT(B533),[1]Leaf!$E:$E,0), 6)</f>
        <v>46.94</v>
      </c>
      <c r="I533" s="9">
        <f>INDEX([1]Leaf!$A:$I, MATCH(LOOKUP(A533,collections!A:A,collections!Y:Y)&amp;"."&amp;RIGHT(B533),[1]Leaf!$E:$E,0), 7)</f>
        <v>1.0373000000000001</v>
      </c>
      <c r="R533" s="1">
        <v>3</v>
      </c>
      <c r="S533" s="1">
        <v>1</v>
      </c>
      <c r="T533" s="1">
        <v>3</v>
      </c>
      <c r="U533" s="1">
        <v>3</v>
      </c>
      <c r="V533" s="1">
        <v>4</v>
      </c>
      <c r="W533" s="1">
        <v>2</v>
      </c>
      <c r="X533" s="1">
        <v>2</v>
      </c>
      <c r="Y533" s="1">
        <v>1</v>
      </c>
      <c r="Z533" s="1">
        <v>2</v>
      </c>
      <c r="AA533" s="1">
        <v>2</v>
      </c>
      <c r="AB533" s="1">
        <v>3</v>
      </c>
      <c r="AC533" s="1">
        <v>0</v>
      </c>
      <c r="AD533" s="1">
        <v>3</v>
      </c>
      <c r="AE533" s="1">
        <v>0</v>
      </c>
      <c r="AF533" s="1">
        <v>1</v>
      </c>
      <c r="AG533" s="1">
        <v>0</v>
      </c>
    </row>
    <row r="534" spans="1:33" x14ac:dyDescent="0.2">
      <c r="A534" s="7" t="s">
        <v>374</v>
      </c>
      <c r="B534" t="s">
        <v>6</v>
      </c>
      <c r="C534" t="str">
        <f>LOOKUP(A535,collections!A:A,collections!D:D)</f>
        <v>E.glbd</v>
      </c>
      <c r="D534" t="str">
        <f t="shared" si="11"/>
        <v>Adult</v>
      </c>
      <c r="E534" t="str">
        <f>LOOKUP(A534,collections!A:A,collections!I:I)</f>
        <v>Dried</v>
      </c>
      <c r="F534" s="1">
        <f>LOOKUP(A534,collections!A:A,collections!K:K) - LOOKUP(A534,collections!A:A,collections!E:E)</f>
        <v>348</v>
      </c>
      <c r="G534" s="11">
        <f>INDEX([1]Leaf!$A:$I, MATCH(LOOKUP(A534,collections!A:A,collections!Y:Y)&amp;"."&amp;RIGHT(B534),[1]Leaf!$E:$E,0), 6)</f>
        <v>12.61</v>
      </c>
      <c r="I534" s="9">
        <f>INDEX([1]Leaf!$A:$I, MATCH(LOOKUP(A534,collections!A:A,collections!Y:Y)&amp;"."&amp;RIGHT(B534),[1]Leaf!$E:$E,0), 7)</f>
        <v>0.28939999999999999</v>
      </c>
      <c r="R534" s="1">
        <v>5</v>
      </c>
      <c r="S534" s="1">
        <v>6</v>
      </c>
      <c r="T534" s="1">
        <v>8</v>
      </c>
      <c r="U534" s="1">
        <v>5</v>
      </c>
      <c r="V534" s="1">
        <v>3</v>
      </c>
      <c r="W534" s="1">
        <v>6</v>
      </c>
      <c r="X534" s="1">
        <v>5</v>
      </c>
      <c r="Y534" s="1">
        <v>7</v>
      </c>
      <c r="Z534" s="1">
        <v>5</v>
      </c>
      <c r="AA534" s="1">
        <v>2</v>
      </c>
      <c r="AB534" s="1">
        <v>4</v>
      </c>
      <c r="AC534" s="1">
        <v>0</v>
      </c>
      <c r="AD534" s="1">
        <v>5</v>
      </c>
      <c r="AE534" s="1">
        <v>1</v>
      </c>
      <c r="AF534" s="1">
        <v>5</v>
      </c>
      <c r="AG534" s="1">
        <v>0</v>
      </c>
    </row>
    <row r="535" spans="1:33" x14ac:dyDescent="0.2">
      <c r="A535" s="7" t="s">
        <v>374</v>
      </c>
      <c r="B535" t="s">
        <v>7</v>
      </c>
      <c r="C535" t="str">
        <f>LOOKUP(A536,collections!A:A,collections!D:D)</f>
        <v>E.glbd</v>
      </c>
      <c r="D535" t="str">
        <f t="shared" si="11"/>
        <v>Adult</v>
      </c>
      <c r="E535" t="str">
        <f>LOOKUP(A535,collections!A:A,collections!I:I)</f>
        <v>Dried</v>
      </c>
      <c r="F535" s="1">
        <f>LOOKUP(A535,collections!A:A,collections!K:K) - LOOKUP(A535,collections!A:A,collections!E:E)</f>
        <v>348</v>
      </c>
      <c r="G535" s="11">
        <f>INDEX([1]Leaf!$A:$I, MATCH(LOOKUP(A535,collections!A:A,collections!Y:Y)&amp;"."&amp;RIGHT(B535),[1]Leaf!$E:$E,0), 6)</f>
        <v>15.64</v>
      </c>
      <c r="I535" s="9">
        <f>INDEX([1]Leaf!$A:$I, MATCH(LOOKUP(A535,collections!A:A,collections!Y:Y)&amp;"."&amp;RIGHT(B535),[1]Leaf!$E:$E,0), 7)</f>
        <v>0.27700000000000002</v>
      </c>
      <c r="R535" s="1">
        <v>5</v>
      </c>
      <c r="S535" s="1">
        <v>2</v>
      </c>
      <c r="T535" s="1">
        <v>7</v>
      </c>
      <c r="U535" s="1">
        <v>4</v>
      </c>
      <c r="V535" s="1">
        <v>2</v>
      </c>
      <c r="W535" s="1">
        <v>7</v>
      </c>
      <c r="X535" s="1">
        <v>5</v>
      </c>
      <c r="Y535" s="1">
        <v>5</v>
      </c>
      <c r="Z535" s="1">
        <v>4</v>
      </c>
      <c r="AA535" s="1">
        <v>1</v>
      </c>
      <c r="AB535" s="1">
        <v>5</v>
      </c>
      <c r="AC535" s="1">
        <v>3</v>
      </c>
      <c r="AD535" s="1">
        <v>6</v>
      </c>
      <c r="AE535" s="1">
        <v>5</v>
      </c>
      <c r="AF535" s="1">
        <v>4</v>
      </c>
      <c r="AG535" s="1">
        <v>5</v>
      </c>
    </row>
    <row r="536" spans="1:33" x14ac:dyDescent="0.2">
      <c r="A536" s="7" t="s">
        <v>374</v>
      </c>
      <c r="B536" t="s">
        <v>39</v>
      </c>
      <c r="C536" t="str">
        <f>LOOKUP(A537,collections!A:A,collections!D:D)</f>
        <v>E.glbd</v>
      </c>
      <c r="D536" t="str">
        <f t="shared" si="11"/>
        <v>Adult</v>
      </c>
      <c r="E536" t="str">
        <f>LOOKUP(A536,collections!A:A,collections!I:I)</f>
        <v>Dried</v>
      </c>
      <c r="F536" s="1">
        <f>LOOKUP(A536,collections!A:A,collections!K:K) - LOOKUP(A536,collections!A:A,collections!E:E)</f>
        <v>348</v>
      </c>
      <c r="G536" s="11">
        <f>INDEX([1]Leaf!$A:$I, MATCH(LOOKUP(A536,collections!A:A,collections!Y:Y)&amp;"."&amp;RIGHT(B536),[1]Leaf!$E:$E,0), 6)</f>
        <v>20.29</v>
      </c>
      <c r="I536" s="9">
        <f>INDEX([1]Leaf!$A:$I, MATCH(LOOKUP(A536,collections!A:A,collections!Y:Y)&amp;"."&amp;RIGHT(B536),[1]Leaf!$E:$E,0), 7)</f>
        <v>0.44540000000000002</v>
      </c>
      <c r="R536" s="1">
        <v>6</v>
      </c>
      <c r="S536" s="1">
        <v>6</v>
      </c>
      <c r="T536" s="1">
        <v>5</v>
      </c>
      <c r="U536" s="1">
        <v>8</v>
      </c>
      <c r="V536" s="1">
        <v>4</v>
      </c>
      <c r="W536" s="1">
        <v>6</v>
      </c>
      <c r="X536" s="1">
        <v>4</v>
      </c>
      <c r="Y536" s="1">
        <v>7</v>
      </c>
      <c r="Z536" s="1">
        <v>6</v>
      </c>
      <c r="AA536" s="1">
        <v>1</v>
      </c>
      <c r="AB536" s="1">
        <v>5</v>
      </c>
      <c r="AC536" s="1">
        <v>2</v>
      </c>
      <c r="AD536" s="1">
        <v>4</v>
      </c>
      <c r="AE536" s="1">
        <v>0</v>
      </c>
      <c r="AF536" s="1">
        <v>5</v>
      </c>
      <c r="AG536" s="1">
        <v>0</v>
      </c>
    </row>
    <row r="537" spans="1:33" x14ac:dyDescent="0.2">
      <c r="A537" s="7" t="s">
        <v>375</v>
      </c>
      <c r="B537" t="s">
        <v>6</v>
      </c>
      <c r="C537" t="str">
        <f>LOOKUP(A538,collections!A:A,collections!D:D)</f>
        <v>E.glbd</v>
      </c>
      <c r="D537" t="str">
        <f t="shared" si="11"/>
        <v>Adult</v>
      </c>
      <c r="E537" t="str">
        <f>LOOKUP(A537,collections!A:A,collections!I:I)</f>
        <v>Dried</v>
      </c>
      <c r="F537" s="1">
        <f>LOOKUP(A537,collections!A:A,collections!K:K) - LOOKUP(A537,collections!A:A,collections!E:E)</f>
        <v>348</v>
      </c>
      <c r="G537" s="11">
        <f>INDEX([1]Leaf!$A:$I, MATCH(LOOKUP(A537,collections!A:A,collections!Y:Y)&amp;"."&amp;RIGHT(B537),[1]Leaf!$E:$E,0), 6)</f>
        <v>14.14</v>
      </c>
      <c r="I537" s="9">
        <f>INDEX([1]Leaf!$A:$I, MATCH(LOOKUP(A537,collections!A:A,collections!Y:Y)&amp;"."&amp;RIGHT(B537),[1]Leaf!$E:$E,0), 7)</f>
        <v>0.34200000000000003</v>
      </c>
      <c r="R537" s="1">
        <v>3</v>
      </c>
      <c r="S537" s="1">
        <v>4</v>
      </c>
      <c r="T537" s="1">
        <v>2</v>
      </c>
      <c r="U537" s="1">
        <v>3</v>
      </c>
      <c r="V537" s="1">
        <v>4</v>
      </c>
      <c r="W537" s="1">
        <v>1</v>
      </c>
      <c r="X537" s="1">
        <v>6</v>
      </c>
      <c r="Y537" s="1">
        <v>1</v>
      </c>
      <c r="Z537" s="1">
        <v>4</v>
      </c>
      <c r="AA537" s="1">
        <v>3</v>
      </c>
      <c r="AB537" s="1">
        <v>3</v>
      </c>
      <c r="AC537" s="1">
        <v>4</v>
      </c>
      <c r="AD537" s="1">
        <v>4</v>
      </c>
      <c r="AE537" s="1">
        <v>4</v>
      </c>
      <c r="AF537" s="1">
        <v>3</v>
      </c>
      <c r="AG537" s="1">
        <v>5</v>
      </c>
    </row>
    <row r="538" spans="1:33" x14ac:dyDescent="0.2">
      <c r="A538" s="7" t="s">
        <v>375</v>
      </c>
      <c r="B538" t="s">
        <v>7</v>
      </c>
      <c r="C538" t="str">
        <f>LOOKUP(A539,collections!A:A,collections!D:D)</f>
        <v>E.glbd</v>
      </c>
      <c r="D538" t="str">
        <f t="shared" si="11"/>
        <v>Adult</v>
      </c>
      <c r="E538" t="str">
        <f>LOOKUP(A538,collections!A:A,collections!I:I)</f>
        <v>Dried</v>
      </c>
      <c r="F538" s="1">
        <f>LOOKUP(A538,collections!A:A,collections!K:K) - LOOKUP(A538,collections!A:A,collections!E:E)</f>
        <v>348</v>
      </c>
      <c r="G538" s="11">
        <f>INDEX([1]Leaf!$A:$I, MATCH(LOOKUP(A538,collections!A:A,collections!Y:Y)&amp;"."&amp;RIGHT(B538),[1]Leaf!$E:$E,0), 6)</f>
        <v>21.86</v>
      </c>
      <c r="I538" s="9">
        <f>INDEX([1]Leaf!$A:$I, MATCH(LOOKUP(A538,collections!A:A,collections!Y:Y)&amp;"."&amp;RIGHT(B538),[1]Leaf!$E:$E,0), 7)</f>
        <v>0.35809999999999997</v>
      </c>
      <c r="R538" s="1">
        <v>5</v>
      </c>
      <c r="S538" s="1">
        <v>4</v>
      </c>
      <c r="T538" s="1">
        <v>3</v>
      </c>
      <c r="U538" s="1">
        <v>6</v>
      </c>
      <c r="V538" s="1">
        <v>3</v>
      </c>
      <c r="W538" s="1">
        <v>4</v>
      </c>
      <c r="X538" s="1">
        <v>3</v>
      </c>
      <c r="Y538" s="1">
        <v>2</v>
      </c>
      <c r="Z538" s="1">
        <v>7</v>
      </c>
      <c r="AA538" s="1">
        <v>5</v>
      </c>
      <c r="AB538" s="1">
        <v>5</v>
      </c>
      <c r="AC538" s="1">
        <v>5</v>
      </c>
      <c r="AD538" s="1">
        <v>3</v>
      </c>
      <c r="AE538" s="1">
        <v>4</v>
      </c>
      <c r="AF538" s="1">
        <v>5</v>
      </c>
      <c r="AG538" s="1">
        <v>4</v>
      </c>
    </row>
    <row r="539" spans="1:33" x14ac:dyDescent="0.2">
      <c r="A539" s="7" t="s">
        <v>375</v>
      </c>
      <c r="B539" t="s">
        <v>39</v>
      </c>
      <c r="C539" t="str">
        <f>LOOKUP(A539,collections!A:A,collections!D:D)</f>
        <v>E.glbd</v>
      </c>
      <c r="D539" t="str">
        <f t="shared" si="11"/>
        <v>Adult</v>
      </c>
      <c r="E539" t="str">
        <f>LOOKUP(A539,collections!A:A,collections!I:I)</f>
        <v>Dried</v>
      </c>
      <c r="F539" s="1">
        <f>LOOKUP(A539,collections!A:A,collections!K:K) - LOOKUP(A539,collections!A:A,collections!E:E)</f>
        <v>348</v>
      </c>
      <c r="G539" s="11">
        <f>INDEX([1]Leaf!$A:$I, MATCH(LOOKUP(A539,collections!A:A,collections!Y:Y)&amp;"."&amp;RIGHT(B539),[1]Leaf!$E:$E,0), 6)</f>
        <v>24.61</v>
      </c>
      <c r="I539" s="9">
        <f>INDEX([1]Leaf!$A:$I, MATCH(LOOKUP(A539,collections!A:A,collections!Y:Y)&amp;"."&amp;RIGHT(B539),[1]Leaf!$E:$E,0), 7)</f>
        <v>0.64249999999999996</v>
      </c>
      <c r="R539" s="1">
        <v>7</v>
      </c>
      <c r="S539" s="1">
        <v>3</v>
      </c>
      <c r="T539" s="1">
        <v>6</v>
      </c>
      <c r="U539" s="1">
        <v>2</v>
      </c>
      <c r="V539" s="1">
        <v>4</v>
      </c>
      <c r="W539" s="1">
        <v>2</v>
      </c>
      <c r="X539" s="1">
        <v>5</v>
      </c>
      <c r="Y539" s="1">
        <v>1</v>
      </c>
      <c r="Z539" s="1">
        <v>5</v>
      </c>
      <c r="AA539" s="1">
        <v>5</v>
      </c>
      <c r="AB539" s="1">
        <v>6</v>
      </c>
      <c r="AC539" s="1">
        <v>6</v>
      </c>
      <c r="AD539" s="1">
        <v>6</v>
      </c>
      <c r="AE539" s="1">
        <v>8</v>
      </c>
      <c r="AF539" s="1">
        <v>4</v>
      </c>
      <c r="AG539" s="1">
        <v>5</v>
      </c>
    </row>
    <row r="540" spans="1:33" x14ac:dyDescent="0.2">
      <c r="A540" s="7" t="s">
        <v>376</v>
      </c>
      <c r="B540" t="s">
        <v>6</v>
      </c>
      <c r="C540" t="str">
        <f>LOOKUP(A540,collections!A:A,collections!D:D)</f>
        <v>E.glbd</v>
      </c>
      <c r="D540" t="str">
        <f t="shared" si="11"/>
        <v>Adult</v>
      </c>
      <c r="E540" t="str">
        <f>LOOKUP(A540,collections!A:A,collections!I:I)</f>
        <v>Dried</v>
      </c>
      <c r="F540" s="1">
        <f>LOOKUP(A540,collections!A:A,collections!K:K) - LOOKUP(A540,collections!A:A,collections!E:E)</f>
        <v>348</v>
      </c>
      <c r="G540" s="11">
        <f>INDEX([1]Leaf!$A:$I, MATCH(LOOKUP(A540,collections!A:A,collections!Y:Y)&amp;"."&amp;RIGHT(B540),[1]Leaf!$E:$E,0), 6)</f>
        <v>15.44</v>
      </c>
      <c r="I540" s="9">
        <f>INDEX([1]Leaf!$A:$I, MATCH(LOOKUP(A540,collections!A:A,collections!Y:Y)&amp;"."&amp;RIGHT(B540),[1]Leaf!$E:$E,0), 7)</f>
        <v>0.36980000000000002</v>
      </c>
      <c r="R540" s="1">
        <v>7</v>
      </c>
      <c r="S540" s="1">
        <v>4</v>
      </c>
      <c r="T540" s="1">
        <v>4</v>
      </c>
      <c r="U540" s="1">
        <v>5</v>
      </c>
      <c r="V540" s="1">
        <v>2</v>
      </c>
      <c r="W540" s="1">
        <v>7</v>
      </c>
      <c r="X540" s="1">
        <v>4</v>
      </c>
      <c r="Y540" s="1">
        <v>8</v>
      </c>
      <c r="Z540" s="1">
        <v>5</v>
      </c>
      <c r="AA540" s="1">
        <v>1</v>
      </c>
      <c r="AB540" s="1">
        <v>5</v>
      </c>
      <c r="AC540" s="1">
        <v>0</v>
      </c>
      <c r="AD540" s="1">
        <v>4</v>
      </c>
      <c r="AE540" s="1">
        <v>0</v>
      </c>
      <c r="AF540" s="1">
        <v>6</v>
      </c>
      <c r="AG540" s="1">
        <v>2</v>
      </c>
    </row>
    <row r="541" spans="1:33" x14ac:dyDescent="0.2">
      <c r="A541" s="7" t="s">
        <v>376</v>
      </c>
      <c r="B541" t="s">
        <v>7</v>
      </c>
      <c r="C541" t="str">
        <f>LOOKUP(A541,collections!A:A,collections!D:D)</f>
        <v>E.glbd</v>
      </c>
      <c r="D541" t="str">
        <f t="shared" si="11"/>
        <v>Adult</v>
      </c>
      <c r="E541" t="str">
        <f>LOOKUP(A541,collections!A:A,collections!I:I)</f>
        <v>Dried</v>
      </c>
      <c r="F541" s="1">
        <f>LOOKUP(A541,collections!A:A,collections!K:K) - LOOKUP(A541,collections!A:A,collections!E:E)</f>
        <v>348</v>
      </c>
      <c r="G541" s="11">
        <f>INDEX([1]Leaf!$A:$I, MATCH(LOOKUP(A541,collections!A:A,collections!Y:Y)&amp;"."&amp;RIGHT(B541),[1]Leaf!$E:$E,0), 6)</f>
        <v>18.59</v>
      </c>
      <c r="I541" s="9">
        <f>INDEX([1]Leaf!$A:$I, MATCH(LOOKUP(A541,collections!A:A,collections!Y:Y)&amp;"."&amp;RIGHT(B541),[1]Leaf!$E:$E,0), 7)</f>
        <v>0.34360000000000002</v>
      </c>
      <c r="R541" s="1">
        <v>4</v>
      </c>
      <c r="S541" s="1">
        <v>6</v>
      </c>
      <c r="T541" s="1">
        <v>4</v>
      </c>
      <c r="U541" s="1">
        <v>5</v>
      </c>
      <c r="V541" s="1">
        <v>4</v>
      </c>
      <c r="W541" s="1">
        <v>5</v>
      </c>
      <c r="X541" s="1">
        <v>4</v>
      </c>
      <c r="Y541" s="1">
        <v>6</v>
      </c>
      <c r="Z541" s="1">
        <v>5</v>
      </c>
      <c r="AA541" s="1">
        <v>4</v>
      </c>
      <c r="AB541" s="1">
        <v>3</v>
      </c>
      <c r="AC541" s="1">
        <v>4</v>
      </c>
      <c r="AD541" s="1">
        <v>4</v>
      </c>
      <c r="AE541" s="1">
        <v>3</v>
      </c>
      <c r="AF541" s="1">
        <v>5</v>
      </c>
      <c r="AG541" s="1">
        <v>1</v>
      </c>
    </row>
    <row r="542" spans="1:33" x14ac:dyDescent="0.2">
      <c r="A542" s="7" t="s">
        <v>376</v>
      </c>
      <c r="B542" t="s">
        <v>39</v>
      </c>
      <c r="C542" t="str">
        <f>LOOKUP(A542,collections!A:A,collections!D:D)</f>
        <v>E.glbd</v>
      </c>
      <c r="D542" t="str">
        <f t="shared" si="11"/>
        <v>Adult</v>
      </c>
      <c r="E542" t="str">
        <f>LOOKUP(A542,collections!A:A,collections!I:I)</f>
        <v>Dried</v>
      </c>
      <c r="F542" s="1">
        <f>LOOKUP(A542,collections!A:A,collections!K:K) - LOOKUP(A542,collections!A:A,collections!E:E)</f>
        <v>348</v>
      </c>
      <c r="G542" s="11">
        <f>INDEX([1]Leaf!$A:$I, MATCH(LOOKUP(A542,collections!A:A,collections!Y:Y)&amp;"."&amp;RIGHT(B542),[1]Leaf!$E:$E,0), 6)</f>
        <v>24.87</v>
      </c>
      <c r="I542" s="9">
        <f>INDEX([1]Leaf!$A:$I, MATCH(LOOKUP(A542,collections!A:A,collections!Y:Y)&amp;"."&amp;RIGHT(B542),[1]Leaf!$E:$E,0), 7)</f>
        <v>0.56510000000000005</v>
      </c>
      <c r="R542" s="1">
        <v>4</v>
      </c>
      <c r="S542" s="1">
        <v>7</v>
      </c>
      <c r="T542" s="1">
        <v>3</v>
      </c>
      <c r="U542" s="1">
        <v>9</v>
      </c>
      <c r="V542" s="1">
        <v>5</v>
      </c>
      <c r="W542" s="1">
        <v>3</v>
      </c>
      <c r="X542" s="1">
        <v>4</v>
      </c>
      <c r="Y542" s="1">
        <v>6</v>
      </c>
      <c r="Z542" s="1">
        <v>3</v>
      </c>
      <c r="AA542" s="1">
        <v>3</v>
      </c>
      <c r="AB542" s="1">
        <v>3</v>
      </c>
      <c r="AC542" s="1">
        <v>6</v>
      </c>
      <c r="AD542" s="1">
        <v>4</v>
      </c>
      <c r="AE542" s="1">
        <v>6</v>
      </c>
      <c r="AF542" s="1">
        <v>7</v>
      </c>
      <c r="AG542" s="1">
        <v>3</v>
      </c>
    </row>
    <row r="543" spans="1:33" x14ac:dyDescent="0.2">
      <c r="A543" s="7" t="s">
        <v>377</v>
      </c>
      <c r="B543" t="s">
        <v>6</v>
      </c>
      <c r="C543" t="str">
        <f>LOOKUP(A543,collections!A:A,collections!D:D)</f>
        <v>E.tri</v>
      </c>
      <c r="D543" t="str">
        <f t="shared" si="11"/>
        <v>Adult</v>
      </c>
      <c r="E543" t="str">
        <f>LOOKUP(A543,collections!A:A,collections!I:I)</f>
        <v>Dried</v>
      </c>
      <c r="F543" s="1">
        <f>LOOKUP(A543,collections!A:A,collections!K:K) - LOOKUP(A543,collections!A:A,collections!E:E)</f>
        <v>348</v>
      </c>
      <c r="G543" s="11">
        <f>INDEX([1]Leaf!$A:$I, MATCH(LOOKUP(A543,collections!A:A,collections!Y:Y)&amp;"."&amp;RIGHT(B543),[1]Leaf!$E:$E,0), 6)</f>
        <v>15.05</v>
      </c>
      <c r="I543" s="9">
        <f>INDEX([1]Leaf!$A:$I, MATCH(LOOKUP(A543,collections!A:A,collections!Y:Y)&amp;"."&amp;RIGHT(B543),[1]Leaf!$E:$E,0), 7)</f>
        <v>0.19309999999999999</v>
      </c>
      <c r="R543" s="1">
        <v>5</v>
      </c>
      <c r="S543" s="1">
        <v>13</v>
      </c>
      <c r="T543" s="1">
        <v>7</v>
      </c>
      <c r="U543" s="1">
        <v>12</v>
      </c>
      <c r="V543" s="1">
        <v>5</v>
      </c>
      <c r="W543" s="1">
        <v>11</v>
      </c>
      <c r="X543" s="1">
        <v>5</v>
      </c>
      <c r="Y543" s="1">
        <v>12</v>
      </c>
      <c r="Z543" s="1">
        <v>7</v>
      </c>
      <c r="AA543" s="1">
        <v>9</v>
      </c>
      <c r="AB543" s="1">
        <v>5</v>
      </c>
      <c r="AC543" s="1">
        <v>12</v>
      </c>
      <c r="AD543" s="1">
        <v>6</v>
      </c>
      <c r="AE543" s="1">
        <v>10</v>
      </c>
      <c r="AF543" s="1">
        <v>6</v>
      </c>
      <c r="AG543" s="1">
        <v>15</v>
      </c>
    </row>
    <row r="544" spans="1:33" x14ac:dyDescent="0.2">
      <c r="A544" s="7" t="s">
        <v>377</v>
      </c>
      <c r="B544" t="s">
        <v>7</v>
      </c>
      <c r="C544" t="str">
        <f>LOOKUP(A544,collections!A:A,collections!D:D)</f>
        <v>E.tri</v>
      </c>
      <c r="D544" t="str">
        <f t="shared" si="11"/>
        <v>Adult</v>
      </c>
      <c r="E544" t="str">
        <f>LOOKUP(A544,collections!A:A,collections!I:I)</f>
        <v>Dried</v>
      </c>
      <c r="F544" s="1">
        <f>LOOKUP(A544,collections!A:A,collections!K:K) - LOOKUP(A544,collections!A:A,collections!E:E)</f>
        <v>348</v>
      </c>
      <c r="G544" s="11">
        <f>INDEX([1]Leaf!$A:$I, MATCH(LOOKUP(A544,collections!A:A,collections!Y:Y)&amp;"."&amp;RIGHT(B544),[1]Leaf!$E:$E,0), 6)</f>
        <v>16.850000000000001</v>
      </c>
      <c r="I544" s="9">
        <f>INDEX([1]Leaf!$A:$I, MATCH(LOOKUP(A544,collections!A:A,collections!Y:Y)&amp;"."&amp;RIGHT(B544),[1]Leaf!$E:$E,0), 7)</f>
        <v>0.30819999999999997</v>
      </c>
      <c r="R544" s="1">
        <v>4</v>
      </c>
      <c r="S544" s="1">
        <v>11</v>
      </c>
      <c r="T544" s="1">
        <v>7</v>
      </c>
      <c r="U544" s="1">
        <v>6</v>
      </c>
      <c r="V544" s="1">
        <v>6</v>
      </c>
      <c r="W544" s="1">
        <v>13</v>
      </c>
      <c r="X544" s="1">
        <v>5</v>
      </c>
      <c r="Y544" s="1">
        <v>12</v>
      </c>
      <c r="Z544" s="1">
        <v>7</v>
      </c>
      <c r="AA544" s="1">
        <v>8</v>
      </c>
      <c r="AB544" s="1">
        <v>7</v>
      </c>
      <c r="AC544" s="1">
        <v>7</v>
      </c>
      <c r="AD544" s="1">
        <v>6</v>
      </c>
      <c r="AE544" s="1">
        <v>13</v>
      </c>
      <c r="AF544" s="1">
        <v>6</v>
      </c>
      <c r="AG544" s="1">
        <v>11</v>
      </c>
    </row>
    <row r="545" spans="1:33" x14ac:dyDescent="0.2">
      <c r="A545" s="7" t="s">
        <v>377</v>
      </c>
      <c r="B545" t="s">
        <v>39</v>
      </c>
      <c r="C545" t="str">
        <f>LOOKUP(A545,collections!A:A,collections!D:D)</f>
        <v>E.tri</v>
      </c>
      <c r="D545" t="str">
        <f t="shared" si="11"/>
        <v>Adult</v>
      </c>
      <c r="E545" t="str">
        <f>LOOKUP(A545,collections!A:A,collections!I:I)</f>
        <v>Dried</v>
      </c>
      <c r="F545" s="1">
        <f>LOOKUP(A545,collections!A:A,collections!K:K) - LOOKUP(A545,collections!A:A,collections!E:E)</f>
        <v>348</v>
      </c>
      <c r="G545" s="11">
        <f>INDEX([1]Leaf!$A:$I, MATCH(LOOKUP(A545,collections!A:A,collections!Y:Y)&amp;"."&amp;RIGHT(B545),[1]Leaf!$E:$E,0), 6)</f>
        <v>18.11</v>
      </c>
      <c r="I545" s="9">
        <f>INDEX([1]Leaf!$A:$I, MATCH(LOOKUP(A545,collections!A:A,collections!Y:Y)&amp;"."&amp;RIGHT(B545),[1]Leaf!$E:$E,0), 7)</f>
        <v>0.2417</v>
      </c>
      <c r="R545" s="1">
        <v>6</v>
      </c>
      <c r="S545" s="1">
        <v>12</v>
      </c>
      <c r="T545" s="1">
        <v>6</v>
      </c>
      <c r="U545" s="1">
        <v>11</v>
      </c>
      <c r="V545" s="1">
        <v>5</v>
      </c>
      <c r="W545" s="1">
        <v>12</v>
      </c>
      <c r="X545" s="1">
        <v>5</v>
      </c>
      <c r="Y545" s="1">
        <v>14</v>
      </c>
      <c r="Z545" s="1">
        <v>6</v>
      </c>
      <c r="AA545" s="1">
        <v>8</v>
      </c>
      <c r="AB545" s="1">
        <v>5</v>
      </c>
      <c r="AC545" s="1">
        <v>12</v>
      </c>
      <c r="AD545" s="1">
        <v>4</v>
      </c>
      <c r="AE545" s="1">
        <v>10</v>
      </c>
      <c r="AF545" s="1">
        <v>6</v>
      </c>
      <c r="AG545" s="1">
        <v>9</v>
      </c>
    </row>
    <row r="546" spans="1:33" x14ac:dyDescent="0.2">
      <c r="A546" s="7" t="s">
        <v>378</v>
      </c>
      <c r="B546" t="s">
        <v>6</v>
      </c>
      <c r="C546" t="str">
        <f>LOOKUP(A546,collections!A:A,collections!D:D)</f>
        <v>E.ela</v>
      </c>
      <c r="D546" t="str">
        <f t="shared" si="11"/>
        <v>Adult</v>
      </c>
      <c r="E546" t="str">
        <f>LOOKUP(A546,collections!A:A,collections!I:I)</f>
        <v>Dried</v>
      </c>
      <c r="F546" s="1">
        <f>LOOKUP(A546,collections!A:A,collections!K:K) - LOOKUP(A546,collections!A:A,collections!E:E)</f>
        <v>348</v>
      </c>
      <c r="G546" s="11">
        <f>INDEX([1]Leaf!$A:$I, MATCH(LOOKUP(A546,collections!A:A,collections!Y:Y)&amp;"."&amp;RIGHT(B546),[1]Leaf!$E:$E,0), 6)</f>
        <v>16.43</v>
      </c>
      <c r="I546" s="9">
        <f>INDEX([1]Leaf!$A:$I, MATCH(LOOKUP(A546,collections!A:A,collections!Y:Y)&amp;"."&amp;RIGHT(B546),[1]Leaf!$E:$E,0), 7)</f>
        <v>0.21010000000000001</v>
      </c>
      <c r="R546" s="1">
        <v>2</v>
      </c>
      <c r="S546" s="1">
        <v>4</v>
      </c>
      <c r="T546" s="1">
        <v>4</v>
      </c>
      <c r="U546" s="1">
        <v>2</v>
      </c>
      <c r="V546" s="1">
        <v>3</v>
      </c>
      <c r="W546" s="1">
        <v>2</v>
      </c>
      <c r="X546" s="1">
        <v>4</v>
      </c>
      <c r="Y546" s="1">
        <v>1</v>
      </c>
      <c r="Z546" s="1">
        <v>3</v>
      </c>
      <c r="AA546" s="1">
        <v>1</v>
      </c>
      <c r="AB546" s="1">
        <v>3</v>
      </c>
      <c r="AC546" s="1">
        <v>1</v>
      </c>
      <c r="AD546" s="1">
        <v>6</v>
      </c>
      <c r="AE546" s="1">
        <v>1</v>
      </c>
      <c r="AF546" s="1">
        <v>4</v>
      </c>
      <c r="AG546" s="1">
        <v>0</v>
      </c>
    </row>
    <row r="547" spans="1:33" x14ac:dyDescent="0.2">
      <c r="A547" s="7" t="s">
        <v>378</v>
      </c>
      <c r="B547" t="s">
        <v>7</v>
      </c>
      <c r="C547" t="str">
        <f>LOOKUP(A547,collections!A:A,collections!D:D)</f>
        <v>E.ela</v>
      </c>
      <c r="D547" t="str">
        <f t="shared" si="11"/>
        <v>Adult</v>
      </c>
      <c r="E547" t="str">
        <f>LOOKUP(A547,collections!A:A,collections!I:I)</f>
        <v>Dried</v>
      </c>
      <c r="F547" s="1">
        <f>LOOKUP(A547,collections!A:A,collections!K:K) - LOOKUP(A547,collections!A:A,collections!E:E)</f>
        <v>348</v>
      </c>
      <c r="G547" s="11">
        <f>INDEX([1]Leaf!$A:$I, MATCH(LOOKUP(A547,collections!A:A,collections!Y:Y)&amp;"."&amp;RIGHT(B547),[1]Leaf!$E:$E,0), 6)</f>
        <v>24.56</v>
      </c>
      <c r="I547" s="9">
        <f>INDEX([1]Leaf!$A:$I, MATCH(LOOKUP(A547,collections!A:A,collections!Y:Y)&amp;"."&amp;RIGHT(B547),[1]Leaf!$E:$E,0), 7)</f>
        <v>0.29099999999999998</v>
      </c>
      <c r="R547" s="1">
        <v>3</v>
      </c>
      <c r="S547" s="1">
        <v>4</v>
      </c>
      <c r="T547" s="1">
        <v>5</v>
      </c>
      <c r="U547" s="1">
        <v>2</v>
      </c>
      <c r="V547" s="1">
        <v>5</v>
      </c>
      <c r="W547" s="1">
        <v>3</v>
      </c>
      <c r="X547" s="1">
        <v>6</v>
      </c>
      <c r="Y547" s="1">
        <v>0</v>
      </c>
      <c r="Z547" s="1">
        <v>5</v>
      </c>
      <c r="AA547" s="1">
        <v>0</v>
      </c>
      <c r="AB547" s="1">
        <v>6</v>
      </c>
      <c r="AC547" s="1">
        <v>0</v>
      </c>
      <c r="AD547" s="1">
        <v>5</v>
      </c>
      <c r="AE547" s="1">
        <v>2</v>
      </c>
      <c r="AF547" s="1">
        <v>5</v>
      </c>
      <c r="AG547" s="1">
        <v>0</v>
      </c>
    </row>
    <row r="548" spans="1:33" x14ac:dyDescent="0.2">
      <c r="A548" s="7" t="s">
        <v>378</v>
      </c>
      <c r="B548" t="s">
        <v>39</v>
      </c>
      <c r="C548" t="str">
        <f>LOOKUP(A548,collections!A:A,collections!D:D)</f>
        <v>E.ela</v>
      </c>
      <c r="D548" t="str">
        <f t="shared" si="11"/>
        <v>Adult</v>
      </c>
      <c r="E548" t="str">
        <f>LOOKUP(A548,collections!A:A,collections!I:I)</f>
        <v>Dried</v>
      </c>
      <c r="F548" s="1">
        <f>LOOKUP(A548,collections!A:A,collections!K:K) - LOOKUP(A548,collections!A:A,collections!E:E)</f>
        <v>348</v>
      </c>
      <c r="G548" s="11">
        <f>INDEX([1]Leaf!$A:$I, MATCH(LOOKUP(A548,collections!A:A,collections!Y:Y)&amp;"."&amp;RIGHT(B548),[1]Leaf!$E:$E,0), 6)</f>
        <v>25.53</v>
      </c>
      <c r="I548" s="9">
        <f>INDEX([1]Leaf!$A:$I, MATCH(LOOKUP(A548,collections!A:A,collections!Y:Y)&amp;"."&amp;RIGHT(B548),[1]Leaf!$E:$E,0), 7)</f>
        <v>0.27589999999999998</v>
      </c>
      <c r="R548" s="1">
        <v>5</v>
      </c>
      <c r="S548" s="1">
        <v>0</v>
      </c>
      <c r="T548" s="1">
        <v>7</v>
      </c>
      <c r="U548" s="1">
        <v>0</v>
      </c>
      <c r="V548" s="1">
        <v>3</v>
      </c>
      <c r="W548" s="1">
        <v>1</v>
      </c>
      <c r="X548" s="1">
        <v>5</v>
      </c>
      <c r="Y548" s="1">
        <v>0</v>
      </c>
      <c r="Z548" s="1">
        <v>7</v>
      </c>
      <c r="AA548" s="1">
        <v>1</v>
      </c>
      <c r="AB548" s="1">
        <v>4</v>
      </c>
      <c r="AC548" s="1">
        <v>1</v>
      </c>
      <c r="AD548" s="1">
        <v>3</v>
      </c>
      <c r="AE548" s="1">
        <v>2</v>
      </c>
      <c r="AF548" s="1">
        <v>3</v>
      </c>
      <c r="AG548" s="1">
        <v>2</v>
      </c>
    </row>
    <row r="549" spans="1:33" x14ac:dyDescent="0.2">
      <c r="A549" s="7" t="s">
        <v>379</v>
      </c>
      <c r="B549" t="s">
        <v>6</v>
      </c>
      <c r="C549" t="str">
        <f>LOOKUP(A549,collections!A:A,collections!D:D)</f>
        <v>E.ela</v>
      </c>
      <c r="D549" t="str">
        <f t="shared" si="11"/>
        <v>Adult</v>
      </c>
      <c r="E549" t="str">
        <f>LOOKUP(A549,collections!A:A,collections!I:I)</f>
        <v>Dried</v>
      </c>
      <c r="F549" s="1">
        <f>LOOKUP(A549,collections!A:A,collections!K:K) - LOOKUP(A549,collections!A:A,collections!E:E)</f>
        <v>348</v>
      </c>
      <c r="G549" s="11">
        <f>INDEX([1]Leaf!$A:$I, MATCH(LOOKUP(A549,collections!A:A,collections!Y:Y)&amp;"."&amp;RIGHT(B549),[1]Leaf!$E:$E,0), 6)</f>
        <v>11.16</v>
      </c>
      <c r="I549" s="9">
        <f>INDEX([1]Leaf!$A:$I, MATCH(LOOKUP(A549,collections!A:A,collections!Y:Y)&amp;"."&amp;RIGHT(B549),[1]Leaf!$E:$E,0), 7)</f>
        <v>0.1313</v>
      </c>
      <c r="R549" s="12">
        <v>6</v>
      </c>
      <c r="S549" s="12">
        <v>5</v>
      </c>
      <c r="T549" s="12">
        <v>6</v>
      </c>
      <c r="U549" s="12">
        <v>4</v>
      </c>
      <c r="V549" s="12">
        <v>3</v>
      </c>
      <c r="W549" s="12">
        <v>5</v>
      </c>
      <c r="X549" s="12">
        <v>5</v>
      </c>
      <c r="Y549" s="12">
        <v>5</v>
      </c>
      <c r="Z549" s="12">
        <v>7</v>
      </c>
      <c r="AA549" s="12">
        <v>2</v>
      </c>
      <c r="AB549" s="12">
        <v>7</v>
      </c>
      <c r="AC549" s="12">
        <v>2</v>
      </c>
      <c r="AD549" s="12">
        <v>3</v>
      </c>
      <c r="AE549" s="12">
        <v>2</v>
      </c>
      <c r="AF549" s="12">
        <v>2</v>
      </c>
      <c r="AG549" s="12">
        <v>3</v>
      </c>
    </row>
    <row r="550" spans="1:33" x14ac:dyDescent="0.2">
      <c r="A550" s="7" t="s">
        <v>379</v>
      </c>
      <c r="B550" t="s">
        <v>7</v>
      </c>
      <c r="C550" t="str">
        <f>LOOKUP(A550,collections!A:A,collections!D:D)</f>
        <v>E.ela</v>
      </c>
      <c r="D550" t="str">
        <f t="shared" si="11"/>
        <v>Adult</v>
      </c>
      <c r="E550" t="str">
        <f>LOOKUP(A550,collections!A:A,collections!I:I)</f>
        <v>Dried</v>
      </c>
      <c r="F550" s="1">
        <f>LOOKUP(A550,collections!A:A,collections!K:K) - LOOKUP(A550,collections!A:A,collections!E:E)</f>
        <v>348</v>
      </c>
      <c r="G550" s="11">
        <f>INDEX([1]Leaf!$A:$I, MATCH(LOOKUP(A550,collections!A:A,collections!Y:Y)&amp;"."&amp;RIGHT(B550),[1]Leaf!$E:$E,0), 6)</f>
        <v>10.58</v>
      </c>
      <c r="I550" s="9">
        <f>INDEX([1]Leaf!$A:$I, MATCH(LOOKUP(A550,collections!A:A,collections!Y:Y)&amp;"."&amp;RIGHT(B550),[1]Leaf!$E:$E,0), 7)</f>
        <v>0.11650000000000001</v>
      </c>
      <c r="R550" s="12">
        <v>6</v>
      </c>
      <c r="S550" s="12">
        <v>4</v>
      </c>
      <c r="T550" s="12">
        <v>5</v>
      </c>
      <c r="U550" s="12">
        <v>3</v>
      </c>
      <c r="V550" s="12">
        <v>5</v>
      </c>
      <c r="W550" s="12">
        <v>0</v>
      </c>
      <c r="X550" s="12">
        <v>5</v>
      </c>
      <c r="Y550" s="12">
        <v>1</v>
      </c>
      <c r="Z550" s="12">
        <v>4</v>
      </c>
      <c r="AA550" s="12">
        <v>0</v>
      </c>
      <c r="AB550" s="12">
        <v>3</v>
      </c>
      <c r="AC550" s="12">
        <v>1</v>
      </c>
      <c r="AD550" s="12">
        <v>3</v>
      </c>
      <c r="AE550" s="12">
        <v>0</v>
      </c>
      <c r="AF550" s="12">
        <v>3</v>
      </c>
      <c r="AG550" s="12">
        <v>0</v>
      </c>
    </row>
    <row r="551" spans="1:33" x14ac:dyDescent="0.2">
      <c r="A551" s="7" t="s">
        <v>379</v>
      </c>
      <c r="B551" t="s">
        <v>39</v>
      </c>
      <c r="C551" t="str">
        <f>LOOKUP(A551,collections!A:A,collections!D:D)</f>
        <v>E.ela</v>
      </c>
      <c r="D551" t="str">
        <f t="shared" si="11"/>
        <v>Adult</v>
      </c>
      <c r="E551" t="str">
        <f>LOOKUP(A551,collections!A:A,collections!I:I)</f>
        <v>Dried</v>
      </c>
      <c r="F551" s="1">
        <f>LOOKUP(A551,collections!A:A,collections!K:K) - LOOKUP(A551,collections!A:A,collections!E:E)</f>
        <v>348</v>
      </c>
      <c r="G551" s="11">
        <f>INDEX([1]Leaf!$A:$I, MATCH(LOOKUP(A551,collections!A:A,collections!Y:Y)&amp;"."&amp;RIGHT(B551),[1]Leaf!$E:$E,0), 6)</f>
        <v>13.16</v>
      </c>
      <c r="I551" s="9">
        <f>INDEX([1]Leaf!$A:$I, MATCH(LOOKUP(A551,collections!A:A,collections!Y:Y)&amp;"."&amp;RIGHT(B551),[1]Leaf!$E:$E,0), 7)</f>
        <v>0.15409999999999999</v>
      </c>
      <c r="R551" s="12">
        <v>7</v>
      </c>
      <c r="S551" s="12">
        <v>4</v>
      </c>
      <c r="T551" s="12">
        <v>6</v>
      </c>
      <c r="U551" s="12">
        <v>6</v>
      </c>
      <c r="V551" s="12">
        <v>4</v>
      </c>
      <c r="W551" s="12">
        <v>3</v>
      </c>
      <c r="X551" s="12">
        <v>4</v>
      </c>
      <c r="Y551" s="12">
        <v>4</v>
      </c>
      <c r="Z551" s="12">
        <v>3</v>
      </c>
      <c r="AA551" s="12">
        <v>5</v>
      </c>
      <c r="AB551" s="12">
        <v>4</v>
      </c>
      <c r="AC551" s="12">
        <v>3</v>
      </c>
      <c r="AD551" s="12">
        <v>4</v>
      </c>
      <c r="AE551" s="12">
        <v>1</v>
      </c>
      <c r="AF551" s="12">
        <v>6</v>
      </c>
      <c r="AG551" s="12">
        <v>2</v>
      </c>
    </row>
    <row r="552" spans="1:33" x14ac:dyDescent="0.2">
      <c r="A552" s="7" t="s">
        <v>380</v>
      </c>
      <c r="B552" t="s">
        <v>6</v>
      </c>
      <c r="C552" t="str">
        <f>LOOKUP(A552,collections!A:A,collections!D:D)</f>
        <v>E.vimv</v>
      </c>
      <c r="D552" t="str">
        <f t="shared" si="11"/>
        <v>Adult</v>
      </c>
      <c r="E552" t="str">
        <f>LOOKUP(A552,collections!A:A,collections!I:I)</f>
        <v>Dried</v>
      </c>
      <c r="F552" s="1">
        <f>LOOKUP(A552,collections!A:A,collections!K:K) - LOOKUP(A552,collections!A:A,collections!E:E)</f>
        <v>311</v>
      </c>
      <c r="G552" s="11">
        <f>INDEX([1]Leaf!$A:$I, MATCH(LOOKUP(A552,collections!A:A,collections!Y:Y)&amp;"."&amp;RIGHT(B552),[1]Leaf!$E:$E,0), 6)</f>
        <v>16.73</v>
      </c>
      <c r="I552" s="9">
        <f>INDEX([1]Leaf!$A:$I, MATCH(LOOKUP(A552,collections!A:A,collections!Y:Y)&amp;"."&amp;RIGHT(B552),[1]Leaf!$E:$E,0), 7)</f>
        <v>0.2949</v>
      </c>
      <c r="R552" s="1">
        <v>4</v>
      </c>
      <c r="S552" s="1">
        <v>14</v>
      </c>
      <c r="T552" s="1">
        <v>7</v>
      </c>
      <c r="U552" s="1">
        <v>14</v>
      </c>
      <c r="V552" s="1">
        <v>6</v>
      </c>
      <c r="W552" s="1">
        <v>11</v>
      </c>
      <c r="X552" s="1">
        <v>4</v>
      </c>
      <c r="Y552" s="1">
        <v>12</v>
      </c>
      <c r="Z552" s="1">
        <v>6</v>
      </c>
      <c r="AA552" s="1">
        <v>17</v>
      </c>
      <c r="AB552" s="1">
        <v>7</v>
      </c>
      <c r="AC552" s="1">
        <v>12</v>
      </c>
      <c r="AD552" s="1">
        <v>5</v>
      </c>
      <c r="AE552" s="1">
        <v>5</v>
      </c>
      <c r="AF552" s="1">
        <v>6</v>
      </c>
      <c r="AG552" s="1">
        <v>8</v>
      </c>
    </row>
    <row r="553" spans="1:33" x14ac:dyDescent="0.2">
      <c r="A553" s="7" t="s">
        <v>380</v>
      </c>
      <c r="B553" t="s">
        <v>7</v>
      </c>
      <c r="C553" t="str">
        <f>LOOKUP(A553,collections!A:A,collections!D:D)</f>
        <v>E.vimv</v>
      </c>
      <c r="D553" t="str">
        <f t="shared" si="11"/>
        <v>Adult</v>
      </c>
      <c r="E553" t="str">
        <f>LOOKUP(A553,collections!A:A,collections!I:I)</f>
        <v>Dried</v>
      </c>
      <c r="F553" s="1">
        <f>LOOKUP(A553,collections!A:A,collections!K:K) - LOOKUP(A553,collections!A:A,collections!E:E)</f>
        <v>311</v>
      </c>
      <c r="G553" s="11">
        <f>INDEX([1]Leaf!$A:$I, MATCH(LOOKUP(A553,collections!A:A,collections!Y:Y)&amp;"."&amp;RIGHT(B553),[1]Leaf!$E:$E,0), 6)</f>
        <v>19.68</v>
      </c>
      <c r="I553" s="9">
        <f>INDEX([1]Leaf!$A:$I, MATCH(LOOKUP(A553,collections!A:A,collections!Y:Y)&amp;"."&amp;RIGHT(B553),[1]Leaf!$E:$E,0), 7)</f>
        <v>0.35439999999999999</v>
      </c>
      <c r="R553" s="1">
        <v>6</v>
      </c>
      <c r="S553" s="1">
        <v>16</v>
      </c>
      <c r="T553" s="1">
        <v>7</v>
      </c>
      <c r="U553" s="1">
        <v>11</v>
      </c>
      <c r="V553" s="1">
        <v>4</v>
      </c>
      <c r="W553" s="1">
        <v>14</v>
      </c>
      <c r="X553" s="1">
        <v>4</v>
      </c>
      <c r="Y553" s="1">
        <v>10</v>
      </c>
      <c r="Z553" s="1">
        <v>7</v>
      </c>
      <c r="AA553" s="1">
        <v>15</v>
      </c>
      <c r="AB553" s="1">
        <v>3</v>
      </c>
      <c r="AC553" s="1">
        <v>15</v>
      </c>
      <c r="AD553" s="1">
        <v>3</v>
      </c>
      <c r="AE553" s="1">
        <v>12</v>
      </c>
      <c r="AF553" s="1">
        <v>4</v>
      </c>
      <c r="AG553" s="1">
        <v>13</v>
      </c>
    </row>
    <row r="554" spans="1:33" x14ac:dyDescent="0.2">
      <c r="A554" s="7" t="s">
        <v>380</v>
      </c>
      <c r="B554" t="s">
        <v>39</v>
      </c>
      <c r="C554" t="str">
        <f>LOOKUP(A554,collections!A:A,collections!D:D)</f>
        <v>E.vimv</v>
      </c>
      <c r="D554" t="str">
        <f t="shared" si="11"/>
        <v>Adult</v>
      </c>
      <c r="E554" t="str">
        <f>LOOKUP(A554,collections!A:A,collections!I:I)</f>
        <v>Dried</v>
      </c>
      <c r="F554" s="1">
        <f>LOOKUP(A554,collections!A:A,collections!K:K) - LOOKUP(A554,collections!A:A,collections!E:E)</f>
        <v>311</v>
      </c>
      <c r="G554" s="11">
        <f>INDEX([1]Leaf!$A:$I, MATCH(LOOKUP(A554,collections!A:A,collections!Y:Y)&amp;"."&amp;RIGHT(B554),[1]Leaf!$E:$E,0), 6)</f>
        <v>28.66</v>
      </c>
      <c r="I554" s="9">
        <f>INDEX([1]Leaf!$A:$I, MATCH(LOOKUP(A554,collections!A:A,collections!Y:Y)&amp;"."&amp;RIGHT(B554),[1]Leaf!$E:$E,0), 7)</f>
        <v>0.60209999999999997</v>
      </c>
      <c r="R554" s="1">
        <v>6</v>
      </c>
      <c r="S554" s="1">
        <v>12</v>
      </c>
      <c r="T554" s="1">
        <v>5</v>
      </c>
      <c r="U554" s="1">
        <v>13</v>
      </c>
      <c r="V554" s="1">
        <v>7</v>
      </c>
      <c r="W554" s="1">
        <v>8</v>
      </c>
      <c r="X554" s="1">
        <v>5</v>
      </c>
      <c r="Y554" s="1">
        <v>12</v>
      </c>
      <c r="Z554" s="1">
        <v>2</v>
      </c>
      <c r="AA554" s="1">
        <v>9</v>
      </c>
      <c r="AB554" s="1">
        <v>5</v>
      </c>
      <c r="AC554" s="1">
        <v>10</v>
      </c>
      <c r="AD554" s="1">
        <v>3</v>
      </c>
      <c r="AE554" s="1">
        <v>7</v>
      </c>
      <c r="AF554" s="1">
        <v>4</v>
      </c>
      <c r="AG554" s="1">
        <v>9</v>
      </c>
    </row>
    <row r="555" spans="1:33" x14ac:dyDescent="0.2">
      <c r="A555" s="7" t="s">
        <v>381</v>
      </c>
      <c r="B555" t="s">
        <v>6</v>
      </c>
      <c r="C555" t="str">
        <f>LOOKUP(A555,collections!A:A,collections!D:D)</f>
        <v>E.bri</v>
      </c>
      <c r="D555" t="str">
        <f t="shared" si="11"/>
        <v>Adult</v>
      </c>
      <c r="E555" t="str">
        <f>LOOKUP(A555,collections!A:A,collections!I:I)</f>
        <v>Dried</v>
      </c>
      <c r="F555" s="1">
        <f>LOOKUP(A555,collections!A:A,collections!K:K) - LOOKUP(A555,collections!A:A,collections!E:E)</f>
        <v>311</v>
      </c>
      <c r="G555" s="11">
        <f>INDEX([1]Leaf!$A:$I, MATCH(LOOKUP(A555,collections!A:A,collections!Y:Y)&amp;"."&amp;RIGHT(B555),[1]Leaf!$E:$E,0), 6)</f>
        <v>13.72</v>
      </c>
      <c r="I555" s="9">
        <f>INDEX([1]Leaf!$A:$I, MATCH(LOOKUP(A555,collections!A:A,collections!Y:Y)&amp;"."&amp;RIGHT(B555),[1]Leaf!$E:$E,0), 7)</f>
        <v>0.34110000000000001</v>
      </c>
      <c r="R555" s="1">
        <v>5</v>
      </c>
      <c r="S555" s="1">
        <v>19</v>
      </c>
      <c r="T555" s="1">
        <v>6</v>
      </c>
      <c r="U555" s="1">
        <v>20</v>
      </c>
      <c r="V555" s="1">
        <v>5</v>
      </c>
      <c r="W555" s="1">
        <v>21</v>
      </c>
      <c r="X555" s="1">
        <v>7</v>
      </c>
      <c r="Y555" s="1">
        <v>15</v>
      </c>
      <c r="Z555" s="1">
        <v>4</v>
      </c>
      <c r="AA555" s="1">
        <v>23</v>
      </c>
      <c r="AB555" s="1">
        <v>5</v>
      </c>
      <c r="AC555" s="1">
        <v>21</v>
      </c>
      <c r="AD555" s="1">
        <v>5</v>
      </c>
      <c r="AE555" s="1">
        <v>23</v>
      </c>
      <c r="AF555" s="1">
        <v>4</v>
      </c>
      <c r="AG555" s="1">
        <v>20</v>
      </c>
    </row>
    <row r="556" spans="1:33" x14ac:dyDescent="0.2">
      <c r="A556" s="7" t="s">
        <v>381</v>
      </c>
      <c r="B556" t="s">
        <v>7</v>
      </c>
      <c r="C556" t="str">
        <f>LOOKUP(A556,collections!A:A,collections!D:D)</f>
        <v>E.bri</v>
      </c>
      <c r="D556" t="str">
        <f t="shared" si="11"/>
        <v>Adult</v>
      </c>
      <c r="E556" t="str">
        <f>LOOKUP(A556,collections!A:A,collections!I:I)</f>
        <v>Dried</v>
      </c>
      <c r="F556" s="1">
        <f>LOOKUP(A556,collections!A:A,collections!K:K) - LOOKUP(A556,collections!A:A,collections!E:E)</f>
        <v>311</v>
      </c>
      <c r="G556" s="11">
        <f>INDEX([1]Leaf!$A:$I, MATCH(LOOKUP(A556,collections!A:A,collections!Y:Y)&amp;"."&amp;RIGHT(B556),[1]Leaf!$E:$E,0), 6)</f>
        <v>18.88</v>
      </c>
      <c r="I556" s="9">
        <f>INDEX([1]Leaf!$A:$I, MATCH(LOOKUP(A556,collections!A:A,collections!Y:Y)&amp;"."&amp;RIGHT(B556),[1]Leaf!$E:$E,0), 7)</f>
        <v>0.4798</v>
      </c>
      <c r="R556" s="1">
        <v>6</v>
      </c>
      <c r="S556" s="1">
        <v>16</v>
      </c>
      <c r="T556" s="1">
        <v>5</v>
      </c>
      <c r="U556" s="1">
        <v>18</v>
      </c>
      <c r="V556" s="1">
        <v>7</v>
      </c>
      <c r="W556" s="1">
        <v>11</v>
      </c>
      <c r="X556" s="1">
        <v>5</v>
      </c>
      <c r="Y556" s="1">
        <v>13</v>
      </c>
      <c r="Z556" s="1">
        <v>3</v>
      </c>
      <c r="AA556" s="1">
        <v>11</v>
      </c>
      <c r="AB556" s="1">
        <v>4</v>
      </c>
      <c r="AC556" s="1">
        <v>13</v>
      </c>
      <c r="AD556" s="1">
        <v>3</v>
      </c>
      <c r="AE556" s="1">
        <v>19</v>
      </c>
      <c r="AF556" s="1">
        <v>4</v>
      </c>
      <c r="AG556" s="1">
        <v>13</v>
      </c>
    </row>
    <row r="557" spans="1:33" x14ac:dyDescent="0.2">
      <c r="A557" s="7" t="s">
        <v>381</v>
      </c>
      <c r="B557" t="s">
        <v>39</v>
      </c>
      <c r="C557" t="str">
        <f>LOOKUP(A557,collections!A:A,collections!D:D)</f>
        <v>E.bri</v>
      </c>
      <c r="D557" t="str">
        <f t="shared" si="11"/>
        <v>Adult</v>
      </c>
      <c r="E557" t="str">
        <f>LOOKUP(A557,collections!A:A,collections!I:I)</f>
        <v>Dried</v>
      </c>
      <c r="F557" s="1">
        <f>LOOKUP(A557,collections!A:A,collections!K:K) - LOOKUP(A557,collections!A:A,collections!E:E)</f>
        <v>311</v>
      </c>
      <c r="G557" s="11">
        <f>INDEX([1]Leaf!$A:$I, MATCH(LOOKUP(A557,collections!A:A,collections!Y:Y)&amp;"."&amp;RIGHT(B557),[1]Leaf!$E:$E,0), 6)</f>
        <v>28.6</v>
      </c>
      <c r="I557" s="9">
        <f>INDEX([1]Leaf!$A:$I, MATCH(LOOKUP(A557,collections!A:A,collections!Y:Y)&amp;"."&amp;RIGHT(B557),[1]Leaf!$E:$E,0), 7)</f>
        <v>0.77129999999999999</v>
      </c>
      <c r="R557" s="1">
        <v>7</v>
      </c>
      <c r="S557" s="1">
        <v>22</v>
      </c>
      <c r="T557" s="1">
        <v>5</v>
      </c>
      <c r="U557" s="1">
        <v>19</v>
      </c>
      <c r="V557" s="1">
        <v>5</v>
      </c>
      <c r="W557" s="1">
        <v>21</v>
      </c>
      <c r="X557" s="1">
        <v>4</v>
      </c>
      <c r="Y557" s="1">
        <v>23</v>
      </c>
      <c r="Z557" s="1">
        <v>4</v>
      </c>
      <c r="AA557" s="1">
        <v>12</v>
      </c>
      <c r="AB557" s="1">
        <v>4</v>
      </c>
      <c r="AC557" s="1">
        <v>11</v>
      </c>
      <c r="AD557" s="1">
        <v>4</v>
      </c>
      <c r="AE557" s="1">
        <v>17</v>
      </c>
      <c r="AF557" s="1">
        <v>5</v>
      </c>
      <c r="AG557" s="1">
        <v>18</v>
      </c>
    </row>
    <row r="558" spans="1:33" x14ac:dyDescent="0.2">
      <c r="A558" s="7" t="s">
        <v>382</v>
      </c>
      <c r="B558" t="s">
        <v>6</v>
      </c>
      <c r="C558" t="str">
        <f>LOOKUP(A558,collections!A:A,collections!D:D)</f>
        <v>E.bri</v>
      </c>
      <c r="D558" t="str">
        <f t="shared" si="11"/>
        <v>Adult</v>
      </c>
      <c r="E558" t="str">
        <f>LOOKUP(A558,collections!A:A,collections!I:I)</f>
        <v>Dried</v>
      </c>
      <c r="F558" s="1">
        <f>LOOKUP(A558,collections!A:A,collections!K:K) - LOOKUP(A558,collections!A:A,collections!E:E)</f>
        <v>311</v>
      </c>
      <c r="G558" s="11">
        <f>INDEX([1]Leaf!$A:$I, MATCH(LOOKUP(A558,collections!A:A,collections!Y:Y)&amp;"."&amp;RIGHT(B558),[1]Leaf!$E:$E,0), 6)</f>
        <v>17.989999999999998</v>
      </c>
      <c r="I558" s="9">
        <f>INDEX([1]Leaf!$A:$I, MATCH(LOOKUP(A558,collections!A:A,collections!Y:Y)&amp;"."&amp;RIGHT(B558),[1]Leaf!$E:$E,0), 7)</f>
        <v>0.43540000000000001</v>
      </c>
      <c r="R558" s="1">
        <v>5</v>
      </c>
      <c r="S558" s="1">
        <v>11</v>
      </c>
      <c r="T558" s="1">
        <v>6</v>
      </c>
      <c r="U558" s="1">
        <v>13</v>
      </c>
      <c r="V558" s="1">
        <v>4</v>
      </c>
      <c r="W558" s="1">
        <v>14</v>
      </c>
      <c r="X558" s="1">
        <v>2</v>
      </c>
      <c r="Y558" s="1">
        <v>10</v>
      </c>
      <c r="Z558" s="1">
        <v>4</v>
      </c>
      <c r="AA558" s="1">
        <v>8</v>
      </c>
      <c r="AB558" s="1">
        <v>4</v>
      </c>
      <c r="AC558" s="1">
        <v>11</v>
      </c>
      <c r="AD558" s="1">
        <v>6</v>
      </c>
      <c r="AE558" s="1">
        <v>7</v>
      </c>
      <c r="AF558" s="1">
        <v>6</v>
      </c>
      <c r="AG558" s="1">
        <v>6</v>
      </c>
    </row>
    <row r="559" spans="1:33" x14ac:dyDescent="0.2">
      <c r="A559" s="7" t="s">
        <v>382</v>
      </c>
      <c r="B559" t="s">
        <v>7</v>
      </c>
      <c r="C559" t="str">
        <f>LOOKUP(A559,collections!A:A,collections!D:D)</f>
        <v>E.bri</v>
      </c>
      <c r="D559" t="str">
        <f t="shared" si="11"/>
        <v>Adult</v>
      </c>
      <c r="E559" t="str">
        <f>LOOKUP(A559,collections!A:A,collections!I:I)</f>
        <v>Dried</v>
      </c>
      <c r="F559" s="1">
        <f>LOOKUP(A559,collections!A:A,collections!K:K) - LOOKUP(A559,collections!A:A,collections!E:E)</f>
        <v>311</v>
      </c>
      <c r="G559" s="11">
        <f>INDEX([1]Leaf!$A:$I, MATCH(LOOKUP(A559,collections!A:A,collections!Y:Y)&amp;"."&amp;RIGHT(B559),[1]Leaf!$E:$E,0), 6)</f>
        <v>34.81</v>
      </c>
      <c r="I559" s="9">
        <f>INDEX([1]Leaf!$A:$I, MATCH(LOOKUP(A559,collections!A:A,collections!Y:Y)&amp;"."&amp;RIGHT(B559),[1]Leaf!$E:$E,0), 7)</f>
        <v>0.86570000000000003</v>
      </c>
      <c r="R559" s="1">
        <v>3</v>
      </c>
      <c r="S559" s="1">
        <v>10</v>
      </c>
      <c r="T559" s="1">
        <v>3</v>
      </c>
      <c r="U559" s="1">
        <v>8</v>
      </c>
      <c r="V559" s="1">
        <v>4</v>
      </c>
      <c r="W559" s="1">
        <v>9</v>
      </c>
      <c r="X559" s="1">
        <v>5</v>
      </c>
      <c r="Y559" s="1">
        <v>9</v>
      </c>
      <c r="Z559" s="1">
        <v>5</v>
      </c>
      <c r="AA559" s="1">
        <v>9</v>
      </c>
      <c r="AB559" s="1">
        <v>6</v>
      </c>
      <c r="AC559" s="1">
        <v>7</v>
      </c>
      <c r="AD559" s="1">
        <v>5</v>
      </c>
      <c r="AE559" s="1">
        <v>9</v>
      </c>
      <c r="AF559" s="1">
        <v>3</v>
      </c>
      <c r="AG559" s="1">
        <v>7</v>
      </c>
    </row>
    <row r="560" spans="1:33" x14ac:dyDescent="0.2">
      <c r="A560" s="7" t="s">
        <v>382</v>
      </c>
      <c r="B560" t="s">
        <v>39</v>
      </c>
      <c r="C560" t="str">
        <f>LOOKUP(A560,collections!A:A,collections!D:D)</f>
        <v>E.bri</v>
      </c>
      <c r="D560" t="str">
        <f t="shared" si="11"/>
        <v>Adult</v>
      </c>
      <c r="E560" t="str">
        <f>LOOKUP(A560,collections!A:A,collections!I:I)</f>
        <v>Dried</v>
      </c>
      <c r="F560" s="1">
        <f>LOOKUP(A560,collections!A:A,collections!K:K) - LOOKUP(A560,collections!A:A,collections!E:E)</f>
        <v>311</v>
      </c>
      <c r="G560" s="11">
        <f>INDEX([1]Leaf!$A:$I, MATCH(LOOKUP(A560,collections!A:A,collections!Y:Y)&amp;"."&amp;RIGHT(B560),[1]Leaf!$E:$E,0), 6)</f>
        <v>43.44</v>
      </c>
      <c r="I560" s="9">
        <f>INDEX([1]Leaf!$A:$I, MATCH(LOOKUP(A560,collections!A:A,collections!Y:Y)&amp;"."&amp;RIGHT(B560),[1]Leaf!$E:$E,0), 7)</f>
        <v>1.0173000000000001</v>
      </c>
      <c r="R560" s="1">
        <v>5</v>
      </c>
      <c r="S560" s="1">
        <v>16</v>
      </c>
      <c r="T560" s="1">
        <v>5</v>
      </c>
      <c r="U560" s="1">
        <v>12</v>
      </c>
      <c r="V560" s="1">
        <v>5</v>
      </c>
      <c r="W560" s="1">
        <v>7</v>
      </c>
      <c r="X560" s="1">
        <v>3</v>
      </c>
      <c r="Y560" s="1">
        <v>10</v>
      </c>
      <c r="Z560" s="1">
        <v>10</v>
      </c>
      <c r="AA560" s="1">
        <v>12</v>
      </c>
      <c r="AB560" s="1">
        <v>5</v>
      </c>
      <c r="AC560" s="1">
        <v>13</v>
      </c>
      <c r="AD560" s="1">
        <v>4</v>
      </c>
      <c r="AE560" s="1">
        <v>17</v>
      </c>
      <c r="AF560" s="1">
        <v>5</v>
      </c>
      <c r="AG560" s="1">
        <v>11</v>
      </c>
    </row>
    <row r="561" spans="1:33" x14ac:dyDescent="0.2">
      <c r="A561" s="7" t="s">
        <v>383</v>
      </c>
      <c r="B561" t="s">
        <v>6</v>
      </c>
      <c r="C561" t="str">
        <f>LOOKUP(A561,collections!A:A,collections!D:D)</f>
        <v>E.fas</v>
      </c>
      <c r="D561" t="str">
        <f t="shared" si="11"/>
        <v>Adult</v>
      </c>
      <c r="E561" t="str">
        <f>LOOKUP(A561,collections!A:A,collections!I:I)</f>
        <v>Dried</v>
      </c>
      <c r="F561" s="1">
        <f>LOOKUP(A561,collections!A:A,collections!K:K) - LOOKUP(A561,collections!A:A,collections!E:E)</f>
        <v>311</v>
      </c>
      <c r="G561" s="11">
        <f>INDEX([1]Leaf!$A:$I, MATCH(LOOKUP(A561,collections!A:A,collections!Y:Y)&amp;"."&amp;RIGHT(B561),[1]Leaf!$E:$E,0), 6)</f>
        <v>12.88</v>
      </c>
      <c r="I561" s="9">
        <f>INDEX([1]Leaf!$A:$I, MATCH(LOOKUP(A561,collections!A:A,collections!Y:Y)&amp;"."&amp;RIGHT(B561),[1]Leaf!$E:$E,0), 7)</f>
        <v>0.32929999999999998</v>
      </c>
      <c r="R561" s="1">
        <v>6</v>
      </c>
      <c r="S561" s="1">
        <v>16</v>
      </c>
      <c r="T561" s="1">
        <v>5</v>
      </c>
      <c r="U561" s="1">
        <v>19</v>
      </c>
      <c r="V561" s="1">
        <v>6</v>
      </c>
      <c r="W561" s="1">
        <v>14</v>
      </c>
      <c r="X561" s="1">
        <v>4</v>
      </c>
      <c r="Y561" s="1">
        <v>12</v>
      </c>
      <c r="Z561" s="1">
        <v>5</v>
      </c>
      <c r="AA561" s="1">
        <v>11</v>
      </c>
      <c r="AB561" s="1">
        <v>6</v>
      </c>
      <c r="AC561" s="1">
        <v>9</v>
      </c>
      <c r="AD561" s="1">
        <v>3</v>
      </c>
      <c r="AE561" s="1">
        <v>7</v>
      </c>
      <c r="AF561" s="1">
        <v>2</v>
      </c>
      <c r="AG561" s="1">
        <v>8</v>
      </c>
    </row>
    <row r="562" spans="1:33" x14ac:dyDescent="0.2">
      <c r="A562" s="7" t="s">
        <v>383</v>
      </c>
      <c r="B562" t="s">
        <v>7</v>
      </c>
      <c r="C562" t="str">
        <f>LOOKUP(A562,collections!A:A,collections!D:D)</f>
        <v>E.fas</v>
      </c>
      <c r="D562" t="str">
        <f t="shared" si="11"/>
        <v>Adult</v>
      </c>
      <c r="E562" t="str">
        <f>LOOKUP(A562,collections!A:A,collections!I:I)</f>
        <v>Dried</v>
      </c>
      <c r="F562" s="1">
        <f>LOOKUP(A562,collections!A:A,collections!K:K) - LOOKUP(A562,collections!A:A,collections!E:E)</f>
        <v>311</v>
      </c>
      <c r="G562" s="11">
        <f>INDEX([1]Leaf!$A:$I, MATCH(LOOKUP(A562,collections!A:A,collections!Y:Y)&amp;"."&amp;RIGHT(B562),[1]Leaf!$E:$E,0), 6)</f>
        <v>20.48</v>
      </c>
      <c r="I562" s="9">
        <f>INDEX([1]Leaf!$A:$I, MATCH(LOOKUP(A562,collections!A:A,collections!Y:Y)&amp;"."&amp;RIGHT(B562),[1]Leaf!$E:$E,0), 7)</f>
        <v>0.48959999999999998</v>
      </c>
      <c r="R562" s="1">
        <v>6</v>
      </c>
      <c r="S562" s="1">
        <v>15</v>
      </c>
      <c r="T562" s="1">
        <v>6</v>
      </c>
      <c r="U562" s="1">
        <v>15</v>
      </c>
      <c r="V562" s="1">
        <v>3</v>
      </c>
      <c r="W562" s="1">
        <v>16</v>
      </c>
      <c r="X562" s="1">
        <v>7</v>
      </c>
      <c r="Y562" s="1">
        <v>13</v>
      </c>
      <c r="Z562" s="1">
        <v>3</v>
      </c>
      <c r="AA562" s="1">
        <v>15</v>
      </c>
      <c r="AB562" s="1">
        <v>4</v>
      </c>
      <c r="AC562" s="1">
        <v>13</v>
      </c>
      <c r="AD562" s="1">
        <v>2</v>
      </c>
      <c r="AE562" s="1">
        <v>14</v>
      </c>
      <c r="AF562" s="1">
        <v>4</v>
      </c>
      <c r="AG562" s="1">
        <v>18</v>
      </c>
    </row>
    <row r="563" spans="1:33" x14ac:dyDescent="0.2">
      <c r="A563" s="7" t="s">
        <v>383</v>
      </c>
      <c r="B563" t="s">
        <v>39</v>
      </c>
      <c r="C563" t="str">
        <f>LOOKUP(A563,collections!A:A,collections!D:D)</f>
        <v>E.fas</v>
      </c>
      <c r="D563" t="str">
        <f t="shared" si="11"/>
        <v>Adult</v>
      </c>
      <c r="E563" t="str">
        <f>LOOKUP(A563,collections!A:A,collections!I:I)</f>
        <v>Dried</v>
      </c>
      <c r="F563" s="1">
        <f>LOOKUP(A563,collections!A:A,collections!K:K) - LOOKUP(A563,collections!A:A,collections!E:E)</f>
        <v>311</v>
      </c>
      <c r="G563" s="11">
        <f>INDEX([1]Leaf!$A:$I, MATCH(LOOKUP(A563,collections!A:A,collections!Y:Y)&amp;"."&amp;RIGHT(B563),[1]Leaf!$E:$E,0), 6)</f>
        <v>22.09</v>
      </c>
      <c r="I563" s="9">
        <f>INDEX([1]Leaf!$A:$I, MATCH(LOOKUP(A563,collections!A:A,collections!Y:Y)&amp;"."&amp;RIGHT(B563),[1]Leaf!$E:$E,0), 7)</f>
        <v>0.54210000000000003</v>
      </c>
      <c r="S563" s="1">
        <v>12</v>
      </c>
      <c r="T563" s="1">
        <v>5</v>
      </c>
      <c r="U563" s="1">
        <v>14</v>
      </c>
      <c r="V563" s="1">
        <v>5</v>
      </c>
      <c r="W563" s="1">
        <v>17</v>
      </c>
      <c r="X563" s="1">
        <v>5</v>
      </c>
      <c r="Y563" s="1">
        <v>13</v>
      </c>
      <c r="Z563" s="1">
        <v>6</v>
      </c>
      <c r="AA563" s="1">
        <v>17</v>
      </c>
      <c r="AB563" s="1">
        <v>5</v>
      </c>
      <c r="AC563" s="1">
        <v>18</v>
      </c>
      <c r="AD563" s="1">
        <v>3</v>
      </c>
      <c r="AE563" s="1">
        <v>5</v>
      </c>
      <c r="AF563" s="1">
        <v>3</v>
      </c>
      <c r="AG563" s="1">
        <v>2</v>
      </c>
    </row>
    <row r="564" spans="1:33" x14ac:dyDescent="0.2">
      <c r="A564" s="7" t="s">
        <v>384</v>
      </c>
      <c r="B564" t="s">
        <v>6</v>
      </c>
      <c r="C564" t="str">
        <f>LOOKUP(A564,collections!A:A,collections!D:D)</f>
        <v>E.bri</v>
      </c>
      <c r="D564" t="str">
        <f t="shared" si="11"/>
        <v>Adult</v>
      </c>
      <c r="E564" t="str">
        <f>LOOKUP(A564,collections!A:A,collections!I:I)</f>
        <v>Dried</v>
      </c>
      <c r="F564" s="1">
        <f>LOOKUP(A564,collections!A:A,collections!K:K) - LOOKUP(A564,collections!A:A,collections!E:E)</f>
        <v>311</v>
      </c>
      <c r="G564" s="11">
        <f>INDEX([1]Leaf!$A:$I, MATCH(LOOKUP(A564,collections!A:A,collections!Y:Y)&amp;"."&amp;RIGHT(B564),[1]Leaf!$E:$E,0), 6)</f>
        <v>21.24</v>
      </c>
      <c r="I564" s="9">
        <f>INDEX([1]Leaf!$A:$I, MATCH(LOOKUP(A564,collections!A:A,collections!Y:Y)&amp;"."&amp;RIGHT(B564),[1]Leaf!$E:$E,0), 7)</f>
        <v>0.63329999999999997</v>
      </c>
      <c r="R564" s="1">
        <v>5</v>
      </c>
      <c r="S564" s="1">
        <v>2</v>
      </c>
      <c r="T564" s="1">
        <v>6</v>
      </c>
      <c r="U564" s="1">
        <v>1</v>
      </c>
      <c r="V564" s="1">
        <v>3</v>
      </c>
      <c r="W564" s="1">
        <v>2</v>
      </c>
      <c r="X564" s="1">
        <v>3</v>
      </c>
      <c r="Y564" s="1">
        <v>3</v>
      </c>
      <c r="Z564" s="1">
        <v>5</v>
      </c>
      <c r="AA564" s="1">
        <v>4</v>
      </c>
      <c r="AB564" s="1">
        <v>4</v>
      </c>
      <c r="AC564" s="1">
        <v>7</v>
      </c>
      <c r="AD564" s="1">
        <v>5</v>
      </c>
      <c r="AE564" s="1">
        <v>2</v>
      </c>
      <c r="AF564" s="1">
        <v>3</v>
      </c>
      <c r="AG564" s="1">
        <v>4</v>
      </c>
    </row>
    <row r="565" spans="1:33" x14ac:dyDescent="0.2">
      <c r="A565" s="7" t="s">
        <v>384</v>
      </c>
      <c r="B565" t="s">
        <v>7</v>
      </c>
      <c r="C565" t="str">
        <f>LOOKUP(A565,collections!A:A,collections!D:D)</f>
        <v>E.bri</v>
      </c>
      <c r="D565" t="str">
        <f t="shared" si="11"/>
        <v>Adult</v>
      </c>
      <c r="E565" t="str">
        <f>LOOKUP(A565,collections!A:A,collections!I:I)</f>
        <v>Dried</v>
      </c>
      <c r="F565" s="1">
        <f>LOOKUP(A565,collections!A:A,collections!K:K) - LOOKUP(A565,collections!A:A,collections!E:E)</f>
        <v>311</v>
      </c>
      <c r="G565" s="11">
        <f>INDEX([1]Leaf!$A:$I, MATCH(LOOKUP(A565,collections!A:A,collections!Y:Y)&amp;"."&amp;RIGHT(B565),[1]Leaf!$E:$E,0), 6)</f>
        <v>23.72</v>
      </c>
      <c r="I565" s="9">
        <f>INDEX([1]Leaf!$A:$I, MATCH(LOOKUP(A565,collections!A:A,collections!Y:Y)&amp;"."&amp;RIGHT(B565),[1]Leaf!$E:$E,0), 7)</f>
        <v>0.63300000000000001</v>
      </c>
      <c r="R565" s="1">
        <v>5</v>
      </c>
      <c r="S565" s="1">
        <v>2</v>
      </c>
      <c r="T565" s="1">
        <v>3</v>
      </c>
      <c r="U565" s="1">
        <v>1</v>
      </c>
      <c r="V565" s="1">
        <v>5</v>
      </c>
      <c r="W565" s="1">
        <v>2</v>
      </c>
      <c r="X565" s="1">
        <v>5</v>
      </c>
      <c r="Y565" s="1">
        <v>0</v>
      </c>
      <c r="Z565" s="1">
        <v>6</v>
      </c>
      <c r="AA565" s="1">
        <v>2</v>
      </c>
      <c r="AB565" s="1">
        <v>8</v>
      </c>
      <c r="AC565" s="1">
        <v>3</v>
      </c>
      <c r="AD565" s="1">
        <v>4</v>
      </c>
      <c r="AE565" s="1">
        <v>1</v>
      </c>
      <c r="AF565" s="1">
        <v>7</v>
      </c>
      <c r="AG565" s="1">
        <v>2</v>
      </c>
    </row>
    <row r="566" spans="1:33" x14ac:dyDescent="0.2">
      <c r="A566" s="7" t="s">
        <v>384</v>
      </c>
      <c r="B566" t="s">
        <v>39</v>
      </c>
      <c r="C566" t="str">
        <f>LOOKUP(A566,collections!A:A,collections!D:D)</f>
        <v>E.bri</v>
      </c>
      <c r="D566" t="str">
        <f t="shared" si="11"/>
        <v>Adult</v>
      </c>
      <c r="E566" t="str">
        <f>LOOKUP(A566,collections!A:A,collections!I:I)</f>
        <v>Dried</v>
      </c>
      <c r="F566" s="1">
        <f>LOOKUP(A566,collections!A:A,collections!K:K) - LOOKUP(A566,collections!A:A,collections!E:E)</f>
        <v>311</v>
      </c>
      <c r="G566" s="11">
        <f>INDEX([1]Leaf!$A:$I, MATCH(LOOKUP(A566,collections!A:A,collections!Y:Y)&amp;"."&amp;RIGHT(B566),[1]Leaf!$E:$E,0), 6)</f>
        <v>45.18</v>
      </c>
      <c r="I566" s="9">
        <f>INDEX([1]Leaf!$A:$I, MATCH(LOOKUP(A566,collections!A:A,collections!Y:Y)&amp;"."&amp;RIGHT(B566),[1]Leaf!$E:$E,0), 7)</f>
        <v>1.4678</v>
      </c>
      <c r="R566" s="1">
        <v>3</v>
      </c>
      <c r="S566" s="1">
        <v>5</v>
      </c>
      <c r="T566" s="1">
        <v>2</v>
      </c>
      <c r="U566" s="1">
        <v>7</v>
      </c>
      <c r="V566" s="1">
        <v>5</v>
      </c>
      <c r="W566" s="1">
        <v>4</v>
      </c>
      <c r="X566" s="1">
        <v>4</v>
      </c>
      <c r="Y566" s="1">
        <v>6</v>
      </c>
      <c r="Z566" s="1">
        <v>6</v>
      </c>
      <c r="AA566" s="1">
        <v>4</v>
      </c>
      <c r="AB566" s="1">
        <v>4</v>
      </c>
      <c r="AC566" s="1">
        <v>5</v>
      </c>
      <c r="AD566" s="1">
        <v>7</v>
      </c>
      <c r="AE566" s="1">
        <v>6</v>
      </c>
      <c r="AF566" s="1">
        <v>6</v>
      </c>
      <c r="AG566" s="1">
        <v>7</v>
      </c>
    </row>
    <row r="567" spans="1:33" x14ac:dyDescent="0.2">
      <c r="A567" s="7" t="s">
        <v>385</v>
      </c>
      <c r="B567" t="s">
        <v>6</v>
      </c>
      <c r="C567" t="str">
        <f>LOOKUP(A567,collections!A:A,collections!D:D)</f>
        <v>E.glblb</v>
      </c>
      <c r="D567" t="str">
        <f t="shared" si="11"/>
        <v>Adult</v>
      </c>
      <c r="E567" t="str">
        <f>LOOKUP(A567,collections!A:A,collections!I:I)</f>
        <v>Dried</v>
      </c>
      <c r="F567" s="1">
        <f>LOOKUP(A567,collections!A:A,collections!K:K) - LOOKUP(A567,collections!A:A,collections!E:E)</f>
        <v>311</v>
      </c>
      <c r="G567" s="11">
        <f>INDEX([1]Leaf!$A:$I, MATCH(LOOKUP(A567,collections!A:A,collections!Y:Y)&amp;"."&amp;RIGHT(B567),[1]Leaf!$E:$E,0), 6)</f>
        <v>41.17</v>
      </c>
      <c r="I567" s="9">
        <f>INDEX([1]Leaf!$A:$I, MATCH(LOOKUP(A567,collections!A:A,collections!Y:Y)&amp;"."&amp;RIGHT(B567),[1]Leaf!$E:$E,0), 7)</f>
        <v>1.1944999999999999</v>
      </c>
      <c r="R567" s="1">
        <v>6</v>
      </c>
      <c r="S567" s="1">
        <v>0</v>
      </c>
      <c r="T567" s="1">
        <v>5</v>
      </c>
      <c r="U567" s="1">
        <v>3</v>
      </c>
      <c r="V567" s="1">
        <v>8</v>
      </c>
      <c r="W567" s="1">
        <v>0</v>
      </c>
      <c r="X567" s="1">
        <v>5</v>
      </c>
      <c r="Y567" s="1">
        <v>5</v>
      </c>
      <c r="Z567" s="1">
        <v>6</v>
      </c>
      <c r="AA567" s="1">
        <v>8</v>
      </c>
      <c r="AB567" s="1">
        <v>3</v>
      </c>
      <c r="AC567" s="1">
        <v>9</v>
      </c>
      <c r="AD567" s="1">
        <v>5</v>
      </c>
      <c r="AE567" s="1">
        <v>9</v>
      </c>
      <c r="AF567" s="1">
        <v>4</v>
      </c>
      <c r="AG567" s="1">
        <v>11</v>
      </c>
    </row>
    <row r="568" spans="1:33" x14ac:dyDescent="0.2">
      <c r="A568" s="7" t="s">
        <v>385</v>
      </c>
      <c r="B568" t="s">
        <v>7</v>
      </c>
      <c r="C568" t="str">
        <f>LOOKUP(A568,collections!A:A,collections!D:D)</f>
        <v>E.glblb</v>
      </c>
      <c r="D568" t="str">
        <f t="shared" si="11"/>
        <v>Adult</v>
      </c>
      <c r="E568" t="str">
        <f>LOOKUP(A568,collections!A:A,collections!I:I)</f>
        <v>Dried</v>
      </c>
      <c r="F568" s="1">
        <f>LOOKUP(A568,collections!A:A,collections!K:K) - LOOKUP(A568,collections!A:A,collections!E:E)</f>
        <v>311</v>
      </c>
      <c r="G568" s="11">
        <f>INDEX([1]Leaf!$A:$I, MATCH(LOOKUP(A568,collections!A:A,collections!Y:Y)&amp;"."&amp;RIGHT(B568),[1]Leaf!$E:$E,0), 6)</f>
        <v>66.59</v>
      </c>
      <c r="I568" s="9">
        <f>INDEX([1]Leaf!$A:$I, MATCH(LOOKUP(A568,collections!A:A,collections!Y:Y)&amp;"."&amp;RIGHT(B568),[1]Leaf!$E:$E,0), 7)</f>
        <v>1.9621999999999999</v>
      </c>
      <c r="R568" s="1">
        <v>6</v>
      </c>
      <c r="S568" s="1">
        <v>11</v>
      </c>
      <c r="T568" s="1">
        <v>7</v>
      </c>
      <c r="U568" s="1">
        <v>10</v>
      </c>
      <c r="V568" s="1">
        <v>5</v>
      </c>
      <c r="W568" s="1">
        <v>15</v>
      </c>
      <c r="X568" s="1">
        <v>5</v>
      </c>
      <c r="Y568" s="1">
        <v>14</v>
      </c>
      <c r="Z568" s="1">
        <v>3</v>
      </c>
      <c r="AA568" s="1">
        <v>15</v>
      </c>
      <c r="AB568" s="1">
        <v>3</v>
      </c>
      <c r="AC568" s="1">
        <v>21</v>
      </c>
      <c r="AD568" s="1">
        <v>5</v>
      </c>
      <c r="AE568" s="1">
        <v>21</v>
      </c>
      <c r="AF568" s="1">
        <v>5</v>
      </c>
      <c r="AG568" s="1">
        <v>19</v>
      </c>
    </row>
    <row r="569" spans="1:33" x14ac:dyDescent="0.2">
      <c r="A569" s="7" t="s">
        <v>385</v>
      </c>
      <c r="B569" t="s">
        <v>39</v>
      </c>
      <c r="C569" t="str">
        <f>LOOKUP(A569,collections!A:A,collections!D:D)</f>
        <v>E.glblb</v>
      </c>
      <c r="D569" t="str">
        <f t="shared" si="11"/>
        <v>Adult</v>
      </c>
      <c r="E569" t="str">
        <f>LOOKUP(A569,collections!A:A,collections!I:I)</f>
        <v>Dried</v>
      </c>
      <c r="F569" s="1">
        <f>LOOKUP(A569,collections!A:A,collections!K:K) - LOOKUP(A569,collections!A:A,collections!E:E)</f>
        <v>311</v>
      </c>
      <c r="G569" s="11">
        <f>INDEX([1]Leaf!$A:$I, MATCH(LOOKUP(A569,collections!A:A,collections!Y:Y)&amp;"."&amp;RIGHT(B569),[1]Leaf!$E:$E,0), 6)</f>
        <v>70.8</v>
      </c>
      <c r="I569" s="9">
        <f>INDEX([1]Leaf!$A:$I, MATCH(LOOKUP(A569,collections!A:A,collections!Y:Y)&amp;"."&amp;RIGHT(B569),[1]Leaf!$E:$E,0), 7)</f>
        <v>2.6202999999999999</v>
      </c>
      <c r="R569" s="1">
        <v>4</v>
      </c>
      <c r="S569" s="1">
        <v>12</v>
      </c>
      <c r="T569" s="1">
        <v>4</v>
      </c>
      <c r="U569" s="1">
        <v>10</v>
      </c>
      <c r="V569" s="1">
        <v>6</v>
      </c>
      <c r="W569" s="1">
        <v>12</v>
      </c>
      <c r="X569" s="1">
        <v>5</v>
      </c>
      <c r="Y569" s="1">
        <v>11</v>
      </c>
      <c r="Z569" s="1">
        <v>5</v>
      </c>
      <c r="AA569" s="1">
        <v>12</v>
      </c>
      <c r="AB569" s="1">
        <v>5</v>
      </c>
      <c r="AC569" s="1">
        <v>14</v>
      </c>
      <c r="AD569" s="1">
        <v>4</v>
      </c>
      <c r="AE569" s="1">
        <v>13</v>
      </c>
      <c r="AF569" s="1">
        <v>5</v>
      </c>
      <c r="AG569" s="1">
        <v>14</v>
      </c>
    </row>
    <row r="570" spans="1:33" x14ac:dyDescent="0.2">
      <c r="A570" s="7" t="s">
        <v>386</v>
      </c>
      <c r="B570" t="s">
        <v>6</v>
      </c>
      <c r="C570" t="str">
        <f>LOOKUP(A570,collections!A:A,collections!D:D)</f>
        <v>E.bri</v>
      </c>
      <c r="D570" t="str">
        <f t="shared" si="11"/>
        <v>Adult</v>
      </c>
      <c r="E570" t="str">
        <f>LOOKUP(A570,collections!A:A,collections!I:I)</f>
        <v>Dried</v>
      </c>
      <c r="F570" s="1">
        <f>LOOKUP(A570,collections!A:A,collections!K:K) - LOOKUP(A570,collections!A:A,collections!E:E)</f>
        <v>317</v>
      </c>
      <c r="G570" s="11">
        <f>INDEX([1]Leaf!$A:$I, MATCH(LOOKUP(A570,collections!A:A,collections!Y:Y)&amp;"."&amp;RIGHT(B570),[1]Leaf!$E:$E,0), 6)</f>
        <v>13.9</v>
      </c>
      <c r="I570" s="9">
        <f>INDEX([1]Leaf!$A:$I, MATCH(LOOKUP(A570,collections!A:A,collections!Y:Y)&amp;"."&amp;RIGHT(B570),[1]Leaf!$E:$E,0), 7)</f>
        <v>0.30709999999999998</v>
      </c>
      <c r="R570" s="1">
        <v>3</v>
      </c>
      <c r="S570" s="1">
        <v>9</v>
      </c>
      <c r="T570" s="1">
        <v>5</v>
      </c>
      <c r="U570" s="1">
        <v>12</v>
      </c>
      <c r="V570" s="1">
        <v>6</v>
      </c>
      <c r="W570" s="1">
        <v>8</v>
      </c>
      <c r="X570" s="1">
        <v>4</v>
      </c>
      <c r="Y570" s="1">
        <v>9</v>
      </c>
      <c r="Z570" s="1">
        <v>5</v>
      </c>
      <c r="AA570" s="1">
        <v>9</v>
      </c>
      <c r="AB570" s="1">
        <v>4</v>
      </c>
      <c r="AC570" s="1">
        <v>12</v>
      </c>
      <c r="AD570" s="1">
        <v>4</v>
      </c>
      <c r="AE570" s="1">
        <v>8</v>
      </c>
      <c r="AF570" s="1">
        <v>5</v>
      </c>
      <c r="AG570" s="1">
        <v>9</v>
      </c>
    </row>
    <row r="571" spans="1:33" x14ac:dyDescent="0.2">
      <c r="A571" s="7" t="s">
        <v>386</v>
      </c>
      <c r="B571" t="s">
        <v>7</v>
      </c>
      <c r="C571" t="str">
        <f>LOOKUP(A571,collections!A:A,collections!D:D)</f>
        <v>E.bri</v>
      </c>
      <c r="D571" t="str">
        <f t="shared" si="11"/>
        <v>Adult</v>
      </c>
      <c r="E571" t="str">
        <f>LOOKUP(A571,collections!A:A,collections!I:I)</f>
        <v>Dried</v>
      </c>
      <c r="F571" s="1">
        <f>LOOKUP(A571,collections!A:A,collections!K:K) - LOOKUP(A571,collections!A:A,collections!E:E)</f>
        <v>317</v>
      </c>
      <c r="G571" s="11">
        <f>INDEX([1]Leaf!$A:$I, MATCH(LOOKUP(A571,collections!A:A,collections!Y:Y)&amp;"."&amp;RIGHT(B571),[1]Leaf!$E:$E,0), 6)</f>
        <v>26.91</v>
      </c>
      <c r="I571" s="9">
        <f>INDEX([1]Leaf!$A:$I, MATCH(LOOKUP(A571,collections!A:A,collections!Y:Y)&amp;"."&amp;RIGHT(B571),[1]Leaf!$E:$E,0), 7)</f>
        <v>0.66720000000000002</v>
      </c>
      <c r="R571" s="1">
        <v>2</v>
      </c>
      <c r="S571" s="1">
        <v>5</v>
      </c>
      <c r="T571" s="1">
        <v>5</v>
      </c>
      <c r="U571" s="1">
        <v>7</v>
      </c>
      <c r="V571" s="1">
        <v>3</v>
      </c>
      <c r="W571" s="1">
        <v>4</v>
      </c>
      <c r="X571" s="1">
        <v>5</v>
      </c>
      <c r="Y571" s="1">
        <v>4</v>
      </c>
      <c r="Z571" s="1">
        <v>6</v>
      </c>
      <c r="AA571" s="1">
        <v>9</v>
      </c>
      <c r="AB571" s="1">
        <v>4</v>
      </c>
      <c r="AC571" s="1">
        <v>10</v>
      </c>
      <c r="AD571" s="1">
        <v>5</v>
      </c>
      <c r="AE571" s="1">
        <v>4</v>
      </c>
      <c r="AF571" s="1">
        <v>4</v>
      </c>
      <c r="AG571" s="1">
        <v>5</v>
      </c>
    </row>
    <row r="572" spans="1:33" x14ac:dyDescent="0.2">
      <c r="A572" s="7" t="s">
        <v>386</v>
      </c>
      <c r="B572" t="s">
        <v>39</v>
      </c>
      <c r="C572" t="str">
        <f>LOOKUP(A572,collections!A:A,collections!D:D)</f>
        <v>E.bri</v>
      </c>
      <c r="D572" t="str">
        <f t="shared" si="11"/>
        <v>Adult</v>
      </c>
      <c r="E572" t="str">
        <f>LOOKUP(A572,collections!A:A,collections!I:I)</f>
        <v>Dried</v>
      </c>
      <c r="F572" s="1">
        <f>LOOKUP(A572,collections!A:A,collections!K:K) - LOOKUP(A572,collections!A:A,collections!E:E)</f>
        <v>317</v>
      </c>
      <c r="G572" s="11">
        <f>INDEX([1]Leaf!$A:$I, MATCH(LOOKUP(A572,collections!A:A,collections!Y:Y)&amp;"."&amp;RIGHT(B572),[1]Leaf!$E:$E,0), 6)</f>
        <v>40.18</v>
      </c>
      <c r="I572" s="9">
        <f>INDEX([1]Leaf!$A:$I, MATCH(LOOKUP(A572,collections!A:A,collections!Y:Y)&amp;"."&amp;RIGHT(B572),[1]Leaf!$E:$E,0), 7)</f>
        <v>1.1336999999999999</v>
      </c>
      <c r="R572" s="1">
        <v>6</v>
      </c>
      <c r="S572" s="1">
        <v>5</v>
      </c>
      <c r="T572" s="1">
        <v>4</v>
      </c>
      <c r="U572" s="1">
        <v>6</v>
      </c>
      <c r="V572" s="1">
        <v>3</v>
      </c>
      <c r="W572" s="1">
        <v>5</v>
      </c>
      <c r="X572" s="1">
        <v>2</v>
      </c>
      <c r="Y572" s="1">
        <v>5</v>
      </c>
      <c r="Z572" s="1">
        <v>5</v>
      </c>
      <c r="AA572" s="1">
        <v>7</v>
      </c>
      <c r="AB572" s="1">
        <v>5</v>
      </c>
      <c r="AC572" s="1">
        <v>6</v>
      </c>
      <c r="AD572" s="1">
        <v>4</v>
      </c>
      <c r="AE572" s="1">
        <v>8</v>
      </c>
      <c r="AF572" s="1">
        <v>7</v>
      </c>
      <c r="AG572" s="1">
        <v>9</v>
      </c>
    </row>
    <row r="573" spans="1:33" x14ac:dyDescent="0.2">
      <c r="A573" s="7" t="s">
        <v>387</v>
      </c>
      <c r="B573" t="s">
        <v>6</v>
      </c>
      <c r="C573" t="str">
        <f>LOOKUP(A573,collections!A:A,collections!D:D)</f>
        <v>E.cyp</v>
      </c>
      <c r="D573" t="str">
        <f t="shared" si="11"/>
        <v>Adult</v>
      </c>
      <c r="E573" t="str">
        <f>LOOKUP(A573,collections!A:A,collections!I:I)</f>
        <v>Dried</v>
      </c>
      <c r="F573" s="1">
        <f>LOOKUP(A573,collections!A:A,collections!K:K) - LOOKUP(A573,collections!A:A,collections!E:E)</f>
        <v>529</v>
      </c>
      <c r="G573" s="11">
        <f>INDEX([1]Leaf!$A:$I, MATCH(LOOKUP(A573,collections!A:A,collections!Y:Y)&amp;"."&amp;RIGHT(B573),[1]Leaf!$E:$E,0), 6)</f>
        <v>37.85</v>
      </c>
      <c r="I573" s="9">
        <f>INDEX([1]Leaf!$A:$I, MATCH(LOOKUP(A573,collections!A:A,collections!Y:Y)&amp;"."&amp;RIGHT(B573),[1]Leaf!$E:$E,0), 7)</f>
        <v>0.65500000000000003</v>
      </c>
      <c r="R573" s="1">
        <v>6</v>
      </c>
      <c r="S573" s="1">
        <v>20</v>
      </c>
      <c r="T573" s="1">
        <v>7</v>
      </c>
      <c r="U573" s="1">
        <v>16</v>
      </c>
      <c r="V573" s="1">
        <v>6</v>
      </c>
      <c r="W573" s="1">
        <v>14</v>
      </c>
      <c r="X573" s="1">
        <v>5</v>
      </c>
      <c r="Y573" s="1">
        <v>15</v>
      </c>
      <c r="Z573" s="1">
        <v>5</v>
      </c>
      <c r="AA573" s="1">
        <v>21</v>
      </c>
      <c r="AB573" s="1">
        <v>3</v>
      </c>
      <c r="AC573" s="1">
        <v>19</v>
      </c>
      <c r="AD573" s="1">
        <v>3</v>
      </c>
      <c r="AE573" s="1">
        <v>19</v>
      </c>
      <c r="AF573" s="1">
        <v>3</v>
      </c>
      <c r="AG573" s="1">
        <v>23</v>
      </c>
    </row>
    <row r="574" spans="1:33" x14ac:dyDescent="0.2">
      <c r="A574" s="7" t="s">
        <v>387</v>
      </c>
      <c r="B574" t="s">
        <v>7</v>
      </c>
      <c r="C574" t="str">
        <f>LOOKUP(A574,collections!A:A,collections!D:D)</f>
        <v>E.cyp</v>
      </c>
      <c r="D574" t="str">
        <f t="shared" si="11"/>
        <v>Adult</v>
      </c>
      <c r="E574" t="str">
        <f>LOOKUP(A574,collections!A:A,collections!I:I)</f>
        <v>Dried</v>
      </c>
      <c r="F574" s="1">
        <f>LOOKUP(A574,collections!A:A,collections!K:K) - LOOKUP(A574,collections!A:A,collections!E:E)</f>
        <v>529</v>
      </c>
      <c r="G574" s="11">
        <f>INDEX([1]Leaf!$A:$I, MATCH(LOOKUP(A574,collections!A:A,collections!Y:Y)&amp;"."&amp;RIGHT(B574),[1]Leaf!$E:$E,0), 6)</f>
        <v>63.86</v>
      </c>
      <c r="I574" s="9">
        <f>INDEX([1]Leaf!$A:$I, MATCH(LOOKUP(A574,collections!A:A,collections!Y:Y)&amp;"."&amp;RIGHT(B574),[1]Leaf!$E:$E,0), 7)</f>
        <v>1.2789999999999999</v>
      </c>
      <c r="R574" s="1">
        <v>6</v>
      </c>
      <c r="S574" s="1">
        <v>17</v>
      </c>
      <c r="T574" s="1">
        <v>7</v>
      </c>
      <c r="U574" s="1">
        <v>11</v>
      </c>
      <c r="V574" s="1">
        <v>6</v>
      </c>
      <c r="W574" s="1">
        <v>15</v>
      </c>
      <c r="X574" s="1">
        <v>4</v>
      </c>
      <c r="Y574" s="1">
        <v>13</v>
      </c>
      <c r="Z574" s="1">
        <v>7</v>
      </c>
      <c r="AA574" s="1">
        <v>24</v>
      </c>
      <c r="AB574" s="1">
        <v>8</v>
      </c>
      <c r="AC574" s="1">
        <v>17</v>
      </c>
      <c r="AD574" s="1">
        <v>4</v>
      </c>
      <c r="AE574" s="1">
        <v>19</v>
      </c>
      <c r="AF574" s="1">
        <v>4</v>
      </c>
      <c r="AG574" s="1">
        <v>15</v>
      </c>
    </row>
    <row r="575" spans="1:33" x14ac:dyDescent="0.2">
      <c r="A575" s="7" t="s">
        <v>387</v>
      </c>
      <c r="B575" t="s">
        <v>39</v>
      </c>
      <c r="C575" t="str">
        <f>LOOKUP(A575,collections!A:A,collections!D:D)</f>
        <v>E.cyp</v>
      </c>
      <c r="D575" t="str">
        <f t="shared" si="11"/>
        <v>Adult</v>
      </c>
      <c r="E575" t="str">
        <f>LOOKUP(A575,collections!A:A,collections!I:I)</f>
        <v>Dried</v>
      </c>
      <c r="F575" s="1">
        <f>LOOKUP(A575,collections!A:A,collections!K:K) - LOOKUP(A575,collections!A:A,collections!E:E)</f>
        <v>529</v>
      </c>
      <c r="G575" s="11">
        <f>INDEX([1]Leaf!$A:$I, MATCH(LOOKUP(A575,collections!A:A,collections!Y:Y)&amp;"."&amp;RIGHT(B575),[1]Leaf!$E:$E,0), 6)</f>
        <v>28.22</v>
      </c>
      <c r="I575" s="9">
        <f>INDEX([1]Leaf!$A:$I, MATCH(LOOKUP(A575,collections!A:A,collections!Y:Y)&amp;"."&amp;RIGHT(B575),[1]Leaf!$E:$E,0), 7)</f>
        <v>0.56000000000000005</v>
      </c>
      <c r="R575" s="1">
        <v>4</v>
      </c>
      <c r="S575" s="1">
        <v>19</v>
      </c>
      <c r="T575" s="1">
        <v>4</v>
      </c>
      <c r="U575" s="1">
        <v>16</v>
      </c>
      <c r="V575" s="1">
        <v>3</v>
      </c>
      <c r="W575" s="1">
        <v>23</v>
      </c>
      <c r="X575" s="1">
        <v>5</v>
      </c>
      <c r="Y575" s="1">
        <v>21</v>
      </c>
      <c r="Z575" s="1">
        <v>5</v>
      </c>
      <c r="AA575" s="1">
        <v>0</v>
      </c>
      <c r="AB575" s="1">
        <v>6</v>
      </c>
      <c r="AC575" s="1">
        <v>0</v>
      </c>
      <c r="AD575" s="1">
        <v>7</v>
      </c>
      <c r="AE575" s="1">
        <v>14</v>
      </c>
      <c r="AF575" s="1">
        <v>5</v>
      </c>
      <c r="AG575" s="1">
        <v>14</v>
      </c>
    </row>
    <row r="576" spans="1:33" x14ac:dyDescent="0.2">
      <c r="A576" s="7" t="s">
        <v>388</v>
      </c>
      <c r="B576" t="s">
        <v>6</v>
      </c>
      <c r="C576" t="str">
        <f>LOOKUP(A576,collections!A:A,collections!D:D)</f>
        <v>E.long</v>
      </c>
      <c r="D576" t="str">
        <f t="shared" si="11"/>
        <v>Adult</v>
      </c>
      <c r="E576" t="str">
        <f>LOOKUP(A576,collections!A:A,collections!I:I)</f>
        <v>Dried</v>
      </c>
      <c r="F576" s="1">
        <f>LOOKUP(A576,collections!A:A,collections!K:K) - LOOKUP(A576,collections!A:A,collections!E:E)</f>
        <v>169</v>
      </c>
      <c r="G576" s="11">
        <f>INDEX([1]Leaf!$A:$I, MATCH(LOOKUP(A576,collections!A:A,collections!Y:Y)&amp;"."&amp;RIGHT(B576),[1]Leaf!$E:$E,0), 6)</f>
        <v>38.950000000000003</v>
      </c>
      <c r="I576" s="9">
        <f>INDEX([1]Leaf!$A:$I, MATCH(LOOKUP(A576,collections!A:A,collections!Y:Y)&amp;"."&amp;RIGHT(B576),[1]Leaf!$E:$E,0), 7)</f>
        <v>0.92390000000000005</v>
      </c>
      <c r="R576" s="1">
        <v>4</v>
      </c>
      <c r="S576" s="1">
        <v>10</v>
      </c>
      <c r="T576" s="1">
        <v>6</v>
      </c>
      <c r="U576" s="1">
        <v>10</v>
      </c>
      <c r="V576" s="1">
        <v>4</v>
      </c>
      <c r="W576" s="1">
        <v>12</v>
      </c>
      <c r="X576" s="1">
        <v>6</v>
      </c>
      <c r="Y576" s="1">
        <v>9</v>
      </c>
      <c r="Z576" s="1">
        <v>5</v>
      </c>
      <c r="AA576" s="1">
        <v>13</v>
      </c>
      <c r="AB576" s="1">
        <v>5</v>
      </c>
      <c r="AC576" s="1">
        <v>11</v>
      </c>
      <c r="AD576" s="1">
        <v>4</v>
      </c>
      <c r="AE576" s="1">
        <v>11</v>
      </c>
      <c r="AF576" s="1">
        <v>3</v>
      </c>
      <c r="AG576" s="1">
        <v>12</v>
      </c>
    </row>
    <row r="577" spans="1:33" x14ac:dyDescent="0.2">
      <c r="A577" s="7" t="s">
        <v>388</v>
      </c>
      <c r="B577" t="s">
        <v>7</v>
      </c>
      <c r="C577" t="str">
        <f>LOOKUP(A577,collections!A:A,collections!D:D)</f>
        <v>E.long</v>
      </c>
      <c r="D577" t="str">
        <f t="shared" si="11"/>
        <v>Adult</v>
      </c>
      <c r="E577" t="str">
        <f>LOOKUP(A577,collections!A:A,collections!I:I)</f>
        <v>Dried</v>
      </c>
      <c r="F577" s="1">
        <f>LOOKUP(A577,collections!A:A,collections!K:K) - LOOKUP(A577,collections!A:A,collections!E:E)</f>
        <v>169</v>
      </c>
      <c r="G577" s="11">
        <f>INDEX([1]Leaf!$A:$I, MATCH(LOOKUP(A577,collections!A:A,collections!Y:Y)&amp;"."&amp;RIGHT(B577),[1]Leaf!$E:$E,0), 6)</f>
        <v>67.14</v>
      </c>
      <c r="I577" s="9">
        <f>INDEX([1]Leaf!$A:$I, MATCH(LOOKUP(A577,collections!A:A,collections!Y:Y)&amp;"."&amp;RIGHT(B577),[1]Leaf!$E:$E,0), 7)</f>
        <v>1.3101</v>
      </c>
      <c r="R577" s="1">
        <v>5</v>
      </c>
      <c r="S577" s="1">
        <v>17</v>
      </c>
      <c r="T577" s="1">
        <v>5</v>
      </c>
      <c r="U577" s="1">
        <v>19</v>
      </c>
      <c r="V577" s="1">
        <v>4</v>
      </c>
      <c r="W577" s="1">
        <v>20</v>
      </c>
      <c r="X577" s="1">
        <v>5</v>
      </c>
      <c r="Y577" s="1">
        <v>21</v>
      </c>
      <c r="Z577" s="1">
        <v>5</v>
      </c>
      <c r="AA577" s="1">
        <v>11</v>
      </c>
      <c r="AB577" s="1">
        <v>2</v>
      </c>
      <c r="AC577" s="1">
        <v>9</v>
      </c>
      <c r="AD577" s="1">
        <v>5</v>
      </c>
      <c r="AE577" s="1">
        <v>13</v>
      </c>
      <c r="AF577" s="1">
        <v>4</v>
      </c>
      <c r="AG577" s="1">
        <v>14</v>
      </c>
    </row>
    <row r="578" spans="1:33" x14ac:dyDescent="0.2">
      <c r="A578" s="7" t="s">
        <v>388</v>
      </c>
      <c r="B578" t="s">
        <v>39</v>
      </c>
      <c r="C578" t="str">
        <f>LOOKUP(A578,collections!A:A,collections!D:D)</f>
        <v>E.long</v>
      </c>
      <c r="D578" t="str">
        <f t="shared" si="11"/>
        <v>Adult</v>
      </c>
      <c r="E578" t="str">
        <f>LOOKUP(A578,collections!A:A,collections!I:I)</f>
        <v>Dried</v>
      </c>
      <c r="F578" s="1">
        <f>LOOKUP(A578,collections!A:A,collections!K:K) - LOOKUP(A578,collections!A:A,collections!E:E)</f>
        <v>169</v>
      </c>
      <c r="G578" s="11">
        <f>INDEX([1]Leaf!$A:$I, MATCH(LOOKUP(A578,collections!A:A,collections!Y:Y)&amp;"."&amp;RIGHT(B578),[1]Leaf!$E:$E,0), 6)</f>
        <v>90.52</v>
      </c>
      <c r="I578" s="9">
        <f>INDEX([1]Leaf!$A:$I, MATCH(LOOKUP(A578,collections!A:A,collections!Y:Y)&amp;"."&amp;RIGHT(B578),[1]Leaf!$E:$E,0), 7)</f>
        <v>1.9276</v>
      </c>
      <c r="R578" s="1">
        <v>5</v>
      </c>
      <c r="S578" s="1">
        <v>12</v>
      </c>
      <c r="T578" s="1">
        <v>3</v>
      </c>
      <c r="U578" s="1">
        <v>18</v>
      </c>
      <c r="V578" s="1">
        <v>4</v>
      </c>
      <c r="W578" s="1">
        <v>13</v>
      </c>
      <c r="X578" s="1">
        <v>5</v>
      </c>
      <c r="Y578" s="1">
        <v>14</v>
      </c>
      <c r="Z578" s="1">
        <v>3</v>
      </c>
      <c r="AA578" s="1">
        <v>0</v>
      </c>
      <c r="AB578" s="1">
        <v>4</v>
      </c>
      <c r="AC578" s="1">
        <v>0</v>
      </c>
      <c r="AD578" s="1">
        <v>3</v>
      </c>
      <c r="AE578" s="1">
        <v>8</v>
      </c>
      <c r="AF578" s="1">
        <v>5</v>
      </c>
      <c r="AG578" s="1">
        <v>11</v>
      </c>
    </row>
    <row r="579" spans="1:33" x14ac:dyDescent="0.2">
      <c r="A579" s="7" t="s">
        <v>389</v>
      </c>
      <c r="B579" t="s">
        <v>6</v>
      </c>
      <c r="C579" t="str">
        <f>LOOKUP(A579,collections!A:A,collections!D:D)</f>
        <v>E.ela</v>
      </c>
      <c r="D579" t="str">
        <f t="shared" si="11"/>
        <v>Adult</v>
      </c>
      <c r="E579" t="str">
        <f>LOOKUP(A579,collections!A:A,collections!I:I)</f>
        <v>Dried</v>
      </c>
      <c r="F579" s="1">
        <f>LOOKUP(A579,collections!A:A,collections!K:K) - LOOKUP(A579,collections!A:A,collections!E:E)</f>
        <v>169</v>
      </c>
      <c r="G579" s="11">
        <f>INDEX([1]Leaf!$A:$I, MATCH(LOOKUP(A579,collections!A:A,collections!Y:Y)&amp;"."&amp;RIGHT(B579),[1]Leaf!$E:$E,0), 6)</f>
        <v>12.13</v>
      </c>
      <c r="I579" s="9">
        <f>INDEX([1]Leaf!$A:$I, MATCH(LOOKUP(A579,collections!A:A,collections!Y:Y)&amp;"."&amp;RIGHT(B579),[1]Leaf!$E:$E,0), 7)</f>
        <v>0.1396</v>
      </c>
      <c r="R579" s="12">
        <v>3</v>
      </c>
      <c r="S579" s="12">
        <v>0</v>
      </c>
      <c r="T579" s="12">
        <v>4</v>
      </c>
      <c r="U579" s="12">
        <v>0</v>
      </c>
      <c r="V579" s="12">
        <v>5</v>
      </c>
      <c r="W579" s="12">
        <v>0</v>
      </c>
      <c r="X579" s="12">
        <v>5</v>
      </c>
      <c r="Y579" s="12">
        <v>0</v>
      </c>
      <c r="Z579" s="12">
        <v>5</v>
      </c>
      <c r="AA579" s="12">
        <v>1</v>
      </c>
      <c r="AB579" s="12">
        <v>4</v>
      </c>
      <c r="AC579" s="12">
        <v>2</v>
      </c>
      <c r="AD579" s="12">
        <v>4</v>
      </c>
      <c r="AE579" s="12">
        <v>0</v>
      </c>
      <c r="AF579" s="12">
        <v>5</v>
      </c>
      <c r="AG579" s="12">
        <v>0</v>
      </c>
    </row>
    <row r="580" spans="1:33" x14ac:dyDescent="0.2">
      <c r="A580" s="7" t="s">
        <v>389</v>
      </c>
      <c r="B580" t="s">
        <v>7</v>
      </c>
      <c r="C580" t="str">
        <f>LOOKUP(A580,collections!A:A,collections!D:D)</f>
        <v>E.ela</v>
      </c>
      <c r="D580" t="str">
        <f t="shared" si="11"/>
        <v>Adult</v>
      </c>
      <c r="E580" t="str">
        <f>LOOKUP(A580,collections!A:A,collections!I:I)</f>
        <v>Dried</v>
      </c>
      <c r="F580" s="1">
        <f>LOOKUP(A580,collections!A:A,collections!K:K) - LOOKUP(A580,collections!A:A,collections!E:E)</f>
        <v>169</v>
      </c>
      <c r="G580" s="11">
        <f>INDEX([1]Leaf!$A:$I, MATCH(LOOKUP(A580,collections!A:A,collections!Y:Y)&amp;"."&amp;RIGHT(B580),[1]Leaf!$E:$E,0), 6)</f>
        <v>13.78</v>
      </c>
      <c r="I580" s="9">
        <f>INDEX([1]Leaf!$A:$I, MATCH(LOOKUP(A580,collections!A:A,collections!Y:Y)&amp;"."&amp;RIGHT(B580),[1]Leaf!$E:$E,0), 7)</f>
        <v>0.1711</v>
      </c>
      <c r="R580" s="12">
        <v>4</v>
      </c>
      <c r="S580" s="12">
        <v>0</v>
      </c>
      <c r="T580" s="12">
        <v>2</v>
      </c>
      <c r="U580" s="12">
        <v>0</v>
      </c>
      <c r="V580" s="12">
        <v>2</v>
      </c>
      <c r="W580" s="12">
        <v>0</v>
      </c>
      <c r="X580" s="12">
        <v>1</v>
      </c>
      <c r="Y580" s="12">
        <v>0</v>
      </c>
      <c r="Z580" s="12">
        <v>3</v>
      </c>
      <c r="AA580" s="12">
        <v>0</v>
      </c>
      <c r="AB580" s="12">
        <v>5</v>
      </c>
      <c r="AC580" s="12">
        <v>0</v>
      </c>
      <c r="AD580" s="12">
        <v>2</v>
      </c>
      <c r="AE580" s="12">
        <v>0</v>
      </c>
      <c r="AF580" s="12">
        <v>3</v>
      </c>
      <c r="AG580" s="12">
        <v>0</v>
      </c>
    </row>
    <row r="581" spans="1:33" x14ac:dyDescent="0.2">
      <c r="A581" s="7" t="s">
        <v>389</v>
      </c>
      <c r="B581" t="s">
        <v>39</v>
      </c>
      <c r="C581" t="str">
        <f>LOOKUP(A581,collections!A:A,collections!D:D)</f>
        <v>E.ela</v>
      </c>
      <c r="D581" t="str">
        <f t="shared" si="11"/>
        <v>Adult</v>
      </c>
      <c r="E581" t="str">
        <f>LOOKUP(A581,collections!A:A,collections!I:I)</f>
        <v>Dried</v>
      </c>
      <c r="F581" s="1">
        <f>LOOKUP(A581,collections!A:A,collections!K:K) - LOOKUP(A581,collections!A:A,collections!E:E)</f>
        <v>169</v>
      </c>
      <c r="G581" s="11">
        <f>INDEX([1]Leaf!$A:$I, MATCH(LOOKUP(A581,collections!A:A,collections!Y:Y)&amp;"."&amp;RIGHT(B581),[1]Leaf!$E:$E,0), 6)</f>
        <v>13.31</v>
      </c>
      <c r="I581" s="9">
        <f>INDEX([1]Leaf!$A:$I, MATCH(LOOKUP(A581,collections!A:A,collections!Y:Y)&amp;"."&amp;RIGHT(B581),[1]Leaf!$E:$E,0), 7)</f>
        <v>0.14860000000000001</v>
      </c>
      <c r="R581" s="12">
        <v>1</v>
      </c>
      <c r="S581" s="12">
        <v>0</v>
      </c>
      <c r="T581" s="12">
        <v>4</v>
      </c>
      <c r="U581" s="12">
        <v>0</v>
      </c>
      <c r="V581" s="12">
        <v>4</v>
      </c>
      <c r="W581" s="12">
        <v>0</v>
      </c>
      <c r="X581" s="12">
        <v>1</v>
      </c>
      <c r="Y581" s="12">
        <v>0</v>
      </c>
      <c r="Z581" s="13">
        <v>1</v>
      </c>
      <c r="AA581" s="13">
        <v>1</v>
      </c>
      <c r="AB581" s="13">
        <v>2</v>
      </c>
      <c r="AC581" s="13">
        <v>0</v>
      </c>
      <c r="AD581" s="13">
        <v>1</v>
      </c>
      <c r="AE581" s="13">
        <v>0</v>
      </c>
      <c r="AF581" s="13">
        <v>1</v>
      </c>
      <c r="AG581" s="13">
        <v>1</v>
      </c>
    </row>
    <row r="582" spans="1:33" x14ac:dyDescent="0.2">
      <c r="A582" s="7" t="s">
        <v>395</v>
      </c>
      <c r="B582" t="s">
        <v>6</v>
      </c>
      <c r="C582" t="str">
        <f>LOOKUP(A582,collections!A:A,collections!D:D)</f>
        <v>E.obl</v>
      </c>
      <c r="D582" t="str">
        <f t="shared" si="11"/>
        <v>Adult</v>
      </c>
      <c r="E582" t="str">
        <f>LOOKUP(A582,collections!A:A,collections!I:I)</f>
        <v>Dried</v>
      </c>
      <c r="F582" s="1">
        <f>LOOKUP(A582,collections!A:A,collections!K:K) - LOOKUP(A582,collections!A:A,collections!E:E)</f>
        <v>464</v>
      </c>
      <c r="G582" s="11">
        <f>INDEX([1]Leaf!$A:$I, MATCH(LOOKUP(A582,collections!A:A,collections!Y:Y)&amp;"."&amp;RIGHT(B582),[1]Leaf!$E:$E,0), 6)</f>
        <v>30.02</v>
      </c>
      <c r="I582" s="9">
        <f>INDEX([1]Leaf!$A:$I, MATCH(LOOKUP(A582,collections!A:A,collections!Y:Y)&amp;"."&amp;RIGHT(B582),[1]Leaf!$E:$E,0), 7)</f>
        <v>0.65100000000000002</v>
      </c>
      <c r="R582" s="1">
        <v>5</v>
      </c>
      <c r="S582" s="1">
        <v>9</v>
      </c>
      <c r="T582" s="1">
        <v>5</v>
      </c>
      <c r="U582" s="1">
        <v>11</v>
      </c>
      <c r="V582" s="1">
        <v>6</v>
      </c>
      <c r="W582" s="1">
        <v>11</v>
      </c>
      <c r="X582" s="1">
        <v>5</v>
      </c>
      <c r="Y582" s="1">
        <v>10</v>
      </c>
      <c r="Z582">
        <v>4</v>
      </c>
      <c r="AA582">
        <v>3</v>
      </c>
      <c r="AB582">
        <v>4</v>
      </c>
      <c r="AC582">
        <v>3</v>
      </c>
      <c r="AD582" s="1">
        <v>2</v>
      </c>
      <c r="AE582" s="1">
        <v>5</v>
      </c>
      <c r="AF582" s="1">
        <v>4</v>
      </c>
      <c r="AG582" s="1">
        <v>4</v>
      </c>
    </row>
    <row r="583" spans="1:33" x14ac:dyDescent="0.2">
      <c r="A583" s="7" t="s">
        <v>395</v>
      </c>
      <c r="B583" t="s">
        <v>7</v>
      </c>
      <c r="C583" t="str">
        <f>LOOKUP(A583,collections!A:A,collections!D:D)</f>
        <v>E.obl</v>
      </c>
      <c r="D583" t="str">
        <f>IF(LEFT(B583)="J","Juvenile","Adult")</f>
        <v>Adult</v>
      </c>
      <c r="E583" t="str">
        <f>LOOKUP(A583,collections!A:A,collections!I:I)</f>
        <v>Dried</v>
      </c>
      <c r="F583" s="1">
        <f>LOOKUP(A583,collections!A:A,collections!K:K) - LOOKUP(A583,collections!A:A,collections!E:E)</f>
        <v>464</v>
      </c>
      <c r="G583" s="11">
        <f>INDEX([1]Leaf!$A:$I, MATCH(LOOKUP(A583,collections!A:A,collections!Y:Y)&amp;"."&amp;RIGHT(B583),[1]Leaf!$E:$E,0), 6)</f>
        <v>17.02</v>
      </c>
      <c r="I583" s="9">
        <f>INDEX([1]Leaf!$A:$I, MATCH(LOOKUP(A583,collections!A:A,collections!Y:Y)&amp;"."&amp;RIGHT(B583),[1]Leaf!$E:$E,0), 7)</f>
        <v>0.40200000000000002</v>
      </c>
      <c r="R583" s="1">
        <v>7</v>
      </c>
      <c r="S583" s="1">
        <v>6</v>
      </c>
      <c r="T583" s="1">
        <v>5</v>
      </c>
      <c r="U583" s="1">
        <v>10</v>
      </c>
      <c r="V583" s="1">
        <v>4</v>
      </c>
      <c r="W583" s="1">
        <v>10</v>
      </c>
      <c r="X583" s="1">
        <v>4</v>
      </c>
      <c r="Y583" s="1">
        <v>10</v>
      </c>
      <c r="Z583" s="1">
        <v>4</v>
      </c>
      <c r="AA583" s="1">
        <v>1</v>
      </c>
      <c r="AB583" s="1">
        <v>6</v>
      </c>
      <c r="AC583" s="1">
        <v>0</v>
      </c>
      <c r="AD583" s="1">
        <v>3</v>
      </c>
      <c r="AE583" s="1">
        <v>2</v>
      </c>
      <c r="AF583" s="1">
        <v>3</v>
      </c>
      <c r="AG583" s="1">
        <v>2</v>
      </c>
    </row>
    <row r="584" spans="1:33" x14ac:dyDescent="0.2">
      <c r="A584" s="7" t="s">
        <v>395</v>
      </c>
      <c r="B584" t="s">
        <v>39</v>
      </c>
      <c r="C584" t="str">
        <f>LOOKUP(A584,collections!A:A,collections!D:D)</f>
        <v>E.obl</v>
      </c>
      <c r="D584" t="str">
        <f>IF(LEFT(B584)="J","Juvenile","Adult")</f>
        <v>Adult</v>
      </c>
      <c r="E584" t="str">
        <f>LOOKUP(A584,collections!A:A,collections!I:I)</f>
        <v>Dried</v>
      </c>
      <c r="F584" s="1">
        <f>LOOKUP(A584,collections!A:A,collections!K:K) - LOOKUP(A584,collections!A:A,collections!E:E)</f>
        <v>464</v>
      </c>
      <c r="G584" s="11">
        <f>INDEX([1]Leaf!$A:$I, MATCH(LOOKUP(A584,collections!A:A,collections!Y:Y)&amp;"."&amp;RIGHT(B584),[1]Leaf!$E:$E,0), 6)</f>
        <v>26.56</v>
      </c>
      <c r="I584" s="9">
        <f>INDEX([1]Leaf!$A:$I, MATCH(LOOKUP(A584,collections!A:A,collections!Y:Y)&amp;"."&amp;RIGHT(B584),[1]Leaf!$E:$E,0), 7)</f>
        <v>0.58699999999999997</v>
      </c>
      <c r="R584" s="1">
        <v>6</v>
      </c>
      <c r="S584" s="1">
        <v>12</v>
      </c>
      <c r="T584" s="1">
        <v>8</v>
      </c>
      <c r="U584" s="1">
        <v>11</v>
      </c>
      <c r="V584" s="1">
        <v>3</v>
      </c>
      <c r="W584" s="1">
        <v>14</v>
      </c>
      <c r="X584" s="1">
        <v>6</v>
      </c>
      <c r="Y584" s="1">
        <v>11</v>
      </c>
      <c r="Z584" s="1">
        <v>7</v>
      </c>
      <c r="AA584" s="1">
        <v>6</v>
      </c>
      <c r="AB584" s="1">
        <v>6</v>
      </c>
      <c r="AC584" s="1">
        <v>7</v>
      </c>
      <c r="AD584" s="1">
        <v>5</v>
      </c>
      <c r="AE584" s="1">
        <v>6</v>
      </c>
      <c r="AF584" s="1">
        <v>6</v>
      </c>
      <c r="AG584" s="1">
        <v>8</v>
      </c>
    </row>
    <row r="585" spans="1:33" x14ac:dyDescent="0.2">
      <c r="A585" s="7" t="s">
        <v>431</v>
      </c>
      <c r="B585" t="s">
        <v>6</v>
      </c>
      <c r="C585" t="str">
        <f>LOOKUP(A585,collections!A:A,collections!D:D)</f>
        <v>E.csdn</v>
      </c>
      <c r="D585" t="str">
        <f t="shared" ref="D585:D647" si="12">IF(LEFT(B585)="J","Juvenile","Adult")</f>
        <v>Adult</v>
      </c>
      <c r="E585" t="str">
        <f>LOOKUP(A585,collections!A:A,collections!I:I)</f>
        <v>Dried</v>
      </c>
      <c r="F585" s="1">
        <f>LOOKUP(A585,collections!A:A,collections!K:K) - LOOKUP(A585,collections!A:A,collections!E:E)</f>
        <v>199</v>
      </c>
      <c r="G585" s="11">
        <f>INDEX([1]Leaf!$A:$I, MATCH(LOOKUP(A585,collections!A:A,collections!Y:Y)&amp;"."&amp;RIGHT(B585),[1]Leaf!$E:$E,0), 6)</f>
        <v>19.97</v>
      </c>
      <c r="I585" s="9">
        <f>INDEX([1]Leaf!$A:$I, MATCH(LOOKUP(A585,collections!A:A,collections!Y:Y)&amp;"."&amp;RIGHT(B585),[1]Leaf!$E:$E,0), 7)</f>
        <v>0.49209999999999998</v>
      </c>
      <c r="R585" s="1">
        <v>7</v>
      </c>
      <c r="S585" s="1">
        <v>2</v>
      </c>
      <c r="T585" s="1">
        <v>4</v>
      </c>
      <c r="U585" s="1">
        <v>3</v>
      </c>
      <c r="V585" s="1">
        <v>3</v>
      </c>
      <c r="W585" s="1">
        <v>2</v>
      </c>
      <c r="X585" s="1">
        <v>4</v>
      </c>
      <c r="Y585" s="1">
        <v>3</v>
      </c>
      <c r="Z585" s="1">
        <v>1</v>
      </c>
      <c r="AA585" s="1">
        <v>0</v>
      </c>
      <c r="AB585" s="1">
        <v>1</v>
      </c>
      <c r="AC585" s="1">
        <v>0</v>
      </c>
      <c r="AD585" s="1">
        <v>1</v>
      </c>
      <c r="AE585" s="1">
        <v>0</v>
      </c>
      <c r="AF585" s="1">
        <v>0</v>
      </c>
      <c r="AG585" s="1">
        <v>0</v>
      </c>
    </row>
    <row r="586" spans="1:33" x14ac:dyDescent="0.2">
      <c r="A586" s="7" t="s">
        <v>431</v>
      </c>
      <c r="B586" t="s">
        <v>7</v>
      </c>
      <c r="C586" t="str">
        <f>LOOKUP(A586,collections!A:A,collections!D:D)</f>
        <v>E.csdn</v>
      </c>
      <c r="D586" t="str">
        <f t="shared" si="12"/>
        <v>Adult</v>
      </c>
      <c r="E586" t="str">
        <f>LOOKUP(A586,collections!A:A,collections!I:I)</f>
        <v>Dried</v>
      </c>
      <c r="F586" s="1">
        <f>LOOKUP(A586,collections!A:A,collections!K:K) - LOOKUP(A586,collections!A:A,collections!E:E)</f>
        <v>199</v>
      </c>
      <c r="G586" s="11">
        <f>INDEX([1]Leaf!$A:$I, MATCH(LOOKUP(A586,collections!A:A,collections!Y:Y)&amp;"."&amp;RIGHT(B586),[1]Leaf!$E:$E,0), 6)</f>
        <v>24.1</v>
      </c>
      <c r="I586" s="9">
        <f>INDEX([1]Leaf!$A:$I, MATCH(LOOKUP(A586,collections!A:A,collections!Y:Y)&amp;"."&amp;RIGHT(B586),[1]Leaf!$E:$E,0), 7)</f>
        <v>0.51449999999999996</v>
      </c>
      <c r="R586" s="1">
        <v>2</v>
      </c>
      <c r="S586" s="1">
        <v>3</v>
      </c>
      <c r="T586" s="1">
        <v>6</v>
      </c>
      <c r="U586" s="1">
        <v>2</v>
      </c>
      <c r="V586" s="1">
        <v>2</v>
      </c>
      <c r="W586" s="1">
        <v>3</v>
      </c>
      <c r="X586" s="1">
        <v>2</v>
      </c>
      <c r="Y586" s="1">
        <v>1</v>
      </c>
      <c r="Z586" s="1">
        <v>5</v>
      </c>
      <c r="AA586" s="1">
        <v>0</v>
      </c>
      <c r="AB586" s="1">
        <v>3</v>
      </c>
      <c r="AC586" s="1">
        <v>0</v>
      </c>
      <c r="AD586" s="1">
        <v>2</v>
      </c>
      <c r="AE586" s="1">
        <v>1</v>
      </c>
      <c r="AF586" s="1">
        <v>2</v>
      </c>
      <c r="AG586" s="1">
        <v>1</v>
      </c>
    </row>
    <row r="587" spans="1:33" x14ac:dyDescent="0.2">
      <c r="A587" s="7" t="s">
        <v>431</v>
      </c>
      <c r="B587" t="s">
        <v>39</v>
      </c>
      <c r="C587" t="str">
        <f>LOOKUP(A587,collections!A:A,collections!D:D)</f>
        <v>E.csdn</v>
      </c>
      <c r="D587" t="str">
        <f t="shared" si="12"/>
        <v>Adult</v>
      </c>
      <c r="E587" t="str">
        <f>LOOKUP(A587,collections!A:A,collections!I:I)</f>
        <v>Dried</v>
      </c>
      <c r="F587" s="1">
        <f>LOOKUP(A587,collections!A:A,collections!K:K) - LOOKUP(A587,collections!A:A,collections!E:E)</f>
        <v>199</v>
      </c>
      <c r="G587" s="11">
        <f>INDEX([1]Leaf!$A:$I, MATCH(LOOKUP(A587,collections!A:A,collections!Y:Y)&amp;"."&amp;RIGHT(B587),[1]Leaf!$E:$E,0), 6)</f>
        <v>31.55</v>
      </c>
      <c r="I587" s="9">
        <f>INDEX([1]Leaf!$A:$I, MATCH(LOOKUP(A587,collections!A:A,collections!Y:Y)&amp;"."&amp;RIGHT(B587),[1]Leaf!$E:$E,0), 7)</f>
        <v>0.75529999999999997</v>
      </c>
      <c r="R587" s="1">
        <v>5</v>
      </c>
      <c r="S587" s="1">
        <v>3</v>
      </c>
      <c r="T587" s="1">
        <v>3</v>
      </c>
      <c r="U587" s="1">
        <v>3</v>
      </c>
      <c r="V587" s="1">
        <v>4</v>
      </c>
      <c r="W587" s="1">
        <v>1</v>
      </c>
      <c r="X587" s="1">
        <v>4</v>
      </c>
      <c r="Y587" s="1">
        <v>3</v>
      </c>
      <c r="Z587" s="1">
        <v>4</v>
      </c>
      <c r="AA587" s="1">
        <v>0</v>
      </c>
      <c r="AB587" s="1">
        <v>2</v>
      </c>
      <c r="AC587" s="1">
        <v>0</v>
      </c>
      <c r="AD587" s="1">
        <v>2</v>
      </c>
      <c r="AE587" s="1">
        <v>1</v>
      </c>
      <c r="AF587" s="1">
        <v>2</v>
      </c>
      <c r="AG587" s="1">
        <v>1</v>
      </c>
    </row>
    <row r="588" spans="1:33" x14ac:dyDescent="0.2">
      <c r="A588" s="7" t="s">
        <v>432</v>
      </c>
      <c r="B588" t="s">
        <v>6</v>
      </c>
      <c r="C588" t="str">
        <f>LOOKUP(A588,collections!A:A,collections!D:D)</f>
        <v>C.gum</v>
      </c>
      <c r="D588" t="str">
        <f t="shared" si="12"/>
        <v>Adult</v>
      </c>
      <c r="E588" t="str">
        <f>LOOKUP(A588,collections!A:A,collections!I:I)</f>
        <v>Dried</v>
      </c>
      <c r="F588" s="1">
        <f>LOOKUP(A588,collections!A:A,collections!K:K) - LOOKUP(A588,collections!A:A,collections!E:E)</f>
        <v>267</v>
      </c>
      <c r="G588" s="11">
        <f>INDEX([1]Leaf!$A:$I, MATCH(LOOKUP(A588,collections!A:A,collections!Y:Y)&amp;"."&amp;RIGHT(B588),[1]Leaf!$E:$E,0), 6)</f>
        <v>13.58</v>
      </c>
      <c r="I588" s="9">
        <f>INDEX([1]Leaf!$A:$I, MATCH(LOOKUP(A588,collections!A:A,collections!Y:Y)&amp;"."&amp;RIGHT(B588),[1]Leaf!$E:$E,0), 7)</f>
        <v>0.26119999999999999</v>
      </c>
      <c r="R588" s="1">
        <v>9</v>
      </c>
      <c r="S588" s="1">
        <v>19</v>
      </c>
      <c r="T588" s="1">
        <v>8</v>
      </c>
      <c r="U588" s="1">
        <v>18</v>
      </c>
      <c r="V588" s="1">
        <v>10</v>
      </c>
      <c r="W588" s="1">
        <v>15</v>
      </c>
      <c r="X588" s="1">
        <v>9</v>
      </c>
      <c r="Y588" s="1">
        <v>14</v>
      </c>
      <c r="Z588" s="1">
        <v>6</v>
      </c>
      <c r="AA588" s="1">
        <v>0</v>
      </c>
      <c r="AB588" s="1">
        <v>7</v>
      </c>
      <c r="AC588" s="1">
        <v>0</v>
      </c>
      <c r="AD588" s="1">
        <v>5</v>
      </c>
      <c r="AE588" s="1">
        <v>0</v>
      </c>
      <c r="AF588" s="1">
        <v>8</v>
      </c>
      <c r="AG588" s="1">
        <v>0</v>
      </c>
    </row>
    <row r="589" spans="1:33" x14ac:dyDescent="0.2">
      <c r="A589" s="7" t="s">
        <v>432</v>
      </c>
      <c r="B589" t="s">
        <v>7</v>
      </c>
      <c r="C589" t="str">
        <f>LOOKUP(A589,collections!A:A,collections!D:D)</f>
        <v>C.gum</v>
      </c>
      <c r="D589" t="str">
        <f t="shared" si="12"/>
        <v>Adult</v>
      </c>
      <c r="E589" t="str">
        <f>LOOKUP(A589,collections!A:A,collections!I:I)</f>
        <v>Dried</v>
      </c>
      <c r="F589" s="1">
        <f>LOOKUP(A589,collections!A:A,collections!K:K) - LOOKUP(A589,collections!A:A,collections!E:E)</f>
        <v>267</v>
      </c>
      <c r="G589" s="11">
        <f>INDEX([1]Leaf!$A:$I, MATCH(LOOKUP(A589,collections!A:A,collections!Y:Y)&amp;"."&amp;RIGHT(B589),[1]Leaf!$E:$E,0), 6)</f>
        <v>12.42</v>
      </c>
      <c r="I589" s="9">
        <f>INDEX([1]Leaf!$A:$I, MATCH(LOOKUP(A589,collections!A:A,collections!Y:Y)&amp;"."&amp;RIGHT(B589),[1]Leaf!$E:$E,0), 7)</f>
        <v>0.24829999999999999</v>
      </c>
      <c r="R589" s="1">
        <v>10</v>
      </c>
      <c r="S589" s="1">
        <v>21</v>
      </c>
      <c r="T589" s="1">
        <v>10</v>
      </c>
      <c r="U589" s="1">
        <v>21</v>
      </c>
      <c r="V589" s="1">
        <v>8</v>
      </c>
      <c r="W589" s="1">
        <v>19</v>
      </c>
      <c r="X589" s="1">
        <v>9</v>
      </c>
      <c r="Y589" s="1">
        <v>18</v>
      </c>
      <c r="Z589" s="1">
        <v>5</v>
      </c>
      <c r="AA589" s="1">
        <v>0</v>
      </c>
      <c r="AB589" s="1">
        <v>7</v>
      </c>
      <c r="AC589" s="1">
        <v>0</v>
      </c>
      <c r="AD589" s="1">
        <v>10</v>
      </c>
      <c r="AE589" s="1">
        <v>0</v>
      </c>
      <c r="AF589" s="1">
        <v>11</v>
      </c>
      <c r="AG589" s="1">
        <v>0</v>
      </c>
    </row>
    <row r="590" spans="1:33" x14ac:dyDescent="0.2">
      <c r="A590" s="7" t="s">
        <v>432</v>
      </c>
      <c r="B590" t="s">
        <v>39</v>
      </c>
      <c r="C590" t="str">
        <f>LOOKUP(A590,collections!A:A,collections!D:D)</f>
        <v>C.gum</v>
      </c>
      <c r="D590" t="str">
        <f t="shared" si="12"/>
        <v>Adult</v>
      </c>
      <c r="E590" t="str">
        <f>LOOKUP(A590,collections!A:A,collections!I:I)</f>
        <v>Dried</v>
      </c>
      <c r="F590" s="1">
        <f>LOOKUP(A590,collections!A:A,collections!K:K) - LOOKUP(A590,collections!A:A,collections!E:E)</f>
        <v>267</v>
      </c>
      <c r="G590" s="11">
        <f>INDEX([1]Leaf!$A:$I, MATCH(LOOKUP(A590,collections!A:A,collections!Y:Y)&amp;"."&amp;RIGHT(B590),[1]Leaf!$E:$E,0), 6)</f>
        <v>14.88</v>
      </c>
      <c r="I590" s="9">
        <f>INDEX([1]Leaf!$A:$I, MATCH(LOOKUP(A590,collections!A:A,collections!Y:Y)&amp;"."&amp;RIGHT(B590),[1]Leaf!$E:$E,0), 7)</f>
        <v>0.29239999999999999</v>
      </c>
      <c r="R590" s="1">
        <v>6</v>
      </c>
      <c r="S590" s="1">
        <v>18</v>
      </c>
      <c r="T590" s="1">
        <v>7</v>
      </c>
      <c r="U590" s="1">
        <v>14</v>
      </c>
      <c r="V590" s="1">
        <v>10</v>
      </c>
      <c r="W590" s="1">
        <v>15</v>
      </c>
      <c r="X590" s="1">
        <v>10</v>
      </c>
      <c r="Y590" s="1">
        <v>15</v>
      </c>
      <c r="Z590" s="1">
        <v>5</v>
      </c>
      <c r="AA590" s="1">
        <v>0</v>
      </c>
      <c r="AB590" s="1">
        <v>6</v>
      </c>
      <c r="AC590" s="1">
        <v>0</v>
      </c>
      <c r="AD590" s="1">
        <v>6</v>
      </c>
      <c r="AE590" s="1">
        <v>0</v>
      </c>
      <c r="AF590" s="1">
        <v>4</v>
      </c>
      <c r="AG590" s="1">
        <v>0</v>
      </c>
    </row>
    <row r="591" spans="1:33" x14ac:dyDescent="0.2">
      <c r="A591" s="7" t="s">
        <v>433</v>
      </c>
      <c r="B591" t="s">
        <v>6</v>
      </c>
      <c r="C591" t="str">
        <f>LOOKUP(A591,collections!A:A,collections!D:D)</f>
        <v>C.gum</v>
      </c>
      <c r="D591" t="str">
        <f t="shared" si="12"/>
        <v>Adult</v>
      </c>
      <c r="E591" t="str">
        <f>LOOKUP(A591,collections!A:A,collections!I:I)</f>
        <v>Dried</v>
      </c>
      <c r="F591" s="1">
        <f>LOOKUP(A591,collections!A:A,collections!K:K) - LOOKUP(A591,collections!A:A,collections!E:E)</f>
        <v>267</v>
      </c>
      <c r="G591" s="11">
        <f>INDEX([1]Leaf!$A:$I, MATCH(LOOKUP(A591,collections!A:A,collections!Y:Y)&amp;"."&amp;RIGHT(B591),[1]Leaf!$E:$E,0), 6)</f>
        <v>18.88</v>
      </c>
      <c r="I591" s="9">
        <f>INDEX([1]Leaf!$A:$I, MATCH(LOOKUP(A591,collections!A:A,collections!Y:Y)&amp;"."&amp;RIGHT(B591),[1]Leaf!$E:$E,0), 7)</f>
        <v>0.34739999999999999</v>
      </c>
      <c r="R591" s="1">
        <v>6</v>
      </c>
      <c r="S591" s="1">
        <v>21</v>
      </c>
      <c r="T591" s="1">
        <v>7</v>
      </c>
      <c r="U591" s="1">
        <v>23</v>
      </c>
      <c r="V591" s="1">
        <v>8</v>
      </c>
      <c r="W591" s="1">
        <v>21</v>
      </c>
      <c r="X591" s="1">
        <v>9</v>
      </c>
      <c r="Y591" s="1">
        <v>17</v>
      </c>
      <c r="Z591" s="1">
        <v>8</v>
      </c>
      <c r="AA591" s="1">
        <v>10</v>
      </c>
      <c r="AB591" s="1">
        <v>7</v>
      </c>
      <c r="AC591" s="1">
        <v>6</v>
      </c>
      <c r="AD591" s="1">
        <v>7</v>
      </c>
      <c r="AE591" s="1">
        <v>10</v>
      </c>
      <c r="AF591" s="1">
        <v>8</v>
      </c>
      <c r="AG591" s="1">
        <v>6</v>
      </c>
    </row>
    <row r="592" spans="1:33" x14ac:dyDescent="0.2">
      <c r="A592" s="7" t="s">
        <v>433</v>
      </c>
      <c r="B592" t="s">
        <v>7</v>
      </c>
      <c r="C592" t="str">
        <f>LOOKUP(A592,collections!A:A,collections!D:D)</f>
        <v>C.gum</v>
      </c>
      <c r="D592" t="str">
        <f t="shared" si="12"/>
        <v>Adult</v>
      </c>
      <c r="E592" t="str">
        <f>LOOKUP(A592,collections!A:A,collections!I:I)</f>
        <v>Dried</v>
      </c>
      <c r="F592" s="1">
        <f>LOOKUP(A592,collections!A:A,collections!K:K) - LOOKUP(A592,collections!A:A,collections!E:E)</f>
        <v>267</v>
      </c>
      <c r="G592" s="11">
        <f>INDEX([1]Leaf!$A:$I, MATCH(LOOKUP(A592,collections!A:A,collections!Y:Y)&amp;"."&amp;RIGHT(B592),[1]Leaf!$E:$E,0), 6)</f>
        <v>17.78</v>
      </c>
      <c r="I592" s="9">
        <f>INDEX([1]Leaf!$A:$I, MATCH(LOOKUP(A592,collections!A:A,collections!Y:Y)&amp;"."&amp;RIGHT(B592),[1]Leaf!$E:$E,0), 7)</f>
        <v>0.3281</v>
      </c>
      <c r="R592" s="1">
        <v>8</v>
      </c>
      <c r="S592" s="1">
        <v>14</v>
      </c>
      <c r="T592" s="1">
        <v>8</v>
      </c>
      <c r="U592" s="1">
        <v>16</v>
      </c>
      <c r="V592" s="1">
        <v>10</v>
      </c>
      <c r="W592" s="1">
        <v>7</v>
      </c>
      <c r="X592" s="1">
        <v>16</v>
      </c>
      <c r="Y592" s="1">
        <v>9</v>
      </c>
      <c r="Z592" s="1">
        <v>7</v>
      </c>
      <c r="AA592" s="1">
        <v>16</v>
      </c>
      <c r="AB592" s="1">
        <v>9</v>
      </c>
      <c r="AC592" s="1">
        <v>14</v>
      </c>
      <c r="AD592" s="1">
        <v>6</v>
      </c>
      <c r="AE592" s="1">
        <v>10</v>
      </c>
      <c r="AF592" s="1">
        <v>5</v>
      </c>
      <c r="AG592" s="1">
        <v>12</v>
      </c>
    </row>
    <row r="593" spans="1:33" x14ac:dyDescent="0.2">
      <c r="A593" s="7" t="s">
        <v>433</v>
      </c>
      <c r="B593" t="s">
        <v>39</v>
      </c>
      <c r="C593" t="str">
        <f>LOOKUP(A593,collections!A:A,collections!D:D)</f>
        <v>C.gum</v>
      </c>
      <c r="D593" t="str">
        <f t="shared" si="12"/>
        <v>Adult</v>
      </c>
      <c r="E593" t="str">
        <f>LOOKUP(A593,collections!A:A,collections!I:I)</f>
        <v>Dried</v>
      </c>
      <c r="F593" s="1">
        <f>LOOKUP(A593,collections!A:A,collections!K:K) - LOOKUP(A593,collections!A:A,collections!E:E)</f>
        <v>267</v>
      </c>
      <c r="G593" s="11">
        <f>INDEX([1]Leaf!$A:$I, MATCH(LOOKUP(A593,collections!A:A,collections!Y:Y)&amp;"."&amp;RIGHT(B593),[1]Leaf!$E:$E,0), 6)</f>
        <v>19.2</v>
      </c>
      <c r="I593" s="9">
        <f>INDEX([1]Leaf!$A:$I, MATCH(LOOKUP(A593,collections!A:A,collections!Y:Y)&amp;"."&amp;RIGHT(B593),[1]Leaf!$E:$E,0), 7)</f>
        <v>0.35110000000000002</v>
      </c>
      <c r="R593" s="1">
        <v>8</v>
      </c>
      <c r="S593" s="1">
        <v>16</v>
      </c>
      <c r="T593" s="1">
        <v>7</v>
      </c>
      <c r="U593" s="1">
        <v>19</v>
      </c>
      <c r="V593" s="1">
        <v>8</v>
      </c>
      <c r="W593" s="1">
        <v>22</v>
      </c>
      <c r="X593" s="1">
        <v>8</v>
      </c>
      <c r="Y593" s="1">
        <v>17</v>
      </c>
      <c r="Z593" s="1">
        <v>7</v>
      </c>
      <c r="AA593" s="1">
        <v>0</v>
      </c>
      <c r="AB593" s="1">
        <v>9</v>
      </c>
      <c r="AC593" s="1">
        <v>0</v>
      </c>
      <c r="AD593" s="1">
        <v>8</v>
      </c>
      <c r="AE593" s="1">
        <v>0</v>
      </c>
      <c r="AF593" s="1">
        <v>8</v>
      </c>
      <c r="AG593" s="1">
        <v>0</v>
      </c>
    </row>
    <row r="594" spans="1:33" x14ac:dyDescent="0.2">
      <c r="A594" s="7" t="s">
        <v>434</v>
      </c>
      <c r="B594" t="s">
        <v>6</v>
      </c>
      <c r="C594" t="str">
        <f>LOOKUP(A594,collections!A:A,collections!D:D)</f>
        <v>C.gum</v>
      </c>
      <c r="D594" t="str">
        <f t="shared" si="12"/>
        <v>Adult</v>
      </c>
      <c r="E594" t="str">
        <f>LOOKUP(A594,collections!A:A,collections!I:I)</f>
        <v>Dried</v>
      </c>
      <c r="F594" s="1">
        <f>LOOKUP(A594,collections!A:A,collections!K:K) - LOOKUP(A594,collections!A:A,collections!E:E)</f>
        <v>267</v>
      </c>
      <c r="G594" s="11">
        <f>INDEX([1]Leaf!$A:$I, MATCH(LOOKUP(A594,collections!A:A,collections!Y:Y)&amp;"."&amp;RIGHT(B594),[1]Leaf!$E:$E,0), 6)</f>
        <v>16.54</v>
      </c>
      <c r="I594" s="9">
        <f>INDEX([1]Leaf!$A:$I, MATCH(LOOKUP(A594,collections!A:A,collections!Y:Y)&amp;"."&amp;RIGHT(B594),[1]Leaf!$E:$E,0), 7)</f>
        <v>0.29630000000000001</v>
      </c>
      <c r="R594" s="1">
        <v>9</v>
      </c>
      <c r="S594" s="1">
        <v>13</v>
      </c>
      <c r="T594" s="1">
        <v>9</v>
      </c>
      <c r="U594" s="1">
        <v>14</v>
      </c>
      <c r="V594" s="1">
        <v>10</v>
      </c>
      <c r="W594" s="1">
        <v>10</v>
      </c>
      <c r="X594" s="1">
        <v>10</v>
      </c>
      <c r="Y594" s="1">
        <v>13</v>
      </c>
      <c r="Z594" s="1">
        <v>7</v>
      </c>
      <c r="AA594" s="1">
        <v>2</v>
      </c>
      <c r="AB594" s="1">
        <v>7</v>
      </c>
      <c r="AC594" s="1">
        <v>2</v>
      </c>
      <c r="AD594" s="1">
        <v>6</v>
      </c>
      <c r="AE594" s="1">
        <v>7</v>
      </c>
      <c r="AF594" s="1">
        <v>6</v>
      </c>
      <c r="AG594" s="1">
        <v>6</v>
      </c>
    </row>
    <row r="595" spans="1:33" x14ac:dyDescent="0.2">
      <c r="A595" s="7" t="s">
        <v>434</v>
      </c>
      <c r="B595" t="s">
        <v>7</v>
      </c>
      <c r="C595" t="str">
        <f>LOOKUP(A595,collections!A:A,collections!D:D)</f>
        <v>C.gum</v>
      </c>
      <c r="D595" t="str">
        <f t="shared" si="12"/>
        <v>Adult</v>
      </c>
      <c r="E595" t="str">
        <f>LOOKUP(A595,collections!A:A,collections!I:I)</f>
        <v>Dried</v>
      </c>
      <c r="F595" s="1">
        <f>LOOKUP(A595,collections!A:A,collections!K:K) - LOOKUP(A595,collections!A:A,collections!E:E)</f>
        <v>267</v>
      </c>
      <c r="G595" s="11">
        <f>INDEX([1]Leaf!$A:$I, MATCH(LOOKUP(A595,collections!A:A,collections!Y:Y)&amp;"."&amp;RIGHT(B595),[1]Leaf!$E:$E,0), 6)</f>
        <v>26.08</v>
      </c>
      <c r="I595" s="9">
        <f>INDEX([1]Leaf!$A:$I, MATCH(LOOKUP(A595,collections!A:A,collections!Y:Y)&amp;"."&amp;RIGHT(B595),[1]Leaf!$E:$E,0), 7)</f>
        <v>0.49880000000000002</v>
      </c>
      <c r="R595" s="1">
        <v>6</v>
      </c>
      <c r="S595" s="1">
        <v>12</v>
      </c>
      <c r="T595" s="1">
        <v>6</v>
      </c>
      <c r="U595" s="1">
        <v>15</v>
      </c>
      <c r="V595" s="1">
        <v>9</v>
      </c>
      <c r="W595" s="1">
        <v>16</v>
      </c>
      <c r="X595" s="1">
        <v>10</v>
      </c>
      <c r="Y595" s="1">
        <v>17</v>
      </c>
      <c r="Z595" s="1">
        <v>11</v>
      </c>
      <c r="AA595" s="1">
        <v>2</v>
      </c>
      <c r="AB595" s="1">
        <v>8</v>
      </c>
      <c r="AC595" s="1">
        <v>1</v>
      </c>
      <c r="AD595" s="1">
        <v>7</v>
      </c>
      <c r="AE595" s="1">
        <v>10</v>
      </c>
      <c r="AF595" s="1">
        <v>7</v>
      </c>
      <c r="AG595" s="1">
        <v>9</v>
      </c>
    </row>
    <row r="596" spans="1:33" x14ac:dyDescent="0.2">
      <c r="A596" s="7" t="s">
        <v>434</v>
      </c>
      <c r="B596" t="s">
        <v>39</v>
      </c>
      <c r="C596" t="str">
        <f>LOOKUP(A596,collections!A:A,collections!D:D)</f>
        <v>C.gum</v>
      </c>
      <c r="D596" t="str">
        <f t="shared" si="12"/>
        <v>Adult</v>
      </c>
      <c r="E596" t="str">
        <f>LOOKUP(A596,collections!A:A,collections!I:I)</f>
        <v>Dried</v>
      </c>
      <c r="F596" s="1">
        <f>LOOKUP(A596,collections!A:A,collections!K:K) - LOOKUP(A596,collections!A:A,collections!E:E)</f>
        <v>267</v>
      </c>
      <c r="G596" s="11">
        <f>INDEX([1]Leaf!$A:$I, MATCH(LOOKUP(A596,collections!A:A,collections!Y:Y)&amp;"."&amp;RIGHT(B596),[1]Leaf!$E:$E,0), 6)</f>
        <v>22.44</v>
      </c>
      <c r="I596" s="9">
        <f>INDEX([1]Leaf!$A:$I, MATCH(LOOKUP(A596,collections!A:A,collections!Y:Y)&amp;"."&amp;RIGHT(B596),[1]Leaf!$E:$E,0), 7)</f>
        <v>0.43990000000000001</v>
      </c>
      <c r="R596" s="1">
        <v>7</v>
      </c>
      <c r="S596" s="1">
        <v>17</v>
      </c>
      <c r="T596" s="1">
        <v>6</v>
      </c>
      <c r="U596" s="1">
        <v>21</v>
      </c>
      <c r="V596" s="1">
        <v>7</v>
      </c>
      <c r="W596" s="1">
        <v>17</v>
      </c>
      <c r="X596" s="1">
        <v>8</v>
      </c>
      <c r="Y596" s="1">
        <v>13</v>
      </c>
      <c r="Z596" s="1">
        <v>8</v>
      </c>
      <c r="AA596" s="1">
        <v>15</v>
      </c>
      <c r="AB596" s="1">
        <v>8</v>
      </c>
      <c r="AC596" s="1">
        <v>12</v>
      </c>
      <c r="AD596" s="1">
        <v>7</v>
      </c>
      <c r="AE596" s="1">
        <v>14</v>
      </c>
      <c r="AF596" s="1">
        <v>10</v>
      </c>
      <c r="AG596" s="1">
        <v>12</v>
      </c>
    </row>
    <row r="597" spans="1:33" x14ac:dyDescent="0.2">
      <c r="A597" s="7" t="s">
        <v>435</v>
      </c>
      <c r="B597" t="s">
        <v>6</v>
      </c>
      <c r="C597" t="str">
        <f>LOOKUP(A597,collections!A:A,collections!D:D)</f>
        <v>E.cam</v>
      </c>
      <c r="D597" t="str">
        <f t="shared" si="12"/>
        <v>Adult</v>
      </c>
      <c r="E597" t="str">
        <f>LOOKUP(A597,collections!A:A,collections!I:I)</f>
        <v>Dried</v>
      </c>
      <c r="F597" s="1">
        <f>LOOKUP(A597,collections!A:A,collections!K:K) - LOOKUP(A597,collections!A:A,collections!E:E)</f>
        <v>315</v>
      </c>
      <c r="G597" s="11">
        <f>INDEX([1]Leaf!$A:$I, MATCH(LOOKUP(A597,collections!A:A,collections!Y:Y)&amp;"."&amp;RIGHT(B597),[1]Leaf!$E:$E,0), 6)</f>
        <v>8.98</v>
      </c>
      <c r="I597" s="9">
        <f>INDEX([1]Leaf!$A:$I, MATCH(LOOKUP(A597,collections!A:A,collections!Y:Y)&amp;"."&amp;RIGHT(B597),[1]Leaf!$E:$E,0), 7)</f>
        <v>0.20030000000000001</v>
      </c>
      <c r="R597" s="1">
        <v>4</v>
      </c>
      <c r="S597" s="1">
        <v>10</v>
      </c>
      <c r="T597" s="1">
        <v>3</v>
      </c>
      <c r="U597" s="1">
        <v>15</v>
      </c>
      <c r="V597" s="1">
        <v>5</v>
      </c>
      <c r="W597" s="1">
        <v>11</v>
      </c>
      <c r="X597" s="1">
        <v>5</v>
      </c>
      <c r="Y597" s="1">
        <v>13</v>
      </c>
      <c r="Z597" s="1">
        <v>3</v>
      </c>
      <c r="AA597" s="1">
        <v>11</v>
      </c>
      <c r="AB597" s="1">
        <v>5</v>
      </c>
      <c r="AC597" s="1">
        <v>7</v>
      </c>
      <c r="AD597" s="1">
        <v>5</v>
      </c>
      <c r="AE597" s="1">
        <v>7</v>
      </c>
      <c r="AF597" s="1">
        <v>3</v>
      </c>
      <c r="AG597" s="1">
        <v>5</v>
      </c>
    </row>
    <row r="598" spans="1:33" x14ac:dyDescent="0.2">
      <c r="A598" s="7" t="s">
        <v>435</v>
      </c>
      <c r="B598" t="s">
        <v>7</v>
      </c>
      <c r="C598" t="str">
        <f>LOOKUP(A598,collections!A:A,collections!D:D)</f>
        <v>E.cam</v>
      </c>
      <c r="D598" t="str">
        <f t="shared" si="12"/>
        <v>Adult</v>
      </c>
      <c r="E598" t="str">
        <f>LOOKUP(A598,collections!A:A,collections!I:I)</f>
        <v>Dried</v>
      </c>
      <c r="F598" s="1">
        <f>LOOKUP(A598,collections!A:A,collections!K:K) - LOOKUP(A598,collections!A:A,collections!E:E)</f>
        <v>315</v>
      </c>
      <c r="G598" s="11">
        <f>INDEX([1]Leaf!$A:$I, MATCH(LOOKUP(A598,collections!A:A,collections!Y:Y)&amp;"."&amp;RIGHT(B598),[1]Leaf!$E:$E,0), 6)</f>
        <v>13.36</v>
      </c>
      <c r="I598" s="9">
        <f>INDEX([1]Leaf!$A:$I, MATCH(LOOKUP(A598,collections!A:A,collections!Y:Y)&amp;"."&amp;RIGHT(B598),[1]Leaf!$E:$E,0), 7)</f>
        <v>0.33329999999999999</v>
      </c>
      <c r="R598" s="1">
        <v>6</v>
      </c>
      <c r="S598" s="1">
        <v>9</v>
      </c>
      <c r="T598" s="1">
        <v>7</v>
      </c>
      <c r="U598" s="1">
        <v>9</v>
      </c>
      <c r="V598" s="1">
        <v>6</v>
      </c>
      <c r="W598" s="1">
        <v>6</v>
      </c>
      <c r="X598" s="1">
        <v>9</v>
      </c>
      <c r="Y598" s="1">
        <v>7</v>
      </c>
      <c r="Z598" s="1">
        <v>5</v>
      </c>
      <c r="AA598" s="1">
        <v>8</v>
      </c>
      <c r="AB598" s="1">
        <v>5</v>
      </c>
      <c r="AC598" s="1">
        <v>7</v>
      </c>
      <c r="AD598" s="1">
        <v>4</v>
      </c>
      <c r="AE598" s="1">
        <v>5</v>
      </c>
      <c r="AF598" s="1">
        <v>4</v>
      </c>
      <c r="AG598" s="1">
        <v>3</v>
      </c>
    </row>
    <row r="599" spans="1:33" x14ac:dyDescent="0.2">
      <c r="A599" s="7" t="s">
        <v>435</v>
      </c>
      <c r="B599" t="s">
        <v>39</v>
      </c>
      <c r="C599" t="str">
        <f>LOOKUP(A599,collections!A:A,collections!D:D)</f>
        <v>E.cam</v>
      </c>
      <c r="D599" t="str">
        <f t="shared" si="12"/>
        <v>Adult</v>
      </c>
      <c r="E599" t="str">
        <f>LOOKUP(A599,collections!A:A,collections!I:I)</f>
        <v>Dried</v>
      </c>
      <c r="F599" s="1">
        <f>LOOKUP(A599,collections!A:A,collections!K:K) - LOOKUP(A599,collections!A:A,collections!E:E)</f>
        <v>315</v>
      </c>
      <c r="G599" s="11">
        <f>INDEX([1]Leaf!$A:$I, MATCH(LOOKUP(A599,collections!A:A,collections!Y:Y)&amp;"."&amp;RIGHT(B599),[1]Leaf!$E:$E,0), 6)</f>
        <v>14.83</v>
      </c>
      <c r="I599" s="9">
        <f>INDEX([1]Leaf!$A:$I, MATCH(LOOKUP(A599,collections!A:A,collections!Y:Y)&amp;"."&amp;RIGHT(B599),[1]Leaf!$E:$E,0), 7)</f>
        <v>0.32440000000000002</v>
      </c>
      <c r="R599" s="1">
        <v>7</v>
      </c>
      <c r="S599" s="1">
        <v>12</v>
      </c>
      <c r="T599" s="1">
        <v>5</v>
      </c>
      <c r="U599" s="1">
        <v>9</v>
      </c>
      <c r="V599" s="1">
        <v>5</v>
      </c>
      <c r="W599" s="1">
        <v>9</v>
      </c>
      <c r="X599" s="1">
        <v>5</v>
      </c>
      <c r="Y599" s="1">
        <v>14</v>
      </c>
      <c r="Z599" s="1">
        <v>3</v>
      </c>
      <c r="AA599" s="1">
        <v>8</v>
      </c>
      <c r="AB599" s="1">
        <v>4</v>
      </c>
      <c r="AC599" s="1">
        <v>8</v>
      </c>
      <c r="AD599" s="1">
        <v>7</v>
      </c>
      <c r="AE599" s="1">
        <v>5</v>
      </c>
      <c r="AF599" s="1">
        <v>5</v>
      </c>
      <c r="AG599" s="1">
        <v>7</v>
      </c>
    </row>
    <row r="600" spans="1:33" x14ac:dyDescent="0.2">
      <c r="A600" s="7" t="s">
        <v>436</v>
      </c>
      <c r="B600" t="s">
        <v>6</v>
      </c>
      <c r="C600" t="str">
        <f>LOOKUP(A600,collections!A:A,collections!D:D)</f>
        <v>E.cam</v>
      </c>
      <c r="D600" t="str">
        <f t="shared" si="12"/>
        <v>Adult</v>
      </c>
      <c r="E600" t="str">
        <f>LOOKUP(A600,collections!A:A,collections!I:I)</f>
        <v>Dried</v>
      </c>
      <c r="F600" s="1">
        <f>LOOKUP(A600,collections!A:A,collections!K:K) - LOOKUP(A600,collections!A:A,collections!E:E)</f>
        <v>315</v>
      </c>
      <c r="G600" s="11">
        <f>INDEX([1]Leaf!$A:$I, MATCH(LOOKUP(A600,collections!A:A,collections!Y:Y)&amp;"."&amp;RIGHT(B600),[1]Leaf!$E:$E,0), 6)</f>
        <v>7.72</v>
      </c>
      <c r="I600" s="9">
        <f>INDEX([1]Leaf!$A:$I, MATCH(LOOKUP(A600,collections!A:A,collections!Y:Y)&amp;"."&amp;RIGHT(B600),[1]Leaf!$E:$E,0), 7)</f>
        <v>0.1298</v>
      </c>
      <c r="R600" s="12">
        <v>8</v>
      </c>
      <c r="S600" s="12">
        <v>15</v>
      </c>
      <c r="T600" s="12">
        <v>7</v>
      </c>
      <c r="U600" s="12">
        <v>13</v>
      </c>
      <c r="V600" s="12">
        <v>5</v>
      </c>
      <c r="W600" s="12">
        <v>13</v>
      </c>
      <c r="X600" s="12">
        <v>5</v>
      </c>
      <c r="Y600" s="12">
        <v>12</v>
      </c>
      <c r="Z600" s="12">
        <v>9</v>
      </c>
      <c r="AA600" s="12">
        <v>4</v>
      </c>
      <c r="AB600" s="12">
        <v>9</v>
      </c>
      <c r="AC600" s="12">
        <v>6</v>
      </c>
      <c r="AD600" s="12">
        <v>5</v>
      </c>
      <c r="AE600" s="12">
        <v>8</v>
      </c>
      <c r="AF600" s="12">
        <v>4</v>
      </c>
      <c r="AG600" s="12">
        <v>9</v>
      </c>
    </row>
    <row r="601" spans="1:33" x14ac:dyDescent="0.2">
      <c r="A601" s="7" t="s">
        <v>436</v>
      </c>
      <c r="B601" t="s">
        <v>7</v>
      </c>
      <c r="C601" t="str">
        <f>LOOKUP(A601,collections!A:A,collections!D:D)</f>
        <v>E.cam</v>
      </c>
      <c r="D601" t="str">
        <f t="shared" si="12"/>
        <v>Adult</v>
      </c>
      <c r="E601" t="str">
        <f>LOOKUP(A601,collections!A:A,collections!I:I)</f>
        <v>Dried</v>
      </c>
      <c r="F601" s="1">
        <f>LOOKUP(A601,collections!A:A,collections!K:K) - LOOKUP(A601,collections!A:A,collections!E:E)</f>
        <v>315</v>
      </c>
      <c r="G601" s="11">
        <f>INDEX([1]Leaf!$A:$I, MATCH(LOOKUP(A601,collections!A:A,collections!Y:Y)&amp;"."&amp;RIGHT(B601),[1]Leaf!$E:$E,0), 6)</f>
        <v>10.65</v>
      </c>
      <c r="I601" s="9">
        <f>INDEX([1]Leaf!$A:$I, MATCH(LOOKUP(A601,collections!A:A,collections!Y:Y)&amp;"."&amp;RIGHT(B601),[1]Leaf!$E:$E,0), 7)</f>
        <v>0.2162</v>
      </c>
      <c r="R601" s="1">
        <v>6</v>
      </c>
      <c r="S601" s="1">
        <v>7</v>
      </c>
      <c r="T601" s="1">
        <v>5</v>
      </c>
      <c r="U601" s="1">
        <v>6</v>
      </c>
      <c r="V601" s="1">
        <v>5</v>
      </c>
      <c r="W601" s="1">
        <v>8</v>
      </c>
      <c r="X601" s="1">
        <v>5</v>
      </c>
      <c r="Y601" s="1">
        <v>8</v>
      </c>
      <c r="Z601" s="1">
        <v>4</v>
      </c>
      <c r="AA601" s="1">
        <v>3</v>
      </c>
      <c r="AB601" s="1">
        <v>4</v>
      </c>
      <c r="AC601" s="1">
        <v>4</v>
      </c>
      <c r="AD601" s="1">
        <v>5</v>
      </c>
      <c r="AE601" s="1">
        <v>6</v>
      </c>
      <c r="AF601" s="1">
        <v>4</v>
      </c>
      <c r="AG601" s="1">
        <v>3</v>
      </c>
    </row>
    <row r="602" spans="1:33" x14ac:dyDescent="0.2">
      <c r="A602" s="7" t="s">
        <v>436</v>
      </c>
      <c r="B602" t="s">
        <v>39</v>
      </c>
      <c r="C602" t="str">
        <f>LOOKUP(A602,collections!A:A,collections!D:D)</f>
        <v>E.cam</v>
      </c>
      <c r="D602" t="str">
        <f t="shared" si="12"/>
        <v>Adult</v>
      </c>
      <c r="E602" t="str">
        <f>LOOKUP(A602,collections!A:A,collections!I:I)</f>
        <v>Dried</v>
      </c>
      <c r="F602" s="1">
        <f>LOOKUP(A602,collections!A:A,collections!K:K) - LOOKUP(A602,collections!A:A,collections!E:E)</f>
        <v>315</v>
      </c>
      <c r="G602" s="11">
        <f>INDEX([1]Leaf!$A:$I, MATCH(LOOKUP(A602,collections!A:A,collections!Y:Y)&amp;"."&amp;RIGHT(B602),[1]Leaf!$E:$E,0), 6)</f>
        <v>14.61</v>
      </c>
      <c r="I602" s="9">
        <f>INDEX([1]Leaf!$A:$I, MATCH(LOOKUP(A602,collections!A:A,collections!Y:Y)&amp;"."&amp;RIGHT(B602),[1]Leaf!$E:$E,0), 7)</f>
        <v>0.3992</v>
      </c>
      <c r="R602" s="1">
        <v>4</v>
      </c>
      <c r="S602" s="1">
        <v>14</v>
      </c>
      <c r="T602" s="1">
        <v>4</v>
      </c>
      <c r="U602" s="1">
        <v>11</v>
      </c>
      <c r="V602" s="1">
        <v>6</v>
      </c>
      <c r="W602" s="1">
        <v>9</v>
      </c>
      <c r="X602" s="1">
        <v>5</v>
      </c>
      <c r="Y602" s="1">
        <v>7</v>
      </c>
      <c r="Z602" s="1">
        <v>3</v>
      </c>
      <c r="AA602" s="1">
        <v>6</v>
      </c>
      <c r="AB602" s="1">
        <v>4</v>
      </c>
      <c r="AC602" s="1">
        <v>3</v>
      </c>
      <c r="AD602" s="1">
        <v>5</v>
      </c>
      <c r="AE602" s="1">
        <v>2</v>
      </c>
      <c r="AF602" s="1">
        <v>4</v>
      </c>
      <c r="AG602" s="1">
        <v>2</v>
      </c>
    </row>
    <row r="603" spans="1:33" x14ac:dyDescent="0.2">
      <c r="A603" s="7" t="s">
        <v>437</v>
      </c>
      <c r="B603" t="s">
        <v>6</v>
      </c>
      <c r="C603" t="str">
        <f>LOOKUP(A603,collections!A:A,collections!D:D)</f>
        <v>E.ela</v>
      </c>
      <c r="D603" t="str">
        <f t="shared" si="12"/>
        <v>Adult</v>
      </c>
      <c r="E603" t="str">
        <f>LOOKUP(A603,collections!A:A,collections!I:I)</f>
        <v>Dried</v>
      </c>
      <c r="F603" s="1">
        <f>LOOKUP(A603,collections!A:A,collections!K:K) - LOOKUP(A603,collections!A:A,collections!E:E)</f>
        <v>529</v>
      </c>
      <c r="G603" s="11">
        <f>INDEX([1]Leaf!$A:$I, MATCH(LOOKUP(A603,collections!A:A,collections!Y:Y)&amp;"."&amp;RIGHT(B603),[1]Leaf!$E:$E,0), 6)</f>
        <v>32.369999999999997</v>
      </c>
      <c r="I603" s="9">
        <f>INDEX([1]Leaf!$A:$I, MATCH(LOOKUP(A603,collections!A:A,collections!Y:Y)&amp;"."&amp;RIGHT(B603),[1]Leaf!$E:$E,0), 7)</f>
        <v>0.3</v>
      </c>
      <c r="R603" s="1">
        <v>4</v>
      </c>
      <c r="S603" s="1">
        <v>6</v>
      </c>
      <c r="T603" s="1">
        <v>6</v>
      </c>
      <c r="U603" s="1">
        <v>9</v>
      </c>
      <c r="V603" s="1">
        <v>3</v>
      </c>
      <c r="W603" s="1">
        <v>5</v>
      </c>
      <c r="X603" s="1">
        <v>3</v>
      </c>
      <c r="Y603" s="1">
        <v>6</v>
      </c>
      <c r="Z603" s="1">
        <v>2</v>
      </c>
      <c r="AA603" s="1">
        <v>1</v>
      </c>
      <c r="AB603" s="1">
        <v>4</v>
      </c>
      <c r="AC603" s="1">
        <v>0</v>
      </c>
      <c r="AD603" s="1">
        <v>3</v>
      </c>
      <c r="AE603" s="1">
        <v>1</v>
      </c>
      <c r="AF603" s="1">
        <v>3</v>
      </c>
      <c r="AG603" s="1">
        <v>0</v>
      </c>
    </row>
    <row r="604" spans="1:33" x14ac:dyDescent="0.2">
      <c r="A604" s="7" t="s">
        <v>437</v>
      </c>
      <c r="B604" t="s">
        <v>7</v>
      </c>
      <c r="C604" t="str">
        <f>LOOKUP(A604,collections!A:A,collections!D:D)</f>
        <v>E.ela</v>
      </c>
      <c r="D604" t="str">
        <f t="shared" si="12"/>
        <v>Adult</v>
      </c>
      <c r="E604" t="str">
        <f>LOOKUP(A604,collections!A:A,collections!I:I)</f>
        <v>Dried</v>
      </c>
      <c r="F604" s="1">
        <f>LOOKUP(A604,collections!A:A,collections!K:K) - LOOKUP(A604,collections!A:A,collections!E:E)</f>
        <v>529</v>
      </c>
      <c r="G604" s="11">
        <f>INDEX([1]Leaf!$A:$I, MATCH(LOOKUP(A604,collections!A:A,collections!Y:Y)&amp;"."&amp;RIGHT(B604),[1]Leaf!$E:$E,0), 6)</f>
        <v>32.75</v>
      </c>
      <c r="I604" s="9">
        <f>INDEX([1]Leaf!$A:$I, MATCH(LOOKUP(A604,collections!A:A,collections!Y:Y)&amp;"."&amp;RIGHT(B604),[1]Leaf!$E:$E,0), 7)</f>
        <v>0.32800000000000001</v>
      </c>
      <c r="R604" s="1">
        <v>4</v>
      </c>
      <c r="S604" s="1">
        <v>4</v>
      </c>
      <c r="T604" s="1">
        <v>5</v>
      </c>
      <c r="U604" s="1">
        <v>2</v>
      </c>
      <c r="V604" s="1">
        <v>4</v>
      </c>
      <c r="W604" s="1">
        <v>3</v>
      </c>
      <c r="X604" s="1">
        <v>5</v>
      </c>
      <c r="Y604" s="1">
        <v>2</v>
      </c>
      <c r="Z604" s="1">
        <v>3</v>
      </c>
      <c r="AA604" s="1">
        <v>1</v>
      </c>
      <c r="AB604" s="1">
        <v>3</v>
      </c>
      <c r="AC604" s="1">
        <v>1</v>
      </c>
      <c r="AD604" s="1">
        <v>5</v>
      </c>
      <c r="AE604" s="1">
        <v>2</v>
      </c>
      <c r="AF604" s="1">
        <v>3</v>
      </c>
      <c r="AG604" s="1">
        <v>2</v>
      </c>
    </row>
    <row r="605" spans="1:33" x14ac:dyDescent="0.2">
      <c r="A605" s="7" t="s">
        <v>437</v>
      </c>
      <c r="B605" t="s">
        <v>39</v>
      </c>
      <c r="C605" t="str">
        <f>LOOKUP(A605,collections!A:A,collections!D:D)</f>
        <v>E.ela</v>
      </c>
      <c r="D605" t="str">
        <f t="shared" si="12"/>
        <v>Adult</v>
      </c>
      <c r="E605" t="str">
        <f>LOOKUP(A605,collections!A:A,collections!I:I)</f>
        <v>Dried</v>
      </c>
      <c r="F605" s="1">
        <f>LOOKUP(A605,collections!A:A,collections!K:K) - LOOKUP(A605,collections!A:A,collections!E:E)</f>
        <v>529</v>
      </c>
      <c r="G605" s="11">
        <f>INDEX([1]Leaf!$A:$I, MATCH(LOOKUP(A605,collections!A:A,collections!Y:Y)&amp;"."&amp;RIGHT(B605),[1]Leaf!$E:$E,0), 6)</f>
        <v>17.899999999999999</v>
      </c>
      <c r="I605" s="9">
        <f>INDEX([1]Leaf!$A:$I, MATCH(LOOKUP(A605,collections!A:A,collections!Y:Y)&amp;"."&amp;RIGHT(B605),[1]Leaf!$E:$E,0), 7)</f>
        <v>0.19</v>
      </c>
      <c r="R605" s="1">
        <v>5</v>
      </c>
      <c r="S605" s="1">
        <v>1</v>
      </c>
      <c r="T605" s="1">
        <v>4</v>
      </c>
      <c r="U605" s="1">
        <v>3</v>
      </c>
      <c r="V605" s="1">
        <v>3</v>
      </c>
      <c r="W605" s="1">
        <v>4</v>
      </c>
      <c r="X605" s="1">
        <v>3</v>
      </c>
      <c r="Y605" s="1">
        <v>4</v>
      </c>
      <c r="Z605" s="1">
        <v>6</v>
      </c>
      <c r="AA605" s="1">
        <v>0</v>
      </c>
      <c r="AB605" s="1">
        <v>2</v>
      </c>
      <c r="AC605" s="1">
        <v>2</v>
      </c>
      <c r="AD605" s="1">
        <v>2</v>
      </c>
      <c r="AE605" s="1">
        <v>0</v>
      </c>
      <c r="AF605" s="1">
        <v>2</v>
      </c>
      <c r="AG605" s="1">
        <v>0</v>
      </c>
    </row>
    <row r="606" spans="1:33" x14ac:dyDescent="0.2">
      <c r="A606" s="7" t="s">
        <v>438</v>
      </c>
      <c r="B606" t="s">
        <v>6</v>
      </c>
      <c r="C606" t="str">
        <f>LOOKUP(A606,collections!A:A,collections!D:D)</f>
        <v>E.glbd</v>
      </c>
      <c r="D606" t="str">
        <f t="shared" si="12"/>
        <v>Adult</v>
      </c>
      <c r="E606" t="str">
        <f>LOOKUP(A606,collections!A:A,collections!I:I)</f>
        <v>Dried</v>
      </c>
      <c r="F606" s="1">
        <f>LOOKUP(A606,collections!A:A,collections!K:K) - LOOKUP(A606,collections!A:A,collections!E:E)</f>
        <v>260</v>
      </c>
      <c r="G606" s="11">
        <f>INDEX([1]Leaf!$A:$I, MATCH(LOOKUP(A606,collections!A:A,collections!Y:Y)&amp;"."&amp;RIGHT(B606),[1]Leaf!$E:$E,0), 6)</f>
        <v>20</v>
      </c>
      <c r="I606" s="9">
        <f>INDEX([1]Leaf!$A:$I, MATCH(LOOKUP(A606,collections!A:A,collections!Y:Y)&amp;"."&amp;RIGHT(B606),[1]Leaf!$E:$E,0), 7)</f>
        <v>0.38</v>
      </c>
      <c r="R606" s="1">
        <v>7</v>
      </c>
      <c r="S606" s="1">
        <v>5</v>
      </c>
      <c r="T606" s="1">
        <v>5</v>
      </c>
      <c r="U606" s="1">
        <v>5</v>
      </c>
      <c r="V606" s="1">
        <v>2</v>
      </c>
      <c r="W606" s="1">
        <v>4</v>
      </c>
      <c r="X606" s="1">
        <v>4</v>
      </c>
      <c r="Y606" s="1">
        <v>4</v>
      </c>
      <c r="Z606" s="1">
        <v>7</v>
      </c>
      <c r="AA606" s="1">
        <v>1</v>
      </c>
      <c r="AB606" s="1">
        <v>4</v>
      </c>
      <c r="AC606" s="1">
        <v>2</v>
      </c>
      <c r="AD606" s="1">
        <v>2</v>
      </c>
      <c r="AE606" s="1">
        <v>0</v>
      </c>
      <c r="AF606" s="1">
        <v>2</v>
      </c>
      <c r="AG606" s="1">
        <v>1</v>
      </c>
    </row>
    <row r="607" spans="1:33" x14ac:dyDescent="0.2">
      <c r="A607" s="7" t="s">
        <v>438</v>
      </c>
      <c r="B607" t="s">
        <v>7</v>
      </c>
      <c r="C607" t="str">
        <f>LOOKUP(A607,collections!A:A,collections!D:D)</f>
        <v>E.glbd</v>
      </c>
      <c r="D607" t="str">
        <f t="shared" si="12"/>
        <v>Adult</v>
      </c>
      <c r="E607" t="str">
        <f>LOOKUP(A607,collections!A:A,collections!I:I)</f>
        <v>Dried</v>
      </c>
      <c r="F607" s="1">
        <f>LOOKUP(A607,collections!A:A,collections!K:K) - LOOKUP(A607,collections!A:A,collections!E:E)</f>
        <v>260</v>
      </c>
      <c r="G607" s="11">
        <f>INDEX([1]Leaf!$A:$I, MATCH(LOOKUP(A607,collections!A:A,collections!Y:Y)&amp;"."&amp;RIGHT(B607),[1]Leaf!$E:$E,0), 6)</f>
        <v>20.05</v>
      </c>
      <c r="I607" s="9">
        <f>INDEX([1]Leaf!$A:$I, MATCH(LOOKUP(A607,collections!A:A,collections!Y:Y)&amp;"."&amp;RIGHT(B607),[1]Leaf!$E:$E,0), 7)</f>
        <v>0.3367</v>
      </c>
      <c r="R607" s="1">
        <v>3</v>
      </c>
      <c r="S607" s="1">
        <v>7</v>
      </c>
      <c r="T607" s="1">
        <v>3</v>
      </c>
      <c r="U607" s="1">
        <v>6</v>
      </c>
      <c r="V607" s="1">
        <v>6</v>
      </c>
      <c r="W607" s="1">
        <v>8</v>
      </c>
      <c r="X607" s="1">
        <v>5</v>
      </c>
      <c r="Y607" s="1">
        <v>3</v>
      </c>
      <c r="Z607" s="1">
        <v>4</v>
      </c>
      <c r="AA607" s="1">
        <v>0</v>
      </c>
      <c r="AB607" s="1">
        <v>5</v>
      </c>
      <c r="AC607" s="1">
        <v>0</v>
      </c>
      <c r="AD607" s="1">
        <v>6</v>
      </c>
      <c r="AE607" s="1">
        <v>2</v>
      </c>
      <c r="AF607" s="1">
        <v>4</v>
      </c>
      <c r="AG607" s="1">
        <v>4</v>
      </c>
    </row>
    <row r="608" spans="1:33" x14ac:dyDescent="0.2">
      <c r="A608" s="7" t="s">
        <v>438</v>
      </c>
      <c r="B608" t="s">
        <v>39</v>
      </c>
      <c r="C608" t="str">
        <f>LOOKUP(A608,collections!A:A,collections!D:D)</f>
        <v>E.glbd</v>
      </c>
      <c r="D608" t="str">
        <f t="shared" si="12"/>
        <v>Adult</v>
      </c>
      <c r="E608" t="str">
        <f>LOOKUP(A608,collections!A:A,collections!I:I)</f>
        <v>Dried</v>
      </c>
      <c r="F608" s="1">
        <f>LOOKUP(A608,collections!A:A,collections!K:K) - LOOKUP(A608,collections!A:A,collections!E:E)</f>
        <v>260</v>
      </c>
      <c r="G608" s="11">
        <f>INDEX([1]Leaf!$A:$I, MATCH(LOOKUP(A608,collections!A:A,collections!Y:Y)&amp;"."&amp;RIGHT(B608),[1]Leaf!$E:$E,0), 6)</f>
        <v>19.920000000000002</v>
      </c>
      <c r="I608" s="9">
        <f>INDEX([1]Leaf!$A:$I, MATCH(LOOKUP(A608,collections!A:A,collections!Y:Y)&amp;"."&amp;RIGHT(B608),[1]Leaf!$E:$E,0), 7)</f>
        <v>0.37180000000000002</v>
      </c>
      <c r="R608" s="1">
        <v>5</v>
      </c>
      <c r="S608" s="1">
        <v>7</v>
      </c>
      <c r="T608" s="1">
        <v>5</v>
      </c>
      <c r="U608" s="1">
        <v>4</v>
      </c>
      <c r="V608" s="1">
        <v>5</v>
      </c>
      <c r="W608" s="1">
        <v>5</v>
      </c>
      <c r="X608" s="1">
        <v>6</v>
      </c>
      <c r="Y608" s="1">
        <v>5</v>
      </c>
      <c r="Z608" s="1">
        <v>4</v>
      </c>
      <c r="AA608" s="1">
        <v>3</v>
      </c>
      <c r="AB608" s="1">
        <v>6</v>
      </c>
      <c r="AC608" s="1">
        <v>1</v>
      </c>
      <c r="AD608" s="1">
        <v>3</v>
      </c>
      <c r="AE608" s="1">
        <v>4</v>
      </c>
      <c r="AF608" s="1">
        <v>4</v>
      </c>
      <c r="AG608" s="1">
        <v>3</v>
      </c>
    </row>
    <row r="609" spans="1:33" x14ac:dyDescent="0.2">
      <c r="A609" s="7" t="s">
        <v>439</v>
      </c>
      <c r="B609" t="s">
        <v>6</v>
      </c>
      <c r="C609" t="str">
        <f>LOOKUP(A609,collections!A:A,collections!D:D)</f>
        <v>E.mel</v>
      </c>
      <c r="D609" t="str">
        <f t="shared" si="12"/>
        <v>Adult</v>
      </c>
      <c r="E609" t="str">
        <f>LOOKUP(A609,collections!A:A,collections!I:I)</f>
        <v>Dried</v>
      </c>
      <c r="F609" s="1">
        <f>LOOKUP(A609,collections!A:A,collections!K:K) - LOOKUP(A609,collections!A:A,collections!E:E)</f>
        <v>367</v>
      </c>
      <c r="G609" s="11">
        <f>INDEX([1]Leaf!$A:$I, MATCH(LOOKUP(A609,collections!A:A,collections!Y:Y)&amp;"."&amp;RIGHT(B609),[1]Leaf!$E:$E,0), 6)</f>
        <v>12.99</v>
      </c>
      <c r="I609" s="9">
        <f>INDEX([1]Leaf!$A:$I, MATCH(LOOKUP(A609,collections!A:A,collections!Y:Y)&amp;"."&amp;RIGHT(B609),[1]Leaf!$E:$E,0), 7)</f>
        <v>0.26800000000000002</v>
      </c>
      <c r="R609" s="1">
        <v>5</v>
      </c>
      <c r="S609" s="1">
        <v>14</v>
      </c>
      <c r="T609" s="1">
        <v>7</v>
      </c>
      <c r="U609" s="1">
        <v>14</v>
      </c>
      <c r="V609" s="1">
        <v>5</v>
      </c>
      <c r="W609" s="1">
        <v>10</v>
      </c>
      <c r="X609" s="1">
        <v>3</v>
      </c>
      <c r="Y609" s="1">
        <v>14</v>
      </c>
      <c r="Z609" s="1">
        <v>3</v>
      </c>
      <c r="AA609" s="1">
        <v>0</v>
      </c>
      <c r="AB609" s="1">
        <v>3</v>
      </c>
      <c r="AC609" s="1">
        <v>0</v>
      </c>
      <c r="AD609" s="1">
        <v>4</v>
      </c>
      <c r="AE609" s="1">
        <v>2</v>
      </c>
      <c r="AF609" s="1">
        <v>2</v>
      </c>
      <c r="AG609" s="1">
        <v>3</v>
      </c>
    </row>
    <row r="610" spans="1:33" x14ac:dyDescent="0.2">
      <c r="A610" s="7" t="s">
        <v>439</v>
      </c>
      <c r="B610" t="s">
        <v>7</v>
      </c>
      <c r="C610" t="str">
        <f>LOOKUP(A610,collections!A:A,collections!D:D)</f>
        <v>E.mel</v>
      </c>
      <c r="D610" t="str">
        <f t="shared" si="12"/>
        <v>Adult</v>
      </c>
      <c r="E610" t="str">
        <f>LOOKUP(A610,collections!A:A,collections!I:I)</f>
        <v>Dried</v>
      </c>
      <c r="F610" s="1">
        <f>LOOKUP(A610,collections!A:A,collections!K:K) - LOOKUP(A610,collections!A:A,collections!E:E)</f>
        <v>367</v>
      </c>
      <c r="G610" s="11">
        <f>INDEX([1]Leaf!$A:$I, MATCH(LOOKUP(A610,collections!A:A,collections!Y:Y)&amp;"."&amp;RIGHT(B610),[1]Leaf!$E:$E,0), 6)</f>
        <v>17.77</v>
      </c>
      <c r="I610" s="9">
        <f>INDEX([1]Leaf!$A:$I, MATCH(LOOKUP(A610,collections!A:A,collections!Y:Y)&amp;"."&amp;RIGHT(B610),[1]Leaf!$E:$E,0), 7)</f>
        <v>0.43759999999999999</v>
      </c>
      <c r="R610" s="1">
        <v>3</v>
      </c>
      <c r="S610" s="1">
        <v>4</v>
      </c>
      <c r="T610" s="1">
        <v>6</v>
      </c>
      <c r="U610" s="1">
        <v>3</v>
      </c>
      <c r="V610" s="1">
        <v>4</v>
      </c>
      <c r="W610" s="1">
        <v>7</v>
      </c>
      <c r="X610" s="1">
        <v>4</v>
      </c>
      <c r="Y610" s="1">
        <v>8</v>
      </c>
      <c r="Z610" s="1">
        <v>4</v>
      </c>
      <c r="AA610" s="1">
        <v>12</v>
      </c>
      <c r="AB610" s="1">
        <v>5</v>
      </c>
      <c r="AC610" s="1">
        <v>11</v>
      </c>
      <c r="AD610" s="1">
        <v>4</v>
      </c>
      <c r="AE610" s="1">
        <v>10</v>
      </c>
      <c r="AF610" s="1">
        <v>5</v>
      </c>
      <c r="AG610" s="1">
        <v>8</v>
      </c>
    </row>
    <row r="611" spans="1:33" x14ac:dyDescent="0.2">
      <c r="A611" s="7" t="s">
        <v>439</v>
      </c>
      <c r="B611" t="s">
        <v>39</v>
      </c>
      <c r="C611" t="str">
        <f>LOOKUP(A611,collections!A:A,collections!D:D)</f>
        <v>E.mel</v>
      </c>
      <c r="D611" t="str">
        <f t="shared" si="12"/>
        <v>Adult</v>
      </c>
      <c r="E611" t="str">
        <f>LOOKUP(A611,collections!A:A,collections!I:I)</f>
        <v>Dried</v>
      </c>
      <c r="F611" s="1">
        <f>LOOKUP(A611,collections!A:A,collections!K:K) - LOOKUP(A611,collections!A:A,collections!E:E)</f>
        <v>367</v>
      </c>
      <c r="G611" s="11">
        <f>INDEX([1]Leaf!$A:$I, MATCH(LOOKUP(A611,collections!A:A,collections!Y:Y)&amp;"."&amp;RIGHT(B611),[1]Leaf!$E:$E,0), 6)</f>
        <v>25.13</v>
      </c>
      <c r="I611" s="9">
        <f>INDEX([1]Leaf!$A:$I, MATCH(LOOKUP(A611,collections!A:A,collections!Y:Y)&amp;"."&amp;RIGHT(B611),[1]Leaf!$E:$E,0), 7)</f>
        <v>0.59789999999999999</v>
      </c>
      <c r="R611" s="1">
        <v>6</v>
      </c>
      <c r="S611" s="1">
        <v>7</v>
      </c>
      <c r="T611" s="1">
        <v>7</v>
      </c>
      <c r="U611" s="1">
        <v>7</v>
      </c>
      <c r="V611" s="1">
        <v>4</v>
      </c>
      <c r="W611" s="1">
        <v>6</v>
      </c>
      <c r="X611" s="1">
        <v>4</v>
      </c>
      <c r="Y611" s="1">
        <v>7</v>
      </c>
      <c r="Z611" s="1">
        <v>3</v>
      </c>
      <c r="AA611" s="1">
        <v>0</v>
      </c>
      <c r="AB611" s="1">
        <v>2</v>
      </c>
      <c r="AC611" s="1">
        <v>0</v>
      </c>
      <c r="AD611" s="1">
        <v>3</v>
      </c>
      <c r="AE611" s="1">
        <v>0</v>
      </c>
      <c r="AF611" s="1">
        <v>4</v>
      </c>
      <c r="AG611" s="1">
        <v>0</v>
      </c>
    </row>
    <row r="612" spans="1:33" x14ac:dyDescent="0.2">
      <c r="A612" s="7" t="s">
        <v>440</v>
      </c>
      <c r="B612" t="s">
        <v>6</v>
      </c>
      <c r="C612" t="str">
        <f>LOOKUP(A612,collections!A:A,collections!D:D)</f>
        <v>E.div</v>
      </c>
      <c r="D612" t="str">
        <f t="shared" si="12"/>
        <v>Adult</v>
      </c>
      <c r="E612" t="str">
        <f>LOOKUP(A612,collections!A:A,collections!I:I)</f>
        <v>Dried</v>
      </c>
      <c r="F612" s="1">
        <f>LOOKUP(A612,collections!A:A,collections!K:K) - LOOKUP(A612,collections!A:A,collections!E:E)</f>
        <v>229</v>
      </c>
      <c r="G612" s="11">
        <f>INDEX([1]Leaf!$A:$I, MATCH(LOOKUP(A612,collections!A:A,collections!Y:Y)&amp;"."&amp;RIGHT(B612),[1]Leaf!$E:$E,0), 6)</f>
        <v>36.61</v>
      </c>
      <c r="I612" s="9">
        <f>INDEX([1]Leaf!$A:$I, MATCH(LOOKUP(A612,collections!A:A,collections!Y:Y)&amp;"."&amp;RIGHT(B612),[1]Leaf!$E:$E,0), 7)</f>
        <v>0.60640000000000005</v>
      </c>
      <c r="R612" s="1">
        <v>4</v>
      </c>
      <c r="S612" s="1">
        <v>6</v>
      </c>
      <c r="T612" s="1">
        <v>6</v>
      </c>
      <c r="U612" s="1">
        <v>4</v>
      </c>
      <c r="V612" s="1">
        <v>3</v>
      </c>
      <c r="W612" s="1">
        <v>4</v>
      </c>
      <c r="X612" s="1">
        <v>5</v>
      </c>
      <c r="Y612" s="1">
        <v>3</v>
      </c>
      <c r="Z612" s="1">
        <v>6</v>
      </c>
      <c r="AA612" s="1">
        <v>2</v>
      </c>
      <c r="AB612" s="1">
        <v>3</v>
      </c>
      <c r="AC612" s="1">
        <v>3</v>
      </c>
      <c r="AD612" s="1">
        <v>5</v>
      </c>
      <c r="AE612" s="1">
        <v>4</v>
      </c>
      <c r="AF612" s="1">
        <v>3</v>
      </c>
      <c r="AG612" s="1">
        <v>2</v>
      </c>
    </row>
    <row r="613" spans="1:33" x14ac:dyDescent="0.2">
      <c r="A613" s="7" t="s">
        <v>440</v>
      </c>
      <c r="B613" t="s">
        <v>7</v>
      </c>
      <c r="C613" t="str">
        <f>LOOKUP(A613,collections!A:A,collections!D:D)</f>
        <v>E.div</v>
      </c>
      <c r="D613" t="str">
        <f t="shared" si="12"/>
        <v>Adult</v>
      </c>
      <c r="E613" t="str">
        <f>LOOKUP(A613,collections!A:A,collections!I:I)</f>
        <v>Dried</v>
      </c>
      <c r="F613" s="1">
        <f>LOOKUP(A613,collections!A:A,collections!K:K) - LOOKUP(A613,collections!A:A,collections!E:E)</f>
        <v>229</v>
      </c>
      <c r="G613" s="11">
        <f>INDEX([1]Leaf!$A:$I, MATCH(LOOKUP(A613,collections!A:A,collections!Y:Y)&amp;"."&amp;RIGHT(B613),[1]Leaf!$E:$E,0), 6)</f>
        <v>37.74</v>
      </c>
      <c r="I613" s="9">
        <f>INDEX([1]Leaf!$A:$I, MATCH(LOOKUP(A613,collections!A:A,collections!Y:Y)&amp;"."&amp;RIGHT(B613),[1]Leaf!$E:$E,0), 7)</f>
        <v>0.72940000000000005</v>
      </c>
      <c r="R613" s="1">
        <v>5</v>
      </c>
      <c r="S613" s="1">
        <v>8</v>
      </c>
      <c r="T613" s="1">
        <v>4</v>
      </c>
      <c r="U613" s="1">
        <v>8</v>
      </c>
      <c r="V613" s="1">
        <v>4</v>
      </c>
      <c r="W613" s="1">
        <v>8</v>
      </c>
      <c r="X613" s="1">
        <v>3</v>
      </c>
      <c r="Y613" s="1">
        <v>6</v>
      </c>
      <c r="Z613" s="1">
        <v>3</v>
      </c>
      <c r="AA613" s="1">
        <v>4</v>
      </c>
      <c r="AB613" s="1">
        <v>5</v>
      </c>
      <c r="AC613" s="1">
        <v>3</v>
      </c>
      <c r="AD613" s="1">
        <v>3</v>
      </c>
      <c r="AE613" s="1">
        <v>3</v>
      </c>
      <c r="AF613" s="1">
        <v>5</v>
      </c>
      <c r="AG613" s="1">
        <v>2</v>
      </c>
    </row>
    <row r="614" spans="1:33" x14ac:dyDescent="0.2">
      <c r="A614" s="7" t="s">
        <v>440</v>
      </c>
      <c r="B614" t="s">
        <v>39</v>
      </c>
      <c r="C614" t="str">
        <f>LOOKUP(A614,collections!A:A,collections!D:D)</f>
        <v>E.div</v>
      </c>
      <c r="D614" t="str">
        <f t="shared" si="12"/>
        <v>Adult</v>
      </c>
      <c r="E614" t="str">
        <f>LOOKUP(A614,collections!A:A,collections!I:I)</f>
        <v>Dried</v>
      </c>
      <c r="F614" s="1">
        <f>LOOKUP(A614,collections!A:A,collections!K:K) - LOOKUP(A614,collections!A:A,collections!E:E)</f>
        <v>229</v>
      </c>
      <c r="G614" s="11">
        <f>INDEX([1]Leaf!$A:$I, MATCH(LOOKUP(A614,collections!A:A,collections!Y:Y)&amp;"."&amp;RIGHT(B614),[1]Leaf!$E:$E,0), 6)</f>
        <v>48.14</v>
      </c>
      <c r="I614" s="9">
        <f>INDEX([1]Leaf!$A:$I, MATCH(LOOKUP(A614,collections!A:A,collections!Y:Y)&amp;"."&amp;RIGHT(B614),[1]Leaf!$E:$E,0), 7)</f>
        <v>0.96509999999999996</v>
      </c>
      <c r="R614" s="1">
        <v>5</v>
      </c>
      <c r="S614" s="1">
        <v>4</v>
      </c>
      <c r="T614" s="1">
        <v>4</v>
      </c>
      <c r="U614" s="1">
        <v>7</v>
      </c>
      <c r="V614" s="1">
        <v>5</v>
      </c>
      <c r="W614" s="1">
        <v>9</v>
      </c>
      <c r="X614" s="1">
        <v>5</v>
      </c>
      <c r="Y614" s="1">
        <v>6</v>
      </c>
      <c r="Z614" s="1">
        <v>2</v>
      </c>
      <c r="AA614" s="1">
        <v>5</v>
      </c>
      <c r="AB614" s="1">
        <v>4</v>
      </c>
      <c r="AC614" s="1">
        <v>1</v>
      </c>
      <c r="AD614" s="1">
        <v>5</v>
      </c>
      <c r="AE614" s="1">
        <v>2</v>
      </c>
      <c r="AF614" s="1">
        <v>3</v>
      </c>
      <c r="AG614" s="1">
        <v>2</v>
      </c>
    </row>
    <row r="615" spans="1:33" x14ac:dyDescent="0.2">
      <c r="A615" s="7" t="s">
        <v>441</v>
      </c>
      <c r="B615" t="s">
        <v>6</v>
      </c>
      <c r="C615" t="str">
        <f>LOOKUP(A615,collections!A:A,collections!D:D)</f>
        <v>E.vimv</v>
      </c>
      <c r="D615" t="str">
        <f t="shared" si="12"/>
        <v>Adult</v>
      </c>
      <c r="E615" t="str">
        <f>LOOKUP(A615,collections!A:A,collections!I:I)</f>
        <v>Dried</v>
      </c>
      <c r="F615" s="1">
        <f>LOOKUP(A615,collections!A:A,collections!K:K) - LOOKUP(A615,collections!A:A,collections!E:E)</f>
        <v>367</v>
      </c>
      <c r="G615" s="11">
        <f>INDEX([1]Leaf!$A:$I, MATCH(LOOKUP(A615,collections!A:A,collections!Y:Y)&amp;"."&amp;RIGHT(B615),[1]Leaf!$E:$E,0), 6)</f>
        <v>10.88</v>
      </c>
      <c r="I615" s="9">
        <f>INDEX([1]Leaf!$A:$I, MATCH(LOOKUP(A615,collections!A:A,collections!Y:Y)&amp;"."&amp;RIGHT(B615),[1]Leaf!$E:$E,0), 7)</f>
        <v>0.16</v>
      </c>
      <c r="R615" s="1">
        <v>5</v>
      </c>
      <c r="S615" s="1">
        <v>4</v>
      </c>
      <c r="T615" s="1">
        <v>5</v>
      </c>
      <c r="U615" s="1">
        <v>5</v>
      </c>
      <c r="V615" s="1">
        <v>4</v>
      </c>
      <c r="W615" s="1">
        <v>5</v>
      </c>
      <c r="X615" s="1">
        <v>5</v>
      </c>
      <c r="Y615" s="1">
        <v>4</v>
      </c>
      <c r="Z615" s="1">
        <v>4</v>
      </c>
      <c r="AA615" s="1">
        <v>7</v>
      </c>
      <c r="AB615" s="1">
        <v>5</v>
      </c>
      <c r="AC615" s="1">
        <v>5</v>
      </c>
      <c r="AD615" s="1">
        <v>4</v>
      </c>
      <c r="AE615" s="1">
        <v>1</v>
      </c>
      <c r="AF615" s="1">
        <v>4</v>
      </c>
      <c r="AG615" s="1">
        <v>3</v>
      </c>
    </row>
    <row r="616" spans="1:33" x14ac:dyDescent="0.2">
      <c r="A616" s="7" t="s">
        <v>441</v>
      </c>
      <c r="B616" t="s">
        <v>7</v>
      </c>
      <c r="C616" t="str">
        <f>LOOKUP(A616,collections!A:A,collections!D:D)</f>
        <v>E.vimv</v>
      </c>
      <c r="D616" t="str">
        <f t="shared" si="12"/>
        <v>Adult</v>
      </c>
      <c r="E616" t="str">
        <f>LOOKUP(A616,collections!A:A,collections!I:I)</f>
        <v>Dried</v>
      </c>
      <c r="F616" s="1">
        <f>LOOKUP(A616,collections!A:A,collections!K:K) - LOOKUP(A616,collections!A:A,collections!E:E)</f>
        <v>367</v>
      </c>
      <c r="G616" s="11">
        <f>INDEX([1]Leaf!$A:$I, MATCH(LOOKUP(A616,collections!A:A,collections!Y:Y)&amp;"."&amp;RIGHT(B616),[1]Leaf!$E:$E,0), 6)</f>
        <v>12.52</v>
      </c>
      <c r="I616" s="9">
        <f>INDEX([1]Leaf!$A:$I, MATCH(LOOKUP(A616,collections!A:A,collections!Y:Y)&amp;"."&amp;RIGHT(B616),[1]Leaf!$E:$E,0), 7)</f>
        <v>0.18379999999999999</v>
      </c>
      <c r="R616" s="1">
        <v>5</v>
      </c>
      <c r="S616" s="1">
        <v>8</v>
      </c>
      <c r="T616" s="1">
        <v>4</v>
      </c>
      <c r="U616" s="1">
        <v>10</v>
      </c>
      <c r="V616" s="1">
        <v>4</v>
      </c>
      <c r="W616" s="1">
        <v>5</v>
      </c>
      <c r="X616" s="1">
        <v>4</v>
      </c>
      <c r="Y616" s="1">
        <v>1</v>
      </c>
      <c r="Z616" s="1">
        <v>5</v>
      </c>
      <c r="AA616" s="1">
        <v>0</v>
      </c>
      <c r="AB616" s="1">
        <v>5</v>
      </c>
      <c r="AC616" s="1">
        <v>0</v>
      </c>
      <c r="AD616" s="1">
        <v>3</v>
      </c>
      <c r="AE616" s="1">
        <v>0</v>
      </c>
      <c r="AF616" s="1">
        <v>4</v>
      </c>
      <c r="AG616" s="1">
        <v>0</v>
      </c>
    </row>
    <row r="617" spans="1:33" x14ac:dyDescent="0.2">
      <c r="A617" s="7" t="s">
        <v>441</v>
      </c>
      <c r="B617" t="s">
        <v>39</v>
      </c>
      <c r="C617" t="str">
        <f>LOOKUP(A617,collections!A:A,collections!D:D)</f>
        <v>E.vimv</v>
      </c>
      <c r="D617" t="str">
        <f t="shared" si="12"/>
        <v>Adult</v>
      </c>
      <c r="E617" t="str">
        <f>LOOKUP(A617,collections!A:A,collections!I:I)</f>
        <v>Dried</v>
      </c>
      <c r="F617" s="1">
        <f>LOOKUP(A617,collections!A:A,collections!K:K) - LOOKUP(A617,collections!A:A,collections!E:E)</f>
        <v>367</v>
      </c>
      <c r="G617" s="11">
        <f>INDEX([1]Leaf!$A:$I, MATCH(LOOKUP(A617,collections!A:A,collections!Y:Y)&amp;"."&amp;RIGHT(B617),[1]Leaf!$E:$E,0), 6)</f>
        <v>22.47</v>
      </c>
      <c r="I617" s="9">
        <f>INDEX([1]Leaf!$A:$I, MATCH(LOOKUP(A617,collections!A:A,collections!Y:Y)&amp;"."&amp;RIGHT(B617),[1]Leaf!$E:$E,0), 7)</f>
        <v>0.39269999999999999</v>
      </c>
      <c r="R617" s="1">
        <v>4</v>
      </c>
      <c r="S617" s="1">
        <v>3</v>
      </c>
      <c r="T617" s="1">
        <v>3</v>
      </c>
      <c r="U617" s="1">
        <v>4</v>
      </c>
      <c r="V617" s="1">
        <v>2</v>
      </c>
      <c r="W617" s="1">
        <v>2</v>
      </c>
      <c r="X617" s="1">
        <v>3</v>
      </c>
      <c r="Y617" s="1">
        <v>1</v>
      </c>
      <c r="Z617" s="1">
        <v>5</v>
      </c>
      <c r="AA617" s="1">
        <v>3</v>
      </c>
      <c r="AB617" s="1">
        <v>3</v>
      </c>
      <c r="AC617" s="1">
        <v>4</v>
      </c>
      <c r="AD617" s="1">
        <v>4</v>
      </c>
      <c r="AE617" s="1">
        <v>2</v>
      </c>
      <c r="AF617" s="1">
        <v>3</v>
      </c>
      <c r="AG617" s="1">
        <v>4</v>
      </c>
    </row>
    <row r="618" spans="1:33" x14ac:dyDescent="0.2">
      <c r="A618" s="7" t="s">
        <v>442</v>
      </c>
      <c r="B618" t="s">
        <v>6</v>
      </c>
      <c r="C618" t="str">
        <f>LOOKUP(A618,collections!A:A,collections!D:D)</f>
        <v>E.obl</v>
      </c>
      <c r="D618" t="str">
        <f t="shared" si="12"/>
        <v>Adult</v>
      </c>
      <c r="E618" t="str">
        <f>LOOKUP(A618,collections!A:A,collections!I:I)</f>
        <v>Dried</v>
      </c>
      <c r="F618" s="1">
        <f>LOOKUP(A618,collections!A:A,collections!K:K) - LOOKUP(A618,collections!A:A,collections!E:E)</f>
        <v>279</v>
      </c>
      <c r="G618" s="11">
        <f>INDEX([1]Leaf!$A:$I, MATCH(LOOKUP(A618,collections!A:A,collections!Y:Y)&amp;"."&amp;RIGHT(B618),[1]Leaf!$E:$E,0), 6)</f>
        <v>17.27</v>
      </c>
      <c r="I618" s="9">
        <f>INDEX([1]Leaf!$A:$I, MATCH(LOOKUP(A618,collections!A:A,collections!Y:Y)&amp;"."&amp;RIGHT(B618),[1]Leaf!$E:$E,0), 7)</f>
        <v>0.39329999999999998</v>
      </c>
      <c r="R618" s="1">
        <v>5</v>
      </c>
      <c r="S618" s="1">
        <v>2</v>
      </c>
      <c r="T618" s="1">
        <v>5</v>
      </c>
      <c r="U618" s="1">
        <v>2</v>
      </c>
      <c r="V618" s="1">
        <v>6</v>
      </c>
      <c r="W618" s="1">
        <v>0</v>
      </c>
      <c r="X618" s="1">
        <v>4</v>
      </c>
      <c r="Y618" s="1">
        <v>2</v>
      </c>
      <c r="Z618" s="1">
        <v>4</v>
      </c>
      <c r="AA618" s="1">
        <v>3</v>
      </c>
      <c r="AB618" s="1">
        <v>6</v>
      </c>
      <c r="AC618" s="1">
        <v>2</v>
      </c>
      <c r="AD618" s="1">
        <v>6</v>
      </c>
      <c r="AE618" s="1">
        <v>0</v>
      </c>
      <c r="AF618" s="1">
        <v>5</v>
      </c>
      <c r="AG618" s="1">
        <v>1</v>
      </c>
    </row>
    <row r="619" spans="1:33" x14ac:dyDescent="0.2">
      <c r="A619" s="7" t="s">
        <v>442</v>
      </c>
      <c r="B619" t="s">
        <v>7</v>
      </c>
      <c r="C619" t="str">
        <f>LOOKUP(A619,collections!A:A,collections!D:D)</f>
        <v>E.obl</v>
      </c>
      <c r="D619" t="str">
        <f t="shared" si="12"/>
        <v>Adult</v>
      </c>
      <c r="E619" t="str">
        <f>LOOKUP(A619,collections!A:A,collections!I:I)</f>
        <v>Dried</v>
      </c>
      <c r="F619" s="1">
        <f>LOOKUP(A619,collections!A:A,collections!K:K) - LOOKUP(A619,collections!A:A,collections!E:E)</f>
        <v>279</v>
      </c>
      <c r="G619" s="11">
        <f>INDEX([1]Leaf!$A:$I, MATCH(LOOKUP(A619,collections!A:A,collections!Y:Y)&amp;"."&amp;RIGHT(B619),[1]Leaf!$E:$E,0), 6)</f>
        <v>22.14</v>
      </c>
      <c r="I619" s="9">
        <f>INDEX([1]Leaf!$A:$I, MATCH(LOOKUP(A619,collections!A:A,collections!Y:Y)&amp;"."&amp;RIGHT(B619),[1]Leaf!$E:$E,0), 7)</f>
        <v>0.49919999999999998</v>
      </c>
      <c r="R619" s="1">
        <v>3</v>
      </c>
      <c r="S619" s="1">
        <v>6</v>
      </c>
      <c r="T619" s="1">
        <v>4</v>
      </c>
      <c r="U619" s="1">
        <v>5</v>
      </c>
      <c r="V619" s="1">
        <v>5</v>
      </c>
      <c r="W619" s="1">
        <v>5</v>
      </c>
      <c r="X619" s="1">
        <v>3</v>
      </c>
      <c r="Y619" s="1">
        <v>5</v>
      </c>
      <c r="Z619" s="1">
        <v>5</v>
      </c>
      <c r="AA619" s="1">
        <v>5</v>
      </c>
      <c r="AB619" s="1">
        <v>6</v>
      </c>
      <c r="AC619" s="1">
        <v>5</v>
      </c>
      <c r="AD619" s="1">
        <v>5</v>
      </c>
      <c r="AE619" s="1">
        <v>3</v>
      </c>
      <c r="AF619" s="1">
        <v>5</v>
      </c>
      <c r="AG619" s="1">
        <v>4</v>
      </c>
    </row>
    <row r="620" spans="1:33" x14ac:dyDescent="0.2">
      <c r="A620" s="7" t="s">
        <v>442</v>
      </c>
      <c r="B620" t="s">
        <v>39</v>
      </c>
      <c r="C620" t="str">
        <f>LOOKUP(A620,collections!A:A,collections!D:D)</f>
        <v>E.obl</v>
      </c>
      <c r="D620" t="str">
        <f t="shared" si="12"/>
        <v>Adult</v>
      </c>
      <c r="E620" t="str">
        <f>LOOKUP(A620,collections!A:A,collections!I:I)</f>
        <v>Dried</v>
      </c>
      <c r="F620" s="1">
        <f>LOOKUP(A620,collections!A:A,collections!K:K) - LOOKUP(A620,collections!A:A,collections!E:E)</f>
        <v>279</v>
      </c>
      <c r="G620" s="11">
        <f>INDEX([1]Leaf!$A:$I, MATCH(LOOKUP(A620,collections!A:A,collections!Y:Y)&amp;"."&amp;RIGHT(B620),[1]Leaf!$E:$E,0), 6)</f>
        <v>32.03</v>
      </c>
      <c r="I620" s="9">
        <f>INDEX([1]Leaf!$A:$I, MATCH(LOOKUP(A620,collections!A:A,collections!Y:Y)&amp;"."&amp;RIGHT(B620),[1]Leaf!$E:$E,0), 7)</f>
        <v>0.79310000000000003</v>
      </c>
      <c r="R620" s="1">
        <v>3</v>
      </c>
      <c r="S620" s="1">
        <v>5</v>
      </c>
      <c r="T620" s="1">
        <v>4</v>
      </c>
      <c r="U620" s="1">
        <v>5</v>
      </c>
      <c r="V620" s="1">
        <v>4</v>
      </c>
      <c r="W620" s="1">
        <v>5</v>
      </c>
      <c r="X620" s="1">
        <v>3</v>
      </c>
      <c r="Y620" s="1">
        <v>3</v>
      </c>
      <c r="Z620" s="1">
        <v>4</v>
      </c>
      <c r="AA620" s="1">
        <v>2</v>
      </c>
      <c r="AB620" s="1">
        <v>4</v>
      </c>
      <c r="AC620" s="1">
        <v>3</v>
      </c>
      <c r="AD620" s="1">
        <v>5</v>
      </c>
      <c r="AE620" s="1">
        <v>2</v>
      </c>
      <c r="AF620" s="1">
        <v>2</v>
      </c>
      <c r="AG620" s="1">
        <v>1</v>
      </c>
    </row>
    <row r="621" spans="1:33" x14ac:dyDescent="0.2">
      <c r="A621" s="7" t="s">
        <v>443</v>
      </c>
      <c r="B621" t="s">
        <v>6</v>
      </c>
      <c r="C621" t="str">
        <f>LOOKUP(A621,collections!A:A,collections!D:D)</f>
        <v>E.mel</v>
      </c>
      <c r="D621" t="str">
        <f t="shared" si="12"/>
        <v>Adult</v>
      </c>
      <c r="E621" t="str">
        <f>LOOKUP(A621,collections!A:A,collections!I:I)</f>
        <v>Dried</v>
      </c>
      <c r="F621" s="1">
        <f>LOOKUP(A621,collections!A:A,collections!K:K) - LOOKUP(A621,collections!A:A,collections!E:E)</f>
        <v>279</v>
      </c>
      <c r="G621" s="11">
        <f>INDEX([1]Leaf!$A:$I, MATCH(LOOKUP(A621,collections!A:A,collections!Y:Y)&amp;"."&amp;RIGHT(B621),[1]Leaf!$E:$E,0), 6)</f>
        <v>12.78</v>
      </c>
      <c r="I621" s="9">
        <f>INDEX([1]Leaf!$A:$I, MATCH(LOOKUP(A621,collections!A:A,collections!Y:Y)&amp;"."&amp;RIGHT(B621),[1]Leaf!$E:$E,0), 7)</f>
        <v>0.24440000000000001</v>
      </c>
      <c r="R621" s="1">
        <v>6</v>
      </c>
      <c r="S621" s="1">
        <v>34</v>
      </c>
      <c r="T621" s="1">
        <v>8</v>
      </c>
      <c r="U621" s="1">
        <v>31</v>
      </c>
      <c r="V621" s="1">
        <v>5</v>
      </c>
      <c r="W621" s="1">
        <v>27</v>
      </c>
      <c r="X621" s="1">
        <v>6</v>
      </c>
      <c r="Y621" s="1">
        <v>30</v>
      </c>
      <c r="Z621" s="1">
        <v>3</v>
      </c>
      <c r="AA621" s="1">
        <v>0</v>
      </c>
      <c r="AB621" s="1">
        <v>3</v>
      </c>
      <c r="AC621" s="1">
        <v>0</v>
      </c>
      <c r="AD621" s="1">
        <v>4</v>
      </c>
      <c r="AE621" s="1">
        <v>0</v>
      </c>
      <c r="AF621" s="1">
        <v>4</v>
      </c>
      <c r="AG621" s="1">
        <v>0</v>
      </c>
    </row>
    <row r="622" spans="1:33" x14ac:dyDescent="0.2">
      <c r="A622" s="7" t="s">
        <v>443</v>
      </c>
      <c r="B622" t="s">
        <v>7</v>
      </c>
      <c r="C622" t="str">
        <f>LOOKUP(A622,collections!A:A,collections!D:D)</f>
        <v>E.mel</v>
      </c>
      <c r="D622" t="str">
        <f t="shared" si="12"/>
        <v>Adult</v>
      </c>
      <c r="E622" t="str">
        <f>LOOKUP(A622,collections!A:A,collections!I:I)</f>
        <v>Dried</v>
      </c>
      <c r="F622" s="1">
        <f>LOOKUP(A622,collections!A:A,collections!K:K) - LOOKUP(A622,collections!A:A,collections!E:E)</f>
        <v>279</v>
      </c>
      <c r="G622" s="11">
        <f>INDEX([1]Leaf!$A:$I, MATCH(LOOKUP(A622,collections!A:A,collections!Y:Y)&amp;"."&amp;RIGHT(B622),[1]Leaf!$E:$E,0), 6)</f>
        <v>14.41</v>
      </c>
      <c r="I622" s="9">
        <f>INDEX([1]Leaf!$A:$I, MATCH(LOOKUP(A622,collections!A:A,collections!Y:Y)&amp;"."&amp;RIGHT(B622),[1]Leaf!$E:$E,0), 7)</f>
        <v>0.2576</v>
      </c>
      <c r="R622" s="1">
        <v>6</v>
      </c>
      <c r="S622" s="1">
        <v>33</v>
      </c>
      <c r="T622" s="1">
        <v>4</v>
      </c>
      <c r="U622" s="1">
        <v>37</v>
      </c>
      <c r="V622" s="1">
        <v>6</v>
      </c>
      <c r="W622" s="1">
        <v>29</v>
      </c>
      <c r="X622" s="1">
        <v>4</v>
      </c>
      <c r="Y622" s="1">
        <v>35</v>
      </c>
      <c r="Z622" s="1">
        <v>6</v>
      </c>
      <c r="AA622" s="1">
        <v>24</v>
      </c>
      <c r="AB622" s="1">
        <v>4</v>
      </c>
      <c r="AC622" s="1">
        <v>19</v>
      </c>
      <c r="AD622" s="1">
        <v>4</v>
      </c>
      <c r="AE622" s="1">
        <v>25</v>
      </c>
      <c r="AF622" s="1">
        <v>4</v>
      </c>
      <c r="AG622" s="1">
        <v>24</v>
      </c>
    </row>
    <row r="623" spans="1:33" x14ac:dyDescent="0.2">
      <c r="A623" s="7" t="s">
        <v>443</v>
      </c>
      <c r="B623" t="s">
        <v>39</v>
      </c>
      <c r="C623" t="str">
        <f>LOOKUP(A623,collections!A:A,collections!D:D)</f>
        <v>E.mel</v>
      </c>
      <c r="D623" t="str">
        <f t="shared" si="12"/>
        <v>Adult</v>
      </c>
      <c r="E623" t="str">
        <f>LOOKUP(A623,collections!A:A,collections!I:I)</f>
        <v>Dried</v>
      </c>
      <c r="F623" s="1">
        <f>LOOKUP(A623,collections!A:A,collections!K:K) - LOOKUP(A623,collections!A:A,collections!E:E)</f>
        <v>279</v>
      </c>
      <c r="G623" s="11">
        <f>INDEX([1]Leaf!$A:$I, MATCH(LOOKUP(A623,collections!A:A,collections!Y:Y)&amp;"."&amp;RIGHT(B623),[1]Leaf!$E:$E,0), 6)</f>
        <v>17.84</v>
      </c>
      <c r="I623" s="9">
        <f>INDEX([1]Leaf!$A:$I, MATCH(LOOKUP(A623,collections!A:A,collections!Y:Y)&amp;"."&amp;RIGHT(B623),[1]Leaf!$E:$E,0), 7)</f>
        <v>0.32200000000000001</v>
      </c>
      <c r="R623" s="1">
        <v>6</v>
      </c>
      <c r="S623" s="1">
        <v>34</v>
      </c>
      <c r="T623" s="1">
        <v>7</v>
      </c>
      <c r="U623" s="1">
        <v>30</v>
      </c>
      <c r="V623" s="1">
        <v>6</v>
      </c>
      <c r="W623" s="1">
        <v>32</v>
      </c>
      <c r="X623" s="1">
        <v>6</v>
      </c>
      <c r="Y623" s="1">
        <v>27</v>
      </c>
      <c r="Z623" s="1">
        <v>5</v>
      </c>
      <c r="AA623" s="1">
        <v>15</v>
      </c>
      <c r="AB623" s="1">
        <v>3</v>
      </c>
      <c r="AC623" s="1">
        <v>18</v>
      </c>
      <c r="AD623" s="1">
        <v>4</v>
      </c>
      <c r="AE623" s="1">
        <v>19</v>
      </c>
      <c r="AF623" s="1">
        <v>4</v>
      </c>
      <c r="AG623" s="1">
        <v>18</v>
      </c>
    </row>
    <row r="624" spans="1:33" x14ac:dyDescent="0.2">
      <c r="A624" s="7" t="s">
        <v>444</v>
      </c>
      <c r="B624" t="s">
        <v>6</v>
      </c>
      <c r="C624" t="str">
        <f>LOOKUP(A624,collections!A:A,collections!D:D)</f>
        <v>E.vimv</v>
      </c>
      <c r="D624" t="str">
        <f t="shared" si="12"/>
        <v>Adult</v>
      </c>
      <c r="E624" t="str">
        <f>LOOKUP(A624,collections!A:A,collections!I:I)</f>
        <v>Dried</v>
      </c>
      <c r="F624" s="1">
        <f>LOOKUP(A624,collections!A:A,collections!K:K) - LOOKUP(A624,collections!A:A,collections!E:E)</f>
        <v>395</v>
      </c>
      <c r="G624" s="11">
        <f>INDEX([1]Leaf!$A:$I, MATCH(LOOKUP(A624,collections!A:A,collections!Y:Y)&amp;"."&amp;RIGHT(B624),[1]Leaf!$E:$E,0), 6)</f>
        <v>30.23</v>
      </c>
      <c r="I624" s="9">
        <f>INDEX([1]Leaf!$A:$I, MATCH(LOOKUP(A624,collections!A:A,collections!Y:Y)&amp;"."&amp;RIGHT(B624),[1]Leaf!$E:$E,0), 7)</f>
        <v>0.51600000000000001</v>
      </c>
      <c r="R624" s="1">
        <v>7</v>
      </c>
      <c r="S624" s="1">
        <v>6</v>
      </c>
      <c r="T624" s="1">
        <v>4</v>
      </c>
      <c r="U624" s="1">
        <v>7</v>
      </c>
      <c r="V624" s="1">
        <v>5</v>
      </c>
      <c r="W624" s="1">
        <v>8</v>
      </c>
      <c r="X624" s="1">
        <v>7</v>
      </c>
      <c r="Y624" s="1">
        <v>7</v>
      </c>
      <c r="Z624" s="1">
        <v>5</v>
      </c>
      <c r="AA624" s="1">
        <v>5</v>
      </c>
      <c r="AB624" s="1">
        <v>4</v>
      </c>
      <c r="AC624" s="1">
        <v>2</v>
      </c>
      <c r="AD624" s="1">
        <v>5</v>
      </c>
      <c r="AE624" s="1">
        <v>3</v>
      </c>
      <c r="AF624" s="1">
        <v>6</v>
      </c>
      <c r="AG624" s="1">
        <v>1</v>
      </c>
    </row>
    <row r="625" spans="1:33" x14ac:dyDescent="0.2">
      <c r="A625" s="7" t="s">
        <v>444</v>
      </c>
      <c r="B625" t="s">
        <v>7</v>
      </c>
      <c r="C625" t="str">
        <f>LOOKUP(A625,collections!A:A,collections!D:D)</f>
        <v>E.vimv</v>
      </c>
      <c r="D625" t="str">
        <f t="shared" si="12"/>
        <v>Adult</v>
      </c>
      <c r="E625" t="str">
        <f>LOOKUP(A625,collections!A:A,collections!I:I)</f>
        <v>Dried</v>
      </c>
      <c r="F625" s="1">
        <f>LOOKUP(A625,collections!A:A,collections!K:K) - LOOKUP(A625,collections!A:A,collections!E:E)</f>
        <v>395</v>
      </c>
      <c r="G625" s="11">
        <f>INDEX([1]Leaf!$A:$I, MATCH(LOOKUP(A625,collections!A:A,collections!Y:Y)&amp;"."&amp;RIGHT(B625),[1]Leaf!$E:$E,0), 6)</f>
        <v>39.770000000000003</v>
      </c>
      <c r="I625" s="9">
        <f>INDEX([1]Leaf!$A:$I, MATCH(LOOKUP(A625,collections!A:A,collections!Y:Y)&amp;"."&amp;RIGHT(B625),[1]Leaf!$E:$E,0), 7)</f>
        <v>0.61699999999999999</v>
      </c>
      <c r="R625" s="1">
        <v>5</v>
      </c>
      <c r="S625" s="1">
        <v>10</v>
      </c>
      <c r="T625" s="1">
        <v>6</v>
      </c>
      <c r="U625" s="1">
        <v>8</v>
      </c>
      <c r="V625" s="1">
        <v>6</v>
      </c>
      <c r="W625" s="1">
        <v>6</v>
      </c>
      <c r="X625" s="1">
        <v>6</v>
      </c>
      <c r="Y625" s="1">
        <v>6</v>
      </c>
      <c r="Z625" s="1">
        <v>5</v>
      </c>
      <c r="AA625" s="1">
        <v>1</v>
      </c>
      <c r="AB625" s="1">
        <v>8</v>
      </c>
      <c r="AC625" s="1">
        <v>2</v>
      </c>
      <c r="AD625" s="1">
        <v>5</v>
      </c>
      <c r="AE625" s="1">
        <v>1</v>
      </c>
      <c r="AF625" s="1">
        <v>5</v>
      </c>
      <c r="AG625" s="1">
        <v>2</v>
      </c>
    </row>
    <row r="626" spans="1:33" x14ac:dyDescent="0.2">
      <c r="A626" s="7" t="s">
        <v>444</v>
      </c>
      <c r="B626" t="s">
        <v>39</v>
      </c>
      <c r="C626" t="str">
        <f>LOOKUP(A626,collections!A:A,collections!D:D)</f>
        <v>E.vimv</v>
      </c>
      <c r="D626" t="str">
        <f t="shared" si="12"/>
        <v>Adult</v>
      </c>
      <c r="E626" t="str">
        <f>LOOKUP(A626,collections!A:A,collections!I:I)</f>
        <v>Dried</v>
      </c>
      <c r="F626" s="1">
        <f>LOOKUP(A626,collections!A:A,collections!K:K) - LOOKUP(A626,collections!A:A,collections!E:E)</f>
        <v>395</v>
      </c>
      <c r="G626" s="11">
        <f>INDEX([1]Leaf!$A:$I, MATCH(LOOKUP(A626,collections!A:A,collections!Y:Y)&amp;"."&amp;RIGHT(B626),[1]Leaf!$E:$E,0), 6)</f>
        <v>40.43</v>
      </c>
      <c r="I626" s="9">
        <f>INDEX([1]Leaf!$A:$I, MATCH(LOOKUP(A626,collections!A:A,collections!Y:Y)&amp;"."&amp;RIGHT(B626),[1]Leaf!$E:$E,0), 7)</f>
        <v>0.67200000000000004</v>
      </c>
      <c r="R626" s="1">
        <v>4</v>
      </c>
      <c r="S626" s="1">
        <v>15</v>
      </c>
      <c r="T626" s="1">
        <v>6</v>
      </c>
      <c r="U626" s="1">
        <v>9</v>
      </c>
      <c r="V626" s="1">
        <v>8</v>
      </c>
      <c r="W626" s="1">
        <v>8</v>
      </c>
      <c r="X626" s="1">
        <v>7</v>
      </c>
      <c r="Y626" s="1">
        <v>8</v>
      </c>
      <c r="Z626" s="1">
        <v>6</v>
      </c>
      <c r="AA626" s="1">
        <v>6</v>
      </c>
      <c r="AB626" s="1">
        <v>4</v>
      </c>
      <c r="AC626" s="1">
        <v>6</v>
      </c>
      <c r="AD626" s="1">
        <v>5</v>
      </c>
      <c r="AE626" s="1">
        <v>3</v>
      </c>
      <c r="AF626" s="1">
        <v>5</v>
      </c>
      <c r="AG626" s="1">
        <v>4</v>
      </c>
    </row>
    <row r="627" spans="1:33" x14ac:dyDescent="0.2">
      <c r="A627" s="7" t="s">
        <v>445</v>
      </c>
      <c r="B627" t="s">
        <v>6</v>
      </c>
      <c r="C627" t="str">
        <f>LOOKUP(A627,collections!A:A,collections!D:D)</f>
        <v>A.flo</v>
      </c>
      <c r="D627" t="str">
        <f t="shared" si="12"/>
        <v>Adult</v>
      </c>
      <c r="E627" t="str">
        <f>LOOKUP(A627,collections!A:A,collections!I:I)</f>
        <v>Dried</v>
      </c>
      <c r="F627" s="1">
        <f>LOOKUP(A627,collections!A:A,collections!K:K) - LOOKUP(A627,collections!A:A,collections!E:E)</f>
        <v>354</v>
      </c>
      <c r="G627" s="11">
        <f>INDEX([1]Leaf!$A:$I, MATCH(LOOKUP(A627,collections!A:A,collections!Y:Y)&amp;"."&amp;RIGHT(B627),[1]Leaf!$E:$E,0), 6)</f>
        <v>11.23</v>
      </c>
      <c r="I627" s="9">
        <f>INDEX([1]Leaf!$A:$I, MATCH(LOOKUP(A627,collections!A:A,collections!Y:Y)&amp;"."&amp;RIGHT(B627),[1]Leaf!$E:$E,0), 7)</f>
        <v>0.13350000000000001</v>
      </c>
      <c r="R627" s="1">
        <v>7</v>
      </c>
      <c r="S627" s="1">
        <v>22</v>
      </c>
      <c r="T627" s="1">
        <v>5</v>
      </c>
      <c r="U627" s="1">
        <v>23</v>
      </c>
      <c r="V627" s="1">
        <v>7</v>
      </c>
      <c r="W627" s="1">
        <v>23</v>
      </c>
      <c r="X627" s="1">
        <v>8</v>
      </c>
      <c r="Y627" s="1">
        <v>21</v>
      </c>
      <c r="Z627" s="1">
        <v>5</v>
      </c>
      <c r="AA627" s="1">
        <v>19</v>
      </c>
      <c r="AB627" s="1">
        <v>6</v>
      </c>
      <c r="AC627" s="1">
        <v>16</v>
      </c>
      <c r="AD627" s="1">
        <v>5</v>
      </c>
      <c r="AE627" s="1">
        <v>15</v>
      </c>
      <c r="AF627" s="1">
        <v>6</v>
      </c>
      <c r="AG627" s="1">
        <v>16</v>
      </c>
    </row>
    <row r="628" spans="1:33" x14ac:dyDescent="0.2">
      <c r="A628" s="7" t="s">
        <v>445</v>
      </c>
      <c r="B628" t="s">
        <v>7</v>
      </c>
      <c r="C628" t="str">
        <f>LOOKUP(A628,collections!A:A,collections!D:D)</f>
        <v>A.flo</v>
      </c>
      <c r="D628" t="str">
        <f t="shared" si="12"/>
        <v>Adult</v>
      </c>
      <c r="E628" t="str">
        <f>LOOKUP(A628,collections!A:A,collections!I:I)</f>
        <v>Dried</v>
      </c>
      <c r="F628" s="1">
        <f>LOOKUP(A628,collections!A:A,collections!K:K) - LOOKUP(A628,collections!A:A,collections!E:E)</f>
        <v>354</v>
      </c>
      <c r="G628" s="11">
        <f>INDEX([1]Leaf!$A:$I, MATCH(LOOKUP(A628,collections!A:A,collections!Y:Y)&amp;"."&amp;RIGHT(B628),[1]Leaf!$E:$E,0), 6)</f>
        <v>19.25</v>
      </c>
      <c r="I628" s="9">
        <f>INDEX([1]Leaf!$A:$I, MATCH(LOOKUP(A628,collections!A:A,collections!Y:Y)&amp;"."&amp;RIGHT(B628),[1]Leaf!$E:$E,0), 7)</f>
        <v>0.25979999999999998</v>
      </c>
      <c r="R628" s="1">
        <v>8</v>
      </c>
      <c r="S628" s="1">
        <v>21</v>
      </c>
      <c r="T628" s="1">
        <v>9</v>
      </c>
      <c r="U628" s="1">
        <v>19</v>
      </c>
      <c r="V628" s="1">
        <v>6</v>
      </c>
      <c r="W628" s="1">
        <v>26</v>
      </c>
      <c r="X628" s="1">
        <v>5</v>
      </c>
      <c r="Y628" s="1">
        <v>27</v>
      </c>
      <c r="Z628" s="1">
        <v>5</v>
      </c>
      <c r="AA628" s="1">
        <v>7</v>
      </c>
      <c r="AB628" s="1">
        <v>6</v>
      </c>
      <c r="AC628" s="1">
        <v>10</v>
      </c>
      <c r="AD628" s="1">
        <v>4</v>
      </c>
      <c r="AE628" s="1">
        <v>10</v>
      </c>
      <c r="AF628" s="1">
        <v>3</v>
      </c>
      <c r="AG628" s="1">
        <v>16</v>
      </c>
    </row>
    <row r="629" spans="1:33" x14ac:dyDescent="0.2">
      <c r="A629" s="7" t="s">
        <v>445</v>
      </c>
      <c r="B629" t="s">
        <v>39</v>
      </c>
      <c r="C629" t="str">
        <f>LOOKUP(A629,collections!A:A,collections!D:D)</f>
        <v>A.flo</v>
      </c>
      <c r="D629" t="str">
        <f t="shared" si="12"/>
        <v>Adult</v>
      </c>
      <c r="E629" t="str">
        <f>LOOKUP(A629,collections!A:A,collections!I:I)</f>
        <v>Dried</v>
      </c>
      <c r="F629" s="1">
        <f>LOOKUP(A629,collections!A:A,collections!K:K) - LOOKUP(A629,collections!A:A,collections!E:E)</f>
        <v>354</v>
      </c>
      <c r="G629" s="11">
        <f>INDEX([1]Leaf!$A:$I, MATCH(LOOKUP(A629,collections!A:A,collections!Y:Y)&amp;"."&amp;RIGHT(B629),[1]Leaf!$E:$E,0), 6)</f>
        <v>20.47</v>
      </c>
      <c r="I629" s="9">
        <f>INDEX([1]Leaf!$A:$I, MATCH(LOOKUP(A629,collections!A:A,collections!Y:Y)&amp;"."&amp;RIGHT(B629),[1]Leaf!$E:$E,0), 7)</f>
        <v>0.22600000000000001</v>
      </c>
      <c r="R629" s="1">
        <v>6</v>
      </c>
      <c r="S629" s="1">
        <v>22</v>
      </c>
      <c r="T629" s="1">
        <v>5</v>
      </c>
      <c r="U629" s="1">
        <v>27</v>
      </c>
      <c r="V629" s="1">
        <v>6</v>
      </c>
      <c r="W629" s="1">
        <v>23</v>
      </c>
      <c r="X629" s="1">
        <v>7</v>
      </c>
      <c r="Y629" s="1">
        <v>20</v>
      </c>
      <c r="Z629" s="1">
        <v>6</v>
      </c>
      <c r="AA629" s="1">
        <v>23</v>
      </c>
      <c r="AB629" s="1">
        <v>8</v>
      </c>
      <c r="AC629" s="1">
        <v>18</v>
      </c>
      <c r="AD629" s="1">
        <v>5</v>
      </c>
      <c r="AE629" s="1">
        <v>18</v>
      </c>
      <c r="AF629" s="1">
        <v>6</v>
      </c>
      <c r="AG629" s="1">
        <v>19</v>
      </c>
    </row>
    <row r="630" spans="1:33" x14ac:dyDescent="0.2">
      <c r="A630" s="7" t="s">
        <v>446</v>
      </c>
      <c r="B630" t="s">
        <v>6</v>
      </c>
      <c r="C630" t="str">
        <f>LOOKUP(A630,collections!A:A,collections!D:D)</f>
        <v>C.gum</v>
      </c>
      <c r="D630" t="str">
        <f t="shared" si="12"/>
        <v>Adult</v>
      </c>
      <c r="E630" t="str">
        <f>LOOKUP(A630,collections!A:A,collections!I:I)</f>
        <v>Dried</v>
      </c>
      <c r="F630" s="1">
        <f>LOOKUP(A630,collections!A:A,collections!K:K) - LOOKUP(A630,collections!A:A,collections!E:E)</f>
        <v>354</v>
      </c>
      <c r="G630" s="11">
        <f>INDEX([1]Leaf!$A:$I, MATCH(LOOKUP(A630,collections!A:A,collections!Y:Y)&amp;"."&amp;RIGHT(B630),[1]Leaf!$E:$E,0), 6)</f>
        <v>14.84</v>
      </c>
      <c r="I630" s="9">
        <f>INDEX([1]Leaf!$A:$I, MATCH(LOOKUP(A630,collections!A:A,collections!Y:Y)&amp;"."&amp;RIGHT(B630),[1]Leaf!$E:$E,0), 7)</f>
        <v>0.26769999999999999</v>
      </c>
      <c r="R630" s="1">
        <v>8</v>
      </c>
      <c r="S630" s="1">
        <v>30</v>
      </c>
      <c r="T630" s="1">
        <v>7</v>
      </c>
      <c r="U630" s="1">
        <v>26</v>
      </c>
      <c r="V630" s="1">
        <v>8</v>
      </c>
      <c r="W630" s="1">
        <v>15</v>
      </c>
      <c r="X630" s="1">
        <v>9</v>
      </c>
      <c r="Y630" s="1">
        <v>13</v>
      </c>
      <c r="Z630" s="1">
        <v>5</v>
      </c>
      <c r="AA630" s="1">
        <v>0</v>
      </c>
      <c r="AB630" s="1">
        <v>4</v>
      </c>
      <c r="AC630" s="1">
        <v>0</v>
      </c>
      <c r="AD630" s="1">
        <v>5</v>
      </c>
      <c r="AE630" s="1">
        <v>0</v>
      </c>
      <c r="AF630" s="1">
        <v>3</v>
      </c>
      <c r="AG630" s="1">
        <v>0</v>
      </c>
    </row>
    <row r="631" spans="1:33" x14ac:dyDescent="0.2">
      <c r="A631" s="7" t="s">
        <v>446</v>
      </c>
      <c r="B631" t="s">
        <v>7</v>
      </c>
      <c r="C631" t="str">
        <f>LOOKUP(A631,collections!A:A,collections!D:D)</f>
        <v>C.gum</v>
      </c>
      <c r="D631" t="str">
        <f t="shared" si="12"/>
        <v>Adult</v>
      </c>
      <c r="E631" t="str">
        <f>LOOKUP(A631,collections!A:A,collections!I:I)</f>
        <v>Dried</v>
      </c>
      <c r="F631" s="1">
        <f>LOOKUP(A631,collections!A:A,collections!K:K) - LOOKUP(A631,collections!A:A,collections!E:E)</f>
        <v>354</v>
      </c>
      <c r="G631" s="11">
        <f>INDEX([1]Leaf!$A:$I, MATCH(LOOKUP(A631,collections!A:A,collections!Y:Y)&amp;"."&amp;RIGHT(B631),[1]Leaf!$E:$E,0), 6)</f>
        <v>13.72</v>
      </c>
      <c r="I631" s="9">
        <f>INDEX([1]Leaf!$A:$I, MATCH(LOOKUP(A631,collections!A:A,collections!Y:Y)&amp;"."&amp;RIGHT(B631),[1]Leaf!$E:$E,0), 7)</f>
        <v>0.25280000000000002</v>
      </c>
      <c r="R631" s="1">
        <v>6</v>
      </c>
      <c r="S631" s="1">
        <v>21</v>
      </c>
      <c r="T631" s="1">
        <v>10</v>
      </c>
      <c r="U631" s="1">
        <v>24</v>
      </c>
      <c r="V631" s="1">
        <v>9</v>
      </c>
      <c r="W631" s="1">
        <v>29</v>
      </c>
      <c r="X631" s="1">
        <v>10</v>
      </c>
      <c r="Y631" s="1">
        <v>29</v>
      </c>
      <c r="Z631" s="1">
        <v>8</v>
      </c>
      <c r="AA631" s="1">
        <v>8</v>
      </c>
      <c r="AB631" s="1">
        <v>5</v>
      </c>
      <c r="AC631" s="1">
        <v>4</v>
      </c>
      <c r="AD631" s="1">
        <v>8</v>
      </c>
      <c r="AE631" s="1">
        <v>9</v>
      </c>
      <c r="AF631" s="1">
        <v>7</v>
      </c>
      <c r="AG631" s="1">
        <v>11</v>
      </c>
    </row>
    <row r="632" spans="1:33" x14ac:dyDescent="0.2">
      <c r="A632" s="7" t="s">
        <v>447</v>
      </c>
      <c r="B632" t="s">
        <v>6</v>
      </c>
      <c r="C632" t="str">
        <f>LOOKUP(A632,collections!A:A,collections!D:D)</f>
        <v>A.flo</v>
      </c>
      <c r="D632" t="str">
        <f t="shared" si="12"/>
        <v>Adult</v>
      </c>
      <c r="E632" t="str">
        <f>LOOKUP(A632,collections!A:A,collections!I:I)</f>
        <v>Dried</v>
      </c>
      <c r="F632" s="1">
        <f>LOOKUP(A632,collections!A:A,collections!K:K) - LOOKUP(A632,collections!A:A,collections!E:E)</f>
        <v>356</v>
      </c>
      <c r="G632" s="11">
        <f>INDEX([1]Leaf!$A:$I, MATCH(LOOKUP(A632,collections!A:A,collections!Y:Y)&amp;"."&amp;RIGHT(B632),[1]Leaf!$E:$E,0), 6)</f>
        <v>7.38</v>
      </c>
      <c r="I632" s="9">
        <f>INDEX([1]Leaf!$A:$I, MATCH(LOOKUP(A632,collections!A:A,collections!Y:Y)&amp;"."&amp;RIGHT(B632),[1]Leaf!$E:$E,0), 7)</f>
        <v>9.98E-2</v>
      </c>
      <c r="R632" s="1">
        <v>9</v>
      </c>
      <c r="S632" s="1">
        <v>20</v>
      </c>
      <c r="T632" s="1">
        <v>9</v>
      </c>
      <c r="U632" s="1">
        <v>15</v>
      </c>
      <c r="V632" s="1">
        <v>6</v>
      </c>
      <c r="W632" s="1">
        <v>14</v>
      </c>
      <c r="X632" s="1">
        <v>6</v>
      </c>
      <c r="Y632" s="1">
        <v>17</v>
      </c>
      <c r="Z632" s="1">
        <v>5</v>
      </c>
      <c r="AA632" s="1">
        <v>16</v>
      </c>
      <c r="AB632" s="1">
        <v>5</v>
      </c>
      <c r="AC632" s="1">
        <v>21</v>
      </c>
      <c r="AD632" s="1">
        <v>6</v>
      </c>
      <c r="AE632" s="1">
        <v>20</v>
      </c>
      <c r="AF632" s="1">
        <v>5</v>
      </c>
      <c r="AG632" s="1">
        <v>18</v>
      </c>
    </row>
    <row r="633" spans="1:33" x14ac:dyDescent="0.2">
      <c r="A633" s="7" t="s">
        <v>447</v>
      </c>
      <c r="B633" t="s">
        <v>7</v>
      </c>
      <c r="C633" t="str">
        <f>LOOKUP(A633,collections!A:A,collections!D:D)</f>
        <v>A.flo</v>
      </c>
      <c r="D633" t="str">
        <f t="shared" si="12"/>
        <v>Adult</v>
      </c>
      <c r="E633" t="str">
        <f>LOOKUP(A633,collections!A:A,collections!I:I)</f>
        <v>Dried</v>
      </c>
      <c r="F633" s="1">
        <f>LOOKUP(A633,collections!A:A,collections!K:K) - LOOKUP(A633,collections!A:A,collections!E:E)</f>
        <v>356</v>
      </c>
      <c r="G633" s="11">
        <f>INDEX([1]Leaf!$A:$I, MATCH(LOOKUP(A633,collections!A:A,collections!Y:Y)&amp;"."&amp;RIGHT(B633),[1]Leaf!$E:$E,0), 6)</f>
        <v>7.82</v>
      </c>
      <c r="I633" s="9">
        <f>INDEX([1]Leaf!$A:$I, MATCH(LOOKUP(A633,collections!A:A,collections!Y:Y)&amp;"."&amp;RIGHT(B633),[1]Leaf!$E:$E,0), 7)</f>
        <v>0.1174</v>
      </c>
      <c r="R633" s="1">
        <v>9</v>
      </c>
      <c r="S633" s="1">
        <v>14</v>
      </c>
      <c r="T633" s="1">
        <v>8</v>
      </c>
      <c r="U633" s="1">
        <v>21</v>
      </c>
      <c r="V633" s="1">
        <v>8</v>
      </c>
      <c r="W633" s="1">
        <v>21</v>
      </c>
      <c r="X633" s="1">
        <v>9</v>
      </c>
      <c r="Y633" s="1">
        <v>15</v>
      </c>
      <c r="Z633" s="1">
        <v>6</v>
      </c>
      <c r="AA633" s="1">
        <v>17</v>
      </c>
      <c r="AB633" s="1">
        <v>7</v>
      </c>
      <c r="AC633" s="1">
        <v>16</v>
      </c>
      <c r="AD633" s="1">
        <v>8</v>
      </c>
      <c r="AE633" s="1">
        <v>16</v>
      </c>
      <c r="AF633" s="1">
        <v>6</v>
      </c>
      <c r="AG633" s="1">
        <v>13</v>
      </c>
    </row>
    <row r="634" spans="1:33" x14ac:dyDescent="0.2">
      <c r="A634" s="7" t="s">
        <v>447</v>
      </c>
      <c r="B634" t="s">
        <v>39</v>
      </c>
      <c r="C634" t="str">
        <f>LOOKUP(A634,collections!A:A,collections!D:D)</f>
        <v>A.flo</v>
      </c>
      <c r="D634" t="str">
        <f t="shared" si="12"/>
        <v>Adult</v>
      </c>
      <c r="E634" t="str">
        <f>LOOKUP(A634,collections!A:A,collections!I:I)</f>
        <v>Dried</v>
      </c>
      <c r="F634" s="1">
        <f>LOOKUP(A634,collections!A:A,collections!K:K) - LOOKUP(A634,collections!A:A,collections!E:E)</f>
        <v>356</v>
      </c>
      <c r="G634" s="11">
        <f>INDEX([1]Leaf!$A:$I, MATCH(LOOKUP(A634,collections!A:A,collections!Y:Y)&amp;"."&amp;RIGHT(B634),[1]Leaf!$E:$E,0), 6)</f>
        <v>14.86</v>
      </c>
      <c r="I634" s="9">
        <f>INDEX([1]Leaf!$A:$I, MATCH(LOOKUP(A634,collections!A:A,collections!Y:Y)&amp;"."&amp;RIGHT(B634),[1]Leaf!$E:$E,0), 7)</f>
        <v>0.23860000000000001</v>
      </c>
      <c r="R634" s="1">
        <v>8</v>
      </c>
      <c r="S634" s="1">
        <v>20</v>
      </c>
      <c r="T634" s="1">
        <v>9</v>
      </c>
      <c r="U634" s="1">
        <v>23</v>
      </c>
      <c r="V634" s="1">
        <v>7</v>
      </c>
      <c r="W634" s="1">
        <v>18</v>
      </c>
      <c r="X634" s="1">
        <v>5</v>
      </c>
      <c r="Y634" s="1">
        <v>18</v>
      </c>
      <c r="Z634" s="1">
        <v>7</v>
      </c>
      <c r="AA634" s="1">
        <v>21</v>
      </c>
      <c r="AB634" s="1">
        <v>4</v>
      </c>
      <c r="AC634" s="1">
        <v>23</v>
      </c>
      <c r="AD634" s="1">
        <v>4</v>
      </c>
      <c r="AE634" s="1">
        <v>20</v>
      </c>
      <c r="AF634" s="1">
        <v>4</v>
      </c>
      <c r="AG634" s="1">
        <v>21</v>
      </c>
    </row>
    <row r="635" spans="1:33" x14ac:dyDescent="0.2">
      <c r="A635" s="7" t="s">
        <v>448</v>
      </c>
      <c r="B635" t="s">
        <v>6</v>
      </c>
      <c r="C635" t="str">
        <f>LOOKUP(A635,collections!A:A,collections!D:D)</f>
        <v>C.gum</v>
      </c>
      <c r="D635" t="str">
        <f t="shared" si="12"/>
        <v>Adult</v>
      </c>
      <c r="E635" t="str">
        <f>LOOKUP(A635,collections!A:A,collections!I:I)</f>
        <v>Dried</v>
      </c>
      <c r="F635" s="1">
        <f>LOOKUP(A635,collections!A:A,collections!K:K) - LOOKUP(A635,collections!A:A,collections!E:E)</f>
        <v>355</v>
      </c>
      <c r="G635" s="11">
        <f>INDEX([1]Leaf!$A:$I, MATCH(LOOKUP(A635,collections!A:A,collections!Y:Y)&amp;"."&amp;RIGHT(B635),[1]Leaf!$E:$E,0), 6)</f>
        <v>21.7</v>
      </c>
      <c r="I635" s="9">
        <f>INDEX([1]Leaf!$A:$I, MATCH(LOOKUP(A635,collections!A:A,collections!Y:Y)&amp;"."&amp;RIGHT(B635),[1]Leaf!$E:$E,0), 7)</f>
        <v>0.37740000000000001</v>
      </c>
      <c r="R635" s="1">
        <v>6</v>
      </c>
      <c r="S635" s="1">
        <v>19</v>
      </c>
      <c r="T635" s="1">
        <v>7</v>
      </c>
      <c r="U635" s="1">
        <v>22</v>
      </c>
      <c r="V635" s="1">
        <v>5</v>
      </c>
      <c r="W635" s="1">
        <v>21</v>
      </c>
      <c r="X635" s="1">
        <v>6</v>
      </c>
      <c r="Y635" s="1">
        <v>18</v>
      </c>
      <c r="Z635" s="1">
        <v>6</v>
      </c>
      <c r="AA635" s="1">
        <v>14</v>
      </c>
      <c r="AB635" s="1">
        <v>7</v>
      </c>
      <c r="AC635" s="1">
        <v>15</v>
      </c>
      <c r="AD635" s="1">
        <v>6</v>
      </c>
      <c r="AE635" s="1">
        <v>11</v>
      </c>
      <c r="AF635" s="1">
        <v>6</v>
      </c>
      <c r="AG635" s="1">
        <v>20</v>
      </c>
    </row>
    <row r="636" spans="1:33" x14ac:dyDescent="0.2">
      <c r="A636" s="7" t="s">
        <v>448</v>
      </c>
      <c r="B636" t="s">
        <v>7</v>
      </c>
      <c r="C636" t="str">
        <f>LOOKUP(A636,collections!A:A,collections!D:D)</f>
        <v>C.gum</v>
      </c>
      <c r="D636" t="str">
        <f t="shared" si="12"/>
        <v>Adult</v>
      </c>
      <c r="E636" t="str">
        <f>LOOKUP(A636,collections!A:A,collections!I:I)</f>
        <v>Dried</v>
      </c>
      <c r="F636" s="1">
        <f>LOOKUP(A636,collections!A:A,collections!K:K) - LOOKUP(A636,collections!A:A,collections!E:E)</f>
        <v>355</v>
      </c>
      <c r="G636" s="11">
        <f>INDEX([1]Leaf!$A:$I, MATCH(LOOKUP(A636,collections!A:A,collections!Y:Y)&amp;"."&amp;RIGHT(B636),[1]Leaf!$E:$E,0), 6)</f>
        <v>24.43</v>
      </c>
      <c r="I636" s="9">
        <f>INDEX([1]Leaf!$A:$I, MATCH(LOOKUP(A636,collections!A:A,collections!Y:Y)&amp;"."&amp;RIGHT(B636),[1]Leaf!$E:$E,0), 7)</f>
        <v>0.38190000000000002</v>
      </c>
      <c r="R636" s="1">
        <v>6</v>
      </c>
      <c r="S636" s="1">
        <v>22</v>
      </c>
      <c r="T636" s="1">
        <v>7</v>
      </c>
      <c r="U636" s="1">
        <v>19</v>
      </c>
      <c r="V636" s="1">
        <v>6</v>
      </c>
      <c r="W636" s="1">
        <v>19</v>
      </c>
      <c r="X636" s="1">
        <v>8</v>
      </c>
      <c r="Y636" s="1">
        <v>20</v>
      </c>
      <c r="Z636" s="1">
        <v>6</v>
      </c>
      <c r="AA636" s="1">
        <v>4</v>
      </c>
      <c r="AB636" s="1">
        <v>6</v>
      </c>
      <c r="AC636" s="1">
        <v>4</v>
      </c>
      <c r="AD636" s="1">
        <v>5</v>
      </c>
      <c r="AE636" s="1">
        <v>15</v>
      </c>
      <c r="AF636" s="1">
        <v>5</v>
      </c>
      <c r="AG636" s="1">
        <v>21</v>
      </c>
    </row>
    <row r="637" spans="1:33" x14ac:dyDescent="0.2">
      <c r="A637" s="7" t="s">
        <v>448</v>
      </c>
      <c r="B637" t="s">
        <v>39</v>
      </c>
      <c r="C637" t="str">
        <f>LOOKUP(A637,collections!A:A,collections!D:D)</f>
        <v>C.gum</v>
      </c>
      <c r="D637" t="str">
        <f t="shared" si="12"/>
        <v>Adult</v>
      </c>
      <c r="E637" t="str">
        <f>LOOKUP(A637,collections!A:A,collections!I:I)</f>
        <v>Dried</v>
      </c>
      <c r="F637" s="1">
        <f>LOOKUP(A637,collections!A:A,collections!K:K) - LOOKUP(A637,collections!A:A,collections!E:E)</f>
        <v>355</v>
      </c>
      <c r="G637" s="11">
        <f>INDEX([1]Leaf!$A:$I, MATCH(LOOKUP(A637,collections!A:A,collections!Y:Y)&amp;"."&amp;RIGHT(B637),[1]Leaf!$E:$E,0), 6)</f>
        <v>26.73</v>
      </c>
      <c r="I637" s="9">
        <f>INDEX([1]Leaf!$A:$I, MATCH(LOOKUP(A637,collections!A:A,collections!Y:Y)&amp;"."&amp;RIGHT(B637),[1]Leaf!$E:$E,0), 7)</f>
        <v>0.41570000000000001</v>
      </c>
      <c r="R637" s="1">
        <v>6</v>
      </c>
      <c r="S637" s="1">
        <v>27</v>
      </c>
      <c r="T637" s="1">
        <v>8</v>
      </c>
      <c r="U637" s="1">
        <v>25</v>
      </c>
      <c r="V637" s="1">
        <v>5</v>
      </c>
      <c r="W637" s="1">
        <v>34</v>
      </c>
      <c r="X637" s="1">
        <v>7</v>
      </c>
      <c r="Y637" s="1">
        <v>30</v>
      </c>
      <c r="Z637" s="1">
        <v>5</v>
      </c>
      <c r="AA637" s="1">
        <v>22</v>
      </c>
      <c r="AB637" s="1">
        <v>6</v>
      </c>
      <c r="AC637" s="1">
        <v>18</v>
      </c>
      <c r="AD637" s="1">
        <v>6</v>
      </c>
      <c r="AE637" s="1">
        <v>14</v>
      </c>
      <c r="AF637" s="1">
        <v>7</v>
      </c>
      <c r="AG637" s="1">
        <v>10</v>
      </c>
    </row>
    <row r="638" spans="1:33" x14ac:dyDescent="0.2">
      <c r="A638" s="7" t="s">
        <v>449</v>
      </c>
      <c r="B638" t="s">
        <v>6</v>
      </c>
      <c r="C638" t="str">
        <f>LOOKUP(A638,collections!A:A,collections!D:D)</f>
        <v>A.flo</v>
      </c>
      <c r="D638" t="str">
        <f t="shared" si="12"/>
        <v>Adult</v>
      </c>
      <c r="E638" t="str">
        <f>LOOKUP(A638,collections!A:A,collections!I:I)</f>
        <v>Dried</v>
      </c>
      <c r="F638" s="1">
        <f>LOOKUP(A638,collections!A:A,collections!K:K) - LOOKUP(A638,collections!A:A,collections!E:E)</f>
        <v>355</v>
      </c>
      <c r="G638" s="11">
        <f>INDEX([1]Leaf!$A:$I, MATCH(LOOKUP(A638,collections!A:A,collections!Y:Y)&amp;"."&amp;RIGHT(B638),[1]Leaf!$E:$E,0), 6)</f>
        <v>11.15</v>
      </c>
      <c r="I638" s="9">
        <f>INDEX([1]Leaf!$A:$I, MATCH(LOOKUP(A638,collections!A:A,collections!Y:Y)&amp;"."&amp;RIGHT(B638),[1]Leaf!$E:$E,0), 7)</f>
        <v>0.13900000000000001</v>
      </c>
      <c r="R638" s="1">
        <v>9</v>
      </c>
      <c r="S638" s="1">
        <v>22</v>
      </c>
      <c r="T638" s="1">
        <v>9</v>
      </c>
      <c r="U638" s="1">
        <v>24</v>
      </c>
      <c r="V638" s="1">
        <v>7</v>
      </c>
      <c r="W638" s="1">
        <v>20</v>
      </c>
      <c r="X638" s="1">
        <v>9</v>
      </c>
      <c r="Y638" s="1">
        <v>26</v>
      </c>
      <c r="Z638" s="1">
        <v>7</v>
      </c>
      <c r="AA638" s="1">
        <v>0</v>
      </c>
      <c r="AB638" s="1">
        <v>8</v>
      </c>
      <c r="AC638" s="1">
        <v>0</v>
      </c>
      <c r="AD638" s="1">
        <v>6</v>
      </c>
      <c r="AE638" s="1">
        <v>0</v>
      </c>
      <c r="AF638" s="1">
        <v>7</v>
      </c>
      <c r="AG638" s="1">
        <v>0</v>
      </c>
    </row>
    <row r="639" spans="1:33" x14ac:dyDescent="0.2">
      <c r="A639" s="7" t="s">
        <v>449</v>
      </c>
      <c r="B639" t="s">
        <v>7</v>
      </c>
      <c r="C639" t="str">
        <f>LOOKUP(A639,collections!A:A,collections!D:D)</f>
        <v>A.flo</v>
      </c>
      <c r="D639" t="str">
        <f t="shared" si="12"/>
        <v>Adult</v>
      </c>
      <c r="E639" t="str">
        <f>LOOKUP(A639,collections!A:A,collections!I:I)</f>
        <v>Dried</v>
      </c>
      <c r="F639" s="1">
        <f>LOOKUP(A639,collections!A:A,collections!K:K) - LOOKUP(A639,collections!A:A,collections!E:E)</f>
        <v>355</v>
      </c>
      <c r="G639" s="11">
        <f>INDEX([1]Leaf!$A:$I, MATCH(LOOKUP(A639,collections!A:A,collections!Y:Y)&amp;"."&amp;RIGHT(B639),[1]Leaf!$E:$E,0), 6)</f>
        <v>15.26</v>
      </c>
      <c r="I639" s="9">
        <f>INDEX([1]Leaf!$A:$I, MATCH(LOOKUP(A639,collections!A:A,collections!Y:Y)&amp;"."&amp;RIGHT(B639),[1]Leaf!$E:$E,0), 7)</f>
        <v>0.1865</v>
      </c>
      <c r="R639" s="1">
        <v>4</v>
      </c>
      <c r="S639" s="1">
        <v>27</v>
      </c>
      <c r="T639" s="1">
        <v>8</v>
      </c>
      <c r="U639" s="1">
        <v>21</v>
      </c>
      <c r="V639" s="1">
        <v>6</v>
      </c>
      <c r="W639" s="1">
        <v>23</v>
      </c>
      <c r="X639" s="1">
        <v>7</v>
      </c>
      <c r="Y639" s="1">
        <v>24</v>
      </c>
      <c r="Z639" s="1">
        <v>7</v>
      </c>
      <c r="AA639" s="1">
        <v>10</v>
      </c>
      <c r="AB639" s="1">
        <v>6</v>
      </c>
      <c r="AC639" s="1">
        <v>13</v>
      </c>
      <c r="AD639" s="1">
        <v>5</v>
      </c>
      <c r="AE639" s="1">
        <v>0</v>
      </c>
      <c r="AF639" s="1">
        <v>5</v>
      </c>
      <c r="AG639" s="1">
        <v>0</v>
      </c>
    </row>
    <row r="640" spans="1:33" x14ac:dyDescent="0.2">
      <c r="A640" s="7" t="s">
        <v>449</v>
      </c>
      <c r="B640" t="s">
        <v>39</v>
      </c>
      <c r="C640" t="str">
        <f>LOOKUP(A640,collections!A:A,collections!D:D)</f>
        <v>A.flo</v>
      </c>
      <c r="D640" t="str">
        <f t="shared" si="12"/>
        <v>Adult</v>
      </c>
      <c r="E640" t="str">
        <f>LOOKUP(A640,collections!A:A,collections!I:I)</f>
        <v>Dried</v>
      </c>
      <c r="F640" s="1">
        <f>LOOKUP(A640,collections!A:A,collections!K:K) - LOOKUP(A640,collections!A:A,collections!E:E)</f>
        <v>355</v>
      </c>
      <c r="G640" s="11">
        <f>INDEX([1]Leaf!$A:$I, MATCH(LOOKUP(A640,collections!A:A,collections!Y:Y)&amp;"."&amp;RIGHT(B640),[1]Leaf!$E:$E,0), 6)</f>
        <v>16.75</v>
      </c>
      <c r="I640" s="9">
        <f>INDEX([1]Leaf!$A:$I, MATCH(LOOKUP(A640,collections!A:A,collections!Y:Y)&amp;"."&amp;RIGHT(B640),[1]Leaf!$E:$E,0), 7)</f>
        <v>0.19220000000000001</v>
      </c>
      <c r="R640" s="1">
        <v>8</v>
      </c>
      <c r="S640" s="1">
        <v>16</v>
      </c>
      <c r="T640" s="1">
        <v>10</v>
      </c>
      <c r="U640" s="1">
        <v>17</v>
      </c>
      <c r="V640" s="1">
        <v>9</v>
      </c>
      <c r="W640" s="1">
        <v>21</v>
      </c>
      <c r="X640" s="1">
        <v>9</v>
      </c>
      <c r="Y640" s="1">
        <v>19</v>
      </c>
      <c r="Z640" s="1">
        <v>5</v>
      </c>
      <c r="AA640" s="1">
        <v>19</v>
      </c>
      <c r="AB640" s="1">
        <v>5</v>
      </c>
      <c r="AC640" s="1">
        <v>24</v>
      </c>
      <c r="AD640" s="1">
        <v>6</v>
      </c>
      <c r="AE640" s="1">
        <v>15</v>
      </c>
      <c r="AF640" s="1">
        <v>6</v>
      </c>
      <c r="AG640" s="1">
        <v>16</v>
      </c>
    </row>
    <row r="641" spans="1:33" x14ac:dyDescent="0.2">
      <c r="A641" s="7" t="s">
        <v>450</v>
      </c>
      <c r="B641" t="s">
        <v>6</v>
      </c>
      <c r="C641" t="str">
        <f>LOOKUP(A641,collections!A:A,collections!D:D)</f>
        <v>A.flo</v>
      </c>
      <c r="D641" t="str">
        <f t="shared" si="12"/>
        <v>Adult</v>
      </c>
      <c r="E641" t="str">
        <f>LOOKUP(A641,collections!A:A,collections!I:I)</f>
        <v>Dried</v>
      </c>
      <c r="F641" s="1">
        <f>LOOKUP(A641,collections!A:A,collections!K:K) - LOOKUP(A641,collections!A:A,collections!E:E)</f>
        <v>354</v>
      </c>
      <c r="G641" s="11">
        <f>INDEX([1]Leaf!$A:$I, MATCH(LOOKUP(A641,collections!A:A,collections!Y:Y)&amp;"."&amp;RIGHT(B641),[1]Leaf!$E:$E,0), 6)</f>
        <v>33.08</v>
      </c>
      <c r="I641" s="9">
        <f>INDEX([1]Leaf!$A:$I, MATCH(LOOKUP(A641,collections!A:A,collections!Y:Y)&amp;"."&amp;RIGHT(B641),[1]Leaf!$E:$E,0), 7)</f>
        <v>0.36780000000000002</v>
      </c>
      <c r="R641" s="1">
        <v>6</v>
      </c>
      <c r="S641" s="1">
        <v>26</v>
      </c>
      <c r="T641" s="1">
        <v>8</v>
      </c>
      <c r="U641" s="1">
        <v>22</v>
      </c>
      <c r="V641" s="1">
        <v>6</v>
      </c>
      <c r="W641" s="1">
        <v>27</v>
      </c>
      <c r="X641" s="1">
        <v>12</v>
      </c>
      <c r="Y641" s="1">
        <v>22</v>
      </c>
      <c r="Z641" s="1">
        <v>5</v>
      </c>
      <c r="AA641" s="1">
        <v>22</v>
      </c>
      <c r="AB641" s="1">
        <v>5</v>
      </c>
      <c r="AC641" s="1">
        <v>27</v>
      </c>
      <c r="AD641" s="1">
        <v>5</v>
      </c>
      <c r="AE641" s="1">
        <v>25</v>
      </c>
      <c r="AF641" s="1">
        <v>5</v>
      </c>
      <c r="AG641" s="1">
        <v>23</v>
      </c>
    </row>
    <row r="642" spans="1:33" x14ac:dyDescent="0.2">
      <c r="A642" s="7" t="s">
        <v>450</v>
      </c>
      <c r="B642" t="s">
        <v>7</v>
      </c>
      <c r="C642" t="str">
        <f>LOOKUP(A642,collections!A:A,collections!D:D)</f>
        <v>A.flo</v>
      </c>
      <c r="D642" t="str">
        <f t="shared" si="12"/>
        <v>Adult</v>
      </c>
      <c r="E642" t="str">
        <f>LOOKUP(A642,collections!A:A,collections!I:I)</f>
        <v>Dried</v>
      </c>
      <c r="F642" s="1">
        <f>LOOKUP(A642,collections!A:A,collections!K:K) - LOOKUP(A642,collections!A:A,collections!E:E)</f>
        <v>354</v>
      </c>
      <c r="G642" s="11">
        <f>INDEX([1]Leaf!$A:$I, MATCH(LOOKUP(A642,collections!A:A,collections!Y:Y)&amp;"."&amp;RIGHT(B642),[1]Leaf!$E:$E,0), 6)</f>
        <v>35.520000000000003</v>
      </c>
      <c r="I642" s="9">
        <f>INDEX([1]Leaf!$A:$I, MATCH(LOOKUP(A642,collections!A:A,collections!Y:Y)&amp;"."&amp;RIGHT(B642),[1]Leaf!$E:$E,0), 7)</f>
        <v>0.40710000000000002</v>
      </c>
      <c r="R642" s="1">
        <v>11</v>
      </c>
      <c r="S642" s="1">
        <v>32</v>
      </c>
      <c r="T642" s="1">
        <v>13</v>
      </c>
      <c r="U642" s="1">
        <v>32</v>
      </c>
      <c r="V642" s="1">
        <v>8</v>
      </c>
      <c r="W642" s="1">
        <v>26</v>
      </c>
      <c r="X642" s="1">
        <v>7</v>
      </c>
      <c r="Y642" s="1">
        <v>25</v>
      </c>
      <c r="Z642" s="1">
        <v>10</v>
      </c>
      <c r="AA642" s="1">
        <v>34</v>
      </c>
      <c r="AB642" s="1">
        <v>7</v>
      </c>
      <c r="AC642" s="1">
        <v>33</v>
      </c>
      <c r="AD642" s="1">
        <v>10</v>
      </c>
      <c r="AE642" s="1">
        <v>30</v>
      </c>
      <c r="AF642" s="1">
        <v>9</v>
      </c>
      <c r="AG642" s="1">
        <v>29</v>
      </c>
    </row>
    <row r="643" spans="1:33" x14ac:dyDescent="0.2">
      <c r="A643" s="7" t="s">
        <v>450</v>
      </c>
      <c r="B643" t="s">
        <v>39</v>
      </c>
      <c r="C643" t="str">
        <f>LOOKUP(A643,collections!A:A,collections!D:D)</f>
        <v>A.flo</v>
      </c>
      <c r="D643" t="str">
        <f t="shared" si="12"/>
        <v>Adult</v>
      </c>
      <c r="E643" t="str">
        <f>LOOKUP(A643,collections!A:A,collections!I:I)</f>
        <v>Dried</v>
      </c>
      <c r="F643" s="1">
        <f>LOOKUP(A643,collections!A:A,collections!K:K) - LOOKUP(A643,collections!A:A,collections!E:E)</f>
        <v>354</v>
      </c>
      <c r="G643" s="11">
        <f>INDEX([1]Leaf!$A:$I, MATCH(LOOKUP(A643,collections!A:A,collections!Y:Y)&amp;"."&amp;RIGHT(B643),[1]Leaf!$E:$E,0), 6)</f>
        <v>43.92</v>
      </c>
      <c r="I643" s="9">
        <f>INDEX([1]Leaf!$A:$I, MATCH(LOOKUP(A643,collections!A:A,collections!Y:Y)&amp;"."&amp;RIGHT(B643),[1]Leaf!$E:$E,0), 7)</f>
        <v>0.50560000000000005</v>
      </c>
      <c r="R643" s="1">
        <v>6</v>
      </c>
      <c r="S643" s="1">
        <v>24</v>
      </c>
      <c r="T643" s="1">
        <v>6</v>
      </c>
      <c r="U643" s="1">
        <v>24</v>
      </c>
      <c r="V643" s="1">
        <v>7</v>
      </c>
      <c r="W643" s="1">
        <v>17</v>
      </c>
      <c r="X643" s="1">
        <v>5</v>
      </c>
      <c r="Y643" s="1">
        <v>23</v>
      </c>
      <c r="Z643" s="1">
        <v>6</v>
      </c>
      <c r="AA643" s="1">
        <v>17</v>
      </c>
      <c r="AB643" s="1">
        <v>6</v>
      </c>
      <c r="AC643" s="1">
        <v>23</v>
      </c>
      <c r="AD643" s="1">
        <v>5</v>
      </c>
      <c r="AE643" s="1">
        <v>10</v>
      </c>
      <c r="AF643" s="1">
        <v>6</v>
      </c>
      <c r="AG643" s="1">
        <v>8</v>
      </c>
    </row>
    <row r="644" spans="1:33" x14ac:dyDescent="0.2">
      <c r="A644" s="7" t="s">
        <v>451</v>
      </c>
      <c r="B644" t="s">
        <v>6</v>
      </c>
      <c r="C644" t="str">
        <f>LOOKUP(A644,collections!A:A,collections!D:D)</f>
        <v>E.radro</v>
      </c>
      <c r="D644" t="str">
        <f t="shared" si="12"/>
        <v>Adult</v>
      </c>
      <c r="E644" t="str">
        <f>LOOKUP(A644,collections!A:A,collections!I:I)</f>
        <v>Dried</v>
      </c>
      <c r="F644" s="1">
        <f>LOOKUP(A644,collections!A:A,collections!K:K) - LOOKUP(A644,collections!A:A,collections!E:E)</f>
        <v>318</v>
      </c>
      <c r="G644" s="11">
        <f>INDEX([1]Leaf!$A:$I, MATCH(LOOKUP(A644,collections!A:A,collections!Y:Y)&amp;"."&amp;RIGHT(B644),[1]Leaf!$E:$E,0), 6)</f>
        <v>10.38</v>
      </c>
      <c r="I644" s="9">
        <f>INDEX([1]Leaf!$A:$I, MATCH(LOOKUP(A644,collections!A:A,collections!Y:Y)&amp;"."&amp;RIGHT(B644),[1]Leaf!$E:$E,0), 7)</f>
        <v>0.1351</v>
      </c>
      <c r="R644" s="1">
        <v>6</v>
      </c>
      <c r="S644" s="1">
        <v>8</v>
      </c>
      <c r="T644" s="1">
        <v>3</v>
      </c>
      <c r="U644" s="1">
        <v>11</v>
      </c>
      <c r="V644" s="1">
        <v>6</v>
      </c>
      <c r="W644" s="1">
        <v>6</v>
      </c>
      <c r="X644" s="1">
        <v>6</v>
      </c>
      <c r="Y644" s="1">
        <v>6</v>
      </c>
      <c r="Z644" s="1">
        <v>4</v>
      </c>
      <c r="AA644" s="1">
        <v>0</v>
      </c>
      <c r="AB644" s="1">
        <v>4</v>
      </c>
      <c r="AC644" s="1">
        <v>0</v>
      </c>
      <c r="AD644" s="1">
        <v>2</v>
      </c>
      <c r="AE644" s="1">
        <v>0</v>
      </c>
      <c r="AF644" s="1">
        <v>4</v>
      </c>
      <c r="AG644" s="1">
        <v>0</v>
      </c>
    </row>
    <row r="645" spans="1:33" x14ac:dyDescent="0.2">
      <c r="A645" s="7" t="s">
        <v>451</v>
      </c>
      <c r="B645" t="s">
        <v>7</v>
      </c>
      <c r="C645" t="str">
        <f>LOOKUP(A645,collections!A:A,collections!D:D)</f>
        <v>E.radro</v>
      </c>
      <c r="D645" t="str">
        <f t="shared" si="12"/>
        <v>Adult</v>
      </c>
      <c r="E645" t="str">
        <f>LOOKUP(A645,collections!A:A,collections!I:I)</f>
        <v>Dried</v>
      </c>
      <c r="F645" s="1">
        <f>LOOKUP(A645,collections!A:A,collections!K:K) - LOOKUP(A645,collections!A:A,collections!E:E)</f>
        <v>318</v>
      </c>
      <c r="G645" s="11">
        <f>INDEX([1]Leaf!$A:$I, MATCH(LOOKUP(A645,collections!A:A,collections!Y:Y)&amp;"."&amp;RIGHT(B645),[1]Leaf!$E:$E,0), 6)</f>
        <v>10.61</v>
      </c>
      <c r="I645" s="9">
        <f>INDEX([1]Leaf!$A:$I, MATCH(LOOKUP(A645,collections!A:A,collections!Y:Y)&amp;"."&amp;RIGHT(B645),[1]Leaf!$E:$E,0), 7)</f>
        <v>0.15390000000000001</v>
      </c>
      <c r="R645" s="1">
        <v>3</v>
      </c>
      <c r="S645" s="1">
        <v>3</v>
      </c>
      <c r="T645" s="1">
        <v>3</v>
      </c>
      <c r="U645" s="1">
        <v>5</v>
      </c>
      <c r="V645" s="1">
        <v>4</v>
      </c>
      <c r="W645" s="1">
        <v>4</v>
      </c>
      <c r="X645" s="1">
        <v>3</v>
      </c>
      <c r="Y645" s="1">
        <v>6</v>
      </c>
      <c r="Z645" s="1">
        <v>2</v>
      </c>
      <c r="AA645" s="1">
        <v>1</v>
      </c>
      <c r="AB645" s="1">
        <v>4</v>
      </c>
      <c r="AC645" s="1">
        <v>0</v>
      </c>
      <c r="AD645" s="1">
        <v>2</v>
      </c>
      <c r="AE645" s="1">
        <v>0</v>
      </c>
      <c r="AF645" s="1">
        <v>2</v>
      </c>
      <c r="AG645" s="1">
        <v>0</v>
      </c>
    </row>
    <row r="646" spans="1:33" x14ac:dyDescent="0.2">
      <c r="A646" s="7" t="s">
        <v>451</v>
      </c>
      <c r="B646" t="s">
        <v>39</v>
      </c>
      <c r="C646" t="str">
        <f>LOOKUP(A646,collections!A:A,collections!D:D)</f>
        <v>E.radro</v>
      </c>
      <c r="D646" t="str">
        <f t="shared" si="12"/>
        <v>Adult</v>
      </c>
      <c r="E646" t="str">
        <f>LOOKUP(A646,collections!A:A,collections!I:I)</f>
        <v>Dried</v>
      </c>
      <c r="F646" s="1">
        <f>LOOKUP(A646,collections!A:A,collections!K:K) - LOOKUP(A646,collections!A:A,collections!E:E)</f>
        <v>318</v>
      </c>
      <c r="G646" s="11">
        <f>INDEX([1]Leaf!$A:$I, MATCH(LOOKUP(A646,collections!A:A,collections!Y:Y)&amp;"."&amp;RIGHT(B646),[1]Leaf!$E:$E,0), 6)</f>
        <v>12.82</v>
      </c>
      <c r="I646" s="9">
        <f>INDEX([1]Leaf!$A:$I, MATCH(LOOKUP(A646,collections!A:A,collections!Y:Y)&amp;"."&amp;RIGHT(B646),[1]Leaf!$E:$E,0), 7)</f>
        <v>0.1875</v>
      </c>
      <c r="R646" s="1">
        <v>5</v>
      </c>
      <c r="S646" s="1">
        <v>1</v>
      </c>
      <c r="T646" s="1">
        <v>3</v>
      </c>
      <c r="U646" s="1">
        <v>5</v>
      </c>
      <c r="V646" s="1">
        <v>3</v>
      </c>
      <c r="W646" s="1">
        <v>3</v>
      </c>
      <c r="X646" s="1">
        <v>3</v>
      </c>
      <c r="Y646" s="1">
        <v>2</v>
      </c>
      <c r="Z646" s="1">
        <v>2</v>
      </c>
      <c r="AA646" s="1">
        <v>0</v>
      </c>
      <c r="AB646" s="1">
        <v>1</v>
      </c>
      <c r="AC646" s="1">
        <v>0</v>
      </c>
      <c r="AD646" s="1">
        <v>1</v>
      </c>
      <c r="AE646" s="1">
        <v>0</v>
      </c>
      <c r="AF646" s="1">
        <v>1</v>
      </c>
      <c r="AG646" s="1">
        <v>0</v>
      </c>
    </row>
    <row r="647" spans="1:33" x14ac:dyDescent="0.2">
      <c r="A647" s="7" t="s">
        <v>452</v>
      </c>
      <c r="B647" t="s">
        <v>6</v>
      </c>
      <c r="C647" t="str">
        <f>LOOKUP(A647,collections!A:A,collections!D:D)</f>
        <v>E.radro</v>
      </c>
      <c r="D647" t="str">
        <f t="shared" si="12"/>
        <v>Adult</v>
      </c>
      <c r="E647" t="str">
        <f>LOOKUP(A647,collections!A:A,collections!I:I)</f>
        <v>Dried</v>
      </c>
      <c r="F647" s="1">
        <f>LOOKUP(A647,collections!A:A,collections!K:K) - LOOKUP(A647,collections!A:A,collections!E:E)</f>
        <v>318</v>
      </c>
      <c r="G647" s="11">
        <f>INDEX([1]Leaf!$A:$I, MATCH(LOOKUP(A647,collections!A:A,collections!Y:Y)&amp;"."&amp;RIGHT(B647),[1]Leaf!$E:$E,0), 6)</f>
        <v>10.49</v>
      </c>
      <c r="I647" s="9">
        <f>INDEX([1]Leaf!$A:$I, MATCH(LOOKUP(A647,collections!A:A,collections!Y:Y)&amp;"."&amp;RIGHT(B647),[1]Leaf!$E:$E,0), 7)</f>
        <v>0.1983</v>
      </c>
      <c r="R647" s="1">
        <v>5</v>
      </c>
      <c r="S647" s="1">
        <v>3</v>
      </c>
      <c r="T647" s="1">
        <v>4</v>
      </c>
      <c r="U647" s="1">
        <v>4</v>
      </c>
      <c r="V647" s="1">
        <v>4</v>
      </c>
      <c r="W647" s="1">
        <v>2</v>
      </c>
      <c r="X647" s="1">
        <v>5</v>
      </c>
      <c r="Y647" s="1">
        <v>0</v>
      </c>
      <c r="Z647" s="1">
        <v>6</v>
      </c>
      <c r="AA647" s="1">
        <v>0</v>
      </c>
      <c r="AB647" s="1">
        <v>6</v>
      </c>
      <c r="AC647" s="1">
        <v>3</v>
      </c>
      <c r="AD647" s="1">
        <v>7</v>
      </c>
      <c r="AE647" s="1">
        <v>0</v>
      </c>
      <c r="AF647" s="1">
        <v>4</v>
      </c>
      <c r="AG647" s="1">
        <v>1</v>
      </c>
    </row>
    <row r="648" spans="1:33" x14ac:dyDescent="0.2">
      <c r="A648" s="7" t="s">
        <v>452</v>
      </c>
      <c r="B648" t="s">
        <v>7</v>
      </c>
      <c r="C648" t="str">
        <f>LOOKUP(A648,collections!A:A,collections!D:D)</f>
        <v>E.radro</v>
      </c>
      <c r="D648" t="str">
        <f t="shared" ref="D648:D713" si="13">IF(LEFT(B648)="J","Juvenile","Adult")</f>
        <v>Adult</v>
      </c>
      <c r="E648" t="str">
        <f>LOOKUP(A648,collections!A:A,collections!I:I)</f>
        <v>Dried</v>
      </c>
      <c r="F648" s="1">
        <f>LOOKUP(A648,collections!A:A,collections!K:K) - LOOKUP(A648,collections!A:A,collections!E:E)</f>
        <v>318</v>
      </c>
      <c r="G648" s="11">
        <f>INDEX([1]Leaf!$A:$I, MATCH(LOOKUP(A648,collections!A:A,collections!Y:Y)&amp;"."&amp;RIGHT(B648),[1]Leaf!$E:$E,0), 6)</f>
        <v>15.27</v>
      </c>
      <c r="I648" s="9">
        <f>INDEX([1]Leaf!$A:$I, MATCH(LOOKUP(A648,collections!A:A,collections!Y:Y)&amp;"."&amp;RIGHT(B648),[1]Leaf!$E:$E,0), 7)</f>
        <v>0.2984</v>
      </c>
      <c r="R648" s="1">
        <v>3</v>
      </c>
      <c r="S648" s="1">
        <v>7</v>
      </c>
      <c r="T648" s="1">
        <v>4</v>
      </c>
      <c r="U648" s="1">
        <v>7</v>
      </c>
      <c r="V648" s="1">
        <v>5</v>
      </c>
      <c r="W648" s="1">
        <v>1</v>
      </c>
      <c r="X648" s="1">
        <v>1</v>
      </c>
      <c r="Y648" s="1">
        <v>0</v>
      </c>
      <c r="Z648" s="1">
        <v>3</v>
      </c>
      <c r="AA648" s="1">
        <v>4</v>
      </c>
      <c r="AB648" s="1">
        <v>4</v>
      </c>
      <c r="AC648" s="1">
        <v>7</v>
      </c>
      <c r="AD648" s="1">
        <v>6</v>
      </c>
      <c r="AE648" s="1">
        <v>3</v>
      </c>
      <c r="AF648" s="1">
        <v>5</v>
      </c>
      <c r="AG648" s="1">
        <v>6</v>
      </c>
    </row>
    <row r="649" spans="1:33" x14ac:dyDescent="0.2">
      <c r="A649" s="7" t="s">
        <v>452</v>
      </c>
      <c r="B649" t="s">
        <v>39</v>
      </c>
      <c r="C649" t="str">
        <f>LOOKUP(A649,collections!A:A,collections!D:D)</f>
        <v>E.radro</v>
      </c>
      <c r="D649" t="str">
        <f t="shared" si="13"/>
        <v>Adult</v>
      </c>
      <c r="E649" t="str">
        <f>LOOKUP(A649,collections!A:A,collections!I:I)</f>
        <v>Dried</v>
      </c>
      <c r="F649" s="1">
        <f>LOOKUP(A649,collections!A:A,collections!K:K) - LOOKUP(A649,collections!A:A,collections!E:E)</f>
        <v>318</v>
      </c>
      <c r="G649" s="11">
        <f>INDEX([1]Leaf!$A:$I, MATCH(LOOKUP(A649,collections!A:A,collections!Y:Y)&amp;"."&amp;RIGHT(B649),[1]Leaf!$E:$E,0), 6)</f>
        <v>17.12</v>
      </c>
      <c r="I649" s="9">
        <f>INDEX([1]Leaf!$A:$I, MATCH(LOOKUP(A649,collections!A:A,collections!Y:Y)&amp;"."&amp;RIGHT(B649),[1]Leaf!$E:$E,0), 7)</f>
        <v>0.3473</v>
      </c>
      <c r="R649" s="1">
        <v>4</v>
      </c>
      <c r="S649" s="1">
        <v>3</v>
      </c>
      <c r="T649" s="1">
        <v>6</v>
      </c>
      <c r="U649" s="1">
        <v>4</v>
      </c>
      <c r="V649" s="1">
        <v>3</v>
      </c>
      <c r="W649" s="1">
        <v>3</v>
      </c>
      <c r="X649" s="1">
        <v>3</v>
      </c>
      <c r="Y649" s="1">
        <v>3</v>
      </c>
      <c r="Z649" s="1">
        <v>5</v>
      </c>
      <c r="AA649" s="1">
        <v>0</v>
      </c>
      <c r="AB649" s="1">
        <v>6</v>
      </c>
      <c r="AC649" s="1">
        <v>0</v>
      </c>
      <c r="AD649" s="1">
        <v>5</v>
      </c>
      <c r="AE649" s="1">
        <v>0</v>
      </c>
      <c r="AF649" s="1">
        <v>5</v>
      </c>
      <c r="AG649" s="1">
        <v>3</v>
      </c>
    </row>
    <row r="650" spans="1:33" x14ac:dyDescent="0.2">
      <c r="A650" s="7" t="s">
        <v>453</v>
      </c>
      <c r="B650" t="s">
        <v>6</v>
      </c>
      <c r="C650" t="str">
        <f>LOOKUP(A650,collections!A:A,collections!D:D)</f>
        <v>E.radro</v>
      </c>
      <c r="D650" t="str">
        <f t="shared" si="13"/>
        <v>Adult</v>
      </c>
      <c r="E650" t="str">
        <f>LOOKUP(A650,collections!A:A,collections!I:I)</f>
        <v>Dried</v>
      </c>
      <c r="F650" s="1">
        <f>LOOKUP(A650,collections!A:A,collections!K:K) - LOOKUP(A650,collections!A:A,collections!E:E)</f>
        <v>318</v>
      </c>
      <c r="G650" s="11">
        <f>INDEX([1]Leaf!$A:$I, MATCH(LOOKUP(A650,collections!A:A,collections!Y:Y)&amp;"."&amp;RIGHT(B650),[1]Leaf!$E:$E,0), 6)</f>
        <v>9.48</v>
      </c>
      <c r="I650" s="9">
        <f>INDEX([1]Leaf!$A:$I, MATCH(LOOKUP(A650,collections!A:A,collections!Y:Y)&amp;"."&amp;RIGHT(B650),[1]Leaf!$E:$E,0), 7)</f>
        <v>0.1124</v>
      </c>
      <c r="R650" s="1">
        <v>6</v>
      </c>
      <c r="S650" s="1">
        <v>17</v>
      </c>
      <c r="T650" s="1">
        <v>8</v>
      </c>
      <c r="U650" s="1">
        <v>12</v>
      </c>
      <c r="V650" s="1">
        <v>7</v>
      </c>
      <c r="W650" s="1">
        <v>12</v>
      </c>
      <c r="X650" s="1">
        <v>7</v>
      </c>
      <c r="Y650" s="1">
        <v>8</v>
      </c>
      <c r="Z650" s="1">
        <v>6</v>
      </c>
      <c r="AA650" s="1">
        <v>7</v>
      </c>
      <c r="AB650" s="1">
        <v>6</v>
      </c>
      <c r="AC650" s="1">
        <v>9</v>
      </c>
      <c r="AD650" s="1">
        <v>4</v>
      </c>
      <c r="AE650" s="1">
        <v>10</v>
      </c>
      <c r="AF650" s="1">
        <v>4</v>
      </c>
      <c r="AG650" s="1">
        <v>3</v>
      </c>
    </row>
    <row r="651" spans="1:33" x14ac:dyDescent="0.2">
      <c r="A651" s="7" t="s">
        <v>453</v>
      </c>
      <c r="B651" t="s">
        <v>7</v>
      </c>
      <c r="C651" t="str">
        <f>LOOKUP(A651,collections!A:A,collections!D:D)</f>
        <v>E.radro</v>
      </c>
      <c r="D651" t="str">
        <f t="shared" si="13"/>
        <v>Adult</v>
      </c>
      <c r="E651" t="str">
        <f>LOOKUP(A651,collections!A:A,collections!I:I)</f>
        <v>Dried</v>
      </c>
      <c r="F651" s="1">
        <f>LOOKUP(A651,collections!A:A,collections!K:K) - LOOKUP(A651,collections!A:A,collections!E:E)</f>
        <v>318</v>
      </c>
      <c r="G651" s="11">
        <f>INDEX([1]Leaf!$A:$I, MATCH(LOOKUP(A651,collections!A:A,collections!Y:Y)&amp;"."&amp;RIGHT(B651),[1]Leaf!$E:$E,0), 6)</f>
        <v>12.36</v>
      </c>
      <c r="I651" s="9">
        <f>INDEX([1]Leaf!$A:$I, MATCH(LOOKUP(A651,collections!A:A,collections!Y:Y)&amp;"."&amp;RIGHT(B651),[1]Leaf!$E:$E,0), 7)</f>
        <v>0.1295</v>
      </c>
      <c r="R651" s="1">
        <v>7</v>
      </c>
      <c r="S651" s="1">
        <v>4</v>
      </c>
      <c r="T651" s="1">
        <v>4</v>
      </c>
      <c r="U651" s="1">
        <v>4</v>
      </c>
      <c r="V651" s="1">
        <v>4</v>
      </c>
      <c r="W651" s="1">
        <v>4</v>
      </c>
      <c r="X651" s="1">
        <v>6</v>
      </c>
      <c r="Y651" s="1">
        <v>5</v>
      </c>
      <c r="Z651" s="1">
        <v>5</v>
      </c>
      <c r="AA651" s="1">
        <v>3</v>
      </c>
      <c r="AB651" s="1">
        <v>6</v>
      </c>
      <c r="AC651" s="1">
        <v>0</v>
      </c>
      <c r="AD651" s="1">
        <v>3</v>
      </c>
      <c r="AE651" s="1">
        <v>1</v>
      </c>
      <c r="AF651" s="1">
        <v>4</v>
      </c>
      <c r="AG651" s="1">
        <v>0</v>
      </c>
    </row>
    <row r="652" spans="1:33" x14ac:dyDescent="0.2">
      <c r="A652" s="7" t="s">
        <v>453</v>
      </c>
      <c r="B652" t="s">
        <v>39</v>
      </c>
      <c r="C652" t="str">
        <f>LOOKUP(A652,collections!A:A,collections!D:D)</f>
        <v>E.radro</v>
      </c>
      <c r="D652" t="str">
        <f t="shared" si="13"/>
        <v>Adult</v>
      </c>
      <c r="E652" t="str">
        <f>LOOKUP(A652,collections!A:A,collections!I:I)</f>
        <v>Dried</v>
      </c>
      <c r="F652" s="1">
        <f>LOOKUP(A652,collections!A:A,collections!K:K) - LOOKUP(A652,collections!A:A,collections!E:E)</f>
        <v>318</v>
      </c>
      <c r="G652" s="11">
        <f>INDEX([1]Leaf!$A:$I, MATCH(LOOKUP(A652,collections!A:A,collections!Y:Y)&amp;"."&amp;RIGHT(B652),[1]Leaf!$E:$E,0), 6)</f>
        <v>14.41</v>
      </c>
      <c r="I652" s="9">
        <f>INDEX([1]Leaf!$A:$I, MATCH(LOOKUP(A652,collections!A:A,collections!Y:Y)&amp;"."&amp;RIGHT(B652),[1]Leaf!$E:$E,0), 7)</f>
        <v>0.2084</v>
      </c>
      <c r="R652" s="1">
        <v>7</v>
      </c>
      <c r="S652" s="1">
        <v>12</v>
      </c>
      <c r="T652" s="1">
        <v>5</v>
      </c>
      <c r="U652" s="1">
        <v>9</v>
      </c>
      <c r="V652" s="1">
        <v>4</v>
      </c>
      <c r="W652" s="1">
        <v>8</v>
      </c>
      <c r="X652" s="1">
        <v>5</v>
      </c>
      <c r="Y652" s="1">
        <v>7</v>
      </c>
      <c r="Z652" s="1">
        <v>6</v>
      </c>
      <c r="AA652" s="1">
        <v>2</v>
      </c>
      <c r="AB652" s="1">
        <v>4</v>
      </c>
      <c r="AC652" s="1">
        <v>5</v>
      </c>
      <c r="AD652" s="1">
        <v>5</v>
      </c>
      <c r="AE652" s="1">
        <v>6</v>
      </c>
      <c r="AF652" s="1">
        <v>4</v>
      </c>
      <c r="AG652" s="1">
        <v>8</v>
      </c>
    </row>
    <row r="653" spans="1:33" x14ac:dyDescent="0.2">
      <c r="A653" s="7" t="s">
        <v>460</v>
      </c>
      <c r="B653" t="s">
        <v>6</v>
      </c>
      <c r="C653" t="str">
        <f>LOOKUP(A653,collections!A:A,collections!D:D)</f>
        <v>E.bax</v>
      </c>
      <c r="D653" t="str">
        <f t="shared" si="13"/>
        <v>Adult</v>
      </c>
      <c r="E653" t="str">
        <f>LOOKUP(A653,collections!A:A,collections!I:I)</f>
        <v>Dried</v>
      </c>
      <c r="F653" s="1">
        <f>LOOKUP(A653,collections!A:A,collections!K:K) - LOOKUP(A653,collections!A:A,collections!E:E)</f>
        <v>177</v>
      </c>
      <c r="G653" s="11">
        <f>INDEX([1]Leaf!$A:$I, MATCH(LOOKUP(A653,collections!A:A,collections!Y:Y)&amp;"."&amp;RIGHT(B653),[1]Leaf!$E:$E,0), 6)</f>
        <v>22</v>
      </c>
      <c r="I653" s="9">
        <f>INDEX([1]Leaf!$A:$I, MATCH(LOOKUP(A653,collections!A:A,collections!Y:Y)&amp;"."&amp;RIGHT(B653),[1]Leaf!$E:$E,0), 7)</f>
        <v>0.65139999999999998</v>
      </c>
      <c r="R653" s="1">
        <v>5</v>
      </c>
      <c r="S653" s="1">
        <v>3</v>
      </c>
      <c r="T653" s="1">
        <v>2</v>
      </c>
      <c r="U653" s="1">
        <v>2</v>
      </c>
      <c r="V653" s="1">
        <v>2</v>
      </c>
      <c r="W653" s="1">
        <v>3</v>
      </c>
      <c r="X653" s="1">
        <v>3</v>
      </c>
      <c r="Y653" s="1">
        <v>1</v>
      </c>
      <c r="Z653" s="1">
        <v>4</v>
      </c>
      <c r="AA653" s="1">
        <v>11</v>
      </c>
      <c r="AB653" s="1">
        <v>4</v>
      </c>
      <c r="AC653" s="1">
        <v>7</v>
      </c>
      <c r="AD653" s="1">
        <v>2</v>
      </c>
      <c r="AE653" s="1">
        <v>5</v>
      </c>
      <c r="AF653" s="1">
        <v>4</v>
      </c>
      <c r="AG653" s="1">
        <v>5</v>
      </c>
    </row>
    <row r="654" spans="1:33" x14ac:dyDescent="0.2">
      <c r="A654" s="7" t="s">
        <v>460</v>
      </c>
      <c r="B654" t="s">
        <v>7</v>
      </c>
      <c r="C654" t="str">
        <f>LOOKUP(A654,collections!A:A,collections!D:D)</f>
        <v>E.bax</v>
      </c>
      <c r="D654" t="str">
        <f t="shared" si="13"/>
        <v>Adult</v>
      </c>
      <c r="E654" t="str">
        <f>LOOKUP(A654,collections!A:A,collections!I:I)</f>
        <v>Dried</v>
      </c>
      <c r="F654" s="1">
        <f>LOOKUP(A654,collections!A:A,collections!K:K) - LOOKUP(A654,collections!A:A,collections!E:E)</f>
        <v>177</v>
      </c>
      <c r="G654" s="11">
        <f>INDEX([1]Leaf!$A:$I, MATCH(LOOKUP(A654,collections!A:A,collections!Y:Y)&amp;"."&amp;RIGHT(B654),[1]Leaf!$E:$E,0), 6)</f>
        <v>25.47</v>
      </c>
      <c r="I654" s="9">
        <f>INDEX([1]Leaf!$A:$I, MATCH(LOOKUP(A654,collections!A:A,collections!Y:Y)&amp;"."&amp;RIGHT(B654),[1]Leaf!$E:$E,0), 7)</f>
        <v>0.73160000000000003</v>
      </c>
      <c r="R654" s="1">
        <v>5</v>
      </c>
      <c r="S654" s="1">
        <v>4</v>
      </c>
      <c r="T654" s="1">
        <v>3</v>
      </c>
      <c r="U654" s="1">
        <v>5</v>
      </c>
      <c r="V654" s="1">
        <v>6</v>
      </c>
      <c r="W654" s="1">
        <v>2</v>
      </c>
      <c r="X654" s="1">
        <v>5</v>
      </c>
      <c r="Y654" s="1">
        <v>2</v>
      </c>
      <c r="Z654" s="1">
        <v>4</v>
      </c>
      <c r="AA654" s="1">
        <v>5</v>
      </c>
      <c r="AB654" s="1">
        <v>8</v>
      </c>
      <c r="AC654" s="1">
        <v>2</v>
      </c>
      <c r="AD654" s="1">
        <v>3</v>
      </c>
      <c r="AE654" s="1">
        <v>6</v>
      </c>
      <c r="AF654" s="1">
        <v>4</v>
      </c>
      <c r="AG654" s="1">
        <v>9</v>
      </c>
    </row>
    <row r="655" spans="1:33" x14ac:dyDescent="0.2">
      <c r="A655" s="7" t="s">
        <v>460</v>
      </c>
      <c r="B655" t="s">
        <v>39</v>
      </c>
      <c r="C655" t="str">
        <f>LOOKUP(A655,collections!A:A,collections!D:D)</f>
        <v>E.bax</v>
      </c>
      <c r="D655" t="str">
        <f t="shared" si="13"/>
        <v>Adult</v>
      </c>
      <c r="E655" t="str">
        <f>LOOKUP(A655,collections!A:A,collections!I:I)</f>
        <v>Dried</v>
      </c>
      <c r="F655" s="1">
        <f>LOOKUP(A655,collections!A:A,collections!K:K) - LOOKUP(A655,collections!A:A,collections!E:E)</f>
        <v>177</v>
      </c>
      <c r="G655" s="11">
        <f>INDEX([1]Leaf!$A:$I, MATCH(LOOKUP(A655,collections!A:A,collections!Y:Y)&amp;"."&amp;RIGHT(B655),[1]Leaf!$E:$E,0), 6)</f>
        <v>42.09</v>
      </c>
      <c r="I655" s="9">
        <f>INDEX([1]Leaf!$A:$I, MATCH(LOOKUP(A655,collections!A:A,collections!Y:Y)&amp;"."&amp;RIGHT(B655),[1]Leaf!$E:$E,0), 7)</f>
        <v>1.3131999999999999</v>
      </c>
      <c r="R655" s="1">
        <v>3</v>
      </c>
      <c r="S655" s="1">
        <v>11</v>
      </c>
      <c r="T655" s="1">
        <v>4</v>
      </c>
      <c r="U655" s="1">
        <v>8</v>
      </c>
      <c r="V655" s="1">
        <v>2</v>
      </c>
      <c r="W655" s="1">
        <v>7</v>
      </c>
      <c r="X655" s="1">
        <v>3</v>
      </c>
      <c r="Y655" s="1">
        <v>7</v>
      </c>
      <c r="Z655" s="1">
        <v>3</v>
      </c>
      <c r="AA655" s="1">
        <v>5</v>
      </c>
      <c r="AB655" s="1">
        <v>4</v>
      </c>
      <c r="AC655" s="1">
        <v>5</v>
      </c>
      <c r="AD655" s="1">
        <v>4</v>
      </c>
      <c r="AE655" s="1">
        <v>1</v>
      </c>
      <c r="AF655" s="1">
        <v>3</v>
      </c>
      <c r="AG655" s="1">
        <v>1</v>
      </c>
    </row>
    <row r="656" spans="1:33" x14ac:dyDescent="0.2">
      <c r="A656" s="7" t="s">
        <v>461</v>
      </c>
      <c r="B656" t="s">
        <v>6</v>
      </c>
      <c r="C656" t="str">
        <f>LOOKUP(A656,collections!A:A,collections!D:D)</f>
        <v>E.bax</v>
      </c>
      <c r="D656" t="str">
        <f t="shared" si="13"/>
        <v>Adult</v>
      </c>
      <c r="E656" t="str">
        <f>LOOKUP(A656,collections!A:A,collections!I:I)</f>
        <v>Dried</v>
      </c>
      <c r="F656" s="1">
        <f>LOOKUP(A656,collections!A:A,collections!K:K) - LOOKUP(A656,collections!A:A,collections!E:E)</f>
        <v>177</v>
      </c>
      <c r="G656" s="11">
        <f>INDEX([1]Leaf!$A:$I, MATCH(LOOKUP(A656,collections!A:A,collections!Y:Y)&amp;"."&amp;RIGHT(B656),[1]Leaf!$E:$E,0), 6)</f>
        <v>11.09</v>
      </c>
      <c r="I656" s="9">
        <f>INDEX([1]Leaf!$A:$I, MATCH(LOOKUP(A656,collections!A:A,collections!Y:Y)&amp;"."&amp;RIGHT(B656),[1]Leaf!$E:$E,0), 7)</f>
        <v>0.36</v>
      </c>
      <c r="R656" s="1">
        <v>3</v>
      </c>
      <c r="S656" s="1">
        <v>2</v>
      </c>
      <c r="T656" s="1">
        <v>2</v>
      </c>
      <c r="U656" s="1">
        <v>5</v>
      </c>
      <c r="V656" s="1">
        <v>3</v>
      </c>
      <c r="W656" s="1">
        <v>3</v>
      </c>
      <c r="X656" s="1">
        <v>3</v>
      </c>
      <c r="Y656" s="1">
        <v>3</v>
      </c>
      <c r="Z656" s="1">
        <v>5</v>
      </c>
      <c r="AA656" s="1">
        <v>26</v>
      </c>
      <c r="AB656" s="1">
        <v>2</v>
      </c>
      <c r="AC656" s="1">
        <v>19</v>
      </c>
      <c r="AD656" s="1">
        <v>3</v>
      </c>
      <c r="AE656" s="1">
        <v>10</v>
      </c>
      <c r="AF656" s="1">
        <v>3</v>
      </c>
      <c r="AG656" s="1">
        <v>14</v>
      </c>
    </row>
    <row r="657" spans="1:33" x14ac:dyDescent="0.2">
      <c r="A657" s="7" t="s">
        <v>461</v>
      </c>
      <c r="B657" t="s">
        <v>7</v>
      </c>
      <c r="C657" t="str">
        <f>LOOKUP(A657,collections!A:A,collections!D:D)</f>
        <v>E.bax</v>
      </c>
      <c r="D657" t="str">
        <f t="shared" si="13"/>
        <v>Adult</v>
      </c>
      <c r="E657" t="str">
        <f>LOOKUP(A657,collections!A:A,collections!I:I)</f>
        <v>Dried</v>
      </c>
      <c r="F657" s="1">
        <f>LOOKUP(A657,collections!A:A,collections!K:K) - LOOKUP(A657,collections!A:A,collections!E:E)</f>
        <v>177</v>
      </c>
      <c r="G657" s="11">
        <f>INDEX([1]Leaf!$A:$I, MATCH(LOOKUP(A657,collections!A:A,collections!Y:Y)&amp;"."&amp;RIGHT(B657),[1]Leaf!$E:$E,0), 6)</f>
        <v>29.14</v>
      </c>
      <c r="I657" s="9">
        <f>INDEX([1]Leaf!$A:$I, MATCH(LOOKUP(A657,collections!A:A,collections!Y:Y)&amp;"."&amp;RIGHT(B657),[1]Leaf!$E:$E,0), 7)</f>
        <v>0.96640000000000004</v>
      </c>
      <c r="R657" s="1">
        <v>3</v>
      </c>
      <c r="S657" s="1">
        <v>10</v>
      </c>
      <c r="T657" s="1">
        <v>3</v>
      </c>
      <c r="U657" s="1">
        <v>8</v>
      </c>
      <c r="V657" s="1">
        <v>4</v>
      </c>
      <c r="W657" s="1">
        <v>5</v>
      </c>
      <c r="X657" s="1">
        <v>3</v>
      </c>
      <c r="Y657" s="1">
        <v>7</v>
      </c>
      <c r="Z657" s="1">
        <v>6</v>
      </c>
      <c r="AA657" s="1">
        <v>26</v>
      </c>
      <c r="AB657" s="1">
        <v>6</v>
      </c>
      <c r="AC657" s="1">
        <v>27</v>
      </c>
      <c r="AD657" s="1">
        <v>4</v>
      </c>
      <c r="AE657" s="1">
        <v>13</v>
      </c>
      <c r="AF657" s="1">
        <v>3</v>
      </c>
      <c r="AG657" s="1">
        <v>18</v>
      </c>
    </row>
    <row r="658" spans="1:33" x14ac:dyDescent="0.2">
      <c r="A658" s="7" t="s">
        <v>461</v>
      </c>
      <c r="B658" t="s">
        <v>39</v>
      </c>
      <c r="C658" t="str">
        <f>LOOKUP(A658,collections!A:A,collections!D:D)</f>
        <v>E.bax</v>
      </c>
      <c r="D658" t="str">
        <f t="shared" si="13"/>
        <v>Adult</v>
      </c>
      <c r="E658" t="str">
        <f>LOOKUP(A658,collections!A:A,collections!I:I)</f>
        <v>Dried</v>
      </c>
      <c r="F658" s="1">
        <f>LOOKUP(A658,collections!A:A,collections!K:K) - LOOKUP(A658,collections!A:A,collections!E:E)</f>
        <v>177</v>
      </c>
      <c r="G658" s="11">
        <f>INDEX([1]Leaf!$A:$I, MATCH(LOOKUP(A658,collections!A:A,collections!Y:Y)&amp;"."&amp;RIGHT(B658),[1]Leaf!$E:$E,0), 6)</f>
        <v>37.08</v>
      </c>
      <c r="I658" s="9">
        <f>INDEX([1]Leaf!$A:$I, MATCH(LOOKUP(A658,collections!A:A,collections!Y:Y)&amp;"."&amp;RIGHT(B658),[1]Leaf!$E:$E,0), 7)</f>
        <v>1.0113000000000001</v>
      </c>
      <c r="R658" s="1">
        <v>2</v>
      </c>
      <c r="S658" s="1">
        <v>8</v>
      </c>
      <c r="T658" s="1">
        <v>5</v>
      </c>
      <c r="U658" s="1">
        <v>3</v>
      </c>
      <c r="V658" s="1">
        <v>3</v>
      </c>
      <c r="W658" s="1">
        <v>4</v>
      </c>
      <c r="X658" s="1">
        <v>3</v>
      </c>
      <c r="Y658" s="1">
        <v>5</v>
      </c>
      <c r="Z658" s="1">
        <v>5</v>
      </c>
      <c r="AA658" s="1">
        <v>4</v>
      </c>
      <c r="AB658" s="1">
        <v>5</v>
      </c>
      <c r="AC658" s="1">
        <v>5</v>
      </c>
      <c r="AD658" s="1">
        <v>4</v>
      </c>
      <c r="AE658" s="1">
        <v>6</v>
      </c>
      <c r="AF658" s="1">
        <v>4</v>
      </c>
      <c r="AG658" s="1">
        <v>4</v>
      </c>
    </row>
    <row r="659" spans="1:33" x14ac:dyDescent="0.2">
      <c r="A659" s="7" t="s">
        <v>462</v>
      </c>
      <c r="B659" t="s">
        <v>6</v>
      </c>
      <c r="C659" t="str">
        <f>LOOKUP(A659,collections!A:A,collections!D:D)</f>
        <v>E.cspc</v>
      </c>
      <c r="D659" t="str">
        <f t="shared" si="13"/>
        <v>Adult</v>
      </c>
      <c r="E659" t="str">
        <f>LOOKUP(A659,collections!A:A,collections!I:I)</f>
        <v>Dried</v>
      </c>
      <c r="F659" s="1">
        <f>LOOKUP(A659,collections!A:A,collections!K:K) - LOOKUP(A659,collections!A:A,collections!E:E)</f>
        <v>206</v>
      </c>
      <c r="G659" s="11">
        <f>INDEX([1]Leaf!$A:$I, MATCH(LOOKUP(A659,collections!A:A,collections!Y:Y)&amp;"."&amp;RIGHT(B659),[1]Leaf!$E:$E,0), 6)</f>
        <v>21.11</v>
      </c>
      <c r="I659" s="9">
        <f>INDEX([1]Leaf!$A:$I, MATCH(LOOKUP(A659,collections!A:A,collections!Y:Y)&amp;"."&amp;RIGHT(B659),[1]Leaf!$E:$E,0), 7)</f>
        <v>0.3805</v>
      </c>
      <c r="R659" s="1">
        <v>6</v>
      </c>
      <c r="S659" s="1">
        <v>10</v>
      </c>
      <c r="T659" s="1">
        <v>6</v>
      </c>
      <c r="U659" s="1">
        <v>13</v>
      </c>
      <c r="V659" s="1">
        <v>8</v>
      </c>
      <c r="W659" s="1">
        <v>11</v>
      </c>
      <c r="X659" s="1">
        <v>5</v>
      </c>
      <c r="Y659" s="1">
        <v>11</v>
      </c>
      <c r="Z659" s="1">
        <v>5</v>
      </c>
      <c r="AA659" s="1">
        <v>15</v>
      </c>
      <c r="AB659" s="1">
        <v>5</v>
      </c>
      <c r="AC659" s="1">
        <v>17</v>
      </c>
      <c r="AD659" s="1">
        <v>4</v>
      </c>
      <c r="AE659" s="1">
        <v>19</v>
      </c>
      <c r="AF659" s="1">
        <v>4</v>
      </c>
      <c r="AG659" s="1">
        <v>13</v>
      </c>
    </row>
    <row r="660" spans="1:33" x14ac:dyDescent="0.2">
      <c r="A660" s="7" t="s">
        <v>462</v>
      </c>
      <c r="B660" t="s">
        <v>7</v>
      </c>
      <c r="C660" t="str">
        <f>LOOKUP(A660,collections!A:A,collections!D:D)</f>
        <v>E.cspc</v>
      </c>
      <c r="D660" t="str">
        <f t="shared" si="13"/>
        <v>Adult</v>
      </c>
      <c r="E660" t="str">
        <f>LOOKUP(A660,collections!A:A,collections!I:I)</f>
        <v>Dried</v>
      </c>
      <c r="F660" s="1">
        <f>LOOKUP(A660,collections!A:A,collections!K:K) - LOOKUP(A660,collections!A:A,collections!E:E)</f>
        <v>206</v>
      </c>
      <c r="G660" s="11">
        <f>INDEX([1]Leaf!$A:$I, MATCH(LOOKUP(A660,collections!A:A,collections!Y:Y)&amp;"."&amp;RIGHT(B660),[1]Leaf!$E:$E,0), 6)</f>
        <v>24.95</v>
      </c>
      <c r="I660" s="9">
        <f>INDEX([1]Leaf!$A:$I, MATCH(LOOKUP(A660,collections!A:A,collections!Y:Y)&amp;"."&amp;RIGHT(B660),[1]Leaf!$E:$E,0), 7)</f>
        <v>0.61250000000000004</v>
      </c>
      <c r="R660" s="1">
        <v>3</v>
      </c>
      <c r="S660" s="1">
        <v>8</v>
      </c>
      <c r="T660" s="1">
        <v>4</v>
      </c>
      <c r="U660" s="1">
        <v>8</v>
      </c>
      <c r="V660" s="1">
        <v>6</v>
      </c>
      <c r="W660" s="1">
        <v>11</v>
      </c>
      <c r="X660" s="1">
        <v>4</v>
      </c>
      <c r="Y660" s="1">
        <v>13</v>
      </c>
      <c r="Z660" s="1">
        <v>4</v>
      </c>
      <c r="AA660" s="1">
        <v>16</v>
      </c>
      <c r="AB660" s="1">
        <v>6</v>
      </c>
      <c r="AC660" s="1">
        <v>15</v>
      </c>
      <c r="AD660" s="1">
        <v>5</v>
      </c>
      <c r="AE660" s="1">
        <v>15</v>
      </c>
      <c r="AF660" s="1">
        <v>4</v>
      </c>
      <c r="AG660" s="1">
        <v>19</v>
      </c>
    </row>
    <row r="661" spans="1:33" x14ac:dyDescent="0.2">
      <c r="A661" s="7" t="s">
        <v>462</v>
      </c>
      <c r="B661" t="s">
        <v>39</v>
      </c>
      <c r="C661" t="str">
        <f>LOOKUP(A661,collections!A:A,collections!D:D)</f>
        <v>E.cspc</v>
      </c>
      <c r="D661" t="str">
        <f t="shared" si="13"/>
        <v>Adult</v>
      </c>
      <c r="E661" t="str">
        <f>LOOKUP(A661,collections!A:A,collections!I:I)</f>
        <v>Dried</v>
      </c>
      <c r="F661" s="1">
        <f>LOOKUP(A661,collections!A:A,collections!K:K) - LOOKUP(A661,collections!A:A,collections!E:E)</f>
        <v>206</v>
      </c>
      <c r="G661" s="11">
        <f>INDEX([1]Leaf!$A:$I, MATCH(LOOKUP(A661,collections!A:A,collections!Y:Y)&amp;"."&amp;RIGHT(B661),[1]Leaf!$E:$E,0), 6)</f>
        <v>31.04</v>
      </c>
      <c r="I661" s="9">
        <f>INDEX([1]Leaf!$A:$I, MATCH(LOOKUP(A661,collections!A:A,collections!Y:Y)&amp;"."&amp;RIGHT(B661),[1]Leaf!$E:$E,0), 7)</f>
        <v>0.70120000000000005</v>
      </c>
      <c r="R661" s="1">
        <v>8</v>
      </c>
      <c r="S661" s="1">
        <v>7</v>
      </c>
      <c r="T661" s="1">
        <v>5</v>
      </c>
      <c r="U661" s="1">
        <v>9</v>
      </c>
      <c r="V661" s="1">
        <v>4</v>
      </c>
      <c r="W661" s="1">
        <v>11</v>
      </c>
      <c r="X661" s="1">
        <v>3</v>
      </c>
      <c r="Y661" s="1">
        <v>9</v>
      </c>
      <c r="Z661" s="1">
        <v>6</v>
      </c>
      <c r="AA661" s="1">
        <v>19</v>
      </c>
      <c r="AB661" s="1">
        <v>6</v>
      </c>
      <c r="AC661" s="1">
        <v>18</v>
      </c>
      <c r="AD661" s="1">
        <v>4</v>
      </c>
      <c r="AE661" s="1">
        <v>13</v>
      </c>
      <c r="AF661" s="1">
        <v>4</v>
      </c>
      <c r="AG661" s="1">
        <v>20</v>
      </c>
    </row>
    <row r="662" spans="1:33" x14ac:dyDescent="0.2">
      <c r="A662" s="7" t="s">
        <v>463</v>
      </c>
      <c r="B662" t="s">
        <v>6</v>
      </c>
      <c r="C662" t="str">
        <f>LOOKUP(A662,collections!A:A,collections!D:D)</f>
        <v>E.cspc</v>
      </c>
      <c r="D662" t="str">
        <f t="shared" si="13"/>
        <v>Adult</v>
      </c>
      <c r="E662" t="str">
        <f>LOOKUP(A662,collections!A:A,collections!I:I)</f>
        <v>Dried</v>
      </c>
      <c r="F662" s="1">
        <f>LOOKUP(A662,collections!A:A,collections!K:K) - LOOKUP(A662,collections!A:A,collections!E:E)</f>
        <v>206</v>
      </c>
      <c r="G662" s="11">
        <f>INDEX([1]Leaf!$A:$I, MATCH(LOOKUP(A662,collections!A:A,collections!Y:Y)&amp;"."&amp;RIGHT(B662),[1]Leaf!$E:$E,0), 6)</f>
        <v>21.56</v>
      </c>
      <c r="I662" s="9">
        <f>INDEX([1]Leaf!$A:$I, MATCH(LOOKUP(A662,collections!A:A,collections!Y:Y)&amp;"."&amp;RIGHT(B662),[1]Leaf!$E:$E,0), 7)</f>
        <v>0.3911</v>
      </c>
      <c r="R662" s="1">
        <v>7</v>
      </c>
      <c r="S662" s="1">
        <v>22</v>
      </c>
      <c r="T662" s="1">
        <v>7</v>
      </c>
      <c r="U662" s="1">
        <v>18</v>
      </c>
      <c r="V662" s="1">
        <v>7</v>
      </c>
      <c r="W662" s="1">
        <v>21</v>
      </c>
      <c r="X662" s="1">
        <v>4</v>
      </c>
      <c r="Y662" s="1">
        <v>20</v>
      </c>
      <c r="Z662" s="1">
        <v>3</v>
      </c>
      <c r="AA662" s="1">
        <v>5</v>
      </c>
      <c r="AB662" s="1">
        <v>4</v>
      </c>
      <c r="AC662" s="1">
        <v>4</v>
      </c>
      <c r="AD662" s="1">
        <v>3</v>
      </c>
      <c r="AE662" s="1">
        <v>7</v>
      </c>
      <c r="AF662" s="1">
        <v>4</v>
      </c>
      <c r="AG662" s="1">
        <v>5</v>
      </c>
    </row>
    <row r="663" spans="1:33" x14ac:dyDescent="0.2">
      <c r="A663" s="7" t="s">
        <v>463</v>
      </c>
      <c r="B663" t="s">
        <v>7</v>
      </c>
      <c r="C663" t="str">
        <f>LOOKUP(A663,collections!A:A,collections!D:D)</f>
        <v>E.cspc</v>
      </c>
      <c r="D663" t="str">
        <f t="shared" si="13"/>
        <v>Adult</v>
      </c>
      <c r="E663" t="str">
        <f>LOOKUP(A663,collections!A:A,collections!I:I)</f>
        <v>Dried</v>
      </c>
      <c r="F663" s="1">
        <f>LOOKUP(A663,collections!A:A,collections!K:K) - LOOKUP(A663,collections!A:A,collections!E:E)</f>
        <v>206</v>
      </c>
      <c r="G663" s="11">
        <f>INDEX([1]Leaf!$A:$I, MATCH(LOOKUP(A663,collections!A:A,collections!Y:Y)&amp;"."&amp;RIGHT(B663),[1]Leaf!$E:$E,0), 6)</f>
        <v>22.17</v>
      </c>
      <c r="I663" s="9">
        <f>INDEX([1]Leaf!$A:$I, MATCH(LOOKUP(A663,collections!A:A,collections!Y:Y)&amp;"."&amp;RIGHT(B663),[1]Leaf!$E:$E,0), 7)</f>
        <v>0.39589999999999997</v>
      </c>
      <c r="R663" s="1">
        <v>8</v>
      </c>
      <c r="S663" s="1">
        <v>20</v>
      </c>
      <c r="T663" s="1">
        <v>6</v>
      </c>
      <c r="U663" s="1">
        <v>15</v>
      </c>
      <c r="V663" s="1">
        <v>4</v>
      </c>
      <c r="W663" s="1">
        <v>19</v>
      </c>
      <c r="X663" s="1">
        <v>8</v>
      </c>
      <c r="Y663" s="1">
        <v>19</v>
      </c>
      <c r="Z663" s="1">
        <v>5</v>
      </c>
      <c r="AA663" s="1">
        <v>13</v>
      </c>
      <c r="AB663" s="1">
        <v>7</v>
      </c>
      <c r="AC663" s="1">
        <v>13</v>
      </c>
      <c r="AD663" s="1">
        <v>4</v>
      </c>
      <c r="AE663" s="1">
        <v>1</v>
      </c>
      <c r="AF663" s="1">
        <v>6</v>
      </c>
      <c r="AG663" s="1">
        <v>1</v>
      </c>
    </row>
    <row r="664" spans="1:33" x14ac:dyDescent="0.2">
      <c r="A664" s="7" t="s">
        <v>463</v>
      </c>
      <c r="B664" t="s">
        <v>39</v>
      </c>
      <c r="C664" t="str">
        <f>LOOKUP(A664,collections!A:A,collections!D:D)</f>
        <v>E.cspc</v>
      </c>
      <c r="D664" t="str">
        <f t="shared" si="13"/>
        <v>Adult</v>
      </c>
      <c r="E664" t="str">
        <f>LOOKUP(A664,collections!A:A,collections!I:I)</f>
        <v>Dried</v>
      </c>
      <c r="F664" s="1">
        <f>LOOKUP(A664,collections!A:A,collections!K:K) - LOOKUP(A664,collections!A:A,collections!E:E)</f>
        <v>206</v>
      </c>
      <c r="G664" s="11">
        <f>INDEX([1]Leaf!$A:$I, MATCH(LOOKUP(A664,collections!A:A,collections!Y:Y)&amp;"."&amp;RIGHT(B664),[1]Leaf!$E:$E,0), 6)</f>
        <v>29.55</v>
      </c>
      <c r="I664" s="9">
        <f>INDEX([1]Leaf!$A:$I, MATCH(LOOKUP(A664,collections!A:A,collections!Y:Y)&amp;"."&amp;RIGHT(B664),[1]Leaf!$E:$E,0), 7)</f>
        <v>0.61250000000000004</v>
      </c>
      <c r="R664" s="1">
        <v>5</v>
      </c>
      <c r="S664" s="1">
        <v>15</v>
      </c>
      <c r="T664" s="1">
        <v>7</v>
      </c>
      <c r="U664" s="1">
        <v>19</v>
      </c>
      <c r="V664" s="1">
        <v>5</v>
      </c>
      <c r="W664" s="1">
        <v>10</v>
      </c>
      <c r="X664" s="1">
        <v>6</v>
      </c>
      <c r="Y664" s="1">
        <v>10</v>
      </c>
      <c r="Z664" s="1">
        <v>4</v>
      </c>
      <c r="AA664" s="1">
        <v>20</v>
      </c>
      <c r="AB664" s="1">
        <v>3</v>
      </c>
      <c r="AC664" s="1">
        <v>18</v>
      </c>
      <c r="AD664" s="1">
        <v>4</v>
      </c>
      <c r="AE664" s="1">
        <v>16</v>
      </c>
      <c r="AF664" s="1">
        <v>5</v>
      </c>
      <c r="AG664" s="1">
        <v>20</v>
      </c>
    </row>
    <row r="665" spans="1:33" x14ac:dyDescent="0.2">
      <c r="A665" s="7" t="s">
        <v>464</v>
      </c>
      <c r="B665" t="s">
        <v>6</v>
      </c>
      <c r="C665" t="str">
        <f>LOOKUP(A665,collections!A:A,collections!D:D)</f>
        <v>E.pan</v>
      </c>
      <c r="D665" t="str">
        <f t="shared" si="13"/>
        <v>Adult</v>
      </c>
      <c r="E665" t="str">
        <f>LOOKUP(A665,collections!A:A,collections!I:I)</f>
        <v>Dried</v>
      </c>
      <c r="F665" s="1">
        <f>LOOKUP(A665,collections!A:A,collections!K:K) - LOOKUP(A665,collections!A:A,collections!E:E)</f>
        <v>274</v>
      </c>
      <c r="G665" s="11">
        <f>INDEX([1]Leaf!$A:$I, MATCH(LOOKUP(A665,collections!A:A,collections!Y:Y)&amp;"."&amp;RIGHT(B665),[1]Leaf!$E:$E,0), 6)</f>
        <v>19.47</v>
      </c>
      <c r="I665" s="9">
        <f>INDEX([1]Leaf!$A:$I, MATCH(LOOKUP(A665,collections!A:A,collections!Y:Y)&amp;"."&amp;RIGHT(B665),[1]Leaf!$E:$E,0), 7)</f>
        <v>0.36430000000000001</v>
      </c>
      <c r="R665" s="1">
        <v>3</v>
      </c>
      <c r="S665" s="1">
        <v>12</v>
      </c>
      <c r="T665" s="1">
        <v>7</v>
      </c>
      <c r="U665" s="1">
        <v>7</v>
      </c>
      <c r="V665" s="1">
        <v>4</v>
      </c>
      <c r="W665" s="1">
        <v>10</v>
      </c>
      <c r="X665" s="1">
        <v>4</v>
      </c>
      <c r="Y665" s="1">
        <v>9</v>
      </c>
      <c r="Z665" s="1">
        <v>7</v>
      </c>
      <c r="AA665" s="1">
        <v>21</v>
      </c>
      <c r="AB665" s="1">
        <v>8</v>
      </c>
      <c r="AC665" s="1">
        <v>21</v>
      </c>
      <c r="AD665" s="1">
        <v>7</v>
      </c>
      <c r="AE665" s="1">
        <v>25</v>
      </c>
      <c r="AF665" s="1">
        <v>9</v>
      </c>
      <c r="AG665" s="1">
        <v>23</v>
      </c>
    </row>
    <row r="666" spans="1:33" x14ac:dyDescent="0.2">
      <c r="A666" s="7" t="s">
        <v>464</v>
      </c>
      <c r="B666" t="s">
        <v>7</v>
      </c>
      <c r="C666" t="str">
        <f>LOOKUP(A666,collections!A:A,collections!D:D)</f>
        <v>E.pan</v>
      </c>
      <c r="D666" t="str">
        <f t="shared" si="13"/>
        <v>Adult</v>
      </c>
      <c r="E666" t="str">
        <f>LOOKUP(A666,collections!A:A,collections!I:I)</f>
        <v>Dried</v>
      </c>
      <c r="F666" s="1">
        <f>LOOKUP(A666,collections!A:A,collections!K:K) - LOOKUP(A666,collections!A:A,collections!E:E)</f>
        <v>274</v>
      </c>
      <c r="G666" s="11">
        <f>INDEX([1]Leaf!$A:$I, MATCH(LOOKUP(A666,collections!A:A,collections!Y:Y)&amp;"."&amp;RIGHT(B666),[1]Leaf!$E:$E,0), 6)</f>
        <v>19.27</v>
      </c>
      <c r="I666" s="9">
        <f>INDEX([1]Leaf!$A:$I, MATCH(LOOKUP(A666,collections!A:A,collections!Y:Y)&amp;"."&amp;RIGHT(B666),[1]Leaf!$E:$E,0), 7)</f>
        <v>0.3453</v>
      </c>
      <c r="R666" s="1">
        <v>5</v>
      </c>
      <c r="S666" s="1">
        <v>9</v>
      </c>
      <c r="T666" s="1">
        <v>5</v>
      </c>
      <c r="U666" s="1">
        <v>4</v>
      </c>
      <c r="V666" s="1">
        <v>4</v>
      </c>
      <c r="W666" s="1">
        <v>7</v>
      </c>
      <c r="X666" s="1">
        <v>4</v>
      </c>
      <c r="Y666" s="1">
        <v>10</v>
      </c>
      <c r="Z666" s="1">
        <v>5</v>
      </c>
      <c r="AA666" s="1">
        <v>21</v>
      </c>
      <c r="AB666" s="1">
        <v>7</v>
      </c>
      <c r="AC666" s="1">
        <v>16</v>
      </c>
      <c r="AD666" s="1">
        <v>7</v>
      </c>
      <c r="AE666" s="1">
        <v>25</v>
      </c>
      <c r="AF666" s="1">
        <v>5</v>
      </c>
      <c r="AG666" s="1">
        <v>23</v>
      </c>
    </row>
    <row r="667" spans="1:33" x14ac:dyDescent="0.2">
      <c r="A667" s="7" t="s">
        <v>464</v>
      </c>
      <c r="B667" t="s">
        <v>39</v>
      </c>
      <c r="C667" t="str">
        <f>LOOKUP(A667,collections!A:A,collections!D:D)</f>
        <v>E.pan</v>
      </c>
      <c r="D667" t="str">
        <f t="shared" si="13"/>
        <v>Adult</v>
      </c>
      <c r="E667" t="str">
        <f>LOOKUP(A667,collections!A:A,collections!I:I)</f>
        <v>Dried</v>
      </c>
      <c r="F667" s="1">
        <f>LOOKUP(A667,collections!A:A,collections!K:K) - LOOKUP(A667,collections!A:A,collections!E:E)</f>
        <v>274</v>
      </c>
      <c r="G667" s="11">
        <f>INDEX([1]Leaf!$A:$I, MATCH(LOOKUP(A667,collections!A:A,collections!Y:Y)&amp;"."&amp;RIGHT(B667),[1]Leaf!$E:$E,0), 6)</f>
        <v>16.079999999999998</v>
      </c>
      <c r="I667" s="9">
        <f>INDEX([1]Leaf!$A:$I, MATCH(LOOKUP(A667,collections!A:A,collections!Y:Y)&amp;"."&amp;RIGHT(B667),[1]Leaf!$E:$E,0), 7)</f>
        <v>0.32440000000000002</v>
      </c>
      <c r="R667" s="1">
        <v>6</v>
      </c>
      <c r="S667" s="1">
        <v>22</v>
      </c>
      <c r="T667" s="1">
        <v>4</v>
      </c>
      <c r="U667" s="1">
        <v>23</v>
      </c>
      <c r="V667" s="1">
        <v>4</v>
      </c>
      <c r="W667" s="1">
        <v>12</v>
      </c>
      <c r="X667" s="1">
        <v>5</v>
      </c>
      <c r="Y667" s="1">
        <v>7</v>
      </c>
      <c r="Z667" s="1">
        <v>5</v>
      </c>
      <c r="AA667" s="1">
        <v>20</v>
      </c>
      <c r="AB667" s="1">
        <v>5</v>
      </c>
      <c r="AC667" s="1">
        <v>14</v>
      </c>
      <c r="AD667" s="1">
        <v>6</v>
      </c>
      <c r="AE667" s="1">
        <v>25</v>
      </c>
      <c r="AF667" s="1">
        <v>6</v>
      </c>
      <c r="AG667" s="1">
        <v>24</v>
      </c>
    </row>
    <row r="668" spans="1:33" x14ac:dyDescent="0.2">
      <c r="A668" s="7" t="s">
        <v>465</v>
      </c>
      <c r="B668" t="s">
        <v>6</v>
      </c>
      <c r="C668" t="str">
        <f>LOOKUP(A668,collections!A:A,collections!D:D)</f>
        <v>E.cam</v>
      </c>
      <c r="D668" t="str">
        <f t="shared" si="13"/>
        <v>Adult</v>
      </c>
      <c r="E668" t="str">
        <f>LOOKUP(A668,collections!A:A,collections!I:I)</f>
        <v>Dried</v>
      </c>
      <c r="F668" s="1">
        <f>LOOKUP(A668,collections!A:A,collections!K:K) - LOOKUP(A668,collections!A:A,collections!E:E)</f>
        <v>315</v>
      </c>
      <c r="G668" s="11">
        <f>INDEX([1]Leaf!$A:$I, MATCH(LOOKUP(A668,collections!A:A,collections!Y:Y)&amp;"."&amp;RIGHT(B668),[1]Leaf!$E:$E,0), 6)</f>
        <v>7.74</v>
      </c>
      <c r="I668" s="9">
        <f>INDEX([1]Leaf!$A:$I, MATCH(LOOKUP(A668,collections!A:A,collections!Y:Y)&amp;"."&amp;RIGHT(B668),[1]Leaf!$E:$E,0), 7)</f>
        <v>0.2087</v>
      </c>
      <c r="R668" s="12">
        <v>7</v>
      </c>
      <c r="S668" s="12">
        <v>9</v>
      </c>
      <c r="T668" s="12">
        <v>5</v>
      </c>
      <c r="U668" s="12">
        <v>7</v>
      </c>
      <c r="V668" s="12">
        <v>7</v>
      </c>
      <c r="W668" s="12">
        <v>6</v>
      </c>
      <c r="X668" s="12">
        <v>5</v>
      </c>
      <c r="Y668" s="12">
        <v>7</v>
      </c>
      <c r="Z668" s="12">
        <v>4</v>
      </c>
      <c r="AA668" s="12">
        <v>3</v>
      </c>
      <c r="AB668" s="12">
        <v>8</v>
      </c>
      <c r="AC668" s="12">
        <v>0</v>
      </c>
      <c r="AD668" s="12">
        <v>5</v>
      </c>
      <c r="AE668" s="12">
        <v>1</v>
      </c>
      <c r="AF668" s="12">
        <v>3</v>
      </c>
      <c r="AG668" s="12">
        <v>0</v>
      </c>
    </row>
    <row r="669" spans="1:33" x14ac:dyDescent="0.2">
      <c r="A669" s="7" t="s">
        <v>465</v>
      </c>
      <c r="B669" t="s">
        <v>7</v>
      </c>
      <c r="C669" t="str">
        <f>LOOKUP(A669,collections!A:A,collections!D:D)</f>
        <v>E.cam</v>
      </c>
      <c r="D669" t="str">
        <f t="shared" si="13"/>
        <v>Adult</v>
      </c>
      <c r="E669" t="str">
        <f>LOOKUP(A669,collections!A:A,collections!I:I)</f>
        <v>Dried</v>
      </c>
      <c r="F669" s="1">
        <f>LOOKUP(A669,collections!A:A,collections!K:K) - LOOKUP(A669,collections!A:A,collections!E:E)</f>
        <v>315</v>
      </c>
      <c r="G669" s="11">
        <f>INDEX([1]Leaf!$A:$I, MATCH(LOOKUP(A669,collections!A:A,collections!Y:Y)&amp;"."&amp;RIGHT(B669),[1]Leaf!$E:$E,0), 6)</f>
        <v>15.88</v>
      </c>
      <c r="I669" s="9">
        <f>INDEX([1]Leaf!$A:$I, MATCH(LOOKUP(A669,collections!A:A,collections!Y:Y)&amp;"."&amp;RIGHT(B669),[1]Leaf!$E:$E,0), 7)</f>
        <v>0.35389999999999999</v>
      </c>
      <c r="R669" s="1">
        <v>7</v>
      </c>
      <c r="S669" s="1">
        <v>8</v>
      </c>
      <c r="T669" s="1">
        <v>4</v>
      </c>
      <c r="U669" s="1">
        <v>10</v>
      </c>
      <c r="V669" s="1">
        <v>6</v>
      </c>
      <c r="W669" s="1">
        <v>10</v>
      </c>
      <c r="X669" s="1">
        <v>4</v>
      </c>
      <c r="Y669" s="1">
        <v>8</v>
      </c>
      <c r="Z669" s="1">
        <v>4</v>
      </c>
      <c r="AA669" s="1">
        <v>9</v>
      </c>
      <c r="AB669" s="1">
        <v>3</v>
      </c>
      <c r="AC669" s="1">
        <v>8</v>
      </c>
      <c r="AD669" s="1">
        <v>4</v>
      </c>
      <c r="AE669" s="1">
        <v>6</v>
      </c>
      <c r="AF669" s="1">
        <v>4</v>
      </c>
      <c r="AG669" s="1">
        <v>4</v>
      </c>
    </row>
    <row r="670" spans="1:33" x14ac:dyDescent="0.2">
      <c r="A670" s="7" t="s">
        <v>465</v>
      </c>
      <c r="B670" t="s">
        <v>39</v>
      </c>
      <c r="C670" t="str">
        <f>LOOKUP(A670,collections!A:A,collections!D:D)</f>
        <v>E.cam</v>
      </c>
      <c r="D670" t="str">
        <f t="shared" si="13"/>
        <v>Adult</v>
      </c>
      <c r="E670" t="str">
        <f>LOOKUP(A670,collections!A:A,collections!I:I)</f>
        <v>Dried</v>
      </c>
      <c r="F670" s="1">
        <f>LOOKUP(A670,collections!A:A,collections!K:K) - LOOKUP(A670,collections!A:A,collections!E:E)</f>
        <v>315</v>
      </c>
      <c r="G670" s="11">
        <f>INDEX([1]Leaf!$A:$I, MATCH(LOOKUP(A670,collections!A:A,collections!Y:Y)&amp;"."&amp;RIGHT(B670),[1]Leaf!$E:$E,0), 6)</f>
        <v>20.79</v>
      </c>
      <c r="I670" s="9">
        <f>INDEX([1]Leaf!$A:$I, MATCH(LOOKUP(A670,collections!A:A,collections!Y:Y)&amp;"."&amp;RIGHT(B670),[1]Leaf!$E:$E,0), 7)</f>
        <v>0.48730000000000001</v>
      </c>
      <c r="R670" s="1">
        <v>4</v>
      </c>
      <c r="S670" s="1">
        <v>8</v>
      </c>
      <c r="T670" s="1">
        <v>5</v>
      </c>
      <c r="U670" s="1">
        <v>8</v>
      </c>
      <c r="V670" s="1">
        <v>4</v>
      </c>
      <c r="W670" s="1">
        <v>9</v>
      </c>
      <c r="X670" s="1">
        <v>5</v>
      </c>
      <c r="Y670" s="1">
        <v>7</v>
      </c>
      <c r="Z670" s="1">
        <v>5</v>
      </c>
      <c r="AA670" s="1">
        <v>5</v>
      </c>
      <c r="AB670" s="1">
        <v>5</v>
      </c>
      <c r="AC670" s="1">
        <v>4</v>
      </c>
      <c r="AD670" s="1">
        <v>3</v>
      </c>
      <c r="AE670" s="1">
        <v>3</v>
      </c>
      <c r="AF670" s="1">
        <v>4</v>
      </c>
      <c r="AG670" s="1">
        <v>5</v>
      </c>
    </row>
    <row r="671" spans="1:33" x14ac:dyDescent="0.2">
      <c r="A671" s="7" t="s">
        <v>466</v>
      </c>
      <c r="B671" t="s">
        <v>6</v>
      </c>
      <c r="C671" t="str">
        <f>LOOKUP(A671,collections!A:A,collections!D:D)</f>
        <v>E.reg</v>
      </c>
      <c r="D671" t="str">
        <f t="shared" si="13"/>
        <v>Adult</v>
      </c>
      <c r="E671" t="str">
        <f>LOOKUP(A671,collections!A:A,collections!I:I)</f>
        <v>Dried</v>
      </c>
      <c r="F671" s="1">
        <f>LOOKUP(A671,collections!A:A,collections!K:K) - LOOKUP(A671,collections!A:A,collections!E:E)</f>
        <v>472</v>
      </c>
      <c r="G671" s="11">
        <f>INDEX([1]Leaf!$A:$I, MATCH(LOOKUP(A671,collections!A:A,collections!Y:Y)&amp;"."&amp;RIGHT(B671),[1]Leaf!$E:$E,0), 6)</f>
        <v>50.75</v>
      </c>
      <c r="I671" s="9">
        <f>INDEX([1]Leaf!$A:$I, MATCH(LOOKUP(A671,collections!A:A,collections!Y:Y)&amp;"."&amp;RIGHT(B671),[1]Leaf!$E:$E,0), 7)</f>
        <v>0.81599999999999995</v>
      </c>
      <c r="R671" s="1">
        <v>3</v>
      </c>
      <c r="S671" s="1">
        <v>5</v>
      </c>
      <c r="T671" s="1">
        <v>2</v>
      </c>
      <c r="U671" s="1">
        <v>6</v>
      </c>
      <c r="V671" s="1">
        <v>4</v>
      </c>
      <c r="W671" s="1">
        <v>4</v>
      </c>
      <c r="X671" s="1">
        <v>4</v>
      </c>
      <c r="Y671" s="1">
        <v>1</v>
      </c>
      <c r="Z671" s="1">
        <v>2</v>
      </c>
      <c r="AA671" s="1">
        <v>0</v>
      </c>
      <c r="AB671" s="1">
        <v>5</v>
      </c>
      <c r="AC671" s="1">
        <v>0</v>
      </c>
      <c r="AD671" s="1">
        <v>2</v>
      </c>
      <c r="AE671" s="1">
        <v>0</v>
      </c>
      <c r="AF671" s="1">
        <v>2</v>
      </c>
      <c r="AG671" s="1">
        <v>0</v>
      </c>
    </row>
    <row r="672" spans="1:33" x14ac:dyDescent="0.2">
      <c r="A672" s="7" t="s">
        <v>466</v>
      </c>
      <c r="B672" t="s">
        <v>7</v>
      </c>
      <c r="C672" t="str">
        <f>LOOKUP(A672,collections!A:A,collections!D:D)</f>
        <v>E.reg</v>
      </c>
      <c r="D672" t="str">
        <f t="shared" si="13"/>
        <v>Adult</v>
      </c>
      <c r="E672" t="str">
        <f>LOOKUP(A672,collections!A:A,collections!I:I)</f>
        <v>Dried</v>
      </c>
      <c r="F672" s="1">
        <f>LOOKUP(A672,collections!A:A,collections!K:K) - LOOKUP(A672,collections!A:A,collections!E:E)</f>
        <v>472</v>
      </c>
      <c r="G672" s="11">
        <f>INDEX([1]Leaf!$A:$I, MATCH(LOOKUP(A672,collections!A:A,collections!Y:Y)&amp;"."&amp;RIGHT(B672),[1]Leaf!$E:$E,0), 6)</f>
        <v>30.82</v>
      </c>
      <c r="I672" s="9">
        <f>INDEX([1]Leaf!$A:$I, MATCH(LOOKUP(A672,collections!A:A,collections!Y:Y)&amp;"."&amp;RIGHT(B672),[1]Leaf!$E:$E,0), 7)</f>
        <v>0.496</v>
      </c>
      <c r="R672" s="1">
        <v>3</v>
      </c>
      <c r="S672" s="1">
        <v>5</v>
      </c>
      <c r="T672" s="1">
        <v>3</v>
      </c>
      <c r="U672" s="1">
        <v>7</v>
      </c>
      <c r="V672" s="1">
        <v>3</v>
      </c>
      <c r="W672" s="1">
        <v>2</v>
      </c>
      <c r="X672" s="1">
        <v>5</v>
      </c>
      <c r="Y672" s="1">
        <v>5</v>
      </c>
      <c r="Z672" s="1">
        <v>3</v>
      </c>
      <c r="AA672" s="1">
        <v>0</v>
      </c>
      <c r="AB672" s="1">
        <v>3</v>
      </c>
      <c r="AC672" s="1">
        <v>1</v>
      </c>
      <c r="AD672" s="1">
        <v>2</v>
      </c>
      <c r="AE672" s="1">
        <v>0</v>
      </c>
      <c r="AF672" s="1">
        <v>5</v>
      </c>
      <c r="AG672" s="1">
        <v>1</v>
      </c>
    </row>
    <row r="673" spans="1:34" x14ac:dyDescent="0.2">
      <c r="A673" s="7" t="s">
        <v>466</v>
      </c>
      <c r="B673" t="s">
        <v>39</v>
      </c>
      <c r="C673" t="str">
        <f>LOOKUP(A673,collections!A:A,collections!D:D)</f>
        <v>E.reg</v>
      </c>
      <c r="D673" t="str">
        <f t="shared" si="13"/>
        <v>Adult</v>
      </c>
      <c r="E673" t="str">
        <f>LOOKUP(A673,collections!A:A,collections!I:I)</f>
        <v>Dried</v>
      </c>
      <c r="F673" s="1">
        <f>LOOKUP(A673,collections!A:A,collections!K:K) - LOOKUP(A673,collections!A:A,collections!E:E)</f>
        <v>472</v>
      </c>
      <c r="G673" s="11">
        <f>INDEX([1]Leaf!$A:$I, MATCH(LOOKUP(A673,collections!A:A,collections!Y:Y)&amp;"."&amp;RIGHT(B673),[1]Leaf!$E:$E,0), 6)</f>
        <v>20.64</v>
      </c>
      <c r="I673" s="9">
        <f>INDEX([1]Leaf!$A:$I, MATCH(LOOKUP(A673,collections!A:A,collections!Y:Y)&amp;"."&amp;RIGHT(B673),[1]Leaf!$E:$E,0), 7)</f>
        <v>0.34100000000000003</v>
      </c>
      <c r="R673" s="1">
        <v>4</v>
      </c>
      <c r="S673" s="1">
        <v>5</v>
      </c>
      <c r="T673" s="1">
        <v>7</v>
      </c>
      <c r="U673" s="1">
        <v>8</v>
      </c>
      <c r="V673" s="1">
        <v>6</v>
      </c>
      <c r="W673" s="1">
        <v>11</v>
      </c>
      <c r="X673" s="1">
        <v>5</v>
      </c>
      <c r="Y673" s="1">
        <v>10</v>
      </c>
      <c r="Z673" s="1">
        <v>4</v>
      </c>
      <c r="AA673" s="1">
        <v>4</v>
      </c>
      <c r="AB673" s="1">
        <v>5</v>
      </c>
      <c r="AC673" s="1">
        <v>6</v>
      </c>
      <c r="AD673" s="1">
        <v>6</v>
      </c>
      <c r="AE673" s="1">
        <v>1</v>
      </c>
      <c r="AF673" s="1">
        <v>4</v>
      </c>
      <c r="AG673" s="1">
        <v>3</v>
      </c>
    </row>
    <row r="674" spans="1:34" x14ac:dyDescent="0.2">
      <c r="A674" s="7" t="s">
        <v>467</v>
      </c>
      <c r="B674" t="s">
        <v>6</v>
      </c>
      <c r="C674" t="str">
        <f>LOOKUP(A674,collections!A:A,collections!D:D)</f>
        <v>E.pan</v>
      </c>
      <c r="D674" t="str">
        <f t="shared" si="13"/>
        <v>Adult</v>
      </c>
      <c r="E674" t="str">
        <f>LOOKUP(A674,collections!A:A,collections!I:I)</f>
        <v>Dried</v>
      </c>
      <c r="F674" s="1">
        <f>LOOKUP(A674,collections!A:A,collections!K:K) - LOOKUP(A674,collections!A:A,collections!E:E)</f>
        <v>267</v>
      </c>
      <c r="G674" s="11">
        <f>INDEX([1]Leaf!$A:$I, MATCH(LOOKUP(A674,collections!A:A,collections!Y:Y)&amp;"."&amp;RIGHT(B674),[1]Leaf!$E:$E,0), 6)</f>
        <v>17</v>
      </c>
      <c r="I674" s="9">
        <f>INDEX([1]Leaf!$A:$I, MATCH(LOOKUP(A674,collections!A:A,collections!Y:Y)&amp;"."&amp;RIGHT(B674),[1]Leaf!$E:$E,0), 7)</f>
        <v>0.29549999999999998</v>
      </c>
      <c r="R674" s="1">
        <v>6</v>
      </c>
      <c r="S674" s="1">
        <v>19</v>
      </c>
      <c r="T674" s="1">
        <v>5</v>
      </c>
      <c r="U674" s="1">
        <v>25</v>
      </c>
      <c r="V674" s="1">
        <v>8</v>
      </c>
      <c r="W674" s="1">
        <v>14</v>
      </c>
      <c r="X674" s="1">
        <v>4</v>
      </c>
      <c r="Y674" s="1">
        <v>14</v>
      </c>
      <c r="Z674" s="1">
        <v>4</v>
      </c>
      <c r="AA674" s="1">
        <v>26</v>
      </c>
      <c r="AB674" s="1">
        <v>5</v>
      </c>
      <c r="AC674" s="1">
        <v>29</v>
      </c>
      <c r="AD674" s="1">
        <v>5</v>
      </c>
      <c r="AE674" s="1">
        <v>25</v>
      </c>
      <c r="AF674" s="1">
        <v>3</v>
      </c>
      <c r="AG674" s="1">
        <v>27</v>
      </c>
    </row>
    <row r="675" spans="1:34" x14ac:dyDescent="0.2">
      <c r="A675" s="7" t="s">
        <v>467</v>
      </c>
      <c r="B675" t="s">
        <v>7</v>
      </c>
      <c r="C675" t="str">
        <f>LOOKUP(A675,collections!A:A,collections!D:D)</f>
        <v>E.pan</v>
      </c>
      <c r="D675" t="str">
        <f t="shared" si="13"/>
        <v>Adult</v>
      </c>
      <c r="E675" t="str">
        <f>LOOKUP(A675,collections!A:A,collections!I:I)</f>
        <v>Dried</v>
      </c>
      <c r="F675" s="1">
        <f>LOOKUP(A675,collections!A:A,collections!K:K) - LOOKUP(A675,collections!A:A,collections!E:E)</f>
        <v>267</v>
      </c>
      <c r="G675" s="11">
        <f>INDEX([1]Leaf!$A:$I, MATCH(LOOKUP(A675,collections!A:A,collections!Y:Y)&amp;"."&amp;RIGHT(B675),[1]Leaf!$E:$E,0), 6)</f>
        <v>17.64</v>
      </c>
      <c r="I675" s="9">
        <f>INDEX([1]Leaf!$A:$I, MATCH(LOOKUP(A675,collections!A:A,collections!Y:Y)&amp;"."&amp;RIGHT(B675),[1]Leaf!$E:$E,0), 7)</f>
        <v>0.32550000000000001</v>
      </c>
      <c r="R675" s="1">
        <v>4</v>
      </c>
      <c r="S675" s="1">
        <v>11</v>
      </c>
      <c r="T675" s="1">
        <v>4</v>
      </c>
      <c r="U675" s="1">
        <v>16</v>
      </c>
      <c r="V675" s="1">
        <v>5</v>
      </c>
      <c r="W675" s="1">
        <v>17</v>
      </c>
      <c r="X675" s="1">
        <v>8</v>
      </c>
      <c r="Y675" s="1">
        <v>15</v>
      </c>
      <c r="Z675" s="1">
        <v>4</v>
      </c>
      <c r="AA675" s="1">
        <v>27</v>
      </c>
      <c r="AB675" s="1">
        <v>3</v>
      </c>
      <c r="AC675" s="1">
        <v>31</v>
      </c>
      <c r="AD675" s="1">
        <v>4</v>
      </c>
      <c r="AE675" s="1">
        <v>23</v>
      </c>
      <c r="AF675" s="1">
        <v>4</v>
      </c>
      <c r="AG675" s="1">
        <v>24</v>
      </c>
    </row>
    <row r="676" spans="1:34" x14ac:dyDescent="0.2">
      <c r="A676" s="7" t="s">
        <v>467</v>
      </c>
      <c r="B676" t="s">
        <v>39</v>
      </c>
      <c r="C676" t="str">
        <f>LOOKUP(A676,collections!A:A,collections!D:D)</f>
        <v>E.pan</v>
      </c>
      <c r="D676" t="str">
        <f t="shared" si="13"/>
        <v>Adult</v>
      </c>
      <c r="E676" t="str">
        <f>LOOKUP(A676,collections!A:A,collections!I:I)</f>
        <v>Dried</v>
      </c>
      <c r="F676" s="1">
        <f>LOOKUP(A676,collections!A:A,collections!K:K) - LOOKUP(A676,collections!A:A,collections!E:E)</f>
        <v>267</v>
      </c>
      <c r="G676" s="11">
        <f>INDEX([1]Leaf!$A:$I, MATCH(LOOKUP(A676,collections!A:A,collections!Y:Y)&amp;"."&amp;RIGHT(B676),[1]Leaf!$E:$E,0), 6)</f>
        <v>21.21</v>
      </c>
      <c r="I676" s="9">
        <f>INDEX([1]Leaf!$A:$I, MATCH(LOOKUP(A676,collections!A:A,collections!Y:Y)&amp;"."&amp;RIGHT(B676),[1]Leaf!$E:$E,0), 7)</f>
        <v>0.38519999999999999</v>
      </c>
      <c r="R676" s="1">
        <v>6</v>
      </c>
      <c r="S676" s="1">
        <v>23</v>
      </c>
      <c r="T676" s="1">
        <v>6</v>
      </c>
      <c r="U676" s="1">
        <v>29</v>
      </c>
      <c r="V676" s="1">
        <v>7</v>
      </c>
      <c r="W676" s="1">
        <v>16</v>
      </c>
      <c r="X676" s="1">
        <v>5</v>
      </c>
      <c r="Y676" s="1">
        <v>21</v>
      </c>
      <c r="Z676" s="1">
        <v>7</v>
      </c>
      <c r="AA676" s="1">
        <v>21</v>
      </c>
      <c r="AB676" s="1">
        <v>5</v>
      </c>
      <c r="AC676" s="1">
        <v>34</v>
      </c>
      <c r="AD676" s="1">
        <v>4</v>
      </c>
      <c r="AE676" s="1">
        <v>27</v>
      </c>
      <c r="AF676" s="1">
        <v>5</v>
      </c>
      <c r="AG676" s="1">
        <v>26</v>
      </c>
    </row>
    <row r="677" spans="1:34" x14ac:dyDescent="0.2">
      <c r="A677" s="7" t="s">
        <v>468</v>
      </c>
      <c r="B677" t="s">
        <v>6</v>
      </c>
      <c r="C677" t="str">
        <f>LOOKUP(A677,collections!A:A,collections!D:D)</f>
        <v>E.rub</v>
      </c>
      <c r="D677" t="str">
        <f t="shared" si="13"/>
        <v>Adult</v>
      </c>
      <c r="E677" t="str">
        <f>LOOKUP(A677,collections!A:A,collections!I:I)</f>
        <v>Dried</v>
      </c>
      <c r="F677" s="1">
        <f>LOOKUP(A677,collections!A:A,collections!K:K) - LOOKUP(A677,collections!A:A,collections!E:E)</f>
        <v>527</v>
      </c>
      <c r="G677" s="11">
        <f>INDEX([1]Leaf!$A:$I, MATCH(LOOKUP(A677,collections!A:A,collections!Y:Y)&amp;"."&amp;RIGHT(B677),[1]Leaf!$E:$E,0), 6)</f>
        <v>35.1</v>
      </c>
      <c r="I677" s="9">
        <f>INDEX([1]Leaf!$A:$I, MATCH(LOOKUP(A677,collections!A:A,collections!Y:Y)&amp;"."&amp;RIGHT(B677),[1]Leaf!$E:$E,0), 7)</f>
        <v>0.77300000000000002</v>
      </c>
      <c r="R677" s="1">
        <v>5</v>
      </c>
      <c r="S677" s="1">
        <v>18</v>
      </c>
      <c r="T677" s="1">
        <v>5</v>
      </c>
      <c r="U677" s="1">
        <v>19</v>
      </c>
      <c r="V677" s="1">
        <v>5</v>
      </c>
      <c r="W677" s="1">
        <v>17</v>
      </c>
      <c r="X677" s="1">
        <v>7</v>
      </c>
      <c r="Y677" s="1">
        <v>18</v>
      </c>
      <c r="Z677" s="1">
        <v>8</v>
      </c>
      <c r="AA677" s="1">
        <v>23</v>
      </c>
      <c r="AB677" s="1">
        <v>4</v>
      </c>
      <c r="AC677" s="1">
        <v>21</v>
      </c>
      <c r="AD677" s="1">
        <v>3</v>
      </c>
      <c r="AE677" s="1">
        <v>20</v>
      </c>
      <c r="AF677" s="1">
        <v>4</v>
      </c>
      <c r="AG677" s="1">
        <v>22</v>
      </c>
    </row>
    <row r="678" spans="1:34" x14ac:dyDescent="0.2">
      <c r="A678" s="7" t="s">
        <v>468</v>
      </c>
      <c r="B678" t="s">
        <v>7</v>
      </c>
      <c r="C678" t="str">
        <f>LOOKUP(A678,collections!A:A,collections!D:D)</f>
        <v>E.rub</v>
      </c>
      <c r="D678" t="str">
        <f t="shared" si="13"/>
        <v>Adult</v>
      </c>
      <c r="E678" t="str">
        <f>LOOKUP(A678,collections!A:A,collections!I:I)</f>
        <v>Dried</v>
      </c>
      <c r="F678" s="1">
        <f>LOOKUP(A678,collections!A:A,collections!K:K) - LOOKUP(A678,collections!A:A,collections!E:E)</f>
        <v>527</v>
      </c>
      <c r="G678" s="11">
        <f>INDEX([1]Leaf!$A:$I, MATCH(LOOKUP(A678,collections!A:A,collections!Y:Y)&amp;"."&amp;RIGHT(B678),[1]Leaf!$E:$E,0), 6)</f>
        <v>25.43</v>
      </c>
      <c r="I678" s="9">
        <f>INDEX([1]Leaf!$A:$I, MATCH(LOOKUP(A678,collections!A:A,collections!Y:Y)&amp;"."&amp;RIGHT(B678),[1]Leaf!$E:$E,0), 7)</f>
        <v>0.441</v>
      </c>
      <c r="R678" s="1">
        <v>6</v>
      </c>
      <c r="S678" s="1">
        <v>20</v>
      </c>
      <c r="T678" s="1">
        <v>6</v>
      </c>
      <c r="U678" s="1">
        <v>27</v>
      </c>
      <c r="V678" s="1">
        <v>7</v>
      </c>
      <c r="W678" s="1">
        <v>23</v>
      </c>
      <c r="X678" s="1">
        <v>7</v>
      </c>
      <c r="Y678" s="1">
        <v>24</v>
      </c>
      <c r="Z678" s="1">
        <v>5</v>
      </c>
      <c r="AA678" s="1">
        <v>28</v>
      </c>
      <c r="AB678" s="1">
        <v>6</v>
      </c>
      <c r="AC678" s="1">
        <v>23</v>
      </c>
      <c r="AD678" s="1">
        <v>6</v>
      </c>
      <c r="AE678" s="1">
        <v>22</v>
      </c>
      <c r="AF678" s="1">
        <v>5</v>
      </c>
      <c r="AG678" s="1">
        <v>27</v>
      </c>
    </row>
    <row r="679" spans="1:34" x14ac:dyDescent="0.2">
      <c r="A679" s="7" t="s">
        <v>469</v>
      </c>
      <c r="B679" t="s">
        <v>6</v>
      </c>
      <c r="C679" t="str">
        <f>LOOKUP(A679,collections!A:A,collections!D:D)</f>
        <v>E.rub</v>
      </c>
      <c r="D679" t="str">
        <f t="shared" si="13"/>
        <v>Adult</v>
      </c>
      <c r="E679" t="str">
        <f>LOOKUP(A679,collections!A:A,collections!I:I)</f>
        <v>Dried</v>
      </c>
      <c r="F679" s="1">
        <f>LOOKUP(A679,collections!A:A,collections!K:K) - LOOKUP(A679,collections!A:A,collections!E:E)</f>
        <v>527</v>
      </c>
      <c r="G679" s="11">
        <f>INDEX([1]Leaf!$A:$I, MATCH(LOOKUP(A679,collections!A:A,collections!Y:Y)&amp;"."&amp;RIGHT(B679),[1]Leaf!$E:$E,0), 6)</f>
        <v>20.8</v>
      </c>
      <c r="I679" s="9">
        <f>INDEX([1]Leaf!$A:$I, MATCH(LOOKUP(A679,collections!A:A,collections!Y:Y)&amp;"."&amp;RIGHT(B679),[1]Leaf!$E:$E,0), 7)</f>
        <v>0.36799999999999999</v>
      </c>
      <c r="R679" s="1">
        <v>5</v>
      </c>
      <c r="S679" s="1">
        <v>24</v>
      </c>
      <c r="T679" s="1">
        <v>5</v>
      </c>
      <c r="U679" s="1">
        <v>26</v>
      </c>
      <c r="V679" s="1">
        <v>3</v>
      </c>
      <c r="W679" s="1">
        <v>22</v>
      </c>
      <c r="X679" s="1">
        <v>3</v>
      </c>
      <c r="Y679" s="1">
        <v>22</v>
      </c>
      <c r="Z679" s="1">
        <v>7</v>
      </c>
      <c r="AA679" s="1">
        <v>26</v>
      </c>
      <c r="AB679" s="1">
        <v>6</v>
      </c>
      <c r="AC679" s="1">
        <v>26</v>
      </c>
      <c r="AD679" s="1">
        <v>4</v>
      </c>
      <c r="AE679" s="1">
        <v>29</v>
      </c>
      <c r="AF679" s="1">
        <v>3</v>
      </c>
      <c r="AG679" s="1">
        <v>28</v>
      </c>
      <c r="AH679" s="1"/>
    </row>
    <row r="680" spans="1:34" x14ac:dyDescent="0.2">
      <c r="A680" s="7" t="s">
        <v>469</v>
      </c>
      <c r="B680" t="s">
        <v>7</v>
      </c>
      <c r="C680" t="str">
        <f>LOOKUP(A680,collections!A:A,collections!D:D)</f>
        <v>E.rub</v>
      </c>
      <c r="D680" t="str">
        <f t="shared" si="13"/>
        <v>Adult</v>
      </c>
      <c r="E680" t="str">
        <f>LOOKUP(A680,collections!A:A,collections!I:I)</f>
        <v>Dried</v>
      </c>
      <c r="F680" s="1">
        <f>LOOKUP(A680,collections!A:A,collections!K:K) - LOOKUP(A680,collections!A:A,collections!E:E)</f>
        <v>527</v>
      </c>
      <c r="G680" s="11">
        <f>INDEX([1]Leaf!$A:$I, MATCH(LOOKUP(A680,collections!A:A,collections!Y:Y)&amp;"."&amp;RIGHT(B680),[1]Leaf!$E:$E,0), 6)</f>
        <v>25.69</v>
      </c>
      <c r="I680" s="9">
        <f>INDEX([1]Leaf!$A:$I, MATCH(LOOKUP(A680,collections!A:A,collections!Y:Y)&amp;"."&amp;RIGHT(B680),[1]Leaf!$E:$E,0), 7)</f>
        <v>0.48699999999999999</v>
      </c>
      <c r="R680" s="1">
        <v>5</v>
      </c>
      <c r="S680" s="1">
        <v>25</v>
      </c>
      <c r="T680" s="1">
        <v>6</v>
      </c>
      <c r="U680" s="1">
        <v>24</v>
      </c>
      <c r="V680" s="1">
        <v>6</v>
      </c>
      <c r="W680" s="1">
        <v>25</v>
      </c>
      <c r="X680" s="1">
        <v>7</v>
      </c>
      <c r="Y680" s="1">
        <v>25</v>
      </c>
      <c r="Z680" s="1">
        <v>5</v>
      </c>
      <c r="AA680" s="1">
        <v>25</v>
      </c>
      <c r="AB680" s="1">
        <v>7</v>
      </c>
      <c r="AC680" s="1">
        <v>20</v>
      </c>
      <c r="AD680" s="1">
        <v>5</v>
      </c>
      <c r="AE680" s="1">
        <v>22</v>
      </c>
      <c r="AF680" s="1">
        <v>5</v>
      </c>
      <c r="AG680" s="1">
        <v>25</v>
      </c>
    </row>
    <row r="681" spans="1:34" x14ac:dyDescent="0.2">
      <c r="A681" s="7" t="s">
        <v>469</v>
      </c>
      <c r="B681" t="s">
        <v>39</v>
      </c>
      <c r="C681" t="str">
        <f>LOOKUP(A681,collections!A:A,collections!D:D)</f>
        <v>E.rub</v>
      </c>
      <c r="D681" t="str">
        <f t="shared" si="13"/>
        <v>Adult</v>
      </c>
      <c r="E681" t="str">
        <f>LOOKUP(A681,collections!A:A,collections!I:I)</f>
        <v>Dried</v>
      </c>
      <c r="F681" s="1">
        <f>LOOKUP(A681,collections!A:A,collections!K:K) - LOOKUP(A681,collections!A:A,collections!E:E)</f>
        <v>527</v>
      </c>
      <c r="G681" s="11">
        <f>INDEX([1]Leaf!$A:$I, MATCH(LOOKUP(A681,collections!A:A,collections!Y:Y)&amp;"."&amp;RIGHT(B681),[1]Leaf!$E:$E,0), 6)</f>
        <v>33.630000000000003</v>
      </c>
      <c r="I681" s="9">
        <f>INDEX([1]Leaf!$A:$I, MATCH(LOOKUP(A681,collections!A:A,collections!Y:Y)&amp;"."&amp;RIGHT(B681),[1]Leaf!$E:$E,0), 7)</f>
        <v>0.621</v>
      </c>
      <c r="R681" s="1">
        <v>6</v>
      </c>
      <c r="S681" s="1">
        <v>25</v>
      </c>
      <c r="T681" s="1">
        <v>5</v>
      </c>
      <c r="U681" s="1">
        <v>21</v>
      </c>
      <c r="V681" s="1">
        <v>7</v>
      </c>
      <c r="W681" s="1">
        <v>23</v>
      </c>
      <c r="X681" s="1">
        <v>6</v>
      </c>
      <c r="Y681" s="1">
        <v>27</v>
      </c>
      <c r="Z681" s="1">
        <v>6</v>
      </c>
      <c r="AA681" s="1">
        <v>27</v>
      </c>
      <c r="AB681" s="1">
        <v>4</v>
      </c>
      <c r="AC681" s="1">
        <v>20</v>
      </c>
      <c r="AD681" s="1">
        <v>5</v>
      </c>
      <c r="AE681" s="1">
        <v>32</v>
      </c>
      <c r="AF681" s="1">
        <v>4</v>
      </c>
      <c r="AG681" s="1">
        <v>29</v>
      </c>
    </row>
    <row r="682" spans="1:34" x14ac:dyDescent="0.2">
      <c r="A682" s="7" t="s">
        <v>470</v>
      </c>
      <c r="B682" t="s">
        <v>6</v>
      </c>
      <c r="C682" t="str">
        <f>LOOKUP(A682,collections!A:A,collections!D:D)</f>
        <v>E.rub</v>
      </c>
      <c r="D682" t="str">
        <f t="shared" si="13"/>
        <v>Adult</v>
      </c>
      <c r="E682" t="str">
        <f>LOOKUP(A682,collections!A:A,collections!I:I)</f>
        <v>Dried</v>
      </c>
      <c r="F682" s="1">
        <f>LOOKUP(A682,collections!A:A,collections!K:K) - LOOKUP(A682,collections!A:A,collections!E:E)</f>
        <v>527</v>
      </c>
      <c r="G682" s="11">
        <f>INDEX([1]Leaf!$A:$I, MATCH(LOOKUP(A682,collections!A:A,collections!Y:Y)&amp;"."&amp;RIGHT(B682),[1]Leaf!$E:$E,0), 6)</f>
        <v>39.94</v>
      </c>
      <c r="I682" s="9">
        <f>INDEX([1]Leaf!$A:$I, MATCH(LOOKUP(A682,collections!A:A,collections!Y:Y)&amp;"."&amp;RIGHT(B682),[1]Leaf!$E:$E,0), 7)</f>
        <v>0.84099999999999997</v>
      </c>
      <c r="R682" s="1">
        <v>7</v>
      </c>
      <c r="S682" s="1">
        <v>16</v>
      </c>
      <c r="T682" s="1">
        <v>7</v>
      </c>
      <c r="U682" s="1">
        <v>18</v>
      </c>
      <c r="V682" s="1">
        <v>5</v>
      </c>
      <c r="W682" s="1">
        <v>19</v>
      </c>
      <c r="X682" s="1">
        <v>7</v>
      </c>
      <c r="Y682" s="1">
        <v>21</v>
      </c>
      <c r="Z682" s="1">
        <v>5</v>
      </c>
      <c r="AA682" s="1">
        <v>12</v>
      </c>
      <c r="AB682" s="1">
        <v>4</v>
      </c>
      <c r="AC682" s="1">
        <v>12</v>
      </c>
      <c r="AD682" s="1">
        <v>5</v>
      </c>
      <c r="AE682" s="1">
        <v>18</v>
      </c>
      <c r="AF682" s="1">
        <v>5</v>
      </c>
      <c r="AG682" s="1">
        <v>14</v>
      </c>
    </row>
    <row r="683" spans="1:34" x14ac:dyDescent="0.2">
      <c r="A683" s="7" t="s">
        <v>470</v>
      </c>
      <c r="B683" t="s">
        <v>7</v>
      </c>
      <c r="C683" t="str">
        <f>LOOKUP(A683,collections!A:A,collections!D:D)</f>
        <v>E.rub</v>
      </c>
      <c r="D683" t="str">
        <f t="shared" si="13"/>
        <v>Adult</v>
      </c>
      <c r="E683" t="str">
        <f>LOOKUP(A683,collections!A:A,collections!I:I)</f>
        <v>Dried</v>
      </c>
      <c r="F683" s="1">
        <f>LOOKUP(A683,collections!A:A,collections!K:K) - LOOKUP(A683,collections!A:A,collections!E:E)</f>
        <v>527</v>
      </c>
      <c r="G683" s="11">
        <f>INDEX([1]Leaf!$A:$I, MATCH(LOOKUP(A683,collections!A:A,collections!Y:Y)&amp;"."&amp;RIGHT(B683),[1]Leaf!$E:$E,0), 6)</f>
        <v>30.79</v>
      </c>
      <c r="I683" s="9">
        <f>INDEX([1]Leaf!$A:$I, MATCH(LOOKUP(A683,collections!A:A,collections!Y:Y)&amp;"."&amp;RIGHT(B683),[1]Leaf!$E:$E,0), 7)</f>
        <v>0.64300000000000002</v>
      </c>
      <c r="R683" s="1">
        <v>6</v>
      </c>
      <c r="S683" s="1">
        <v>17</v>
      </c>
      <c r="T683" s="1">
        <v>7</v>
      </c>
      <c r="U683" s="1">
        <v>23</v>
      </c>
      <c r="V683" s="1">
        <v>6</v>
      </c>
      <c r="W683" s="1">
        <v>23</v>
      </c>
      <c r="X683" s="1">
        <v>6</v>
      </c>
      <c r="Y683" s="1">
        <v>20</v>
      </c>
      <c r="Z683" s="1">
        <v>4</v>
      </c>
      <c r="AA683" s="1">
        <v>7</v>
      </c>
      <c r="AB683" s="1">
        <v>4</v>
      </c>
      <c r="AC683" s="1">
        <v>11</v>
      </c>
      <c r="AD683" s="1">
        <v>4</v>
      </c>
      <c r="AE683" s="1">
        <v>14</v>
      </c>
      <c r="AF683" s="1">
        <v>6</v>
      </c>
      <c r="AG683" s="1">
        <v>15</v>
      </c>
    </row>
    <row r="684" spans="1:34" x14ac:dyDescent="0.2">
      <c r="A684" s="7" t="s">
        <v>470</v>
      </c>
      <c r="B684" t="s">
        <v>394</v>
      </c>
      <c r="C684" t="str">
        <f>LOOKUP(A684,collections!A:A,collections!D:D)</f>
        <v>E.rub</v>
      </c>
      <c r="D684" t="str">
        <f t="shared" si="13"/>
        <v>Adult</v>
      </c>
      <c r="E684" t="str">
        <f>LOOKUP(A684,collections!A:A,collections!I:I)</f>
        <v>Dried</v>
      </c>
      <c r="F684" s="1">
        <f>LOOKUP(A684,collections!A:A,collections!K:K) - LOOKUP(A684,collections!A:A,collections!E:E)</f>
        <v>527</v>
      </c>
      <c r="G684" s="11">
        <f>INDEX([1]Leaf!$A:$I, MATCH(LOOKUP(A684,collections!A:A,collections!Y:Y)&amp;"."&amp;RIGHT(B684),[1]Leaf!$E:$E,0), 6)</f>
        <v>24.81</v>
      </c>
      <c r="I684" s="9">
        <f>INDEX([1]Leaf!$A:$I, MATCH(LOOKUP(A684,collections!A:A,collections!Y:Y)&amp;"."&amp;RIGHT(B684),[1]Leaf!$E:$E,0), 7)</f>
        <v>0.46500000000000002</v>
      </c>
      <c r="R684" s="1">
        <v>5</v>
      </c>
      <c r="S684" s="1">
        <v>13</v>
      </c>
      <c r="T684" s="1">
        <v>3</v>
      </c>
      <c r="U684" s="1">
        <v>15</v>
      </c>
      <c r="V684" s="1">
        <v>7</v>
      </c>
      <c r="W684" s="1">
        <v>15</v>
      </c>
      <c r="X684" s="1">
        <v>6</v>
      </c>
      <c r="Y684" s="1">
        <v>18</v>
      </c>
      <c r="Z684" s="1">
        <v>4</v>
      </c>
      <c r="AA684" s="1">
        <v>14</v>
      </c>
      <c r="AB684" s="1">
        <v>5</v>
      </c>
      <c r="AC684" s="1">
        <v>14</v>
      </c>
      <c r="AD684" s="1">
        <v>4</v>
      </c>
      <c r="AE684" s="1">
        <v>10</v>
      </c>
      <c r="AF684" s="1">
        <v>5</v>
      </c>
      <c r="AG684" s="1">
        <v>12</v>
      </c>
    </row>
    <row r="685" spans="1:34" x14ac:dyDescent="0.2">
      <c r="A685" s="7" t="s">
        <v>471</v>
      </c>
      <c r="B685" t="s">
        <v>6</v>
      </c>
      <c r="C685" t="str">
        <f>LOOKUP(A685,collections!A:A,collections!D:D)</f>
        <v>E.ste</v>
      </c>
      <c r="D685" t="str">
        <f t="shared" si="13"/>
        <v>Adult</v>
      </c>
      <c r="E685" t="str">
        <f>LOOKUP(A685,collections!A:A,collections!I:I)</f>
        <v>Dried</v>
      </c>
      <c r="F685" s="1">
        <f>LOOKUP(A685,collections!A:A,collections!K:K) - LOOKUP(A685,collections!A:A,collections!E:E)</f>
        <v>528</v>
      </c>
      <c r="G685" s="11">
        <f>INDEX([1]Leaf!$A:$I, MATCH(LOOKUP(A685,collections!A:A,collections!Y:Y)&amp;"."&amp;RIGHT(B685),[1]Leaf!$E:$E,0), 6)</f>
        <v>9.42</v>
      </c>
      <c r="I685" s="9">
        <f>INDEX([1]Leaf!$A:$I, MATCH(LOOKUP(A685,collections!A:A,collections!Y:Y)&amp;"."&amp;RIGHT(B685),[1]Leaf!$E:$E,0), 7)</f>
        <v>0.125</v>
      </c>
      <c r="R685" s="1">
        <v>5</v>
      </c>
      <c r="S685" s="1">
        <v>11</v>
      </c>
      <c r="T685" s="1">
        <v>5</v>
      </c>
      <c r="U685" s="1">
        <v>8</v>
      </c>
      <c r="V685" s="1">
        <v>3</v>
      </c>
      <c r="W685" s="1">
        <v>8</v>
      </c>
      <c r="X685" s="1">
        <v>3</v>
      </c>
      <c r="Y685" s="1">
        <v>8</v>
      </c>
      <c r="Z685" s="1">
        <v>4</v>
      </c>
      <c r="AA685" s="1">
        <v>0</v>
      </c>
      <c r="AB685" s="1">
        <v>3</v>
      </c>
      <c r="AC685" s="1">
        <v>0</v>
      </c>
      <c r="AD685" s="1">
        <v>3</v>
      </c>
      <c r="AE685" s="1">
        <v>2</v>
      </c>
      <c r="AF685" s="1">
        <v>2</v>
      </c>
      <c r="AG685" s="1">
        <v>1</v>
      </c>
    </row>
    <row r="686" spans="1:34" x14ac:dyDescent="0.2">
      <c r="A686" s="7" t="s">
        <v>471</v>
      </c>
      <c r="B686" t="s">
        <v>7</v>
      </c>
      <c r="C686" t="str">
        <f>LOOKUP(A686,collections!A:A,collections!D:D)</f>
        <v>E.ste</v>
      </c>
      <c r="D686" t="str">
        <f t="shared" si="13"/>
        <v>Adult</v>
      </c>
      <c r="E686" t="str">
        <f>LOOKUP(A686,collections!A:A,collections!I:I)</f>
        <v>Dried</v>
      </c>
      <c r="F686" s="1">
        <f>LOOKUP(A686,collections!A:A,collections!K:K) - LOOKUP(A686,collections!A:A,collections!E:E)</f>
        <v>528</v>
      </c>
      <c r="G686" s="11">
        <f>INDEX([1]Leaf!$A:$I, MATCH(LOOKUP(A686,collections!A:A,collections!Y:Y)&amp;"."&amp;RIGHT(B686),[1]Leaf!$E:$E,0), 6)</f>
        <v>7.06</v>
      </c>
      <c r="I686" s="9">
        <f>INDEX([1]Leaf!$A:$I, MATCH(LOOKUP(A686,collections!A:A,collections!Y:Y)&amp;"."&amp;RIGHT(B686),[1]Leaf!$E:$E,0), 7)</f>
        <v>0.10199999999999999</v>
      </c>
      <c r="R686" s="1">
        <v>4</v>
      </c>
      <c r="S686" s="1">
        <v>1</v>
      </c>
      <c r="T686" s="1">
        <v>4</v>
      </c>
      <c r="U686" s="1">
        <v>1</v>
      </c>
      <c r="V686" s="1">
        <v>5</v>
      </c>
      <c r="W686" s="1">
        <v>0</v>
      </c>
      <c r="X686" s="1">
        <v>5</v>
      </c>
      <c r="Y686" s="1">
        <v>0</v>
      </c>
      <c r="Z686" s="1">
        <v>3</v>
      </c>
      <c r="AA686" s="1">
        <v>0</v>
      </c>
      <c r="AB686" s="1">
        <v>3</v>
      </c>
      <c r="AC686" s="1">
        <v>0</v>
      </c>
      <c r="AD686" s="1">
        <v>1</v>
      </c>
      <c r="AE686" s="1">
        <v>0</v>
      </c>
      <c r="AF686" s="1">
        <v>3</v>
      </c>
      <c r="AG686" s="1">
        <v>0</v>
      </c>
    </row>
    <row r="687" spans="1:34" x14ac:dyDescent="0.2">
      <c r="A687" s="7" t="s">
        <v>471</v>
      </c>
      <c r="B687" t="s">
        <v>39</v>
      </c>
      <c r="C687" t="str">
        <f>LOOKUP(A687,collections!A:A,collections!D:D)</f>
        <v>E.ste</v>
      </c>
      <c r="D687" t="str">
        <f t="shared" si="13"/>
        <v>Adult</v>
      </c>
      <c r="E687" t="str">
        <f>LOOKUP(A687,collections!A:A,collections!I:I)</f>
        <v>Dried</v>
      </c>
      <c r="F687" s="1">
        <f>LOOKUP(A687,collections!A:A,collections!K:K) - LOOKUP(A687,collections!A:A,collections!E:E)</f>
        <v>528</v>
      </c>
      <c r="G687" s="11">
        <f>INDEX([1]Leaf!$A:$I, MATCH(LOOKUP(A687,collections!A:A,collections!Y:Y)&amp;"."&amp;RIGHT(B687),[1]Leaf!$E:$E,0), 6)</f>
        <v>12.33</v>
      </c>
      <c r="I687" s="9">
        <f>INDEX([1]Leaf!$A:$I, MATCH(LOOKUP(A687,collections!A:A,collections!Y:Y)&amp;"."&amp;RIGHT(B687),[1]Leaf!$E:$E,0), 7)</f>
        <v>0.16300000000000001</v>
      </c>
      <c r="R687" s="1">
        <v>2</v>
      </c>
      <c r="S687" s="1">
        <v>5</v>
      </c>
      <c r="T687" s="1">
        <v>3</v>
      </c>
      <c r="U687" s="1">
        <v>5</v>
      </c>
      <c r="V687" s="1">
        <v>2</v>
      </c>
      <c r="W687" s="1">
        <v>5</v>
      </c>
      <c r="X687" s="1">
        <v>2</v>
      </c>
      <c r="Y687" s="1">
        <v>8</v>
      </c>
      <c r="Z687" s="1">
        <v>3</v>
      </c>
      <c r="AA687" s="1">
        <v>1</v>
      </c>
      <c r="AB687" s="1">
        <v>3</v>
      </c>
      <c r="AC687" s="1">
        <v>0</v>
      </c>
      <c r="AD687" s="1">
        <v>2</v>
      </c>
      <c r="AE687" s="1">
        <v>0</v>
      </c>
      <c r="AF687" s="1">
        <v>3</v>
      </c>
      <c r="AG687" s="1">
        <v>0</v>
      </c>
    </row>
    <row r="688" spans="1:34" x14ac:dyDescent="0.2">
      <c r="A688" s="7" t="s">
        <v>472</v>
      </c>
      <c r="B688" t="s">
        <v>6</v>
      </c>
      <c r="C688" t="str">
        <f>LOOKUP(A688,collections!A:A,collections!D:D)</f>
        <v>E.ste</v>
      </c>
      <c r="D688" t="str">
        <f t="shared" si="13"/>
        <v>Adult</v>
      </c>
      <c r="E688" t="str">
        <f>LOOKUP(A688,collections!A:A,collections!I:I)</f>
        <v>Dried</v>
      </c>
      <c r="F688" s="1">
        <f>LOOKUP(A688,collections!A:A,collections!K:K) - LOOKUP(A688,collections!A:A,collections!E:E)</f>
        <v>528</v>
      </c>
      <c r="G688" s="11">
        <f>INDEX([1]Leaf!$A:$I, MATCH(LOOKUP(A688,collections!A:A,collections!Y:Y)&amp;"."&amp;RIGHT(B688),[1]Leaf!$E:$E,0), 6)</f>
        <v>8.3699999999999992</v>
      </c>
      <c r="I688" s="9">
        <f>INDEX([1]Leaf!$A:$I, MATCH(LOOKUP(A688,collections!A:A,collections!Y:Y)&amp;"."&amp;RIGHT(B688),[1]Leaf!$E:$E,0), 7)</f>
        <v>0.21</v>
      </c>
      <c r="R688" s="1">
        <v>1</v>
      </c>
      <c r="S688" s="1">
        <v>0</v>
      </c>
      <c r="T688" s="1">
        <v>1</v>
      </c>
      <c r="U688" s="1">
        <v>0</v>
      </c>
      <c r="V688" s="1">
        <v>2</v>
      </c>
      <c r="W688" s="1">
        <v>0</v>
      </c>
      <c r="X688" s="1">
        <v>2</v>
      </c>
      <c r="Y688" s="1">
        <v>0</v>
      </c>
      <c r="Z688" s="1">
        <v>2</v>
      </c>
      <c r="AA688" s="1">
        <v>3</v>
      </c>
      <c r="AB688" s="1">
        <v>3</v>
      </c>
      <c r="AC688" s="1">
        <v>1</v>
      </c>
      <c r="AD688" s="1">
        <v>4</v>
      </c>
      <c r="AE688" s="1">
        <v>1</v>
      </c>
      <c r="AF688" s="1">
        <v>3</v>
      </c>
      <c r="AG688" s="1">
        <v>3</v>
      </c>
    </row>
    <row r="689" spans="1:33" x14ac:dyDescent="0.2">
      <c r="A689" s="7" t="s">
        <v>472</v>
      </c>
      <c r="B689" t="s">
        <v>7</v>
      </c>
      <c r="C689" t="str">
        <f>LOOKUP(A689,collections!A:A,collections!D:D)</f>
        <v>E.ste</v>
      </c>
      <c r="D689" t="str">
        <f t="shared" si="13"/>
        <v>Adult</v>
      </c>
      <c r="E689" t="str">
        <f>LOOKUP(A689,collections!A:A,collections!I:I)</f>
        <v>Dried</v>
      </c>
      <c r="F689" s="1">
        <f>LOOKUP(A689,collections!A:A,collections!K:K) - LOOKUP(A689,collections!A:A,collections!E:E)</f>
        <v>528</v>
      </c>
      <c r="G689" s="11">
        <f>INDEX([1]Leaf!$A:$I, MATCH(LOOKUP(A689,collections!A:A,collections!Y:Y)&amp;"."&amp;RIGHT(B689),[1]Leaf!$E:$E,0), 6)</f>
        <v>8.65</v>
      </c>
      <c r="I689" s="9">
        <f>INDEX([1]Leaf!$A:$I, MATCH(LOOKUP(A689,collections!A:A,collections!Y:Y)&amp;"."&amp;RIGHT(B689),[1]Leaf!$E:$E,0), 7)</f>
        <v>0.223</v>
      </c>
      <c r="R689" s="1">
        <v>2</v>
      </c>
      <c r="S689" s="1">
        <v>0</v>
      </c>
      <c r="T689" s="1">
        <v>1</v>
      </c>
      <c r="U689" s="1">
        <v>0</v>
      </c>
      <c r="V689" s="1">
        <v>2</v>
      </c>
      <c r="W689" s="1">
        <v>0</v>
      </c>
      <c r="X689" s="1">
        <v>1</v>
      </c>
      <c r="Y689" s="1">
        <v>0</v>
      </c>
      <c r="Z689" s="1">
        <v>4</v>
      </c>
      <c r="AA689" s="1">
        <v>0</v>
      </c>
      <c r="AB689" s="1">
        <v>4</v>
      </c>
      <c r="AC689" s="1">
        <v>0</v>
      </c>
      <c r="AD689" s="1">
        <v>3</v>
      </c>
      <c r="AE689" s="1">
        <v>0</v>
      </c>
      <c r="AF689" s="1">
        <v>5</v>
      </c>
      <c r="AG689" s="1">
        <v>0</v>
      </c>
    </row>
    <row r="690" spans="1:33" x14ac:dyDescent="0.2">
      <c r="A690" s="7" t="s">
        <v>472</v>
      </c>
      <c r="B690" t="s">
        <v>39</v>
      </c>
      <c r="C690" t="str">
        <f>LOOKUP(A690,collections!A:A,collections!D:D)</f>
        <v>E.ste</v>
      </c>
      <c r="D690" t="str">
        <f t="shared" si="13"/>
        <v>Adult</v>
      </c>
      <c r="E690" t="str">
        <f>LOOKUP(A690,collections!A:A,collections!I:I)</f>
        <v>Dried</v>
      </c>
      <c r="F690" s="1">
        <f>LOOKUP(A690,collections!A:A,collections!K:K) - LOOKUP(A690,collections!A:A,collections!E:E)</f>
        <v>528</v>
      </c>
      <c r="G690" s="11">
        <f>INDEX([1]Leaf!$A:$I, MATCH(LOOKUP(A690,collections!A:A,collections!Y:Y)&amp;"."&amp;RIGHT(B690),[1]Leaf!$E:$E,0), 6)</f>
        <v>2.87</v>
      </c>
      <c r="I690" s="9">
        <f>INDEX([1]Leaf!$A:$I, MATCH(LOOKUP(A690,collections!A:A,collections!Y:Y)&amp;"."&amp;RIGHT(B690),[1]Leaf!$E:$E,0), 7)</f>
        <v>5.5E-2</v>
      </c>
      <c r="R690" s="1">
        <v>2</v>
      </c>
      <c r="S690" s="1">
        <v>3</v>
      </c>
      <c r="T690" s="1">
        <v>4</v>
      </c>
      <c r="U690" s="1">
        <v>3</v>
      </c>
      <c r="V690" s="1">
        <v>3</v>
      </c>
      <c r="W690" s="1">
        <v>1</v>
      </c>
      <c r="X690" s="1">
        <v>3</v>
      </c>
      <c r="Y690" s="1">
        <v>0</v>
      </c>
      <c r="Z690" s="1">
        <v>3</v>
      </c>
      <c r="AA690" s="1">
        <v>1</v>
      </c>
      <c r="AB690" s="1">
        <v>2</v>
      </c>
      <c r="AC690" s="1">
        <v>3</v>
      </c>
      <c r="AD690" s="1">
        <v>1</v>
      </c>
      <c r="AE690" s="1">
        <v>0</v>
      </c>
      <c r="AF690" s="1">
        <v>3</v>
      </c>
      <c r="AG690" s="1">
        <v>0</v>
      </c>
    </row>
    <row r="691" spans="1:33" x14ac:dyDescent="0.2">
      <c r="A691" s="7" t="s">
        <v>473</v>
      </c>
      <c r="B691" t="s">
        <v>6</v>
      </c>
      <c r="C691" t="str">
        <f>LOOKUP(A691,collections!A:A,collections!D:D)</f>
        <v>E.ste</v>
      </c>
      <c r="D691" t="str">
        <f t="shared" si="13"/>
        <v>Adult</v>
      </c>
      <c r="E691" t="str">
        <f>LOOKUP(A691,collections!A:A,collections!I:I)</f>
        <v>Dried</v>
      </c>
      <c r="F691" s="1">
        <f>LOOKUP(A691,collections!A:A,collections!K:K) - LOOKUP(A691,collections!A:A,collections!E:E)</f>
        <v>528</v>
      </c>
      <c r="G691" s="11">
        <f>INDEX([1]Leaf!$A:$I, MATCH(LOOKUP(A691,collections!A:A,collections!Y:Y)&amp;"."&amp;RIGHT(B691),[1]Leaf!$E:$E,0), 6)</f>
        <v>10.15</v>
      </c>
      <c r="I691" s="9">
        <f>INDEX([1]Leaf!$A:$I, MATCH(LOOKUP(A691,collections!A:A,collections!Y:Y)&amp;"."&amp;RIGHT(B691),[1]Leaf!$E:$E,0), 7)</f>
        <v>0.255</v>
      </c>
      <c r="R691" s="1">
        <v>2</v>
      </c>
      <c r="S691" s="1">
        <v>0</v>
      </c>
      <c r="T691" s="1">
        <v>2</v>
      </c>
      <c r="U691" s="1">
        <v>0</v>
      </c>
      <c r="V691" s="1">
        <v>3</v>
      </c>
      <c r="W691" s="1">
        <v>0</v>
      </c>
      <c r="X691" s="1">
        <v>3</v>
      </c>
      <c r="Y691" s="1">
        <v>0</v>
      </c>
      <c r="Z691" s="1">
        <v>3</v>
      </c>
      <c r="AA691" s="1">
        <v>0</v>
      </c>
      <c r="AB691" s="1">
        <v>2</v>
      </c>
      <c r="AC691" s="1">
        <v>0</v>
      </c>
      <c r="AD691" s="1">
        <v>2</v>
      </c>
      <c r="AE691" s="1">
        <v>0</v>
      </c>
      <c r="AF691" s="1">
        <v>3</v>
      </c>
      <c r="AG691" s="1">
        <v>0</v>
      </c>
    </row>
    <row r="692" spans="1:33" x14ac:dyDescent="0.2">
      <c r="A692" s="7" t="s">
        <v>473</v>
      </c>
      <c r="B692" t="s">
        <v>7</v>
      </c>
      <c r="C692" t="str">
        <f>LOOKUP(A692,collections!A:A,collections!D:D)</f>
        <v>E.ste</v>
      </c>
      <c r="D692" t="str">
        <f t="shared" si="13"/>
        <v>Adult</v>
      </c>
      <c r="E692" t="str">
        <f>LOOKUP(A692,collections!A:A,collections!I:I)</f>
        <v>Dried</v>
      </c>
      <c r="F692" s="1">
        <f>LOOKUP(A692,collections!A:A,collections!K:K) - LOOKUP(A692,collections!A:A,collections!E:E)</f>
        <v>528</v>
      </c>
      <c r="G692" s="11">
        <f>INDEX([1]Leaf!$A:$I, MATCH(LOOKUP(A692,collections!A:A,collections!Y:Y)&amp;"."&amp;RIGHT(B692),[1]Leaf!$E:$E,0), 6)</f>
        <v>9.2100000000000009</v>
      </c>
      <c r="I692" s="9">
        <f>INDEX([1]Leaf!$A:$I, MATCH(LOOKUP(A692,collections!A:A,collections!Y:Y)&amp;"."&amp;RIGHT(B692),[1]Leaf!$E:$E,0), 7)</f>
        <v>0.217</v>
      </c>
      <c r="R692" s="1">
        <v>1</v>
      </c>
      <c r="S692" s="1">
        <v>0</v>
      </c>
      <c r="T692" s="1">
        <v>1</v>
      </c>
      <c r="U692" s="1">
        <v>0</v>
      </c>
      <c r="V692" s="1">
        <v>2</v>
      </c>
      <c r="W692" s="1">
        <v>0</v>
      </c>
      <c r="X692" s="1">
        <v>1</v>
      </c>
      <c r="Y692" s="1">
        <v>0</v>
      </c>
      <c r="Z692" s="1">
        <v>1</v>
      </c>
      <c r="AA692" s="1">
        <v>0</v>
      </c>
      <c r="AB692" s="1">
        <v>1</v>
      </c>
      <c r="AC692" s="1">
        <v>0</v>
      </c>
      <c r="AD692" s="1">
        <v>2</v>
      </c>
      <c r="AE692" s="1">
        <v>0</v>
      </c>
      <c r="AF692" s="1">
        <v>2</v>
      </c>
      <c r="AG692" s="1">
        <v>0</v>
      </c>
    </row>
    <row r="693" spans="1:33" x14ac:dyDescent="0.2">
      <c r="A693" s="7" t="s">
        <v>473</v>
      </c>
      <c r="B693" t="s">
        <v>39</v>
      </c>
      <c r="C693" t="str">
        <f>LOOKUP(A693,collections!A:A,collections!D:D)</f>
        <v>E.ste</v>
      </c>
      <c r="D693" t="str">
        <f t="shared" si="13"/>
        <v>Adult</v>
      </c>
      <c r="E693" t="str">
        <f>LOOKUP(A693,collections!A:A,collections!I:I)</f>
        <v>Dried</v>
      </c>
      <c r="F693" s="1">
        <f>LOOKUP(A693,collections!A:A,collections!K:K) - LOOKUP(A693,collections!A:A,collections!E:E)</f>
        <v>528</v>
      </c>
      <c r="G693" s="11">
        <f>INDEX([1]Leaf!$A:$I, MATCH(LOOKUP(A693,collections!A:A,collections!Y:Y)&amp;"."&amp;RIGHT(B693),[1]Leaf!$E:$E,0), 6)</f>
        <v>13.12</v>
      </c>
      <c r="I693" s="9">
        <f>INDEX([1]Leaf!$A:$I, MATCH(LOOKUP(A693,collections!A:A,collections!Y:Y)&amp;"."&amp;RIGHT(B693),[1]Leaf!$E:$E,0), 7)</f>
        <v>0.252</v>
      </c>
      <c r="R693" s="1">
        <v>5</v>
      </c>
      <c r="S693" s="1">
        <v>9</v>
      </c>
      <c r="T693" s="1">
        <v>2</v>
      </c>
      <c r="U693" s="1">
        <v>5</v>
      </c>
      <c r="V693" s="1">
        <v>2</v>
      </c>
      <c r="W693" s="1">
        <v>2</v>
      </c>
      <c r="X693" s="1">
        <v>2</v>
      </c>
      <c r="Y693" s="1">
        <v>4</v>
      </c>
      <c r="Z693" s="1">
        <v>3</v>
      </c>
      <c r="AA693" s="1">
        <v>2</v>
      </c>
      <c r="AB693" s="1">
        <v>4</v>
      </c>
      <c r="AC693" s="1">
        <v>0</v>
      </c>
      <c r="AD693" s="1">
        <v>2</v>
      </c>
      <c r="AE693" s="1">
        <v>0</v>
      </c>
      <c r="AF693" s="1">
        <v>2</v>
      </c>
      <c r="AG693" s="1">
        <v>1</v>
      </c>
    </row>
    <row r="694" spans="1:33" x14ac:dyDescent="0.2">
      <c r="A694" s="7" t="s">
        <v>474</v>
      </c>
      <c r="B694" t="s">
        <v>6</v>
      </c>
      <c r="C694" t="str">
        <f>LOOKUP(A694,collections!A:A,collections!D:D)</f>
        <v>E.ste</v>
      </c>
      <c r="D694" t="str">
        <f t="shared" si="13"/>
        <v>Adult</v>
      </c>
      <c r="E694" t="str">
        <f>LOOKUP(A694,collections!A:A,collections!I:I)</f>
        <v>Dried</v>
      </c>
      <c r="F694" s="1">
        <f>LOOKUP(A694,collections!A:A,collections!K:K) - LOOKUP(A694,collections!A:A,collections!E:E)</f>
        <v>528</v>
      </c>
      <c r="G694" s="11">
        <f>INDEX([1]Leaf!$A:$I, MATCH(LOOKUP(A694,collections!A:A,collections!Y:Y)&amp;"."&amp;RIGHT(B694),[1]Leaf!$E:$E,0), 6)</f>
        <v>12.9</v>
      </c>
      <c r="I694" s="9">
        <f>INDEX([1]Leaf!$A:$I, MATCH(LOOKUP(A694,collections!A:A,collections!Y:Y)&amp;"."&amp;RIGHT(B694),[1]Leaf!$E:$E,0), 7)</f>
        <v>0.218</v>
      </c>
      <c r="R694" s="1">
        <v>3</v>
      </c>
      <c r="S694" s="1">
        <v>7</v>
      </c>
      <c r="T694" s="1">
        <v>5</v>
      </c>
      <c r="U694" s="1">
        <v>4</v>
      </c>
      <c r="V694" s="1">
        <v>4</v>
      </c>
      <c r="W694" s="1">
        <v>10</v>
      </c>
      <c r="X694" s="1">
        <v>4</v>
      </c>
      <c r="Y694" s="1">
        <v>8</v>
      </c>
      <c r="Z694" s="1">
        <v>3</v>
      </c>
      <c r="AA694" s="1">
        <v>1</v>
      </c>
      <c r="AB694" s="1">
        <v>5</v>
      </c>
      <c r="AC694" s="1">
        <v>0</v>
      </c>
      <c r="AD694" s="1">
        <v>3</v>
      </c>
      <c r="AE694" s="1">
        <v>0</v>
      </c>
      <c r="AF694" s="1">
        <v>4</v>
      </c>
      <c r="AG694" s="1">
        <v>0</v>
      </c>
    </row>
    <row r="695" spans="1:33" x14ac:dyDescent="0.2">
      <c r="A695" s="7" t="s">
        <v>474</v>
      </c>
      <c r="B695" t="s">
        <v>39</v>
      </c>
      <c r="C695" t="str">
        <f>LOOKUP(A695,collections!A:A,collections!D:D)</f>
        <v>E.ste</v>
      </c>
      <c r="D695" t="str">
        <f t="shared" si="13"/>
        <v>Adult</v>
      </c>
      <c r="E695" t="str">
        <f>LOOKUP(A695,collections!A:A,collections!I:I)</f>
        <v>Dried</v>
      </c>
      <c r="F695" s="1">
        <f>LOOKUP(A695,collections!A:A,collections!K:K) - LOOKUP(A695,collections!A:A,collections!E:E)</f>
        <v>528</v>
      </c>
      <c r="G695" s="11">
        <f>INDEX([1]Leaf!$A:$I, MATCH(LOOKUP(A695,collections!A:A,collections!Y:Y)&amp;"."&amp;RIGHT(B695),[1]Leaf!$E:$E,0), 6)</f>
        <v>13.96</v>
      </c>
      <c r="I695" s="9">
        <f>INDEX([1]Leaf!$A:$I, MATCH(LOOKUP(A695,collections!A:A,collections!Y:Y)&amp;"."&amp;RIGHT(B695),[1]Leaf!$E:$E,0), 7)</f>
        <v>0.26100000000000001</v>
      </c>
      <c r="R695" s="1">
        <v>4</v>
      </c>
      <c r="S695" s="1">
        <v>3</v>
      </c>
      <c r="T695" s="1">
        <v>3</v>
      </c>
      <c r="U695" s="1">
        <v>3</v>
      </c>
      <c r="V695" s="1">
        <v>2</v>
      </c>
      <c r="W695" s="1">
        <v>3</v>
      </c>
      <c r="X695" s="1">
        <v>4</v>
      </c>
      <c r="Y695" s="1">
        <v>2</v>
      </c>
      <c r="Z695" s="1">
        <v>2</v>
      </c>
      <c r="AA695" s="1">
        <v>0</v>
      </c>
      <c r="AB695" s="1">
        <v>1</v>
      </c>
      <c r="AC695" s="1">
        <v>0</v>
      </c>
      <c r="AD695" s="1">
        <v>2</v>
      </c>
      <c r="AE695" s="1">
        <v>0</v>
      </c>
      <c r="AF695" s="1">
        <v>2</v>
      </c>
      <c r="AG695" s="1">
        <v>0</v>
      </c>
    </row>
    <row r="696" spans="1:33" x14ac:dyDescent="0.2">
      <c r="A696" s="7" t="s">
        <v>474</v>
      </c>
      <c r="B696" t="s">
        <v>394</v>
      </c>
      <c r="C696" t="str">
        <f>LOOKUP(A696,collections!A:A,collections!D:D)</f>
        <v>E.ste</v>
      </c>
      <c r="D696" t="str">
        <f t="shared" si="13"/>
        <v>Adult</v>
      </c>
      <c r="E696" t="str">
        <f>LOOKUP(A696,collections!A:A,collections!I:I)</f>
        <v>Dried</v>
      </c>
      <c r="F696" s="1">
        <f>LOOKUP(A696,collections!A:A,collections!K:K) - LOOKUP(A696,collections!A:A,collections!E:E)</f>
        <v>528</v>
      </c>
      <c r="G696" s="11">
        <f>INDEX([1]Leaf!$A:$I, MATCH(LOOKUP(A696,collections!A:A,collections!Y:Y)&amp;"."&amp;RIGHT(B696),[1]Leaf!$E:$E,0), 6)</f>
        <v>17.100000000000001</v>
      </c>
      <c r="I696" s="9">
        <f>INDEX([1]Leaf!$A:$I, MATCH(LOOKUP(A696,collections!A:A,collections!Y:Y)&amp;"."&amp;RIGHT(B696),[1]Leaf!$E:$E,0), 7)</f>
        <v>0.32500000000000001</v>
      </c>
      <c r="R696" s="1">
        <v>3</v>
      </c>
      <c r="S696" s="1">
        <v>0</v>
      </c>
      <c r="T696" s="1">
        <v>3</v>
      </c>
      <c r="U696" s="1">
        <v>0</v>
      </c>
      <c r="V696" s="1">
        <v>3</v>
      </c>
      <c r="W696" s="1">
        <v>0</v>
      </c>
      <c r="X696" s="1">
        <v>2</v>
      </c>
      <c r="Y696" s="1">
        <v>0</v>
      </c>
      <c r="Z696" s="1">
        <v>2</v>
      </c>
      <c r="AA696" s="1">
        <v>0</v>
      </c>
      <c r="AB696" s="1">
        <v>2</v>
      </c>
      <c r="AC696" s="1">
        <v>0</v>
      </c>
      <c r="AD696" s="1">
        <v>2</v>
      </c>
      <c r="AE696" s="1">
        <v>1</v>
      </c>
      <c r="AF696" s="1">
        <v>2</v>
      </c>
      <c r="AG696" s="1">
        <v>0</v>
      </c>
    </row>
    <row r="697" spans="1:33" x14ac:dyDescent="0.2">
      <c r="A697" s="7" t="s">
        <v>475</v>
      </c>
      <c r="B697" t="s">
        <v>6</v>
      </c>
      <c r="C697" t="str">
        <f>LOOKUP(A697,collections!A:A,collections!D:D)</f>
        <v>E.reg</v>
      </c>
      <c r="D697" t="str">
        <f t="shared" si="13"/>
        <v>Adult</v>
      </c>
      <c r="E697" t="str">
        <f>LOOKUP(A697,collections!A:A,collections!I:I)</f>
        <v>Dried</v>
      </c>
      <c r="F697" s="1">
        <f>LOOKUP(A697,collections!A:A,collections!K:K) - LOOKUP(A697,collections!A:A,collections!E:E)</f>
        <v>321</v>
      </c>
      <c r="G697" s="11">
        <f>INDEX([1]Leaf!$A:$I, MATCH(LOOKUP(A697,collections!A:A,collections!Y:Y)&amp;"."&amp;RIGHT(B697),[1]Leaf!$E:$E,0), 6)</f>
        <v>11.27</v>
      </c>
      <c r="I697" s="9">
        <f>INDEX([1]Leaf!$A:$I, MATCH(LOOKUP(A697,collections!A:A,collections!Y:Y)&amp;"."&amp;RIGHT(B697),[1]Leaf!$E:$E,0), 7)</f>
        <v>0.26429999999999998</v>
      </c>
      <c r="R697" s="1">
        <v>3</v>
      </c>
      <c r="S697" s="1">
        <v>6</v>
      </c>
      <c r="T697" s="1">
        <v>3</v>
      </c>
      <c r="U697" s="1">
        <v>6</v>
      </c>
      <c r="V697" s="1">
        <v>3</v>
      </c>
      <c r="W697" s="1">
        <v>7</v>
      </c>
      <c r="X697" s="1">
        <v>3</v>
      </c>
      <c r="Y697" s="1">
        <v>5</v>
      </c>
      <c r="Z697" s="1">
        <v>4</v>
      </c>
      <c r="AA697" s="1">
        <v>0</v>
      </c>
      <c r="AB697" s="1">
        <v>4</v>
      </c>
      <c r="AC697" s="1">
        <v>0</v>
      </c>
      <c r="AD697" s="1">
        <v>3</v>
      </c>
      <c r="AE697" s="1">
        <v>0</v>
      </c>
      <c r="AF697" s="1">
        <v>3</v>
      </c>
      <c r="AG697" s="1">
        <v>0</v>
      </c>
    </row>
    <row r="698" spans="1:33" x14ac:dyDescent="0.2">
      <c r="A698" s="7" t="s">
        <v>475</v>
      </c>
      <c r="B698" t="s">
        <v>7</v>
      </c>
      <c r="C698" t="str">
        <f>LOOKUP(A698,collections!A:A,collections!D:D)</f>
        <v>E.reg</v>
      </c>
      <c r="D698" t="str">
        <f t="shared" si="13"/>
        <v>Adult</v>
      </c>
      <c r="E698" t="str">
        <f>LOOKUP(A698,collections!A:A,collections!I:I)</f>
        <v>Dried</v>
      </c>
      <c r="F698" s="1">
        <f>LOOKUP(A698,collections!A:A,collections!K:K) - LOOKUP(A698,collections!A:A,collections!E:E)</f>
        <v>321</v>
      </c>
      <c r="G698" s="11">
        <f>INDEX([1]Leaf!$A:$I, MATCH(LOOKUP(A698,collections!A:A,collections!Y:Y)&amp;"."&amp;RIGHT(B698),[1]Leaf!$E:$E,0), 6)</f>
        <v>20.38</v>
      </c>
      <c r="I698" s="9">
        <f>INDEX([1]Leaf!$A:$I, MATCH(LOOKUP(A698,collections!A:A,collections!Y:Y)&amp;"."&amp;RIGHT(B698),[1]Leaf!$E:$E,0), 7)</f>
        <v>0.4839</v>
      </c>
      <c r="R698" s="1">
        <v>4</v>
      </c>
      <c r="S698" s="1">
        <v>6</v>
      </c>
      <c r="T698" s="1">
        <v>2</v>
      </c>
      <c r="U698" s="1">
        <v>8</v>
      </c>
      <c r="V698" s="1">
        <v>3</v>
      </c>
      <c r="W698" s="1">
        <v>5</v>
      </c>
      <c r="X698" s="1">
        <v>3</v>
      </c>
      <c r="Y698" s="1">
        <v>5</v>
      </c>
      <c r="Z698" s="1">
        <v>2</v>
      </c>
      <c r="AA698" s="1">
        <v>0</v>
      </c>
      <c r="AB698" s="1">
        <v>2</v>
      </c>
      <c r="AC698" s="1">
        <v>0</v>
      </c>
      <c r="AD698" s="1">
        <v>2</v>
      </c>
      <c r="AE698" s="1">
        <v>0</v>
      </c>
      <c r="AF698" s="1">
        <v>1</v>
      </c>
      <c r="AG698" s="1">
        <v>0</v>
      </c>
    </row>
    <row r="699" spans="1:33" x14ac:dyDescent="0.2">
      <c r="A699" s="7" t="s">
        <v>475</v>
      </c>
      <c r="B699" t="s">
        <v>39</v>
      </c>
      <c r="C699" t="str">
        <f>LOOKUP(A699,collections!A:A,collections!D:D)</f>
        <v>E.reg</v>
      </c>
      <c r="D699" t="str">
        <f t="shared" si="13"/>
        <v>Adult</v>
      </c>
      <c r="E699" t="str">
        <f>LOOKUP(A699,collections!A:A,collections!I:I)</f>
        <v>Dried</v>
      </c>
      <c r="F699" s="1">
        <f>LOOKUP(A699,collections!A:A,collections!K:K) - LOOKUP(A699,collections!A:A,collections!E:E)</f>
        <v>321</v>
      </c>
      <c r="G699" s="11">
        <f>INDEX([1]Leaf!$A:$I, MATCH(LOOKUP(A699,collections!A:A,collections!Y:Y)&amp;"."&amp;RIGHT(B699),[1]Leaf!$E:$E,0), 6)</f>
        <v>25.43</v>
      </c>
      <c r="I699" s="9">
        <f>INDEX([1]Leaf!$A:$I, MATCH(LOOKUP(A699,collections!A:A,collections!Y:Y)&amp;"."&amp;RIGHT(B699),[1]Leaf!$E:$E,0), 7)</f>
        <v>0.55289999999999995</v>
      </c>
      <c r="R699" s="1">
        <v>4</v>
      </c>
      <c r="S699" s="1">
        <v>4</v>
      </c>
      <c r="T699" s="1">
        <v>3</v>
      </c>
      <c r="U699" s="1">
        <v>7</v>
      </c>
      <c r="V699" s="1">
        <v>3</v>
      </c>
      <c r="W699" s="1">
        <v>8</v>
      </c>
      <c r="X699" s="1">
        <v>1</v>
      </c>
      <c r="Y699" s="1">
        <v>6</v>
      </c>
      <c r="Z699" s="1">
        <v>3</v>
      </c>
      <c r="AA699" s="1">
        <v>0</v>
      </c>
      <c r="AB699" s="1">
        <v>1</v>
      </c>
      <c r="AC699" s="1">
        <v>0</v>
      </c>
      <c r="AD699" s="1">
        <v>2</v>
      </c>
      <c r="AE699" s="1">
        <v>0</v>
      </c>
      <c r="AF699" s="1">
        <v>2</v>
      </c>
      <c r="AG699" s="1">
        <v>0</v>
      </c>
    </row>
    <row r="700" spans="1:33" x14ac:dyDescent="0.2">
      <c r="A700" s="7" t="s">
        <v>476</v>
      </c>
      <c r="B700" t="s">
        <v>6</v>
      </c>
      <c r="C700" t="str">
        <f>LOOKUP(A700,collections!A:A,collections!D:D)</f>
        <v>E.del</v>
      </c>
      <c r="D700" t="str">
        <f t="shared" si="13"/>
        <v>Adult</v>
      </c>
      <c r="E700" t="str">
        <f>LOOKUP(A700,collections!A:A,collections!I:I)</f>
        <v>Dried</v>
      </c>
      <c r="F700" s="1">
        <f>LOOKUP(A700,collections!A:A,collections!K:K) - LOOKUP(A700,collections!A:A,collections!E:E)</f>
        <v>321</v>
      </c>
      <c r="G700" s="11">
        <f>INDEX([1]Leaf!$A:$I, MATCH(LOOKUP(A700,collections!A:A,collections!Y:Y)&amp;"."&amp;RIGHT(B700),[1]Leaf!$E:$E,0), 6)</f>
        <v>11.89</v>
      </c>
      <c r="I700" s="9">
        <f>INDEX([1]Leaf!$A:$I, MATCH(LOOKUP(A700,collections!A:A,collections!Y:Y)&amp;"."&amp;RIGHT(B700),[1]Leaf!$E:$E,0), 7)</f>
        <v>0.2467</v>
      </c>
      <c r="R700" s="1">
        <v>6</v>
      </c>
      <c r="S700" s="1">
        <v>3</v>
      </c>
      <c r="T700" s="1">
        <v>5</v>
      </c>
      <c r="U700" s="1">
        <v>3</v>
      </c>
      <c r="V700" s="1">
        <v>6</v>
      </c>
      <c r="W700" s="1">
        <v>0</v>
      </c>
      <c r="X700" s="1">
        <v>4</v>
      </c>
      <c r="Y700" s="1">
        <v>2</v>
      </c>
      <c r="Z700" s="1">
        <v>3</v>
      </c>
      <c r="AA700" s="1">
        <v>3</v>
      </c>
      <c r="AB700" s="1">
        <v>1</v>
      </c>
      <c r="AC700" s="1">
        <v>5</v>
      </c>
      <c r="AD700" s="1">
        <v>3</v>
      </c>
      <c r="AE700" s="1">
        <v>2</v>
      </c>
      <c r="AF700" s="1">
        <v>4</v>
      </c>
      <c r="AG700" s="1">
        <v>2</v>
      </c>
    </row>
    <row r="701" spans="1:33" x14ac:dyDescent="0.2">
      <c r="A701" s="7" t="s">
        <v>476</v>
      </c>
      <c r="B701" t="s">
        <v>7</v>
      </c>
      <c r="C701" t="str">
        <f>LOOKUP(A701,collections!A:A,collections!D:D)</f>
        <v>E.del</v>
      </c>
      <c r="D701" t="str">
        <f t="shared" si="13"/>
        <v>Adult</v>
      </c>
      <c r="E701" t="str">
        <f>LOOKUP(A701,collections!A:A,collections!I:I)</f>
        <v>Dried</v>
      </c>
      <c r="F701" s="1">
        <f>LOOKUP(A701,collections!A:A,collections!K:K) - LOOKUP(A701,collections!A:A,collections!E:E)</f>
        <v>321</v>
      </c>
      <c r="G701" s="11">
        <f>INDEX([1]Leaf!$A:$I, MATCH(LOOKUP(A701,collections!A:A,collections!Y:Y)&amp;"."&amp;RIGHT(B701),[1]Leaf!$E:$E,0), 6)</f>
        <v>22.91</v>
      </c>
      <c r="I701" s="9">
        <f>INDEX([1]Leaf!$A:$I, MATCH(LOOKUP(A701,collections!A:A,collections!Y:Y)&amp;"."&amp;RIGHT(B701),[1]Leaf!$E:$E,0), 7)</f>
        <v>0.40210000000000001</v>
      </c>
      <c r="R701" s="1">
        <v>5</v>
      </c>
      <c r="S701" s="1">
        <v>3</v>
      </c>
      <c r="T701" s="1">
        <v>3</v>
      </c>
      <c r="U701" s="1">
        <v>4</v>
      </c>
      <c r="V701" s="1">
        <v>3</v>
      </c>
      <c r="W701" s="1">
        <v>5</v>
      </c>
      <c r="X701" s="1">
        <v>5</v>
      </c>
      <c r="Y701" s="1">
        <v>5</v>
      </c>
      <c r="Z701" s="1">
        <v>5</v>
      </c>
      <c r="AA701" s="1">
        <v>8</v>
      </c>
      <c r="AB701" s="1">
        <v>3</v>
      </c>
      <c r="AC701" s="1">
        <v>6</v>
      </c>
      <c r="AD701" s="1">
        <v>4</v>
      </c>
      <c r="AE701" s="1">
        <v>9</v>
      </c>
      <c r="AF701" s="1">
        <v>4</v>
      </c>
      <c r="AG701" s="1">
        <v>7</v>
      </c>
    </row>
    <row r="702" spans="1:33" x14ac:dyDescent="0.2">
      <c r="A702" s="7" t="s">
        <v>476</v>
      </c>
      <c r="B702" t="s">
        <v>39</v>
      </c>
      <c r="C702" t="str">
        <f>LOOKUP(A702,collections!A:A,collections!D:D)</f>
        <v>E.del</v>
      </c>
      <c r="D702" t="str">
        <f t="shared" si="13"/>
        <v>Adult</v>
      </c>
      <c r="E702" t="str">
        <f>LOOKUP(A702,collections!A:A,collections!I:I)</f>
        <v>Dried</v>
      </c>
      <c r="F702" s="1">
        <f>LOOKUP(A702,collections!A:A,collections!K:K) - LOOKUP(A702,collections!A:A,collections!E:E)</f>
        <v>321</v>
      </c>
      <c r="G702" s="11">
        <f>INDEX([1]Leaf!$A:$I, MATCH(LOOKUP(A702,collections!A:A,collections!Y:Y)&amp;"."&amp;RIGHT(B702),[1]Leaf!$E:$E,0), 6)</f>
        <v>23.68</v>
      </c>
      <c r="I702" s="9">
        <f>INDEX([1]Leaf!$A:$I, MATCH(LOOKUP(A702,collections!A:A,collections!Y:Y)&amp;"."&amp;RIGHT(B702),[1]Leaf!$E:$E,0), 7)</f>
        <v>0.48099999999999998</v>
      </c>
      <c r="R702" s="1">
        <v>3</v>
      </c>
      <c r="S702" s="1">
        <v>4</v>
      </c>
      <c r="T702" s="1">
        <v>3</v>
      </c>
      <c r="U702" s="1">
        <v>6</v>
      </c>
      <c r="V702" s="1">
        <v>3</v>
      </c>
      <c r="W702" s="1">
        <v>3</v>
      </c>
      <c r="X702" s="1">
        <v>3</v>
      </c>
      <c r="Y702" s="1">
        <v>5</v>
      </c>
      <c r="Z702" s="1">
        <v>5</v>
      </c>
      <c r="AA702" s="1">
        <v>3</v>
      </c>
      <c r="AB702" s="1">
        <v>4</v>
      </c>
      <c r="AC702" s="1">
        <v>3</v>
      </c>
      <c r="AD702" s="1">
        <v>4</v>
      </c>
      <c r="AE702" s="1">
        <v>1</v>
      </c>
      <c r="AF702" s="1">
        <v>2</v>
      </c>
      <c r="AG702" s="1">
        <v>2</v>
      </c>
    </row>
    <row r="703" spans="1:33" x14ac:dyDescent="0.2">
      <c r="A703" s="7" t="s">
        <v>477</v>
      </c>
      <c r="B703" t="s">
        <v>6</v>
      </c>
      <c r="C703" t="str">
        <f>LOOKUP(A703,collections!A:A,collections!D:D)</f>
        <v>E.del</v>
      </c>
      <c r="D703" t="str">
        <f t="shared" si="13"/>
        <v>Adult</v>
      </c>
      <c r="E703" t="str">
        <f>LOOKUP(A703,collections!A:A,collections!I:I)</f>
        <v>Dried</v>
      </c>
      <c r="F703" s="1">
        <f>LOOKUP(A703,collections!A:A,collections!K:K) - LOOKUP(A703,collections!A:A,collections!E:E)</f>
        <v>321</v>
      </c>
      <c r="G703" s="11">
        <f>INDEX([1]Leaf!$A:$I, MATCH(LOOKUP(A703,collections!A:A,collections!Y:Y)&amp;"."&amp;RIGHT(B703),[1]Leaf!$E:$E,0), 6)</f>
        <v>14.62</v>
      </c>
      <c r="I703" s="9">
        <f>INDEX([1]Leaf!$A:$I, MATCH(LOOKUP(A703,collections!A:A,collections!Y:Y)&amp;"."&amp;RIGHT(B703),[1]Leaf!$E:$E,0), 7)</f>
        <v>0.28029999999999999</v>
      </c>
      <c r="R703" s="1">
        <v>3</v>
      </c>
      <c r="S703" s="1">
        <v>0</v>
      </c>
      <c r="T703" s="1">
        <v>7</v>
      </c>
      <c r="U703" s="1">
        <v>0</v>
      </c>
      <c r="V703" s="1">
        <v>3</v>
      </c>
      <c r="W703" s="1">
        <v>1</v>
      </c>
      <c r="X703" s="1">
        <v>4</v>
      </c>
      <c r="Y703" s="1">
        <v>1</v>
      </c>
      <c r="Z703" s="1">
        <v>6</v>
      </c>
      <c r="AA703" s="1">
        <v>0</v>
      </c>
      <c r="AB703" s="1">
        <v>5</v>
      </c>
      <c r="AC703" s="1">
        <v>2</v>
      </c>
      <c r="AD703" s="1">
        <v>2</v>
      </c>
      <c r="AE703" s="1">
        <v>0</v>
      </c>
      <c r="AF703" s="1">
        <v>2</v>
      </c>
      <c r="AG703" s="1">
        <v>0</v>
      </c>
    </row>
    <row r="704" spans="1:33" x14ac:dyDescent="0.2">
      <c r="A704" s="7" t="s">
        <v>477</v>
      </c>
      <c r="B704" t="s">
        <v>7</v>
      </c>
      <c r="C704" t="str">
        <f>LOOKUP(A704,collections!A:A,collections!D:D)</f>
        <v>E.del</v>
      </c>
      <c r="D704" t="str">
        <f t="shared" si="13"/>
        <v>Adult</v>
      </c>
      <c r="E704" t="str">
        <f>LOOKUP(A704,collections!A:A,collections!I:I)</f>
        <v>Dried</v>
      </c>
      <c r="F704" s="1">
        <f>LOOKUP(A704,collections!A:A,collections!K:K) - LOOKUP(A704,collections!A:A,collections!E:E)</f>
        <v>321</v>
      </c>
      <c r="G704" s="11">
        <f>INDEX([1]Leaf!$A:$I, MATCH(LOOKUP(A704,collections!A:A,collections!Y:Y)&amp;"."&amp;RIGHT(B704),[1]Leaf!$E:$E,0), 6)</f>
        <v>17.11</v>
      </c>
      <c r="I704" s="9">
        <f>INDEX([1]Leaf!$A:$I, MATCH(LOOKUP(A704,collections!A:A,collections!Y:Y)&amp;"."&amp;RIGHT(B704),[1]Leaf!$E:$E,0), 7)</f>
        <v>0.38640000000000002</v>
      </c>
      <c r="R704" s="1">
        <v>6</v>
      </c>
      <c r="S704" s="1">
        <v>1</v>
      </c>
      <c r="T704" s="1">
        <v>3</v>
      </c>
      <c r="U704" s="1">
        <v>2</v>
      </c>
      <c r="V704" s="1">
        <v>3</v>
      </c>
      <c r="W704" s="1">
        <v>1</v>
      </c>
      <c r="X704" s="1">
        <v>3</v>
      </c>
      <c r="Y704" s="1">
        <v>2</v>
      </c>
      <c r="Z704" s="1">
        <v>5</v>
      </c>
      <c r="AA704" s="1">
        <v>10</v>
      </c>
      <c r="AB704" s="1">
        <v>6</v>
      </c>
      <c r="AC704" s="1">
        <v>4</v>
      </c>
      <c r="AD704" s="1">
        <v>4</v>
      </c>
      <c r="AE704" s="1">
        <v>8</v>
      </c>
      <c r="AF704" s="1">
        <v>3</v>
      </c>
      <c r="AG704" s="1">
        <v>9</v>
      </c>
    </row>
    <row r="705" spans="1:33" x14ac:dyDescent="0.2">
      <c r="A705" s="7" t="s">
        <v>477</v>
      </c>
      <c r="B705" t="s">
        <v>39</v>
      </c>
      <c r="C705" t="str">
        <f>LOOKUP(A705,collections!A:A,collections!D:D)</f>
        <v>E.del</v>
      </c>
      <c r="D705" t="str">
        <f t="shared" si="13"/>
        <v>Adult</v>
      </c>
      <c r="E705" t="str">
        <f>LOOKUP(A705,collections!A:A,collections!I:I)</f>
        <v>Dried</v>
      </c>
      <c r="F705" s="1">
        <f>LOOKUP(A705,collections!A:A,collections!K:K) - LOOKUP(A705,collections!A:A,collections!E:E)</f>
        <v>321</v>
      </c>
      <c r="G705" s="11">
        <f>INDEX([1]Leaf!$A:$I, MATCH(LOOKUP(A705,collections!A:A,collections!Y:Y)&amp;"."&amp;RIGHT(B705),[1]Leaf!$E:$E,0), 6)</f>
        <v>33.57</v>
      </c>
      <c r="I705" s="9">
        <f>INDEX([1]Leaf!$A:$I, MATCH(LOOKUP(A705,collections!A:A,collections!Y:Y)&amp;"."&amp;RIGHT(B705),[1]Leaf!$E:$E,0), 7)</f>
        <v>0.72589999999999999</v>
      </c>
      <c r="R705" s="1">
        <v>6</v>
      </c>
      <c r="S705" s="1">
        <v>5</v>
      </c>
      <c r="T705" s="1">
        <v>3</v>
      </c>
      <c r="U705" s="1">
        <v>8</v>
      </c>
      <c r="V705" s="1">
        <v>4</v>
      </c>
      <c r="W705" s="1">
        <v>4</v>
      </c>
      <c r="X705" s="1">
        <v>6</v>
      </c>
      <c r="Y705" s="1">
        <v>3</v>
      </c>
      <c r="Z705" s="1">
        <v>8</v>
      </c>
      <c r="AA705" s="1">
        <v>17</v>
      </c>
      <c r="AB705" s="1">
        <v>9</v>
      </c>
      <c r="AC705" s="1">
        <v>16</v>
      </c>
      <c r="AD705" s="1">
        <v>6</v>
      </c>
      <c r="AE705" s="1">
        <v>13</v>
      </c>
      <c r="AF705" s="1">
        <v>9</v>
      </c>
      <c r="AG705" s="1">
        <v>18</v>
      </c>
    </row>
    <row r="706" spans="1:33" x14ac:dyDescent="0.2">
      <c r="A706" s="7" t="s">
        <v>478</v>
      </c>
      <c r="B706" t="s">
        <v>6</v>
      </c>
      <c r="C706" t="str">
        <f>LOOKUP(A706,collections!A:A,collections!D:D)</f>
        <v>E.bax</v>
      </c>
      <c r="D706" t="str">
        <f t="shared" si="13"/>
        <v>Adult</v>
      </c>
      <c r="E706" t="str">
        <f>LOOKUP(A706,collections!A:A,collections!I:I)</f>
        <v>Dried</v>
      </c>
      <c r="F706" s="1">
        <f>LOOKUP(A706,collections!A:A,collections!K:K) - LOOKUP(A706,collections!A:A,collections!E:E)</f>
        <v>321</v>
      </c>
      <c r="G706" s="11">
        <f>INDEX([1]Leaf!$A:$I, MATCH(LOOKUP(A706,collections!A:A,collections!Y:Y)&amp;"."&amp;RIGHT(B706),[1]Leaf!$E:$E,0), 6)</f>
        <v>19.600000000000001</v>
      </c>
      <c r="I706" s="9">
        <f>INDEX([1]Leaf!$A:$I, MATCH(LOOKUP(A706,collections!A:A,collections!Y:Y)&amp;"."&amp;RIGHT(B706),[1]Leaf!$E:$E,0), 7)</f>
        <v>0.43369999999999997</v>
      </c>
      <c r="R706" s="1">
        <v>7</v>
      </c>
      <c r="S706" s="1">
        <v>8</v>
      </c>
      <c r="T706" s="1">
        <v>5</v>
      </c>
      <c r="U706" s="1">
        <v>7</v>
      </c>
      <c r="V706" s="1">
        <v>3</v>
      </c>
      <c r="W706" s="1">
        <v>3</v>
      </c>
      <c r="X706" s="1">
        <v>4</v>
      </c>
      <c r="Y706" s="1">
        <v>5</v>
      </c>
      <c r="Z706" s="1">
        <v>5</v>
      </c>
      <c r="AA706" s="1">
        <v>28</v>
      </c>
      <c r="AB706" s="1">
        <v>3</v>
      </c>
      <c r="AC706" s="1">
        <v>22</v>
      </c>
      <c r="AD706" s="1">
        <v>4</v>
      </c>
      <c r="AE706" s="1">
        <v>28</v>
      </c>
      <c r="AF706" s="1">
        <v>6</v>
      </c>
      <c r="AG706" s="1">
        <v>25</v>
      </c>
    </row>
    <row r="707" spans="1:33" x14ac:dyDescent="0.2">
      <c r="A707" s="7" t="s">
        <v>478</v>
      </c>
      <c r="B707" t="s">
        <v>7</v>
      </c>
      <c r="C707" t="str">
        <f>LOOKUP(A707,collections!A:A,collections!D:D)</f>
        <v>E.bax</v>
      </c>
      <c r="D707" t="str">
        <f t="shared" si="13"/>
        <v>Adult</v>
      </c>
      <c r="E707" t="str">
        <f>LOOKUP(A707,collections!A:A,collections!I:I)</f>
        <v>Dried</v>
      </c>
      <c r="F707" s="1">
        <f>LOOKUP(A707,collections!A:A,collections!K:K) - LOOKUP(A707,collections!A:A,collections!E:E)</f>
        <v>321</v>
      </c>
      <c r="G707" s="11">
        <f>INDEX([1]Leaf!$A:$I, MATCH(LOOKUP(A707,collections!A:A,collections!Y:Y)&amp;"."&amp;RIGHT(B707),[1]Leaf!$E:$E,0), 6)</f>
        <v>48.08</v>
      </c>
      <c r="I707" s="9">
        <f>INDEX([1]Leaf!$A:$I, MATCH(LOOKUP(A707,collections!A:A,collections!Y:Y)&amp;"."&amp;RIGHT(B707),[1]Leaf!$E:$E,0), 7)</f>
        <v>0.78220000000000001</v>
      </c>
      <c r="R707" s="1">
        <v>5</v>
      </c>
      <c r="S707" s="1">
        <v>12</v>
      </c>
      <c r="T707" s="1">
        <v>5</v>
      </c>
      <c r="U707" s="1">
        <v>6</v>
      </c>
      <c r="V707" s="1">
        <v>4</v>
      </c>
      <c r="W707" s="1">
        <v>6</v>
      </c>
      <c r="X707" s="1">
        <v>5</v>
      </c>
      <c r="Y707" s="1">
        <v>8</v>
      </c>
      <c r="Z707" s="1">
        <v>4</v>
      </c>
      <c r="AA707" s="1">
        <v>33</v>
      </c>
      <c r="AB707" s="1">
        <v>6</v>
      </c>
      <c r="AC707" s="1">
        <v>25</v>
      </c>
      <c r="AD707" s="1">
        <v>7</v>
      </c>
      <c r="AE707" s="1">
        <v>39</v>
      </c>
      <c r="AF707" s="1">
        <v>5</v>
      </c>
      <c r="AG707" s="1">
        <v>34</v>
      </c>
    </row>
    <row r="708" spans="1:33" x14ac:dyDescent="0.2">
      <c r="A708" s="7" t="s">
        <v>478</v>
      </c>
      <c r="B708" t="s">
        <v>39</v>
      </c>
      <c r="C708" t="str">
        <f>LOOKUP(A708,collections!A:A,collections!D:D)</f>
        <v>E.bax</v>
      </c>
      <c r="D708" t="str">
        <f t="shared" si="13"/>
        <v>Adult</v>
      </c>
      <c r="E708" t="str">
        <f>LOOKUP(A708,collections!A:A,collections!I:I)</f>
        <v>Dried</v>
      </c>
      <c r="F708" s="1">
        <f>LOOKUP(A708,collections!A:A,collections!K:K) - LOOKUP(A708,collections!A:A,collections!E:E)</f>
        <v>321</v>
      </c>
      <c r="G708" s="11">
        <f>INDEX([1]Leaf!$A:$I, MATCH(LOOKUP(A708,collections!A:A,collections!Y:Y)&amp;"."&amp;RIGHT(B708),[1]Leaf!$E:$E,0), 6)</f>
        <v>50.57</v>
      </c>
      <c r="I708" s="9">
        <f>INDEX([1]Leaf!$A:$I, MATCH(LOOKUP(A708,collections!A:A,collections!Y:Y)&amp;"."&amp;RIGHT(B708),[1]Leaf!$E:$E,0), 7)</f>
        <v>0.95199999999999996</v>
      </c>
      <c r="R708" s="1">
        <v>5</v>
      </c>
      <c r="S708" s="1">
        <v>5</v>
      </c>
      <c r="T708" s="1">
        <v>4</v>
      </c>
      <c r="U708" s="1">
        <v>6</v>
      </c>
      <c r="V708" s="1">
        <v>4</v>
      </c>
      <c r="W708" s="1">
        <v>8</v>
      </c>
      <c r="X708" s="1">
        <v>5</v>
      </c>
      <c r="Y708" s="1">
        <v>9</v>
      </c>
      <c r="Z708" s="1">
        <v>6</v>
      </c>
      <c r="AA708" s="1">
        <v>37</v>
      </c>
      <c r="AB708" s="1">
        <v>6</v>
      </c>
      <c r="AC708" s="1">
        <v>31</v>
      </c>
      <c r="AD708" s="1">
        <v>6</v>
      </c>
      <c r="AE708" s="1">
        <v>42</v>
      </c>
      <c r="AF708" s="1">
        <v>8</v>
      </c>
      <c r="AG708" s="1">
        <v>40</v>
      </c>
    </row>
    <row r="709" spans="1:33" x14ac:dyDescent="0.2">
      <c r="A709" s="7" t="s">
        <v>479</v>
      </c>
      <c r="B709" t="s">
        <v>6</v>
      </c>
      <c r="C709" t="str">
        <f>LOOKUP(A709,collections!A:A,collections!D:D)</f>
        <v>E.del</v>
      </c>
      <c r="D709" t="str">
        <f t="shared" si="13"/>
        <v>Adult</v>
      </c>
      <c r="E709" t="str">
        <f>LOOKUP(A709,collections!A:A,collections!I:I)</f>
        <v>Dried</v>
      </c>
      <c r="F709" s="1">
        <f>LOOKUP(A709,collections!A:A,collections!K:K) - LOOKUP(A709,collections!A:A,collections!E:E)</f>
        <v>235</v>
      </c>
      <c r="G709" s="11">
        <f>INDEX([1]Leaf!$A:$I, MATCH(LOOKUP(A709,collections!A:A,collections!Y:Y)&amp;"."&amp;RIGHT(B709),[1]Leaf!$E:$E,0), 6)</f>
        <v>26.62</v>
      </c>
      <c r="I709" s="9">
        <f>INDEX([1]Leaf!$A:$I, MATCH(LOOKUP(A709,collections!A:A,collections!Y:Y)&amp;"."&amp;RIGHT(B709),[1]Leaf!$E:$E,0), 7)</f>
        <v>0.67930000000000001</v>
      </c>
      <c r="R709" s="1">
        <v>5</v>
      </c>
      <c r="S709" s="1">
        <v>8</v>
      </c>
      <c r="T709" s="1">
        <v>7</v>
      </c>
      <c r="U709" s="1">
        <v>10</v>
      </c>
      <c r="V709" s="1">
        <v>7</v>
      </c>
      <c r="W709" s="1">
        <v>8</v>
      </c>
      <c r="X709" s="1">
        <v>3</v>
      </c>
      <c r="Y709" s="1">
        <v>12</v>
      </c>
      <c r="Z709" s="1">
        <v>5</v>
      </c>
      <c r="AA709" s="1">
        <v>1</v>
      </c>
      <c r="AB709" s="1">
        <v>5</v>
      </c>
      <c r="AC709" s="1">
        <v>0</v>
      </c>
      <c r="AD709" s="1">
        <v>3</v>
      </c>
      <c r="AE709" s="1">
        <v>2</v>
      </c>
      <c r="AF709" s="1">
        <v>5</v>
      </c>
      <c r="AG709" s="1">
        <v>3</v>
      </c>
    </row>
    <row r="710" spans="1:33" x14ac:dyDescent="0.2">
      <c r="A710" s="7" t="s">
        <v>479</v>
      </c>
      <c r="B710" t="s">
        <v>7</v>
      </c>
      <c r="C710" t="str">
        <f>LOOKUP(A710,collections!A:A,collections!D:D)</f>
        <v>E.del</v>
      </c>
      <c r="D710" t="str">
        <f t="shared" si="13"/>
        <v>Adult</v>
      </c>
      <c r="E710" t="str">
        <f>LOOKUP(A710,collections!A:A,collections!I:I)</f>
        <v>Dried</v>
      </c>
      <c r="F710" s="1">
        <f>LOOKUP(A710,collections!A:A,collections!K:K) - LOOKUP(A710,collections!A:A,collections!E:E)</f>
        <v>235</v>
      </c>
      <c r="G710" s="11">
        <f>INDEX([1]Leaf!$A:$I, MATCH(LOOKUP(A710,collections!A:A,collections!Y:Y)&amp;"."&amp;RIGHT(B710),[1]Leaf!$E:$E,0), 6)</f>
        <v>30.56</v>
      </c>
      <c r="I710" s="9">
        <f>INDEX([1]Leaf!$A:$I, MATCH(LOOKUP(A710,collections!A:A,collections!Y:Y)&amp;"."&amp;RIGHT(B710),[1]Leaf!$E:$E,0), 7)</f>
        <v>0.80549999999999999</v>
      </c>
      <c r="R710" s="1">
        <v>7</v>
      </c>
      <c r="S710" s="1">
        <v>9</v>
      </c>
      <c r="T710" s="1">
        <v>5</v>
      </c>
      <c r="U710" s="1">
        <v>8</v>
      </c>
      <c r="V710" s="1">
        <v>5</v>
      </c>
      <c r="W710" s="1">
        <v>8</v>
      </c>
      <c r="X710" s="1">
        <v>3</v>
      </c>
      <c r="Y710" s="1">
        <v>11</v>
      </c>
      <c r="Z710" s="1">
        <v>4</v>
      </c>
      <c r="AA710" s="1">
        <v>6</v>
      </c>
      <c r="AB710" s="1">
        <v>7</v>
      </c>
      <c r="AC710" s="1">
        <v>7</v>
      </c>
      <c r="AD710" s="1">
        <v>5</v>
      </c>
      <c r="AE710" s="1">
        <v>6</v>
      </c>
      <c r="AF710" s="1">
        <v>5</v>
      </c>
      <c r="AG710" s="1">
        <v>6</v>
      </c>
    </row>
    <row r="711" spans="1:33" x14ac:dyDescent="0.2">
      <c r="A711" s="7" t="s">
        <v>480</v>
      </c>
      <c r="B711" t="s">
        <v>39</v>
      </c>
      <c r="C711" t="str">
        <f>LOOKUP(A711,collections!A:A,collections!D:D)</f>
        <v>E.del</v>
      </c>
      <c r="D711" t="str">
        <f t="shared" si="13"/>
        <v>Adult</v>
      </c>
      <c r="E711" t="str">
        <f>LOOKUP(A711,collections!A:A,collections!I:I)</f>
        <v>Dried</v>
      </c>
      <c r="F711" s="1">
        <f>LOOKUP(A711,collections!A:A,collections!K:K) - LOOKUP(A711,collections!A:A,collections!E:E)</f>
        <v>235</v>
      </c>
      <c r="G711" s="11">
        <f>INDEX([1]Leaf!$A:$I, MATCH(LOOKUP(A711,collections!A:A,collections!Y:Y)&amp;"."&amp;RIGHT(B711),[1]Leaf!$E:$E,0), 6)</f>
        <v>57.23</v>
      </c>
      <c r="I711" s="9">
        <f>INDEX([1]Leaf!$A:$I, MATCH(LOOKUP(A711,collections!A:A,collections!Y:Y)&amp;"."&amp;RIGHT(B711),[1]Leaf!$E:$E,0), 7)</f>
        <v>1.4658</v>
      </c>
      <c r="R711" s="1">
        <v>5</v>
      </c>
      <c r="S711" s="1">
        <v>6</v>
      </c>
      <c r="T711" s="1">
        <v>5</v>
      </c>
      <c r="U711" s="1">
        <v>9</v>
      </c>
      <c r="V711" s="1">
        <v>4</v>
      </c>
      <c r="W711" s="1">
        <v>7</v>
      </c>
      <c r="X711" s="1">
        <v>6</v>
      </c>
      <c r="Y711" s="1">
        <v>8</v>
      </c>
      <c r="Z711" s="1">
        <v>6</v>
      </c>
      <c r="AA711" s="1">
        <v>1</v>
      </c>
      <c r="AB711" s="1">
        <v>5</v>
      </c>
      <c r="AC711" s="1">
        <v>3</v>
      </c>
      <c r="AD711" s="1">
        <v>7</v>
      </c>
      <c r="AE711" s="1">
        <v>4</v>
      </c>
      <c r="AF711" s="1">
        <v>5</v>
      </c>
      <c r="AG711" s="1">
        <v>5</v>
      </c>
    </row>
    <row r="712" spans="1:33" x14ac:dyDescent="0.2">
      <c r="A712" s="7" t="s">
        <v>480</v>
      </c>
      <c r="B712" t="s">
        <v>6</v>
      </c>
      <c r="C712" t="str">
        <f>LOOKUP(A712,collections!A:A,collections!D:D)</f>
        <v>E.del</v>
      </c>
      <c r="D712" t="str">
        <f t="shared" si="13"/>
        <v>Adult</v>
      </c>
      <c r="E712" t="str">
        <f>LOOKUP(A712,collections!A:A,collections!I:I)</f>
        <v>Dried</v>
      </c>
      <c r="F712" s="1">
        <f>LOOKUP(A712,collections!A:A,collections!K:K) - LOOKUP(A712,collections!A:A,collections!E:E)</f>
        <v>235</v>
      </c>
      <c r="G712" s="11">
        <f>INDEX([1]Leaf!$A:$I, MATCH(LOOKUP(A712,collections!A:A,collections!Y:Y)&amp;"."&amp;RIGHT(B712),[1]Leaf!$E:$E,0), 6)</f>
        <v>47.55</v>
      </c>
      <c r="I712" s="9">
        <f>INDEX([1]Leaf!$A:$I, MATCH(LOOKUP(A712,collections!A:A,collections!Y:Y)&amp;"."&amp;RIGHT(B712),[1]Leaf!$E:$E,0), 7)</f>
        <v>0.99409999999999998</v>
      </c>
      <c r="R712" s="1">
        <v>4</v>
      </c>
      <c r="S712" s="1">
        <v>5</v>
      </c>
      <c r="T712" s="1">
        <v>2</v>
      </c>
      <c r="U712" s="1">
        <v>5</v>
      </c>
      <c r="V712" s="1">
        <v>2</v>
      </c>
      <c r="W712" s="1">
        <v>6</v>
      </c>
      <c r="X712" s="1">
        <v>5</v>
      </c>
      <c r="Y712" s="1">
        <v>6</v>
      </c>
      <c r="Z712" s="1">
        <v>1</v>
      </c>
      <c r="AA712" s="1">
        <v>4</v>
      </c>
      <c r="AB712" s="1">
        <v>4</v>
      </c>
      <c r="AC712" s="1">
        <v>3</v>
      </c>
      <c r="AD712" s="1">
        <v>4</v>
      </c>
      <c r="AE712" s="1">
        <v>9</v>
      </c>
      <c r="AF712" s="1">
        <v>5</v>
      </c>
      <c r="AG712" s="1">
        <v>7</v>
      </c>
    </row>
    <row r="713" spans="1:33" x14ac:dyDescent="0.2">
      <c r="A713" s="7" t="s">
        <v>480</v>
      </c>
      <c r="B713" t="s">
        <v>7</v>
      </c>
      <c r="C713" t="str">
        <f>LOOKUP(A713,collections!A:A,collections!D:D)</f>
        <v>E.del</v>
      </c>
      <c r="D713" t="str">
        <f t="shared" si="13"/>
        <v>Adult</v>
      </c>
      <c r="E713" t="str">
        <f>LOOKUP(A713,collections!A:A,collections!I:I)</f>
        <v>Dried</v>
      </c>
      <c r="F713" s="1">
        <f>LOOKUP(A713,collections!A:A,collections!K:K) - LOOKUP(A713,collections!A:A,collections!E:E)</f>
        <v>235</v>
      </c>
      <c r="G713" s="11">
        <f>INDEX([1]Leaf!$A:$I, MATCH(LOOKUP(A713,collections!A:A,collections!Y:Y)&amp;"."&amp;RIGHT(B713),[1]Leaf!$E:$E,0), 6)</f>
        <v>47.87</v>
      </c>
      <c r="I713" s="9">
        <f>INDEX([1]Leaf!$A:$I, MATCH(LOOKUP(A713,collections!A:A,collections!Y:Y)&amp;"."&amp;RIGHT(B713),[1]Leaf!$E:$E,0), 7)</f>
        <v>0.83579999999999999</v>
      </c>
      <c r="R713" s="1">
        <v>3</v>
      </c>
      <c r="S713" s="1">
        <v>8</v>
      </c>
      <c r="T713" s="1">
        <v>3</v>
      </c>
      <c r="U713" s="1">
        <v>9</v>
      </c>
      <c r="V713" s="1">
        <v>4</v>
      </c>
      <c r="W713" s="1">
        <v>8</v>
      </c>
      <c r="X713" s="1">
        <v>5</v>
      </c>
      <c r="Y713" s="1">
        <v>3</v>
      </c>
      <c r="Z713" s="1">
        <v>4</v>
      </c>
      <c r="AA713" s="1">
        <v>0</v>
      </c>
      <c r="AB713" s="1">
        <v>5</v>
      </c>
      <c r="AC713" s="1">
        <v>2</v>
      </c>
      <c r="AD713" s="1">
        <v>4</v>
      </c>
      <c r="AE713" s="1">
        <v>0</v>
      </c>
      <c r="AF713" s="1">
        <v>5</v>
      </c>
      <c r="AG713" s="1">
        <v>0</v>
      </c>
    </row>
    <row r="714" spans="1:33" x14ac:dyDescent="0.2">
      <c r="A714" s="7" t="s">
        <v>480</v>
      </c>
      <c r="B714" t="s">
        <v>39</v>
      </c>
      <c r="C714" t="str">
        <f>LOOKUP(A714,collections!A:A,collections!D:D)</f>
        <v>E.del</v>
      </c>
      <c r="D714" t="str">
        <f t="shared" ref="D714:D760" si="14">IF(LEFT(B714)="J","Juvenile","Adult")</f>
        <v>Adult</v>
      </c>
      <c r="E714" t="str">
        <f>LOOKUP(A714,collections!A:A,collections!I:I)</f>
        <v>Dried</v>
      </c>
      <c r="F714" s="1">
        <f>LOOKUP(A714,collections!A:A,collections!K:K) - LOOKUP(A714,collections!A:A,collections!E:E)</f>
        <v>235</v>
      </c>
      <c r="G714" s="11">
        <f>INDEX([1]Leaf!$A:$I, MATCH(LOOKUP(A714,collections!A:A,collections!Y:Y)&amp;"."&amp;RIGHT(B714),[1]Leaf!$E:$E,0), 6)</f>
        <v>57.23</v>
      </c>
      <c r="I714" s="9">
        <f>INDEX([1]Leaf!$A:$I, MATCH(LOOKUP(A714,collections!A:A,collections!Y:Y)&amp;"."&amp;RIGHT(B714),[1]Leaf!$E:$E,0), 7)</f>
        <v>1.4658</v>
      </c>
      <c r="R714" s="1">
        <v>4</v>
      </c>
      <c r="S714" s="1">
        <v>3</v>
      </c>
      <c r="T714" s="1">
        <v>3</v>
      </c>
      <c r="U714" s="1">
        <v>6</v>
      </c>
      <c r="V714" s="1">
        <v>2</v>
      </c>
      <c r="W714" s="1">
        <v>8</v>
      </c>
      <c r="X714" s="1">
        <v>4</v>
      </c>
      <c r="Y714" s="1">
        <v>6</v>
      </c>
      <c r="Z714" s="1">
        <v>4</v>
      </c>
      <c r="AA714" s="1">
        <v>0</v>
      </c>
      <c r="AB714" s="1">
        <v>5</v>
      </c>
      <c r="AC714" s="1">
        <v>2</v>
      </c>
      <c r="AD714" s="1">
        <v>5</v>
      </c>
      <c r="AE714" s="1">
        <v>12</v>
      </c>
      <c r="AF714" s="1">
        <v>6</v>
      </c>
      <c r="AG714" s="1">
        <v>9</v>
      </c>
    </row>
    <row r="715" spans="1:33" x14ac:dyDescent="0.2">
      <c r="A715" s="7" t="s">
        <v>481</v>
      </c>
      <c r="B715" t="s">
        <v>6</v>
      </c>
      <c r="C715" t="str">
        <f>LOOKUP(A715,collections!A:A,collections!D:D)</f>
        <v>E.alb</v>
      </c>
      <c r="D715" t="str">
        <f t="shared" si="14"/>
        <v>Adult</v>
      </c>
      <c r="E715" t="str">
        <f>LOOKUP(A715,collections!A:A,collections!I:I)</f>
        <v>Dried</v>
      </c>
      <c r="F715" s="1">
        <f>LOOKUP(A715,collections!A:A,collections!K:K) - LOOKUP(A715,collections!A:A,collections!E:E)</f>
        <v>316</v>
      </c>
      <c r="G715" s="11">
        <f>INDEX([1]Leaf!$A:$I, MATCH(LOOKUP(A715,collections!A:A,collections!Y:Y)&amp;"."&amp;RIGHT(B715),[1]Leaf!$E:$E,0), 6)</f>
        <v>31.64</v>
      </c>
      <c r="I715" s="9">
        <f>INDEX([1]Leaf!$A:$I, MATCH(LOOKUP(A715,collections!A:A,collections!Y:Y)&amp;"."&amp;RIGHT(B715),[1]Leaf!$E:$E,0), 7)</f>
        <v>1.0168999999999999</v>
      </c>
      <c r="R715" s="1">
        <v>5</v>
      </c>
      <c r="S715" s="1">
        <v>4</v>
      </c>
      <c r="T715" s="1">
        <v>4</v>
      </c>
      <c r="U715" s="1">
        <v>5</v>
      </c>
      <c r="V715" s="1">
        <v>3</v>
      </c>
      <c r="W715" s="1">
        <v>3</v>
      </c>
      <c r="X715" s="1">
        <v>5</v>
      </c>
      <c r="Y715" s="1">
        <v>4</v>
      </c>
      <c r="Z715" s="1">
        <v>2</v>
      </c>
      <c r="AA715" s="1">
        <v>21</v>
      </c>
      <c r="AB715" s="1">
        <v>4</v>
      </c>
      <c r="AC715" s="1">
        <v>18</v>
      </c>
      <c r="AD715" s="1">
        <v>5</v>
      </c>
      <c r="AE715" s="1">
        <v>20</v>
      </c>
      <c r="AF715" s="1">
        <v>3</v>
      </c>
      <c r="AG715" s="1">
        <v>5</v>
      </c>
    </row>
    <row r="716" spans="1:33" x14ac:dyDescent="0.2">
      <c r="A716" s="7" t="s">
        <v>481</v>
      </c>
      <c r="B716" t="s">
        <v>7</v>
      </c>
      <c r="C716" t="str">
        <f>LOOKUP(A716,collections!A:A,collections!D:D)</f>
        <v>E.alb</v>
      </c>
      <c r="D716" t="str">
        <f t="shared" si="14"/>
        <v>Adult</v>
      </c>
      <c r="E716" t="str">
        <f>LOOKUP(A716,collections!A:A,collections!I:I)</f>
        <v>Dried</v>
      </c>
      <c r="F716" s="1">
        <f>LOOKUP(A716,collections!A:A,collections!K:K) - LOOKUP(A716,collections!A:A,collections!E:E)</f>
        <v>316</v>
      </c>
      <c r="G716" s="11">
        <f>INDEX([1]Leaf!$A:$I, MATCH(LOOKUP(A716,collections!A:A,collections!Y:Y)&amp;"."&amp;RIGHT(B716),[1]Leaf!$E:$E,0), 6)</f>
        <v>30.2</v>
      </c>
      <c r="I716" s="9">
        <f>INDEX([1]Leaf!$A:$I, MATCH(LOOKUP(A716,collections!A:A,collections!Y:Y)&amp;"."&amp;RIGHT(B716),[1]Leaf!$E:$E,0), 7)</f>
        <v>0.96220000000000006</v>
      </c>
      <c r="R716" s="1">
        <v>6</v>
      </c>
      <c r="S716" s="1">
        <v>9</v>
      </c>
      <c r="T716" s="1">
        <v>6</v>
      </c>
      <c r="U716" s="1">
        <v>10</v>
      </c>
      <c r="V716" s="1">
        <v>4</v>
      </c>
      <c r="W716" s="1">
        <v>11</v>
      </c>
      <c r="X716" s="1">
        <v>4</v>
      </c>
      <c r="Y716" s="1">
        <v>8</v>
      </c>
      <c r="Z716" s="1">
        <v>6</v>
      </c>
      <c r="AA716" s="1">
        <v>16</v>
      </c>
      <c r="AB716" s="1">
        <v>4</v>
      </c>
      <c r="AC716" s="1">
        <v>17</v>
      </c>
      <c r="AD716" s="1">
        <v>4</v>
      </c>
      <c r="AE716" s="1">
        <v>19</v>
      </c>
      <c r="AF716" s="1">
        <v>5</v>
      </c>
      <c r="AG716" s="1">
        <v>17</v>
      </c>
    </row>
    <row r="717" spans="1:33" x14ac:dyDescent="0.2">
      <c r="A717" s="7" t="s">
        <v>481</v>
      </c>
      <c r="B717" t="s">
        <v>39</v>
      </c>
      <c r="C717" t="str">
        <f>LOOKUP(A717,collections!A:A,collections!D:D)</f>
        <v>E.alb</v>
      </c>
      <c r="D717" t="str">
        <f t="shared" si="14"/>
        <v>Adult</v>
      </c>
      <c r="E717" t="str">
        <f>LOOKUP(A717,collections!A:A,collections!I:I)</f>
        <v>Dried</v>
      </c>
      <c r="F717" s="1">
        <f>LOOKUP(A717,collections!A:A,collections!K:K) - LOOKUP(A717,collections!A:A,collections!E:E)</f>
        <v>316</v>
      </c>
      <c r="G717" s="11">
        <f>INDEX([1]Leaf!$A:$I, MATCH(LOOKUP(A717,collections!A:A,collections!Y:Y)&amp;"."&amp;RIGHT(B717),[1]Leaf!$E:$E,0), 6)</f>
        <v>35.56</v>
      </c>
      <c r="I717" s="9">
        <f>INDEX([1]Leaf!$A:$I, MATCH(LOOKUP(A717,collections!A:A,collections!Y:Y)&amp;"."&amp;RIGHT(B717),[1]Leaf!$E:$E,0), 7)</f>
        <v>1.1611</v>
      </c>
      <c r="R717" s="1">
        <v>2</v>
      </c>
      <c r="S717" s="1">
        <v>7</v>
      </c>
      <c r="T717" s="1">
        <v>2</v>
      </c>
      <c r="U717" s="1">
        <v>5</v>
      </c>
      <c r="V717" s="1">
        <v>4</v>
      </c>
      <c r="W717" s="1">
        <v>4</v>
      </c>
      <c r="X717" s="1">
        <v>5</v>
      </c>
      <c r="Y717" s="1">
        <v>3</v>
      </c>
      <c r="Z717" s="1">
        <v>4</v>
      </c>
      <c r="AA717" s="1">
        <v>11</v>
      </c>
      <c r="AB717" s="1">
        <v>5</v>
      </c>
      <c r="AC717" s="1">
        <v>15</v>
      </c>
      <c r="AD717" s="1">
        <v>3</v>
      </c>
      <c r="AE717" s="1">
        <v>16</v>
      </c>
      <c r="AF717" s="1">
        <v>3</v>
      </c>
      <c r="AG717" s="1">
        <v>10</v>
      </c>
    </row>
    <row r="718" spans="1:33" x14ac:dyDescent="0.2">
      <c r="A718" s="7" t="s">
        <v>503</v>
      </c>
      <c r="B718" t="s">
        <v>6</v>
      </c>
      <c r="C718" t="str">
        <f>LOOKUP(A718,collections!A:A,collections!D:D)</f>
        <v>E.alb</v>
      </c>
      <c r="D718" t="str">
        <f t="shared" si="14"/>
        <v>Adult</v>
      </c>
      <c r="E718" t="str">
        <f>LOOKUP(A718,collections!A:A,collections!I:I)</f>
        <v>Dried</v>
      </c>
      <c r="F718" s="1">
        <f>LOOKUP(A718,collections!A:A,collections!K:K) - LOOKUP(A718,collections!A:A,collections!E:E)</f>
        <v>316</v>
      </c>
      <c r="G718" s="11">
        <f>INDEX([1]Leaf!$A:$I, MATCH(LOOKUP(A718,collections!A:A,collections!Y:Y)&amp;"."&amp;RIGHT(B718),[1]Leaf!$E:$E,0), 6)</f>
        <v>19.57</v>
      </c>
      <c r="I718" s="9">
        <f>INDEX([1]Leaf!$A:$I, MATCH(LOOKUP(A718,collections!A:A,collections!Y:Y)&amp;"."&amp;RIGHT(B718),[1]Leaf!$E:$E,0), 7)</f>
        <v>0.48139999999999999</v>
      </c>
      <c r="R718" s="1">
        <v>4</v>
      </c>
      <c r="S718" s="1">
        <v>13</v>
      </c>
      <c r="T718" s="1">
        <v>4</v>
      </c>
      <c r="U718" s="1">
        <v>9</v>
      </c>
      <c r="V718" s="1">
        <v>3</v>
      </c>
      <c r="W718" s="1">
        <v>8</v>
      </c>
      <c r="X718" s="1">
        <v>3</v>
      </c>
      <c r="Y718" s="1">
        <v>6</v>
      </c>
      <c r="Z718" s="1">
        <v>4</v>
      </c>
      <c r="AA718" s="1">
        <v>10</v>
      </c>
      <c r="AB718" s="1">
        <v>5</v>
      </c>
      <c r="AC718" s="1">
        <v>8</v>
      </c>
      <c r="AD718" s="1">
        <v>4</v>
      </c>
      <c r="AE718" s="1">
        <v>10</v>
      </c>
      <c r="AF718" s="1">
        <v>3</v>
      </c>
      <c r="AG718" s="1">
        <v>7</v>
      </c>
    </row>
    <row r="719" spans="1:33" x14ac:dyDescent="0.2">
      <c r="A719" s="7" t="s">
        <v>503</v>
      </c>
      <c r="B719" t="s">
        <v>7</v>
      </c>
      <c r="C719" t="str">
        <f>LOOKUP(A719,collections!A:A,collections!D:D)</f>
        <v>E.alb</v>
      </c>
      <c r="D719" t="str">
        <f t="shared" si="14"/>
        <v>Adult</v>
      </c>
      <c r="E719" t="str">
        <f>LOOKUP(A719,collections!A:A,collections!I:I)</f>
        <v>Dried</v>
      </c>
      <c r="F719" s="1">
        <f>LOOKUP(A719,collections!A:A,collections!K:K) - LOOKUP(A719,collections!A:A,collections!E:E)</f>
        <v>316</v>
      </c>
      <c r="G719" s="11">
        <f>INDEX([1]Leaf!$A:$I, MATCH(LOOKUP(A719,collections!A:A,collections!Y:Y)&amp;"."&amp;RIGHT(B719),[1]Leaf!$E:$E,0), 6)</f>
        <v>20.61</v>
      </c>
      <c r="I719" s="9">
        <f>INDEX([1]Leaf!$A:$I, MATCH(LOOKUP(A719,collections!A:A,collections!Y:Y)&amp;"."&amp;RIGHT(B719),[1]Leaf!$E:$E,0), 7)</f>
        <v>0.66249999999999998</v>
      </c>
      <c r="R719" s="1">
        <v>6</v>
      </c>
      <c r="S719" s="1">
        <v>4</v>
      </c>
      <c r="T719" s="1">
        <v>7</v>
      </c>
      <c r="U719" s="1">
        <v>5</v>
      </c>
      <c r="V719" s="1">
        <v>3</v>
      </c>
      <c r="W719" s="1">
        <v>1</v>
      </c>
      <c r="X719" s="1">
        <v>3</v>
      </c>
      <c r="Y719" s="1">
        <v>3</v>
      </c>
      <c r="Z719" s="1">
        <v>3</v>
      </c>
      <c r="AA719" s="1">
        <v>7</v>
      </c>
      <c r="AB719" s="1">
        <v>2</v>
      </c>
      <c r="AC719" s="1">
        <v>10</v>
      </c>
      <c r="AD719" s="1">
        <v>4</v>
      </c>
      <c r="AE719" s="1">
        <v>14</v>
      </c>
      <c r="AF719" s="1">
        <v>5</v>
      </c>
      <c r="AG719" s="1">
        <v>10</v>
      </c>
    </row>
    <row r="720" spans="1:33" x14ac:dyDescent="0.2">
      <c r="A720" s="7" t="s">
        <v>503</v>
      </c>
      <c r="B720" t="s">
        <v>39</v>
      </c>
      <c r="C720" t="str">
        <f>LOOKUP(A720,collections!A:A,collections!D:D)</f>
        <v>E.alb</v>
      </c>
      <c r="D720" t="str">
        <f t="shared" si="14"/>
        <v>Adult</v>
      </c>
      <c r="E720" t="str">
        <f>LOOKUP(A720,collections!A:A,collections!I:I)</f>
        <v>Dried</v>
      </c>
      <c r="F720" s="1">
        <f>LOOKUP(A720,collections!A:A,collections!K:K) - LOOKUP(A720,collections!A:A,collections!E:E)</f>
        <v>316</v>
      </c>
      <c r="G720" s="11">
        <f>INDEX([1]Leaf!$A:$I, MATCH(LOOKUP(A720,collections!A:A,collections!Y:Y)&amp;"."&amp;RIGHT(B720),[1]Leaf!$E:$E,0), 6)</f>
        <v>26.33</v>
      </c>
      <c r="I720" s="9">
        <f>INDEX([1]Leaf!$A:$I, MATCH(LOOKUP(A720,collections!A:A,collections!Y:Y)&amp;"."&amp;RIGHT(B720),[1]Leaf!$E:$E,0), 7)</f>
        <v>0.80579999999999996</v>
      </c>
      <c r="R720" s="1">
        <v>7</v>
      </c>
      <c r="S720" s="1">
        <v>8</v>
      </c>
      <c r="T720" s="1">
        <v>5</v>
      </c>
      <c r="U720" s="1">
        <v>9</v>
      </c>
      <c r="V720" s="1">
        <v>2</v>
      </c>
      <c r="W720" s="1">
        <v>7</v>
      </c>
      <c r="X720" s="1">
        <v>3</v>
      </c>
      <c r="Y720" s="1">
        <v>6</v>
      </c>
      <c r="Z720" s="1">
        <v>2</v>
      </c>
      <c r="AA720" s="1">
        <v>5</v>
      </c>
      <c r="AB720" s="1">
        <v>4</v>
      </c>
      <c r="AC720" s="1">
        <v>7</v>
      </c>
      <c r="AD720" s="1">
        <v>3</v>
      </c>
      <c r="AE720" s="1">
        <v>12</v>
      </c>
      <c r="AF720" s="1">
        <v>3</v>
      </c>
      <c r="AG720" s="1">
        <v>14</v>
      </c>
    </row>
    <row r="721" spans="1:33" x14ac:dyDescent="0.2">
      <c r="A721" s="7" t="s">
        <v>508</v>
      </c>
      <c r="B721" t="s">
        <v>6</v>
      </c>
      <c r="C721" t="str">
        <f>LOOKUP(A721,collections!A:A,collections!D:D)</f>
        <v>E.alb</v>
      </c>
      <c r="D721" t="str">
        <f t="shared" si="14"/>
        <v>Adult</v>
      </c>
      <c r="E721" t="str">
        <f>LOOKUP(A721,collections!A:A,collections!I:I)</f>
        <v>Dried</v>
      </c>
      <c r="F721" s="1">
        <f>LOOKUP(A721,collections!A:A,collections!K:K) - LOOKUP(A721,collections!A:A,collections!E:E)</f>
        <v>316</v>
      </c>
      <c r="G721" s="11">
        <f>INDEX([1]Leaf!$A:$I, MATCH(LOOKUP(A721,collections!A:A,collections!Y:Y)&amp;"."&amp;RIGHT(B721),[1]Leaf!$E:$E,0), 6)</f>
        <v>23.37</v>
      </c>
      <c r="I721" s="9">
        <f>INDEX([1]Leaf!$A:$I, MATCH(LOOKUP(A721,collections!A:A,collections!Y:Y)&amp;"."&amp;RIGHT(B721),[1]Leaf!$E:$E,0), 7)</f>
        <v>0.7792</v>
      </c>
      <c r="R721" s="1">
        <v>4</v>
      </c>
      <c r="S721" s="1">
        <v>10</v>
      </c>
      <c r="T721" s="1">
        <v>6</v>
      </c>
      <c r="U721" s="1">
        <v>10</v>
      </c>
      <c r="V721" s="1">
        <v>3</v>
      </c>
      <c r="W721" s="1">
        <v>8</v>
      </c>
      <c r="X721" s="1">
        <v>4</v>
      </c>
      <c r="Y721" s="1">
        <v>7</v>
      </c>
      <c r="Z721" s="1">
        <v>2</v>
      </c>
      <c r="AA721" s="1">
        <v>10</v>
      </c>
      <c r="AB721" s="1">
        <v>3</v>
      </c>
      <c r="AC721" s="1">
        <v>11</v>
      </c>
      <c r="AD721" s="1">
        <v>4</v>
      </c>
      <c r="AE721" s="1">
        <v>11</v>
      </c>
      <c r="AF721" s="1">
        <v>4</v>
      </c>
      <c r="AG721" s="1">
        <v>10</v>
      </c>
    </row>
    <row r="722" spans="1:33" x14ac:dyDescent="0.2">
      <c r="A722" s="7" t="s">
        <v>508</v>
      </c>
      <c r="B722" t="s">
        <v>7</v>
      </c>
      <c r="C722" t="str">
        <f>LOOKUP(A722,collections!A:A,collections!D:D)</f>
        <v>E.alb</v>
      </c>
      <c r="D722" t="str">
        <f t="shared" si="14"/>
        <v>Adult</v>
      </c>
      <c r="E722" t="str">
        <f>LOOKUP(A722,collections!A:A,collections!I:I)</f>
        <v>Dried</v>
      </c>
      <c r="F722" s="1">
        <f>LOOKUP(A722,collections!A:A,collections!K:K) - LOOKUP(A722,collections!A:A,collections!E:E)</f>
        <v>316</v>
      </c>
      <c r="G722" s="11">
        <f>INDEX([1]Leaf!$A:$I, MATCH(LOOKUP(A722,collections!A:A,collections!Y:Y)&amp;"."&amp;RIGHT(B722),[1]Leaf!$E:$E,0), 6)</f>
        <v>26.4</v>
      </c>
      <c r="I722" s="9">
        <f>INDEX([1]Leaf!$A:$I, MATCH(LOOKUP(A722,collections!A:A,collections!Y:Y)&amp;"."&amp;RIGHT(B722),[1]Leaf!$E:$E,0), 7)</f>
        <v>0.75890000000000002</v>
      </c>
      <c r="R722" s="1">
        <v>6</v>
      </c>
      <c r="S722" s="1">
        <v>3</v>
      </c>
      <c r="T722" s="1">
        <v>5</v>
      </c>
      <c r="U722" s="1">
        <v>6</v>
      </c>
      <c r="V722" s="1">
        <v>3</v>
      </c>
      <c r="W722" s="1">
        <v>3</v>
      </c>
      <c r="X722" s="1">
        <v>2</v>
      </c>
      <c r="Y722" s="1">
        <v>4</v>
      </c>
      <c r="Z722" s="1">
        <v>1</v>
      </c>
      <c r="AA722" s="1">
        <v>6</v>
      </c>
      <c r="AB722" s="1">
        <v>2</v>
      </c>
      <c r="AC722" s="1">
        <v>5</v>
      </c>
      <c r="AD722" s="1">
        <v>3</v>
      </c>
      <c r="AE722" s="1">
        <v>21</v>
      </c>
      <c r="AF722" s="1">
        <v>3</v>
      </c>
      <c r="AG722" s="1">
        <v>19</v>
      </c>
    </row>
    <row r="723" spans="1:33" x14ac:dyDescent="0.2">
      <c r="A723" s="7" t="s">
        <v>508</v>
      </c>
      <c r="B723" t="s">
        <v>39</v>
      </c>
      <c r="C723" t="str">
        <f>LOOKUP(A723,collections!A:A,collections!D:D)</f>
        <v>E.alb</v>
      </c>
      <c r="D723" t="str">
        <f t="shared" si="14"/>
        <v>Adult</v>
      </c>
      <c r="E723" t="str">
        <f>LOOKUP(A723,collections!A:A,collections!I:I)</f>
        <v>Dried</v>
      </c>
      <c r="F723" s="1">
        <f>LOOKUP(A723,collections!A:A,collections!K:K) - LOOKUP(A723,collections!A:A,collections!E:E)</f>
        <v>316</v>
      </c>
      <c r="G723" s="11">
        <f>INDEX([1]Leaf!$A:$I, MATCH(LOOKUP(A723,collections!A:A,collections!Y:Y)&amp;"."&amp;RIGHT(B723),[1]Leaf!$E:$E,0), 6)</f>
        <v>40.57</v>
      </c>
      <c r="I723" s="9">
        <f>INDEX([1]Leaf!$A:$I, MATCH(LOOKUP(A723,collections!A:A,collections!Y:Y)&amp;"."&amp;RIGHT(B723),[1]Leaf!$E:$E,0), 7)</f>
        <v>1.0432999999999999</v>
      </c>
      <c r="R723" s="1">
        <v>4</v>
      </c>
      <c r="S723" s="1">
        <v>8</v>
      </c>
      <c r="T723" s="1">
        <v>4</v>
      </c>
      <c r="U723" s="1">
        <v>9</v>
      </c>
      <c r="V723" s="1">
        <v>4</v>
      </c>
      <c r="W723" s="1">
        <v>9</v>
      </c>
      <c r="X723" s="1">
        <v>3</v>
      </c>
      <c r="Y723" s="1">
        <v>10</v>
      </c>
      <c r="Z723" s="1">
        <v>4</v>
      </c>
      <c r="AA723" s="1">
        <v>18</v>
      </c>
      <c r="AB723" s="1">
        <v>4</v>
      </c>
      <c r="AC723" s="1">
        <v>21</v>
      </c>
      <c r="AD723" s="1">
        <v>3</v>
      </c>
      <c r="AE723" s="1">
        <v>15</v>
      </c>
      <c r="AF723" s="1">
        <v>4</v>
      </c>
      <c r="AG723" s="1">
        <v>14</v>
      </c>
    </row>
    <row r="724" spans="1:33" x14ac:dyDescent="0.2">
      <c r="A724" s="7" t="s">
        <v>509</v>
      </c>
      <c r="B724" t="s">
        <v>6</v>
      </c>
      <c r="C724" t="str">
        <f>LOOKUP(A724,collections!A:A,collections!D:D)</f>
        <v>E.man</v>
      </c>
      <c r="D724" t="str">
        <f t="shared" si="14"/>
        <v>Adult</v>
      </c>
      <c r="E724" t="str">
        <f>LOOKUP(A724,collections!A:A,collections!I:I)</f>
        <v>Dried</v>
      </c>
      <c r="F724" s="1">
        <f>LOOKUP(A724,collections!A:A,collections!K:K) - LOOKUP(A724,collections!A:A,collections!E:E)</f>
        <v>285</v>
      </c>
      <c r="G724" s="11">
        <f>INDEX([1]Leaf!$A:$I, MATCH(LOOKUP(A724,collections!A:A,collections!Y:Y)&amp;"."&amp;RIGHT(B724),[1]Leaf!$E:$E,0), 6)</f>
        <v>15.58</v>
      </c>
      <c r="I724" s="9">
        <f>INDEX([1]Leaf!$A:$I, MATCH(LOOKUP(A724,collections!A:A,collections!Y:Y)&amp;"."&amp;RIGHT(B724),[1]Leaf!$E:$E,0), 7)</f>
        <v>0.35439999999999999</v>
      </c>
      <c r="R724" s="1">
        <v>4</v>
      </c>
      <c r="S724" s="1">
        <v>8</v>
      </c>
      <c r="T724" s="1">
        <v>4</v>
      </c>
      <c r="U724" s="1">
        <v>7</v>
      </c>
      <c r="V724" s="1">
        <v>4</v>
      </c>
      <c r="W724" s="1">
        <v>9</v>
      </c>
      <c r="X724" s="1">
        <v>4</v>
      </c>
      <c r="Y724" s="1">
        <v>4</v>
      </c>
      <c r="Z724" s="1">
        <v>4</v>
      </c>
      <c r="AA724" s="1">
        <v>11</v>
      </c>
      <c r="AB724" s="1">
        <v>5</v>
      </c>
      <c r="AC724" s="1">
        <v>15</v>
      </c>
      <c r="AD724" s="1">
        <v>4</v>
      </c>
      <c r="AE724" s="1">
        <v>12</v>
      </c>
      <c r="AF724" s="1">
        <v>6</v>
      </c>
      <c r="AG724" s="1">
        <v>16</v>
      </c>
    </row>
    <row r="725" spans="1:33" x14ac:dyDescent="0.2">
      <c r="A725" s="7" t="s">
        <v>509</v>
      </c>
      <c r="B725" t="s">
        <v>7</v>
      </c>
      <c r="C725" t="str">
        <f>LOOKUP(A725,collections!A:A,collections!D:D)</f>
        <v>E.man</v>
      </c>
      <c r="D725" t="str">
        <f t="shared" si="14"/>
        <v>Adult</v>
      </c>
      <c r="E725" t="str">
        <f>LOOKUP(A725,collections!A:A,collections!I:I)</f>
        <v>Dried</v>
      </c>
      <c r="F725" s="1">
        <f>LOOKUP(A725,collections!A:A,collections!K:K) - LOOKUP(A725,collections!A:A,collections!E:E)</f>
        <v>285</v>
      </c>
      <c r="G725" s="11">
        <f>INDEX([1]Leaf!$A:$I, MATCH(LOOKUP(A725,collections!A:A,collections!Y:Y)&amp;"."&amp;RIGHT(B725),[1]Leaf!$E:$E,0), 6)</f>
        <v>21.42</v>
      </c>
      <c r="I725" s="9">
        <f>INDEX([1]Leaf!$A:$I, MATCH(LOOKUP(A725,collections!A:A,collections!Y:Y)&amp;"."&amp;RIGHT(B725),[1]Leaf!$E:$E,0), 7)</f>
        <v>0.44180000000000003</v>
      </c>
      <c r="R725" s="1">
        <v>5</v>
      </c>
      <c r="S725" s="1">
        <v>9</v>
      </c>
      <c r="T725" s="1">
        <v>6</v>
      </c>
      <c r="U725" s="1">
        <v>7</v>
      </c>
      <c r="V725" s="1">
        <v>5</v>
      </c>
      <c r="W725" s="1">
        <v>11</v>
      </c>
      <c r="X725" s="1">
        <v>5</v>
      </c>
      <c r="Y725" s="1">
        <v>9</v>
      </c>
      <c r="Z725" s="1">
        <v>8</v>
      </c>
      <c r="AA725" s="1">
        <v>6</v>
      </c>
      <c r="AB725" s="1">
        <v>6</v>
      </c>
      <c r="AC725" s="1">
        <v>10</v>
      </c>
      <c r="AD725" s="1">
        <v>4</v>
      </c>
      <c r="AE725" s="1">
        <v>10</v>
      </c>
      <c r="AF725" s="1">
        <v>8</v>
      </c>
      <c r="AG725" s="1">
        <v>16</v>
      </c>
    </row>
    <row r="726" spans="1:33" x14ac:dyDescent="0.2">
      <c r="A726" s="7" t="s">
        <v>509</v>
      </c>
      <c r="B726" t="s">
        <v>39</v>
      </c>
      <c r="C726" t="str">
        <f>LOOKUP(A726,collections!A:A,collections!D:D)</f>
        <v>E.man</v>
      </c>
      <c r="D726" t="str">
        <f t="shared" si="14"/>
        <v>Adult</v>
      </c>
      <c r="E726" t="str">
        <f>LOOKUP(A726,collections!A:A,collections!I:I)</f>
        <v>Dried</v>
      </c>
      <c r="F726" s="1">
        <f>LOOKUP(A726,collections!A:A,collections!K:K) - LOOKUP(A726,collections!A:A,collections!E:E)</f>
        <v>285</v>
      </c>
      <c r="G726" s="11">
        <f>INDEX([1]Leaf!$A:$I, MATCH(LOOKUP(A726,collections!A:A,collections!Y:Y)&amp;"."&amp;RIGHT(B726),[1]Leaf!$E:$E,0), 6)</f>
        <v>40.81</v>
      </c>
      <c r="I726" s="9">
        <f>INDEX([1]Leaf!$A:$I, MATCH(LOOKUP(A726,collections!A:A,collections!Y:Y)&amp;"."&amp;RIGHT(B726),[1]Leaf!$E:$E,0), 7)</f>
        <v>0.86399999999999999</v>
      </c>
      <c r="R726" s="1">
        <v>8</v>
      </c>
      <c r="S726" s="1">
        <v>8</v>
      </c>
      <c r="T726" s="1">
        <v>6</v>
      </c>
      <c r="U726" s="1">
        <v>9</v>
      </c>
      <c r="V726" s="1">
        <v>4</v>
      </c>
      <c r="W726" s="1">
        <v>12</v>
      </c>
      <c r="X726" s="1">
        <v>6</v>
      </c>
      <c r="Y726" s="1">
        <v>7</v>
      </c>
      <c r="Z726" s="1">
        <v>4</v>
      </c>
      <c r="AA726" s="1">
        <v>7</v>
      </c>
      <c r="AB726" s="1">
        <v>5</v>
      </c>
      <c r="AC726" s="1">
        <v>9</v>
      </c>
      <c r="AD726" s="1">
        <v>4</v>
      </c>
      <c r="AE726" s="1">
        <v>5</v>
      </c>
      <c r="AF726" s="1">
        <v>5</v>
      </c>
      <c r="AG726" s="1">
        <v>6</v>
      </c>
    </row>
    <row r="727" spans="1:33" x14ac:dyDescent="0.2">
      <c r="A727" s="7" t="s">
        <v>510</v>
      </c>
      <c r="B727" t="s">
        <v>6</v>
      </c>
      <c r="C727" t="str">
        <f>LOOKUP(A727,collections!A:A,collections!D:D)</f>
        <v>E.man</v>
      </c>
      <c r="D727" t="str">
        <f t="shared" si="14"/>
        <v>Adult</v>
      </c>
      <c r="E727" t="str">
        <f>LOOKUP(A727,collections!A:A,collections!I:I)</f>
        <v>Dried</v>
      </c>
      <c r="F727" s="1">
        <f>LOOKUP(A727,collections!A:A,collections!K:K) - LOOKUP(A727,collections!A:A,collections!E:E)</f>
        <v>285</v>
      </c>
      <c r="G727" s="11">
        <f>INDEX([1]Leaf!$A:$I, MATCH(LOOKUP(A727,collections!A:A,collections!Y:Y)&amp;"."&amp;RIGHT(B727),[1]Leaf!$E:$E,0), 6)</f>
        <v>10.36</v>
      </c>
      <c r="I727" s="9">
        <f>INDEX([1]Leaf!$A:$I, MATCH(LOOKUP(A727,collections!A:A,collections!Y:Y)&amp;"."&amp;RIGHT(B727),[1]Leaf!$E:$E,0), 7)</f>
        <v>0.12670000000000001</v>
      </c>
      <c r="R727" s="1">
        <v>7</v>
      </c>
      <c r="S727" s="1">
        <v>16</v>
      </c>
      <c r="T727" s="1">
        <v>4</v>
      </c>
      <c r="U727" s="1">
        <v>16</v>
      </c>
      <c r="V727" s="1">
        <v>4</v>
      </c>
      <c r="W727" s="1">
        <v>11</v>
      </c>
      <c r="X727" s="1">
        <v>6</v>
      </c>
      <c r="Y727" s="1">
        <v>14</v>
      </c>
      <c r="Z727" s="1">
        <v>4</v>
      </c>
      <c r="AA727" s="1">
        <v>14</v>
      </c>
      <c r="AB727" s="1">
        <v>5</v>
      </c>
      <c r="AC727" s="1">
        <v>16</v>
      </c>
      <c r="AD727" s="1">
        <v>7</v>
      </c>
      <c r="AE727" s="1">
        <v>11</v>
      </c>
      <c r="AF727" s="1">
        <v>4</v>
      </c>
      <c r="AG727" s="1">
        <v>12</v>
      </c>
    </row>
    <row r="728" spans="1:33" x14ac:dyDescent="0.2">
      <c r="A728" s="7" t="s">
        <v>510</v>
      </c>
      <c r="B728" t="s">
        <v>7</v>
      </c>
      <c r="C728" t="str">
        <f>LOOKUP(A728,collections!A:A,collections!D:D)</f>
        <v>E.man</v>
      </c>
      <c r="D728" t="str">
        <f t="shared" si="14"/>
        <v>Adult</v>
      </c>
      <c r="E728" t="str">
        <f>LOOKUP(A728,collections!A:A,collections!I:I)</f>
        <v>Dried</v>
      </c>
      <c r="F728" s="1">
        <f>LOOKUP(A728,collections!A:A,collections!K:K) - LOOKUP(A728,collections!A:A,collections!E:E)</f>
        <v>285</v>
      </c>
      <c r="G728" s="11">
        <f>INDEX([1]Leaf!$A:$I, MATCH(LOOKUP(A728,collections!A:A,collections!Y:Y)&amp;"."&amp;RIGHT(B728),[1]Leaf!$E:$E,0), 6)</f>
        <v>17.420000000000002</v>
      </c>
      <c r="I728" s="9">
        <f>INDEX([1]Leaf!$A:$I, MATCH(LOOKUP(A728,collections!A:A,collections!Y:Y)&amp;"."&amp;RIGHT(B728),[1]Leaf!$E:$E,0), 7)</f>
        <v>0.2198</v>
      </c>
      <c r="R728" s="1">
        <v>5</v>
      </c>
      <c r="S728" s="1">
        <v>16</v>
      </c>
      <c r="T728" s="1">
        <v>8</v>
      </c>
      <c r="U728" s="1">
        <v>11</v>
      </c>
      <c r="V728" s="1">
        <v>5</v>
      </c>
      <c r="W728" s="1">
        <v>13</v>
      </c>
      <c r="X728" s="1">
        <v>7</v>
      </c>
      <c r="Y728" s="1">
        <v>11</v>
      </c>
      <c r="Z728" s="1">
        <v>4</v>
      </c>
      <c r="AA728" s="1">
        <v>8</v>
      </c>
      <c r="AB728" s="1">
        <v>4</v>
      </c>
      <c r="AC728" s="1">
        <v>11</v>
      </c>
      <c r="AD728" s="1">
        <v>3</v>
      </c>
      <c r="AE728" s="1">
        <v>11</v>
      </c>
      <c r="AF728" s="1">
        <v>5</v>
      </c>
      <c r="AG728" s="1">
        <v>12</v>
      </c>
    </row>
    <row r="729" spans="1:33" x14ac:dyDescent="0.2">
      <c r="A729" s="7" t="s">
        <v>510</v>
      </c>
      <c r="B729" t="s">
        <v>39</v>
      </c>
      <c r="C729" t="str">
        <f>LOOKUP(A729,collections!A:A,collections!D:D)</f>
        <v>E.man</v>
      </c>
      <c r="D729" t="str">
        <f t="shared" si="14"/>
        <v>Adult</v>
      </c>
      <c r="E729" t="str">
        <f>LOOKUP(A729,collections!A:A,collections!I:I)</f>
        <v>Dried</v>
      </c>
      <c r="F729" s="1">
        <f>LOOKUP(A729,collections!A:A,collections!K:K) - LOOKUP(A729,collections!A:A,collections!E:E)</f>
        <v>285</v>
      </c>
      <c r="G729" s="11">
        <f>INDEX([1]Leaf!$A:$I, MATCH(LOOKUP(A729,collections!A:A,collections!Y:Y)&amp;"."&amp;RIGHT(B729),[1]Leaf!$E:$E,0), 6)</f>
        <v>29.72</v>
      </c>
      <c r="I729" s="9">
        <f>INDEX([1]Leaf!$A:$I, MATCH(LOOKUP(A729,collections!A:A,collections!Y:Y)&amp;"."&amp;RIGHT(B729),[1]Leaf!$E:$E,0), 7)</f>
        <v>0.44479999999999997</v>
      </c>
      <c r="R729" s="1">
        <v>7</v>
      </c>
      <c r="S729" s="1">
        <v>15</v>
      </c>
      <c r="T729" s="1">
        <v>5</v>
      </c>
      <c r="U729" s="1">
        <v>16</v>
      </c>
      <c r="V729" s="1">
        <v>6</v>
      </c>
      <c r="W729" s="1">
        <v>12</v>
      </c>
      <c r="X729" s="1">
        <v>6</v>
      </c>
      <c r="Y729" s="1">
        <v>9</v>
      </c>
      <c r="Z729" s="1">
        <v>8</v>
      </c>
      <c r="AA729" s="1">
        <v>4</v>
      </c>
      <c r="AB729" s="1">
        <v>5</v>
      </c>
      <c r="AC729" s="1">
        <v>6</v>
      </c>
      <c r="AD729" s="1">
        <v>7</v>
      </c>
      <c r="AE729" s="1">
        <v>1</v>
      </c>
      <c r="AF729" s="1">
        <v>5</v>
      </c>
      <c r="AG729" s="1">
        <v>3</v>
      </c>
    </row>
    <row r="730" spans="1:33" x14ac:dyDescent="0.2">
      <c r="A730" s="7" t="s">
        <v>527</v>
      </c>
      <c r="B730" t="s">
        <v>6</v>
      </c>
      <c r="C730" t="str">
        <f>LOOKUP(A730,collections!A:A,collections!D:D)</f>
        <v>E.man</v>
      </c>
      <c r="D730" t="str">
        <f t="shared" si="14"/>
        <v>Adult</v>
      </c>
      <c r="E730" t="str">
        <f>LOOKUP(A730,collections!A:A,collections!I:I)</f>
        <v>Dried</v>
      </c>
      <c r="F730" s="1">
        <f>LOOKUP(A730,collections!A:A,collections!K:K) - LOOKUP(A730,collections!A:A,collections!E:E)</f>
        <v>285</v>
      </c>
      <c r="G730" s="11">
        <f>INDEX([1]Leaf!$A:$I, MATCH(LOOKUP(A730,collections!A:A,collections!Y:Y)&amp;"."&amp;RIGHT(B730),[1]Leaf!$E:$E,0), 6)</f>
        <v>7.47</v>
      </c>
      <c r="I730" s="9">
        <f>INDEX([1]Leaf!$A:$I, MATCH(LOOKUP(A730,collections!A:A,collections!Y:Y)&amp;"."&amp;RIGHT(B730),[1]Leaf!$E:$E,0), 7)</f>
        <v>0.1042</v>
      </c>
      <c r="R730" s="1">
        <v>9</v>
      </c>
      <c r="S730" s="1">
        <v>21</v>
      </c>
      <c r="T730" s="1">
        <v>8</v>
      </c>
      <c r="U730" s="1">
        <v>16</v>
      </c>
      <c r="V730" s="1">
        <v>6</v>
      </c>
      <c r="W730" s="1">
        <v>16</v>
      </c>
      <c r="X730" s="1">
        <v>7</v>
      </c>
      <c r="Y730" s="1">
        <v>19</v>
      </c>
      <c r="Z730" s="1">
        <v>7</v>
      </c>
      <c r="AA730" s="1">
        <v>8</v>
      </c>
      <c r="AB730" s="1">
        <v>5</v>
      </c>
      <c r="AC730" s="1">
        <v>11</v>
      </c>
      <c r="AD730" s="1">
        <v>7</v>
      </c>
      <c r="AE730" s="1">
        <v>8</v>
      </c>
      <c r="AF730" s="1">
        <v>7</v>
      </c>
      <c r="AG730" s="1">
        <v>10</v>
      </c>
    </row>
    <row r="731" spans="1:33" x14ac:dyDescent="0.2">
      <c r="A731" s="7" t="s">
        <v>527</v>
      </c>
      <c r="B731" t="s">
        <v>7</v>
      </c>
      <c r="C731" t="str">
        <f>LOOKUP(A731,collections!A:A,collections!D:D)</f>
        <v>E.man</v>
      </c>
      <c r="D731" t="str">
        <f t="shared" si="14"/>
        <v>Adult</v>
      </c>
      <c r="E731" t="str">
        <f>LOOKUP(A731,collections!A:A,collections!I:I)</f>
        <v>Dried</v>
      </c>
      <c r="F731" s="1">
        <f>LOOKUP(A731,collections!A:A,collections!K:K) - LOOKUP(A731,collections!A:A,collections!E:E)</f>
        <v>285</v>
      </c>
      <c r="G731" s="11">
        <f>INDEX([1]Leaf!$A:$I, MATCH(LOOKUP(A731,collections!A:A,collections!Y:Y)&amp;"."&amp;RIGHT(B731),[1]Leaf!$E:$E,0), 6)</f>
        <v>25.64</v>
      </c>
      <c r="I731" s="9">
        <f>INDEX([1]Leaf!$A:$I, MATCH(LOOKUP(A731,collections!A:A,collections!Y:Y)&amp;"."&amp;RIGHT(B731),[1]Leaf!$E:$E,0), 7)</f>
        <v>0.36109999999999998</v>
      </c>
      <c r="R731" s="1">
        <v>8</v>
      </c>
      <c r="S731" s="1">
        <v>16</v>
      </c>
      <c r="T731" s="1">
        <v>5</v>
      </c>
      <c r="U731" s="1">
        <v>16</v>
      </c>
      <c r="V731" s="1">
        <v>7</v>
      </c>
      <c r="W731" s="1">
        <v>11</v>
      </c>
      <c r="X731" s="1">
        <v>6</v>
      </c>
      <c r="Y731" s="1">
        <v>12</v>
      </c>
      <c r="Z731" s="1">
        <v>7</v>
      </c>
      <c r="AA731" s="1">
        <v>8</v>
      </c>
      <c r="AB731" s="1">
        <v>7</v>
      </c>
      <c r="AC731" s="1">
        <v>7</v>
      </c>
      <c r="AD731" s="1">
        <v>5</v>
      </c>
      <c r="AE731" s="1">
        <v>7</v>
      </c>
      <c r="AF731" s="1">
        <v>5</v>
      </c>
      <c r="AG731" s="1">
        <v>9</v>
      </c>
    </row>
    <row r="732" spans="1:33" x14ac:dyDescent="0.2">
      <c r="A732" s="7" t="s">
        <v>527</v>
      </c>
      <c r="B732" t="s">
        <v>39</v>
      </c>
      <c r="C732" t="str">
        <f>LOOKUP(A732,collections!A:A,collections!D:D)</f>
        <v>E.man</v>
      </c>
      <c r="D732" t="str">
        <f t="shared" si="14"/>
        <v>Adult</v>
      </c>
      <c r="E732" t="str">
        <f>LOOKUP(A732,collections!A:A,collections!I:I)</f>
        <v>Dried</v>
      </c>
      <c r="F732" s="1">
        <f>LOOKUP(A732,collections!A:A,collections!K:K) - LOOKUP(A732,collections!A:A,collections!E:E)</f>
        <v>285</v>
      </c>
      <c r="G732" s="11">
        <f>INDEX([1]Leaf!$A:$I, MATCH(LOOKUP(A732,collections!A:A,collections!Y:Y)&amp;"."&amp;RIGHT(B732),[1]Leaf!$E:$E,0), 6)</f>
        <v>31.14</v>
      </c>
      <c r="I732" s="9">
        <f>INDEX([1]Leaf!$A:$I, MATCH(LOOKUP(A732,collections!A:A,collections!Y:Y)&amp;"."&amp;RIGHT(B732),[1]Leaf!$E:$E,0), 7)</f>
        <v>0.48970000000000002</v>
      </c>
      <c r="R732" s="1">
        <v>8</v>
      </c>
      <c r="S732" s="1">
        <v>13</v>
      </c>
      <c r="T732" s="1">
        <v>7</v>
      </c>
      <c r="U732" s="1">
        <v>14</v>
      </c>
      <c r="V732" s="1">
        <v>5</v>
      </c>
      <c r="W732" s="1">
        <v>14</v>
      </c>
      <c r="X732" s="1">
        <v>4</v>
      </c>
      <c r="Y732" s="1">
        <v>18</v>
      </c>
      <c r="Z732" s="1">
        <v>6</v>
      </c>
      <c r="AA732" s="1">
        <v>10</v>
      </c>
      <c r="AB732" s="1">
        <v>6</v>
      </c>
      <c r="AC732" s="1">
        <v>8</v>
      </c>
      <c r="AD732" s="1">
        <v>9</v>
      </c>
      <c r="AE732" s="1">
        <v>5</v>
      </c>
      <c r="AF732" s="1">
        <v>6</v>
      </c>
      <c r="AG732" s="1">
        <v>7</v>
      </c>
    </row>
    <row r="733" spans="1:33" x14ac:dyDescent="0.2">
      <c r="A733" s="7" t="s">
        <v>528</v>
      </c>
      <c r="B733" t="s">
        <v>6</v>
      </c>
      <c r="C733" t="str">
        <f>LOOKUP(A733,collections!A:A,collections!D:D)</f>
        <v>E.kyb</v>
      </c>
      <c r="D733" t="str">
        <f t="shared" si="14"/>
        <v>Adult</v>
      </c>
      <c r="E733" t="str">
        <f>LOOKUP(A733,collections!A:A,collections!I:I)</f>
        <v>Dried</v>
      </c>
      <c r="F733" s="1">
        <f>LOOKUP(A733,collections!A:A,collections!K:K) - LOOKUP(A733,collections!A:A,collections!E:E)</f>
        <v>285</v>
      </c>
      <c r="G733" s="11">
        <f>INDEX([1]Leaf!$A:$I, MATCH(LOOKUP(A733,collections!A:A,collections!Y:Y)&amp;"."&amp;RIGHT(B733),[1]Leaf!$E:$E,0), 6)</f>
        <v>3.99</v>
      </c>
      <c r="I733" s="9">
        <f>INDEX([1]Leaf!$A:$I, MATCH(LOOKUP(A733,collections!A:A,collections!Y:Y)&amp;"."&amp;RIGHT(B733),[1]Leaf!$E:$E,0), 7)</f>
        <v>0.1205</v>
      </c>
      <c r="R733" s="12">
        <v>3</v>
      </c>
      <c r="S733" s="12">
        <v>0</v>
      </c>
      <c r="T733" s="12">
        <v>1</v>
      </c>
      <c r="U733" s="12">
        <v>0</v>
      </c>
      <c r="V733" s="12">
        <v>3</v>
      </c>
      <c r="W733" s="12">
        <v>0</v>
      </c>
      <c r="X733" s="12">
        <v>3</v>
      </c>
      <c r="Y733" s="12">
        <v>0</v>
      </c>
      <c r="Z733" s="12">
        <v>1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</row>
    <row r="734" spans="1:33" x14ac:dyDescent="0.2">
      <c r="A734" s="7" t="s">
        <v>528</v>
      </c>
      <c r="B734" t="s">
        <v>7</v>
      </c>
      <c r="C734" t="str">
        <f>LOOKUP(A734,collections!A:A,collections!D:D)</f>
        <v>E.kyb</v>
      </c>
      <c r="D734" t="str">
        <f t="shared" si="14"/>
        <v>Adult</v>
      </c>
      <c r="E734" t="str">
        <f>LOOKUP(A734,collections!A:A,collections!I:I)</f>
        <v>Dried</v>
      </c>
      <c r="F734" s="1">
        <f>LOOKUP(A734,collections!A:A,collections!K:K) - LOOKUP(A734,collections!A:A,collections!E:E)</f>
        <v>285</v>
      </c>
      <c r="G734" s="11">
        <f>INDEX([1]Leaf!$A:$I, MATCH(LOOKUP(A734,collections!A:A,collections!Y:Y)&amp;"."&amp;RIGHT(B734),[1]Leaf!$E:$E,0), 6)</f>
        <v>6.76</v>
      </c>
      <c r="I734" s="9">
        <f>INDEX([1]Leaf!$A:$I, MATCH(LOOKUP(A734,collections!A:A,collections!Y:Y)&amp;"."&amp;RIGHT(B734),[1]Leaf!$E:$E,0), 7)</f>
        <v>0.17269999999999999</v>
      </c>
      <c r="R734" s="12">
        <v>1</v>
      </c>
      <c r="S734" s="12">
        <v>0</v>
      </c>
      <c r="T734" s="12">
        <v>4</v>
      </c>
      <c r="U734" s="12">
        <v>0</v>
      </c>
      <c r="V734" s="12">
        <v>3</v>
      </c>
      <c r="W734" s="12">
        <v>0</v>
      </c>
      <c r="X734" s="12">
        <v>4</v>
      </c>
      <c r="Y734" s="12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</row>
    <row r="735" spans="1:33" x14ac:dyDescent="0.2">
      <c r="A735" s="7" t="s">
        <v>528</v>
      </c>
      <c r="B735" t="s">
        <v>39</v>
      </c>
      <c r="C735" t="str">
        <f>LOOKUP(A735,collections!A:A,collections!D:D)</f>
        <v>E.kyb</v>
      </c>
      <c r="D735" t="str">
        <f t="shared" si="14"/>
        <v>Adult</v>
      </c>
      <c r="E735" t="str">
        <f>LOOKUP(A735,collections!A:A,collections!I:I)</f>
        <v>Dried</v>
      </c>
      <c r="F735" s="1">
        <f>LOOKUP(A735,collections!A:A,collections!K:K) - LOOKUP(A735,collections!A:A,collections!E:E)</f>
        <v>285</v>
      </c>
      <c r="G735" s="11">
        <f>INDEX([1]Leaf!$A:$I, MATCH(LOOKUP(A735,collections!A:A,collections!Y:Y)&amp;"."&amp;RIGHT(B735),[1]Leaf!$E:$E,0), 6)</f>
        <v>10.62</v>
      </c>
      <c r="I735" s="9">
        <f>INDEX([1]Leaf!$A:$I, MATCH(LOOKUP(A735,collections!A:A,collections!Y:Y)&amp;"."&amp;RIGHT(B735),[1]Leaf!$E:$E,0), 7)</f>
        <v>0.27800000000000002</v>
      </c>
      <c r="R735" s="1">
        <v>5</v>
      </c>
      <c r="S735" s="1">
        <v>2</v>
      </c>
      <c r="T735" s="1">
        <v>2</v>
      </c>
      <c r="U735" s="1">
        <v>3</v>
      </c>
      <c r="V735" s="1">
        <v>3</v>
      </c>
      <c r="W735" s="1">
        <v>2</v>
      </c>
      <c r="X735" s="1">
        <v>4</v>
      </c>
      <c r="Y735" s="1">
        <v>1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</row>
    <row r="736" spans="1:33" x14ac:dyDescent="0.2">
      <c r="A736" s="7" t="s">
        <v>529</v>
      </c>
      <c r="B736" t="s">
        <v>6</v>
      </c>
      <c r="C736" t="str">
        <f>LOOKUP(A736,collections!A:A,collections!D:D)</f>
        <v>E.kyb</v>
      </c>
      <c r="D736" t="str">
        <f t="shared" si="14"/>
        <v>Adult</v>
      </c>
      <c r="E736" t="str">
        <f>LOOKUP(A736,collections!A:A,collections!I:I)</f>
        <v>Dried</v>
      </c>
      <c r="F736" s="1">
        <f>LOOKUP(A736,collections!A:A,collections!K:K) - LOOKUP(A736,collections!A:A,collections!E:E)</f>
        <v>285</v>
      </c>
      <c r="G736" s="11">
        <f>INDEX([1]Leaf!$A:$I, MATCH(LOOKUP(A736,collections!A:A,collections!Y:Y)&amp;"."&amp;RIGHT(B736),[1]Leaf!$E:$E,0), 6)</f>
        <v>6.81</v>
      </c>
      <c r="I736" s="9">
        <f>INDEX([1]Leaf!$A:$I, MATCH(LOOKUP(A736,collections!A:A,collections!Y:Y)&amp;"."&amp;RIGHT(B736),[1]Leaf!$E:$E,0), 7)</f>
        <v>0.248</v>
      </c>
      <c r="R736" s="12">
        <v>2</v>
      </c>
      <c r="S736" s="12">
        <v>0</v>
      </c>
      <c r="T736" s="12">
        <v>4</v>
      </c>
      <c r="U736" s="12">
        <v>0</v>
      </c>
      <c r="V736" s="12">
        <v>2</v>
      </c>
      <c r="W736" s="12">
        <v>0</v>
      </c>
      <c r="X736" s="12">
        <v>2</v>
      </c>
      <c r="Y736" s="12">
        <v>0</v>
      </c>
      <c r="Z736" s="12">
        <v>2</v>
      </c>
      <c r="AA736" s="12">
        <v>0</v>
      </c>
      <c r="AB736" s="12">
        <v>2</v>
      </c>
      <c r="AC736" s="12">
        <v>0</v>
      </c>
      <c r="AD736" s="12">
        <v>2</v>
      </c>
      <c r="AE736" s="12">
        <v>0</v>
      </c>
      <c r="AF736" s="12">
        <v>3</v>
      </c>
      <c r="AG736" s="12">
        <v>0</v>
      </c>
    </row>
    <row r="737" spans="1:33" x14ac:dyDescent="0.2">
      <c r="A737" s="7" t="s">
        <v>529</v>
      </c>
      <c r="B737" t="s">
        <v>7</v>
      </c>
      <c r="C737" t="str">
        <f>LOOKUP(A737,collections!A:A,collections!D:D)</f>
        <v>E.kyb</v>
      </c>
      <c r="D737" t="str">
        <f t="shared" si="14"/>
        <v>Adult</v>
      </c>
      <c r="E737" t="str">
        <f>LOOKUP(A737,collections!A:A,collections!I:I)</f>
        <v>Dried</v>
      </c>
      <c r="F737" s="1">
        <f>LOOKUP(A737,collections!A:A,collections!K:K) - LOOKUP(A737,collections!A:A,collections!E:E)</f>
        <v>285</v>
      </c>
      <c r="G737" s="11">
        <f>INDEX([1]Leaf!$A:$I, MATCH(LOOKUP(A737,collections!A:A,collections!Y:Y)&amp;"."&amp;RIGHT(B737),[1]Leaf!$E:$E,0), 6)</f>
        <v>8.52</v>
      </c>
      <c r="I737" s="9">
        <f>INDEX([1]Leaf!$A:$I, MATCH(LOOKUP(A737,collections!A:A,collections!Y:Y)&amp;"."&amp;RIGHT(B737),[1]Leaf!$E:$E,0), 7)</f>
        <v>0.26829999999999998</v>
      </c>
      <c r="R737" s="1">
        <v>3</v>
      </c>
      <c r="S737" s="1">
        <v>0</v>
      </c>
      <c r="T737" s="1">
        <v>4</v>
      </c>
      <c r="U737" s="1">
        <v>0</v>
      </c>
      <c r="V737" s="1">
        <v>3</v>
      </c>
      <c r="W737" s="1">
        <v>0</v>
      </c>
      <c r="X737" s="1">
        <v>3</v>
      </c>
      <c r="Y737" s="1">
        <v>0</v>
      </c>
      <c r="Z737" s="1">
        <v>3</v>
      </c>
      <c r="AA737" s="1">
        <v>0</v>
      </c>
      <c r="AB737" s="1">
        <v>3</v>
      </c>
      <c r="AC737" s="1">
        <v>0</v>
      </c>
      <c r="AD737" s="1">
        <v>2</v>
      </c>
      <c r="AE737" s="1">
        <v>0</v>
      </c>
      <c r="AF737" s="1">
        <v>2</v>
      </c>
      <c r="AG737" s="1">
        <v>0</v>
      </c>
    </row>
    <row r="738" spans="1:33" x14ac:dyDescent="0.2">
      <c r="A738" s="7" t="s">
        <v>529</v>
      </c>
      <c r="B738" t="s">
        <v>39</v>
      </c>
      <c r="C738" t="str">
        <f>LOOKUP(A738,collections!A:A,collections!D:D)</f>
        <v>E.kyb</v>
      </c>
      <c r="D738" t="str">
        <f t="shared" si="14"/>
        <v>Adult</v>
      </c>
      <c r="E738" t="str">
        <f>LOOKUP(A738,collections!A:A,collections!I:I)</f>
        <v>Dried</v>
      </c>
      <c r="F738" s="1">
        <f>LOOKUP(A738,collections!A:A,collections!K:K) - LOOKUP(A738,collections!A:A,collections!E:E)</f>
        <v>285</v>
      </c>
      <c r="G738" s="11">
        <f>INDEX([1]Leaf!$A:$I, MATCH(LOOKUP(A738,collections!A:A,collections!Y:Y)&amp;"."&amp;RIGHT(B738),[1]Leaf!$E:$E,0), 6)</f>
        <v>7.99</v>
      </c>
      <c r="I738" s="9">
        <f>INDEX([1]Leaf!$A:$I, MATCH(LOOKUP(A738,collections!A:A,collections!Y:Y)&amp;"."&amp;RIGHT(B738),[1]Leaf!$E:$E,0), 7)</f>
        <v>0.24399999999999999</v>
      </c>
      <c r="R738" s="1">
        <v>2</v>
      </c>
      <c r="S738" s="1">
        <v>0</v>
      </c>
      <c r="T738" s="1">
        <v>3</v>
      </c>
      <c r="U738" s="1">
        <v>0</v>
      </c>
      <c r="V738" s="1">
        <v>2</v>
      </c>
      <c r="W738" s="1">
        <v>0</v>
      </c>
      <c r="X738" s="1">
        <v>3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1</v>
      </c>
      <c r="AE738" s="1">
        <v>0</v>
      </c>
      <c r="AF738" s="1">
        <v>1</v>
      </c>
      <c r="AG738" s="1">
        <v>0</v>
      </c>
    </row>
    <row r="739" spans="1:33" x14ac:dyDescent="0.2">
      <c r="A739" s="7" t="s">
        <v>530</v>
      </c>
      <c r="B739" t="s">
        <v>6</v>
      </c>
      <c r="C739" t="str">
        <f>LOOKUP(A739,collections!A:A,collections!D:D)</f>
        <v>E.kyb</v>
      </c>
      <c r="D739" t="str">
        <f t="shared" si="14"/>
        <v>Adult</v>
      </c>
      <c r="E739" t="str">
        <f>LOOKUP(A739,collections!A:A,collections!I:I)</f>
        <v>Dried</v>
      </c>
      <c r="F739" s="1">
        <f>LOOKUP(A739,collections!A:A,collections!K:K) - LOOKUP(A739,collections!A:A,collections!E:E)</f>
        <v>285</v>
      </c>
      <c r="G739" s="11">
        <f>INDEX([1]Leaf!$A:$I, MATCH(LOOKUP(A739,collections!A:A,collections!Y:Y)&amp;"."&amp;RIGHT(B739),[1]Leaf!$E:$E,0), 6)</f>
        <v>10.17</v>
      </c>
      <c r="I739" s="9">
        <f>INDEX([1]Leaf!$A:$I, MATCH(LOOKUP(A739,collections!A:A,collections!Y:Y)&amp;"."&amp;RIGHT(B739),[1]Leaf!$E:$E,0), 7)</f>
        <v>0.3075</v>
      </c>
      <c r="R739" s="1">
        <v>1</v>
      </c>
      <c r="S739" s="1">
        <v>0</v>
      </c>
      <c r="T739" s="1">
        <v>2</v>
      </c>
      <c r="U739" s="1">
        <v>0</v>
      </c>
      <c r="V739" s="1">
        <v>1</v>
      </c>
      <c r="W739" s="1">
        <v>0</v>
      </c>
      <c r="X739" s="1">
        <v>1</v>
      </c>
      <c r="Y739" s="1">
        <v>0</v>
      </c>
      <c r="Z739" s="1">
        <v>2</v>
      </c>
      <c r="AA739" s="1">
        <v>0</v>
      </c>
      <c r="AB739" s="1">
        <v>4</v>
      </c>
      <c r="AC739" s="1">
        <v>0</v>
      </c>
      <c r="AD739" s="1">
        <v>1</v>
      </c>
      <c r="AE739" s="1">
        <v>0</v>
      </c>
      <c r="AF739" s="1">
        <v>2</v>
      </c>
      <c r="AG739" s="1">
        <v>0</v>
      </c>
    </row>
    <row r="740" spans="1:33" x14ac:dyDescent="0.2">
      <c r="A740" s="7" t="s">
        <v>530</v>
      </c>
      <c r="B740" t="s">
        <v>7</v>
      </c>
      <c r="C740" t="str">
        <f>LOOKUP(A740,collections!A:A,collections!D:D)</f>
        <v>E.kyb</v>
      </c>
      <c r="D740" t="str">
        <f t="shared" si="14"/>
        <v>Adult</v>
      </c>
      <c r="E740" t="str">
        <f>LOOKUP(A740,collections!A:A,collections!I:I)</f>
        <v>Dried</v>
      </c>
      <c r="F740" s="1">
        <f>LOOKUP(A740,collections!A:A,collections!K:K) - LOOKUP(A740,collections!A:A,collections!E:E)</f>
        <v>285</v>
      </c>
      <c r="G740" s="11">
        <f>INDEX([1]Leaf!$A:$I, MATCH(LOOKUP(A740,collections!A:A,collections!Y:Y)&amp;"."&amp;RIGHT(B740),[1]Leaf!$E:$E,0), 6)</f>
        <v>10.47</v>
      </c>
      <c r="I740" s="9">
        <f>INDEX([1]Leaf!$A:$I, MATCH(LOOKUP(A740,collections!A:A,collections!Y:Y)&amp;"."&amp;RIGHT(B740),[1]Leaf!$E:$E,0), 7)</f>
        <v>0.29699999999999999</v>
      </c>
      <c r="R740" s="1">
        <v>3</v>
      </c>
      <c r="S740" s="1">
        <v>0</v>
      </c>
      <c r="T740" s="1">
        <v>2</v>
      </c>
      <c r="U740" s="1">
        <v>0</v>
      </c>
      <c r="V740" s="1">
        <v>3</v>
      </c>
      <c r="W740" s="1">
        <v>0</v>
      </c>
      <c r="X740" s="1">
        <v>3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</row>
    <row r="741" spans="1:33" x14ac:dyDescent="0.2">
      <c r="A741" s="7" t="s">
        <v>530</v>
      </c>
      <c r="B741" t="s">
        <v>39</v>
      </c>
      <c r="C741" t="str">
        <f>LOOKUP(A741,collections!A:A,collections!D:D)</f>
        <v>E.kyb</v>
      </c>
      <c r="D741" t="str">
        <f t="shared" si="14"/>
        <v>Adult</v>
      </c>
      <c r="E741" t="str">
        <f>LOOKUP(A741,collections!A:A,collections!I:I)</f>
        <v>Dried</v>
      </c>
      <c r="F741" s="1">
        <f>LOOKUP(A741,collections!A:A,collections!K:K) - LOOKUP(A741,collections!A:A,collections!E:E)</f>
        <v>285</v>
      </c>
      <c r="G741" s="11">
        <f>INDEX([1]Leaf!$A:$I, MATCH(LOOKUP(A741,collections!A:A,collections!Y:Y)&amp;"."&amp;RIGHT(B741),[1]Leaf!$E:$E,0), 6)</f>
        <v>14.89</v>
      </c>
      <c r="I741" s="9">
        <f>INDEX([1]Leaf!$A:$I, MATCH(LOOKUP(A741,collections!A:A,collections!Y:Y)&amp;"."&amp;RIGHT(B741),[1]Leaf!$E:$E,0), 7)</f>
        <v>0.43709999999999999</v>
      </c>
      <c r="R741" s="1">
        <v>4</v>
      </c>
      <c r="S741" s="1">
        <v>0</v>
      </c>
      <c r="T741" s="1">
        <v>2</v>
      </c>
      <c r="U741" s="1">
        <v>0</v>
      </c>
      <c r="V741" s="1">
        <v>3</v>
      </c>
      <c r="W741" s="1">
        <v>0</v>
      </c>
      <c r="X741" s="1">
        <v>3</v>
      </c>
      <c r="Y741" s="1">
        <v>0</v>
      </c>
      <c r="Z741" s="1">
        <v>3</v>
      </c>
      <c r="AA741" s="1">
        <v>0</v>
      </c>
      <c r="AB741" s="1">
        <v>2</v>
      </c>
      <c r="AC741" s="1">
        <v>0</v>
      </c>
      <c r="AD741" s="1">
        <v>2</v>
      </c>
      <c r="AE741" s="1">
        <v>3</v>
      </c>
      <c r="AF741" s="1">
        <v>1</v>
      </c>
      <c r="AG741" s="1">
        <v>0</v>
      </c>
    </row>
    <row r="742" spans="1:33" x14ac:dyDescent="0.2">
      <c r="A742" s="7" t="s">
        <v>531</v>
      </c>
      <c r="B742" t="s">
        <v>6</v>
      </c>
      <c r="C742" t="str">
        <f>LOOKUP(A742,collections!A:A,collections!D:D)</f>
        <v>E.ang</v>
      </c>
      <c r="D742" t="str">
        <f t="shared" si="14"/>
        <v>Adult</v>
      </c>
      <c r="E742" t="str">
        <f>LOOKUP(A742,collections!A:A,collections!I:I)</f>
        <v>Dried</v>
      </c>
      <c r="F742" s="1">
        <f>LOOKUP(A742,collections!A:A,collections!K:K) - LOOKUP(A742,collections!A:A,collections!E:E)</f>
        <v>285</v>
      </c>
      <c r="G742" s="11">
        <f>INDEX([1]Leaf!$A:$I, MATCH(LOOKUP(A742,collections!A:A,collections!Y:Y)&amp;"."&amp;RIGHT(B742),[1]Leaf!$E:$E,0), 6)</f>
        <v>17.899999999999999</v>
      </c>
      <c r="I742" s="9">
        <f>INDEX([1]Leaf!$A:$I, MATCH(LOOKUP(A742,collections!A:A,collections!Y:Y)&amp;"."&amp;RIGHT(B742),[1]Leaf!$E:$E,0), 7)</f>
        <v>0.32750000000000001</v>
      </c>
      <c r="R742" s="1">
        <v>6</v>
      </c>
      <c r="S742" s="1">
        <v>22</v>
      </c>
      <c r="T742" s="1">
        <v>4</v>
      </c>
      <c r="U742" s="1">
        <v>22</v>
      </c>
      <c r="V742" s="1">
        <v>8</v>
      </c>
      <c r="W742" s="1">
        <v>21</v>
      </c>
      <c r="X742" s="1">
        <v>6</v>
      </c>
      <c r="Y742" s="1">
        <v>22</v>
      </c>
      <c r="Z742" s="1">
        <v>4</v>
      </c>
      <c r="AA742" s="1">
        <v>11</v>
      </c>
      <c r="AB742" s="1">
        <v>6</v>
      </c>
      <c r="AC742" s="1">
        <v>6</v>
      </c>
      <c r="AD742" s="1">
        <v>4</v>
      </c>
      <c r="AE742" s="1">
        <v>12</v>
      </c>
      <c r="AF742" s="1">
        <v>4</v>
      </c>
      <c r="AG742" s="1">
        <v>16</v>
      </c>
    </row>
    <row r="743" spans="1:33" x14ac:dyDescent="0.2">
      <c r="A743" s="7" t="s">
        <v>531</v>
      </c>
      <c r="B743" t="s">
        <v>7</v>
      </c>
      <c r="C743" t="str">
        <f>LOOKUP(A743,collections!A:A,collections!D:D)</f>
        <v>E.ang</v>
      </c>
      <c r="D743" t="str">
        <f t="shared" si="14"/>
        <v>Adult</v>
      </c>
      <c r="E743" t="str">
        <f>LOOKUP(A743,collections!A:A,collections!I:I)</f>
        <v>Dried</v>
      </c>
      <c r="F743" s="1">
        <f>LOOKUP(A743,collections!A:A,collections!K:K) - LOOKUP(A743,collections!A:A,collections!E:E)</f>
        <v>285</v>
      </c>
      <c r="G743" s="11">
        <f>INDEX([1]Leaf!$A:$I, MATCH(LOOKUP(A743,collections!A:A,collections!Y:Y)&amp;"."&amp;RIGHT(B743),[1]Leaf!$E:$E,0), 6)</f>
        <v>37.520000000000003</v>
      </c>
      <c r="I743" s="9">
        <f>INDEX([1]Leaf!$A:$I, MATCH(LOOKUP(A743,collections!A:A,collections!Y:Y)&amp;"."&amp;RIGHT(B743),[1]Leaf!$E:$E,0), 7)</f>
        <v>0.75229999999999997</v>
      </c>
      <c r="R743" s="1">
        <v>4</v>
      </c>
      <c r="S743" s="1">
        <v>14</v>
      </c>
      <c r="T743" s="1">
        <v>5</v>
      </c>
      <c r="U743" s="1">
        <v>22</v>
      </c>
      <c r="V743" s="1">
        <v>4</v>
      </c>
      <c r="W743" s="1">
        <v>20</v>
      </c>
      <c r="X743" s="1">
        <v>3</v>
      </c>
      <c r="Y743" s="1">
        <v>18</v>
      </c>
      <c r="Z743" s="1">
        <v>4</v>
      </c>
      <c r="AA743" s="1">
        <v>11</v>
      </c>
      <c r="AB743" s="1">
        <v>4</v>
      </c>
      <c r="AC743" s="1">
        <v>10</v>
      </c>
      <c r="AD743" s="1">
        <v>2</v>
      </c>
      <c r="AE743" s="1">
        <v>14</v>
      </c>
      <c r="AF743" s="1">
        <v>4</v>
      </c>
      <c r="AG743" s="1">
        <v>13</v>
      </c>
    </row>
    <row r="744" spans="1:33" x14ac:dyDescent="0.2">
      <c r="A744" s="7" t="s">
        <v>531</v>
      </c>
      <c r="B744" t="s">
        <v>39</v>
      </c>
      <c r="C744" t="str">
        <f>LOOKUP(A744,collections!A:A,collections!D:D)</f>
        <v>E.ang</v>
      </c>
      <c r="D744" t="str">
        <f t="shared" si="14"/>
        <v>Adult</v>
      </c>
      <c r="E744" t="str">
        <f>LOOKUP(A744,collections!A:A,collections!I:I)</f>
        <v>Dried</v>
      </c>
      <c r="F744" s="1">
        <f>LOOKUP(A744,collections!A:A,collections!K:K) - LOOKUP(A744,collections!A:A,collections!E:E)</f>
        <v>285</v>
      </c>
      <c r="G744" s="11">
        <f>INDEX([1]Leaf!$A:$I, MATCH(LOOKUP(A744,collections!A:A,collections!Y:Y)&amp;"."&amp;RIGHT(B744),[1]Leaf!$E:$E,0), 6)</f>
        <v>55.4</v>
      </c>
      <c r="I744" s="9">
        <f>INDEX([1]Leaf!$A:$I, MATCH(LOOKUP(A744,collections!A:A,collections!Y:Y)&amp;"."&amp;RIGHT(B744),[1]Leaf!$E:$E,0), 7)</f>
        <v>1.1639999999999999</v>
      </c>
      <c r="R744" s="1">
        <v>6</v>
      </c>
      <c r="S744" s="1">
        <v>14</v>
      </c>
      <c r="T744" s="1">
        <v>5</v>
      </c>
      <c r="U744" s="1">
        <v>20</v>
      </c>
      <c r="V744" s="1">
        <v>4</v>
      </c>
      <c r="W744" s="1">
        <v>17</v>
      </c>
      <c r="X744" s="1">
        <v>6</v>
      </c>
      <c r="Y744" s="1">
        <v>17</v>
      </c>
      <c r="Z744" s="1">
        <v>6</v>
      </c>
      <c r="AA744" s="1">
        <v>9</v>
      </c>
      <c r="AB744" s="1">
        <v>3</v>
      </c>
      <c r="AC744" s="1">
        <v>11</v>
      </c>
      <c r="AD744" s="1">
        <v>2</v>
      </c>
      <c r="AE744" s="1">
        <v>8</v>
      </c>
      <c r="AF744" s="1">
        <v>5</v>
      </c>
      <c r="AG744" s="1">
        <v>9</v>
      </c>
    </row>
    <row r="745" spans="1:33" x14ac:dyDescent="0.2">
      <c r="A745" s="7" t="s">
        <v>532</v>
      </c>
      <c r="B745" t="s">
        <v>6</v>
      </c>
      <c r="C745" t="str">
        <f>LOOKUP(A745,collections!A:A,collections!D:D)</f>
        <v>E.ang</v>
      </c>
      <c r="D745" t="str">
        <f t="shared" si="14"/>
        <v>Adult</v>
      </c>
      <c r="E745" t="str">
        <f>LOOKUP(A745,collections!A:A,collections!I:I)</f>
        <v>Dried</v>
      </c>
      <c r="F745" s="1">
        <f>LOOKUP(A745,collections!A:A,collections!K:K) - LOOKUP(A745,collections!A:A,collections!E:E)</f>
        <v>285</v>
      </c>
      <c r="G745" s="11">
        <f>INDEX([1]Leaf!$A:$I, MATCH(LOOKUP(A745,collections!A:A,collections!Y:Y)&amp;"."&amp;RIGHT(B745),[1]Leaf!$E:$E,0), 6)</f>
        <v>18.97</v>
      </c>
      <c r="I745" s="9">
        <f>INDEX([1]Leaf!$A:$I, MATCH(LOOKUP(A745,collections!A:A,collections!Y:Y)&amp;"."&amp;RIGHT(B745),[1]Leaf!$E:$E,0), 7)</f>
        <v>0.30780000000000002</v>
      </c>
      <c r="R745" s="1">
        <v>6</v>
      </c>
      <c r="S745" s="1">
        <v>17</v>
      </c>
      <c r="T745" s="1">
        <v>6</v>
      </c>
      <c r="U745" s="1">
        <v>16</v>
      </c>
      <c r="V745" s="1">
        <v>3</v>
      </c>
      <c r="W745" s="1">
        <v>11</v>
      </c>
      <c r="X745" s="1">
        <v>4</v>
      </c>
      <c r="Y745" s="1">
        <v>19</v>
      </c>
      <c r="Z745" s="1">
        <v>4</v>
      </c>
      <c r="AA745" s="1">
        <v>14</v>
      </c>
      <c r="AB745" s="1">
        <v>3</v>
      </c>
      <c r="AC745" s="1">
        <v>17</v>
      </c>
      <c r="AD745" s="1">
        <v>5</v>
      </c>
      <c r="AE745" s="1">
        <v>11</v>
      </c>
      <c r="AF745" s="1">
        <v>4</v>
      </c>
      <c r="AG745" s="1">
        <v>12</v>
      </c>
    </row>
    <row r="746" spans="1:33" x14ac:dyDescent="0.2">
      <c r="A746" s="7" t="s">
        <v>532</v>
      </c>
      <c r="B746" t="s">
        <v>7</v>
      </c>
      <c r="C746" t="str">
        <f>LOOKUP(A746,collections!A:A,collections!D:D)</f>
        <v>E.ang</v>
      </c>
      <c r="D746" t="str">
        <f t="shared" si="14"/>
        <v>Adult</v>
      </c>
      <c r="E746" t="str">
        <f>LOOKUP(A746,collections!A:A,collections!I:I)</f>
        <v>Dried</v>
      </c>
      <c r="F746" s="1">
        <f>LOOKUP(A746,collections!A:A,collections!K:K) - LOOKUP(A746,collections!A:A,collections!E:E)</f>
        <v>285</v>
      </c>
      <c r="G746" s="11">
        <f>INDEX([1]Leaf!$A:$I, MATCH(LOOKUP(A746,collections!A:A,collections!Y:Y)&amp;"."&amp;RIGHT(B746),[1]Leaf!$E:$E,0), 6)</f>
        <v>38.6</v>
      </c>
      <c r="I746" s="9">
        <f>INDEX([1]Leaf!$A:$I, MATCH(LOOKUP(A746,collections!A:A,collections!Y:Y)&amp;"."&amp;RIGHT(B746),[1]Leaf!$E:$E,0), 7)</f>
        <v>0.70409999999999995</v>
      </c>
      <c r="R746" s="1">
        <v>5</v>
      </c>
      <c r="S746" s="1">
        <v>15</v>
      </c>
      <c r="T746" s="1">
        <v>4</v>
      </c>
      <c r="U746" s="1">
        <v>17</v>
      </c>
      <c r="V746" s="1">
        <v>4</v>
      </c>
      <c r="W746" s="1">
        <v>15</v>
      </c>
      <c r="X746" s="1">
        <v>4</v>
      </c>
      <c r="Y746" s="1">
        <v>13</v>
      </c>
      <c r="Z746" s="1">
        <v>6</v>
      </c>
      <c r="AA746" s="1">
        <v>8</v>
      </c>
      <c r="AB746" s="1">
        <v>7</v>
      </c>
      <c r="AC746" s="1">
        <v>3</v>
      </c>
      <c r="AD746" s="1">
        <v>4</v>
      </c>
      <c r="AE746" s="1">
        <v>7</v>
      </c>
      <c r="AF746" s="1">
        <v>3</v>
      </c>
      <c r="AG746" s="1">
        <v>8</v>
      </c>
    </row>
    <row r="747" spans="1:33" x14ac:dyDescent="0.2">
      <c r="A747" s="7" t="s">
        <v>532</v>
      </c>
      <c r="B747" t="s">
        <v>39</v>
      </c>
      <c r="C747" t="str">
        <f>LOOKUP(A747,collections!A:A,collections!D:D)</f>
        <v>E.ang</v>
      </c>
      <c r="D747" t="str">
        <f t="shared" si="14"/>
        <v>Adult</v>
      </c>
      <c r="E747" t="str">
        <f>LOOKUP(A747,collections!A:A,collections!I:I)</f>
        <v>Dried</v>
      </c>
      <c r="F747" s="1">
        <f>LOOKUP(A747,collections!A:A,collections!K:K) - LOOKUP(A747,collections!A:A,collections!E:E)</f>
        <v>285</v>
      </c>
      <c r="G747" s="11">
        <f>INDEX([1]Leaf!$A:$I, MATCH(LOOKUP(A747,collections!A:A,collections!Y:Y)&amp;"."&amp;RIGHT(B747),[1]Leaf!$E:$E,0), 6)</f>
        <v>53.48</v>
      </c>
      <c r="I747" s="9">
        <f>INDEX([1]Leaf!$A:$I, MATCH(LOOKUP(A747,collections!A:A,collections!Y:Y)&amp;"."&amp;RIGHT(B747),[1]Leaf!$E:$E,0), 7)</f>
        <v>1.0774999999999999</v>
      </c>
      <c r="R747" s="1">
        <v>6</v>
      </c>
      <c r="S747" s="1">
        <v>15</v>
      </c>
      <c r="T747" s="1">
        <v>6</v>
      </c>
      <c r="U747" s="1">
        <v>14</v>
      </c>
      <c r="V747" s="1">
        <v>5</v>
      </c>
      <c r="W747" s="1">
        <v>13</v>
      </c>
      <c r="X747" s="1">
        <v>6</v>
      </c>
      <c r="Y747" s="1">
        <v>10</v>
      </c>
      <c r="Z747" s="1">
        <v>5</v>
      </c>
      <c r="AA747" s="1">
        <v>9</v>
      </c>
      <c r="AB747" s="1">
        <v>4</v>
      </c>
      <c r="AC747" s="1">
        <v>8</v>
      </c>
      <c r="AD747" s="1">
        <v>5</v>
      </c>
      <c r="AE747" s="1">
        <v>6</v>
      </c>
      <c r="AF747" s="1">
        <v>4</v>
      </c>
      <c r="AG747" s="1">
        <v>4</v>
      </c>
    </row>
    <row r="748" spans="1:33" x14ac:dyDescent="0.2">
      <c r="A748" s="7" t="s">
        <v>533</v>
      </c>
      <c r="B748" t="s">
        <v>6</v>
      </c>
      <c r="C748" t="str">
        <f>LOOKUP(A748,collections!A:A,collections!D:D)</f>
        <v>E.ang</v>
      </c>
      <c r="D748" t="str">
        <f t="shared" si="14"/>
        <v>Adult</v>
      </c>
      <c r="E748" t="str">
        <f>LOOKUP(A748,collections!A:A,collections!I:I)</f>
        <v>Dried</v>
      </c>
      <c r="F748" s="1">
        <f>LOOKUP(A748,collections!A:A,collections!K:K) - LOOKUP(A748,collections!A:A,collections!E:E)</f>
        <v>285</v>
      </c>
      <c r="G748" s="11">
        <f>INDEX([1]Leaf!$A:$I, MATCH(LOOKUP(A748,collections!A:A,collections!Y:Y)&amp;"."&amp;RIGHT(B748),[1]Leaf!$E:$E,0), 6)</f>
        <v>22.36</v>
      </c>
      <c r="I748" s="9">
        <f>INDEX([1]Leaf!$A:$I, MATCH(LOOKUP(A748,collections!A:A,collections!Y:Y)&amp;"."&amp;RIGHT(B748),[1]Leaf!$E:$E,0), 7)</f>
        <v>0.44379999999999997</v>
      </c>
      <c r="R748" s="1">
        <v>4</v>
      </c>
      <c r="S748" s="1">
        <v>12</v>
      </c>
      <c r="T748" s="1">
        <v>5</v>
      </c>
      <c r="U748" s="1">
        <v>13</v>
      </c>
      <c r="V748" s="1">
        <v>4</v>
      </c>
      <c r="W748" s="1">
        <v>14</v>
      </c>
      <c r="X748" s="1">
        <v>3</v>
      </c>
      <c r="Y748" s="1">
        <v>13</v>
      </c>
      <c r="Z748" s="1">
        <v>5</v>
      </c>
      <c r="AA748" s="1">
        <v>6</v>
      </c>
      <c r="AB748" s="1">
        <v>3</v>
      </c>
      <c r="AC748" s="1">
        <v>8</v>
      </c>
      <c r="AD748" s="1">
        <v>4</v>
      </c>
      <c r="AE748" s="1">
        <v>9</v>
      </c>
      <c r="AF748" s="1">
        <v>4</v>
      </c>
      <c r="AG748" s="1">
        <v>8</v>
      </c>
    </row>
    <row r="749" spans="1:33" x14ac:dyDescent="0.2">
      <c r="A749" s="7" t="s">
        <v>533</v>
      </c>
      <c r="B749" t="s">
        <v>7</v>
      </c>
      <c r="C749" t="str">
        <f>LOOKUP(A749,collections!A:A,collections!D:D)</f>
        <v>E.ang</v>
      </c>
      <c r="D749" t="str">
        <f t="shared" si="14"/>
        <v>Adult</v>
      </c>
      <c r="E749" t="str">
        <f>LOOKUP(A749,collections!A:A,collections!I:I)</f>
        <v>Dried</v>
      </c>
      <c r="F749" s="1">
        <f>LOOKUP(A749,collections!A:A,collections!K:K) - LOOKUP(A749,collections!A:A,collections!E:E)</f>
        <v>285</v>
      </c>
      <c r="G749" s="11">
        <f>INDEX([1]Leaf!$A:$I, MATCH(LOOKUP(A749,collections!A:A,collections!Y:Y)&amp;"."&amp;RIGHT(B749),[1]Leaf!$E:$E,0), 6)</f>
        <v>31.24</v>
      </c>
      <c r="I749" s="9">
        <f>INDEX([1]Leaf!$A:$I, MATCH(LOOKUP(A749,collections!A:A,collections!Y:Y)&amp;"."&amp;RIGHT(B749),[1]Leaf!$E:$E,0), 7)</f>
        <v>0.68010000000000004</v>
      </c>
      <c r="R749" s="1">
        <v>6</v>
      </c>
      <c r="S749" s="1">
        <v>8</v>
      </c>
      <c r="T749" s="1">
        <v>4</v>
      </c>
      <c r="U749" s="1">
        <v>9</v>
      </c>
      <c r="V749" s="1">
        <v>3</v>
      </c>
      <c r="W749" s="1">
        <v>12</v>
      </c>
      <c r="X749" s="1">
        <v>3</v>
      </c>
      <c r="Y749" s="1">
        <v>15</v>
      </c>
      <c r="Z749" s="1">
        <v>3</v>
      </c>
      <c r="AA749" s="1">
        <v>7</v>
      </c>
      <c r="AB749" s="1">
        <v>3</v>
      </c>
      <c r="AC749" s="1">
        <v>11</v>
      </c>
      <c r="AD749" s="1">
        <v>2</v>
      </c>
      <c r="AE749" s="1">
        <v>10</v>
      </c>
      <c r="AF749" s="1">
        <v>4</v>
      </c>
      <c r="AG749" s="1">
        <v>8</v>
      </c>
    </row>
    <row r="750" spans="1:33" x14ac:dyDescent="0.2">
      <c r="A750" s="7" t="s">
        <v>533</v>
      </c>
      <c r="B750" t="s">
        <v>39</v>
      </c>
      <c r="C750" t="str">
        <f>LOOKUP(A750,collections!A:A,collections!D:D)</f>
        <v>E.ang</v>
      </c>
      <c r="D750" t="str">
        <f t="shared" si="14"/>
        <v>Adult</v>
      </c>
      <c r="E750" t="str">
        <f>LOOKUP(A750,collections!A:A,collections!I:I)</f>
        <v>Dried</v>
      </c>
      <c r="F750" s="1">
        <f>LOOKUP(A750,collections!A:A,collections!K:K) - LOOKUP(A750,collections!A:A,collections!E:E)</f>
        <v>285</v>
      </c>
      <c r="G750" s="11">
        <f>INDEX([1]Leaf!$A:$I, MATCH(LOOKUP(A750,collections!A:A,collections!Y:Y)&amp;"."&amp;RIGHT(B750),[1]Leaf!$E:$E,0), 6)</f>
        <v>42.89</v>
      </c>
      <c r="I750" s="9">
        <f>INDEX([1]Leaf!$A:$I, MATCH(LOOKUP(A750,collections!A:A,collections!Y:Y)&amp;"."&amp;RIGHT(B750),[1]Leaf!$E:$E,0), 7)</f>
        <v>0.90939999999999999</v>
      </c>
      <c r="R750" s="1">
        <v>6</v>
      </c>
      <c r="S750" s="1">
        <v>13</v>
      </c>
      <c r="T750" s="1">
        <v>3</v>
      </c>
      <c r="U750" s="1">
        <v>14</v>
      </c>
      <c r="V750" s="1">
        <v>3</v>
      </c>
      <c r="W750" s="1">
        <v>16</v>
      </c>
      <c r="X750" s="1">
        <v>4</v>
      </c>
      <c r="Y750" s="1">
        <v>13</v>
      </c>
      <c r="Z750" s="1">
        <v>2</v>
      </c>
      <c r="AA750" s="1">
        <v>4</v>
      </c>
      <c r="AB750" s="1">
        <v>4</v>
      </c>
      <c r="AC750" s="1">
        <v>4</v>
      </c>
      <c r="AD750" s="1">
        <v>4</v>
      </c>
      <c r="AE750" s="1">
        <v>4</v>
      </c>
      <c r="AF750" s="1">
        <v>2</v>
      </c>
      <c r="AG750" s="1">
        <v>9</v>
      </c>
    </row>
    <row r="751" spans="1:33" x14ac:dyDescent="0.2">
      <c r="A751" s="7" t="s">
        <v>534</v>
      </c>
      <c r="B751" t="s">
        <v>6</v>
      </c>
      <c r="C751" t="str">
        <f>LOOKUP(A751,collections!A:A,collections!D:D)</f>
        <v>E.cspc</v>
      </c>
      <c r="D751" t="str">
        <f t="shared" si="14"/>
        <v>Adult</v>
      </c>
      <c r="E751" t="str">
        <f>LOOKUP(A751,collections!A:A,collections!I:I)</f>
        <v>Dried</v>
      </c>
      <c r="F751" s="1">
        <f>LOOKUP(A751,collections!A:A,collections!K:K) - LOOKUP(A751,collections!A:A,collections!E:E)</f>
        <v>285</v>
      </c>
      <c r="G751" s="11">
        <f>INDEX([1]Leaf!$A:$I, MATCH(LOOKUP(A751,collections!A:A,collections!Y:Y)&amp;"."&amp;RIGHT(B751),[1]Leaf!$E:$E,0), 6)</f>
        <v>27.71</v>
      </c>
      <c r="I751" s="9">
        <f>INDEX([1]Leaf!$A:$I, MATCH(LOOKUP(A751,collections!A:A,collections!Y:Y)&amp;"."&amp;RIGHT(B751),[1]Leaf!$E:$E,0), 7)</f>
        <v>0.63429999999999997</v>
      </c>
      <c r="R751" s="1">
        <v>4</v>
      </c>
      <c r="S751" s="1">
        <v>4</v>
      </c>
      <c r="T751" s="1">
        <v>4</v>
      </c>
      <c r="U751" s="1">
        <v>2</v>
      </c>
      <c r="V751" s="1">
        <v>2</v>
      </c>
      <c r="W751" s="1">
        <v>1</v>
      </c>
      <c r="X751" s="1">
        <v>4</v>
      </c>
      <c r="Y751" s="1">
        <v>6</v>
      </c>
      <c r="Z751" s="1">
        <v>4</v>
      </c>
      <c r="AA751" s="1">
        <v>8</v>
      </c>
      <c r="AB751" s="1">
        <v>2</v>
      </c>
      <c r="AC751" s="1">
        <v>13</v>
      </c>
      <c r="AD751" s="1">
        <v>3</v>
      </c>
      <c r="AE751" s="1">
        <v>9</v>
      </c>
      <c r="AF751" s="1">
        <v>2</v>
      </c>
      <c r="AG751" s="1">
        <v>14</v>
      </c>
    </row>
    <row r="752" spans="1:33" x14ac:dyDescent="0.2">
      <c r="A752" s="7" t="s">
        <v>534</v>
      </c>
      <c r="B752" t="s">
        <v>7</v>
      </c>
      <c r="C752" t="str">
        <f>LOOKUP(A752,collections!A:A,collections!D:D)</f>
        <v>E.cspc</v>
      </c>
      <c r="D752" t="str">
        <f t="shared" si="14"/>
        <v>Adult</v>
      </c>
      <c r="E752" t="str">
        <f>LOOKUP(A752,collections!A:A,collections!I:I)</f>
        <v>Dried</v>
      </c>
      <c r="F752" s="1">
        <f>LOOKUP(A752,collections!A:A,collections!K:K) - LOOKUP(A752,collections!A:A,collections!E:E)</f>
        <v>285</v>
      </c>
      <c r="G752" s="11">
        <f>INDEX([1]Leaf!$A:$I, MATCH(LOOKUP(A752,collections!A:A,collections!Y:Y)&amp;"."&amp;RIGHT(B752),[1]Leaf!$E:$E,0), 6)</f>
        <v>41.28</v>
      </c>
      <c r="I752" s="9">
        <f>INDEX([1]Leaf!$A:$I, MATCH(LOOKUP(A752,collections!A:A,collections!Y:Y)&amp;"."&amp;RIGHT(B752),[1]Leaf!$E:$E,0), 7)</f>
        <v>0.90790000000000004</v>
      </c>
      <c r="R752" s="1">
        <v>3</v>
      </c>
      <c r="S752" s="1">
        <v>5</v>
      </c>
      <c r="T752" s="1">
        <v>3</v>
      </c>
      <c r="U752" s="1">
        <v>8</v>
      </c>
      <c r="V752" s="1">
        <v>4</v>
      </c>
      <c r="W752" s="1">
        <v>4</v>
      </c>
      <c r="X752" s="1">
        <v>2</v>
      </c>
      <c r="Y752" s="1">
        <v>1</v>
      </c>
      <c r="Z752" s="1">
        <v>2</v>
      </c>
      <c r="AA752" s="1">
        <v>4</v>
      </c>
      <c r="AB752" s="1">
        <v>2</v>
      </c>
      <c r="AC752" s="1">
        <v>8</v>
      </c>
      <c r="AD752" s="1">
        <v>3</v>
      </c>
      <c r="AE752" s="1">
        <v>14</v>
      </c>
      <c r="AF752" s="1">
        <v>3</v>
      </c>
      <c r="AG752" s="1">
        <v>10</v>
      </c>
    </row>
    <row r="753" spans="1:33" x14ac:dyDescent="0.2">
      <c r="A753" s="7" t="s">
        <v>534</v>
      </c>
      <c r="B753" t="s">
        <v>39</v>
      </c>
      <c r="C753" t="str">
        <f>LOOKUP(A753,collections!A:A,collections!D:D)</f>
        <v>E.cspc</v>
      </c>
      <c r="D753" t="str">
        <f t="shared" si="14"/>
        <v>Adult</v>
      </c>
      <c r="E753" t="str">
        <f>LOOKUP(A753,collections!A:A,collections!I:I)</f>
        <v>Dried</v>
      </c>
      <c r="F753" s="1">
        <f>LOOKUP(A753,collections!A:A,collections!K:K) - LOOKUP(A753,collections!A:A,collections!E:E)</f>
        <v>285</v>
      </c>
      <c r="G753" s="11">
        <f>INDEX([1]Leaf!$A:$I, MATCH(LOOKUP(A753,collections!A:A,collections!Y:Y)&amp;"."&amp;RIGHT(B753),[1]Leaf!$E:$E,0), 6)</f>
        <v>54.53</v>
      </c>
      <c r="I753" s="9">
        <f>INDEX([1]Leaf!$A:$I, MATCH(LOOKUP(A753,collections!A:A,collections!Y:Y)&amp;"."&amp;RIGHT(B753),[1]Leaf!$E:$E,0), 7)</f>
        <v>1.4386000000000001</v>
      </c>
      <c r="R753" s="1">
        <v>4</v>
      </c>
      <c r="S753" s="1">
        <v>0</v>
      </c>
      <c r="T753" s="1">
        <v>3</v>
      </c>
      <c r="U753" s="1">
        <v>2</v>
      </c>
      <c r="V753" s="1">
        <v>3</v>
      </c>
      <c r="W753" s="1">
        <v>2</v>
      </c>
      <c r="X753" s="1">
        <v>3</v>
      </c>
      <c r="Y753" s="1">
        <v>6</v>
      </c>
      <c r="Z753" s="1">
        <v>2</v>
      </c>
      <c r="AA753" s="1">
        <v>13</v>
      </c>
      <c r="AB753" s="1">
        <v>4</v>
      </c>
      <c r="AC753" s="1">
        <v>11</v>
      </c>
      <c r="AD753" s="1">
        <v>2</v>
      </c>
      <c r="AE753" s="1">
        <v>12</v>
      </c>
      <c r="AF753" s="1">
        <v>2</v>
      </c>
      <c r="AG753" s="1">
        <v>11</v>
      </c>
    </row>
    <row r="754" spans="1:33" x14ac:dyDescent="0.2">
      <c r="A754" s="7" t="s">
        <v>536</v>
      </c>
      <c r="B754" t="s">
        <v>6</v>
      </c>
      <c r="C754" t="str">
        <f>LOOKUP(A754,collections!A:A,collections!D:D)</f>
        <v>E.pan</v>
      </c>
      <c r="D754" t="str">
        <f t="shared" si="14"/>
        <v>Adult</v>
      </c>
      <c r="E754" t="str">
        <f>LOOKUP(A754,collections!A:A,collections!I:I)</f>
        <v>Dried</v>
      </c>
      <c r="F754" s="1">
        <f>LOOKUP(A754,collections!A:A,collections!K:K) - LOOKUP(A754,collections!A:A,collections!E:E)</f>
        <v>363</v>
      </c>
      <c r="G754" s="11">
        <f>INDEX([1]Leaf!$A:$I, MATCH(LOOKUP(A754,collections!A:A,collections!Y:Y)&amp;"."&amp;RIGHT(B754),[1]Leaf!$E:$E,0), 6)</f>
        <v>25.36</v>
      </c>
      <c r="I754" s="9">
        <f>INDEX([1]Leaf!$A:$I, MATCH(LOOKUP(A754,collections!A:A,collections!Y:Y)&amp;"."&amp;RIGHT(B754),[1]Leaf!$E:$E,0), 7)</f>
        <v>0.48</v>
      </c>
      <c r="R754" s="1">
        <v>6</v>
      </c>
      <c r="S754" s="1">
        <v>29</v>
      </c>
      <c r="T754" s="1">
        <v>5</v>
      </c>
      <c r="U754" s="1">
        <v>17</v>
      </c>
      <c r="V754" s="1">
        <v>4</v>
      </c>
      <c r="W754" s="1">
        <v>37</v>
      </c>
      <c r="X754" s="1">
        <v>5</v>
      </c>
      <c r="Y754" s="1">
        <v>34</v>
      </c>
      <c r="Z754" s="1">
        <v>5</v>
      </c>
      <c r="AA754" s="1">
        <v>25</v>
      </c>
      <c r="AB754" s="1">
        <v>6</v>
      </c>
      <c r="AC754" s="1">
        <v>23</v>
      </c>
      <c r="AD754" s="1">
        <v>7</v>
      </c>
      <c r="AE754" s="1">
        <v>24</v>
      </c>
      <c r="AF754" s="1">
        <v>6</v>
      </c>
      <c r="AG754" s="1">
        <v>26</v>
      </c>
    </row>
    <row r="755" spans="1:33" x14ac:dyDescent="0.2">
      <c r="A755" s="7" t="s">
        <v>536</v>
      </c>
      <c r="B755" t="s">
        <v>7</v>
      </c>
      <c r="C755" t="str">
        <f>LOOKUP(A755,collections!A:A,collections!D:D)</f>
        <v>E.pan</v>
      </c>
      <c r="D755" t="str">
        <f t="shared" si="14"/>
        <v>Adult</v>
      </c>
      <c r="E755" t="str">
        <f>LOOKUP(A755,collections!A:A,collections!I:I)</f>
        <v>Dried</v>
      </c>
      <c r="F755" s="1">
        <f>LOOKUP(A755,collections!A:A,collections!K:K) - LOOKUP(A755,collections!A:A,collections!E:E)</f>
        <v>363</v>
      </c>
      <c r="G755" s="11">
        <f>INDEX([1]Leaf!$A:$I, MATCH(LOOKUP(A755,collections!A:A,collections!Y:Y)&amp;"."&amp;RIGHT(B755),[1]Leaf!$E:$E,0), 6)</f>
        <v>28.7</v>
      </c>
      <c r="I755" s="9">
        <f>INDEX([1]Leaf!$A:$I, MATCH(LOOKUP(A755,collections!A:A,collections!Y:Y)&amp;"."&amp;RIGHT(B755),[1]Leaf!$E:$E,0), 7)</f>
        <v>0.43020000000000003</v>
      </c>
      <c r="R755" s="1">
        <v>7</v>
      </c>
      <c r="S755" s="1">
        <v>22</v>
      </c>
      <c r="T755" s="1">
        <v>7</v>
      </c>
      <c r="U755" s="1">
        <v>18</v>
      </c>
      <c r="V755" s="1">
        <v>9</v>
      </c>
      <c r="W755" s="1">
        <v>24</v>
      </c>
      <c r="X755" s="1">
        <v>6</v>
      </c>
      <c r="Y755" s="1">
        <v>28</v>
      </c>
      <c r="Z755" s="1">
        <v>6</v>
      </c>
      <c r="AA755" s="1">
        <v>24</v>
      </c>
      <c r="AB755" s="1">
        <v>7</v>
      </c>
      <c r="AC755" s="1">
        <v>24</v>
      </c>
      <c r="AD755" s="1">
        <v>5</v>
      </c>
      <c r="AE755" s="1">
        <v>20</v>
      </c>
      <c r="AF755" s="1">
        <v>5</v>
      </c>
      <c r="AG755" s="1">
        <v>22</v>
      </c>
    </row>
    <row r="756" spans="1:33" x14ac:dyDescent="0.2">
      <c r="A756" s="7" t="s">
        <v>536</v>
      </c>
      <c r="B756" t="s">
        <v>39</v>
      </c>
      <c r="C756" t="str">
        <f>LOOKUP(A756,collections!A:A,collections!D:D)</f>
        <v>E.pan</v>
      </c>
      <c r="D756" t="str">
        <f t="shared" si="14"/>
        <v>Adult</v>
      </c>
      <c r="E756" t="str">
        <f>LOOKUP(A756,collections!A:A,collections!I:I)</f>
        <v>Dried</v>
      </c>
      <c r="F756" s="1">
        <f>LOOKUP(A756,collections!A:A,collections!K:K) - LOOKUP(A756,collections!A:A,collections!E:E)</f>
        <v>363</v>
      </c>
      <c r="G756" s="11">
        <f>INDEX([1]Leaf!$A:$I, MATCH(LOOKUP(A756,collections!A:A,collections!Y:Y)&amp;"."&amp;RIGHT(B756),[1]Leaf!$E:$E,0), 6)</f>
        <v>28.56</v>
      </c>
      <c r="I756" s="9">
        <f>INDEX([1]Leaf!$A:$I, MATCH(LOOKUP(A756,collections!A:A,collections!Y:Y)&amp;"."&amp;RIGHT(B756),[1]Leaf!$E:$E,0), 7)</f>
        <v>0.49349999999999999</v>
      </c>
      <c r="R756" s="1">
        <v>6</v>
      </c>
      <c r="S756" s="1">
        <v>14</v>
      </c>
      <c r="T756" s="1">
        <v>7</v>
      </c>
      <c r="U756" s="1">
        <v>20</v>
      </c>
      <c r="V756" s="1">
        <v>6</v>
      </c>
      <c r="W756" s="1">
        <v>16</v>
      </c>
      <c r="X756" s="1">
        <v>7</v>
      </c>
      <c r="Y756" s="1">
        <v>16</v>
      </c>
      <c r="Z756" s="1">
        <v>4</v>
      </c>
      <c r="AA756" s="1">
        <v>24</v>
      </c>
      <c r="AB756" s="1">
        <v>5</v>
      </c>
      <c r="AC756" s="1">
        <v>22</v>
      </c>
      <c r="AD756" s="1">
        <v>6</v>
      </c>
      <c r="AE756" s="1">
        <v>19</v>
      </c>
      <c r="AF756" s="1">
        <v>4</v>
      </c>
      <c r="AG756" s="1">
        <v>24</v>
      </c>
    </row>
    <row r="757" spans="1:33" x14ac:dyDescent="0.2">
      <c r="A757" s="7" t="s">
        <v>537</v>
      </c>
      <c r="B757" t="s">
        <v>6</v>
      </c>
      <c r="C757" t="str">
        <f>LOOKUP(A757,collections!A:A,collections!D:D)</f>
        <v>E.reg</v>
      </c>
      <c r="D757" t="str">
        <f t="shared" si="14"/>
        <v>Adult</v>
      </c>
      <c r="E757" t="str">
        <f>LOOKUP(A757,collections!A:A,collections!I:I)</f>
        <v>Dried</v>
      </c>
      <c r="F757" s="1">
        <f>LOOKUP(A757,collections!A:A,collections!K:K) - LOOKUP(A757,collections!A:A,collections!E:E)</f>
        <v>471</v>
      </c>
      <c r="G757" s="11">
        <f>INDEX([1]Leaf!$A:$I, MATCH(LOOKUP(A757,collections!A:A,collections!Y:Y)&amp;"."&amp;RIGHT(B757),[1]Leaf!$E:$E,0), 6)</f>
        <v>27.61</v>
      </c>
      <c r="I757" s="9">
        <f>INDEX([1]Leaf!$A:$I, MATCH(LOOKUP(A757,collections!A:A,collections!Y:Y)&amp;"."&amp;RIGHT(B757),[1]Leaf!$E:$E,0), 7)</f>
        <v>0.58299999999999996</v>
      </c>
      <c r="R757" s="1">
        <v>5</v>
      </c>
      <c r="S757" s="1">
        <v>3</v>
      </c>
      <c r="T757" s="1">
        <v>5</v>
      </c>
      <c r="U757" s="1">
        <v>0</v>
      </c>
      <c r="V757" s="1">
        <v>4</v>
      </c>
      <c r="W757" s="1">
        <v>6</v>
      </c>
      <c r="X757" s="1">
        <v>4</v>
      </c>
      <c r="Y757" s="1">
        <v>4</v>
      </c>
      <c r="Z757" s="1">
        <v>3</v>
      </c>
      <c r="AA757" s="1">
        <v>0</v>
      </c>
      <c r="AB757" s="1">
        <v>4</v>
      </c>
      <c r="AC757" s="1">
        <v>0</v>
      </c>
      <c r="AD757" s="1">
        <v>3</v>
      </c>
      <c r="AE757" s="1">
        <v>7</v>
      </c>
      <c r="AF757" s="1">
        <v>3</v>
      </c>
      <c r="AG757" s="1">
        <v>6</v>
      </c>
    </row>
    <row r="758" spans="1:33" x14ac:dyDescent="0.2">
      <c r="A758" s="7" t="s">
        <v>537</v>
      </c>
      <c r="B758" t="s">
        <v>7</v>
      </c>
      <c r="C758" t="str">
        <f>LOOKUP(A758,collections!A:A,collections!D:D)</f>
        <v>E.reg</v>
      </c>
      <c r="D758" t="str">
        <f t="shared" si="14"/>
        <v>Adult</v>
      </c>
      <c r="E758" t="str">
        <f>LOOKUP(A758,collections!A:A,collections!I:I)</f>
        <v>Dried</v>
      </c>
      <c r="F758" s="1">
        <f>LOOKUP(A758,collections!A:A,collections!K:K) - LOOKUP(A758,collections!A:A,collections!E:E)</f>
        <v>471</v>
      </c>
      <c r="G758" s="11">
        <f>INDEX([1]Leaf!$A:$I, MATCH(LOOKUP(A758,collections!A:A,collections!Y:Y)&amp;"."&amp;RIGHT(B758),[1]Leaf!$E:$E,0), 6)</f>
        <v>20.27</v>
      </c>
      <c r="I758" s="9">
        <f>INDEX([1]Leaf!$A:$I, MATCH(LOOKUP(A758,collections!A:A,collections!Y:Y)&amp;"."&amp;RIGHT(B758),[1]Leaf!$E:$E,0), 7)</f>
        <v>0.441</v>
      </c>
      <c r="R758" s="1">
        <v>3</v>
      </c>
      <c r="S758" s="1">
        <v>4</v>
      </c>
      <c r="T758" s="1">
        <v>3</v>
      </c>
      <c r="U758" s="1">
        <v>2</v>
      </c>
      <c r="V758" s="1">
        <v>3</v>
      </c>
      <c r="W758" s="1">
        <v>3</v>
      </c>
      <c r="X758" s="1">
        <v>2</v>
      </c>
      <c r="Y758" s="1">
        <v>4</v>
      </c>
      <c r="Z758" s="1">
        <v>4</v>
      </c>
      <c r="AA758" s="1">
        <v>3</v>
      </c>
      <c r="AB758" s="1">
        <v>3</v>
      </c>
      <c r="AC758" s="1">
        <v>4</v>
      </c>
      <c r="AD758" s="1">
        <v>3</v>
      </c>
      <c r="AE758" s="1">
        <v>2</v>
      </c>
      <c r="AF758" s="1">
        <v>4</v>
      </c>
      <c r="AG758" s="1">
        <v>7</v>
      </c>
    </row>
    <row r="759" spans="1:33" x14ac:dyDescent="0.2">
      <c r="A759" s="7" t="s">
        <v>537</v>
      </c>
      <c r="B759" t="s">
        <v>39</v>
      </c>
      <c r="C759" t="str">
        <f>LOOKUP(A759,collections!A:A,collections!D:D)</f>
        <v>E.reg</v>
      </c>
      <c r="D759" t="str">
        <f t="shared" si="14"/>
        <v>Adult</v>
      </c>
      <c r="E759" t="str">
        <f>LOOKUP(A759,collections!A:A,collections!I:I)</f>
        <v>Dried</v>
      </c>
      <c r="F759" s="1">
        <f>LOOKUP(A759,collections!A:A,collections!K:K) - LOOKUP(A759,collections!A:A,collections!E:E)</f>
        <v>471</v>
      </c>
      <c r="G759" s="11">
        <f>INDEX([1]Leaf!$A:$I, MATCH(LOOKUP(A759,collections!A:A,collections!Y:Y)&amp;"."&amp;RIGHT(B759),[1]Leaf!$E:$E,0), 6)</f>
        <v>15.05</v>
      </c>
      <c r="I759" s="9">
        <f>INDEX([1]Leaf!$A:$I, MATCH(LOOKUP(A759,collections!A:A,collections!Y:Y)&amp;"."&amp;RIGHT(B759),[1]Leaf!$E:$E,0), 7)</f>
        <v>0.252</v>
      </c>
      <c r="R759" s="1">
        <v>3</v>
      </c>
      <c r="S759" s="1">
        <v>6</v>
      </c>
      <c r="T759" s="1">
        <v>4</v>
      </c>
      <c r="U759" s="1">
        <v>5</v>
      </c>
      <c r="V759" s="1">
        <v>3</v>
      </c>
      <c r="W759" s="1">
        <v>3</v>
      </c>
      <c r="X759" s="1">
        <v>3</v>
      </c>
      <c r="Y759" s="1">
        <v>3</v>
      </c>
      <c r="Z759" s="1">
        <v>3</v>
      </c>
      <c r="AA759" s="1">
        <v>6</v>
      </c>
      <c r="AB759" s="1">
        <v>3</v>
      </c>
      <c r="AC759" s="1">
        <v>5</v>
      </c>
      <c r="AD759" s="1">
        <v>3</v>
      </c>
      <c r="AE759" s="1">
        <v>2</v>
      </c>
      <c r="AF759" s="1">
        <v>3</v>
      </c>
      <c r="AG759" s="1">
        <v>2</v>
      </c>
    </row>
    <row r="760" spans="1:33" x14ac:dyDescent="0.2">
      <c r="A760" s="7" t="s">
        <v>538</v>
      </c>
      <c r="B760" t="s">
        <v>6</v>
      </c>
      <c r="C760" t="str">
        <f>LOOKUP(A760,collections!A:A,collections!D:D)</f>
        <v>E.reg</v>
      </c>
      <c r="D760" t="str">
        <f t="shared" si="14"/>
        <v>Adult</v>
      </c>
      <c r="E760" t="str">
        <f>LOOKUP(A760,collections!A:A,collections!I:I)</f>
        <v>Dried</v>
      </c>
      <c r="F760" s="1">
        <f>LOOKUP(A760,collections!A:A,collections!K:K) - LOOKUP(A760,collections!A:A,collections!E:E)</f>
        <v>471</v>
      </c>
      <c r="G760" s="11">
        <f>INDEX([1]Leaf!$A:$I, MATCH(LOOKUP(A760,collections!A:A,collections!Y:Y)&amp;"."&amp;RIGHT(B760),[1]Leaf!$E:$E,0), 6)</f>
        <v>29.9</v>
      </c>
      <c r="I760" s="9">
        <f>INDEX([1]Leaf!$A:$I, MATCH(LOOKUP(A760,collections!A:A,collections!Y:Y)&amp;"."&amp;RIGHT(B760),[1]Leaf!$E:$E,0), 7)</f>
        <v>0.53</v>
      </c>
      <c r="R760" s="1">
        <v>2</v>
      </c>
      <c r="S760" s="1">
        <v>8</v>
      </c>
      <c r="T760" s="1">
        <v>2</v>
      </c>
      <c r="U760" s="1">
        <v>8</v>
      </c>
      <c r="V760" s="1">
        <v>2</v>
      </c>
      <c r="W760" s="1">
        <v>8</v>
      </c>
      <c r="X760" s="1">
        <v>3</v>
      </c>
      <c r="Y760" s="1">
        <v>6</v>
      </c>
      <c r="Z760" s="1">
        <v>4</v>
      </c>
      <c r="AA760" s="1">
        <v>0</v>
      </c>
      <c r="AB760" s="1">
        <v>2</v>
      </c>
      <c r="AC760" s="1">
        <v>0</v>
      </c>
      <c r="AD760" s="1">
        <v>3</v>
      </c>
      <c r="AE760" s="1">
        <v>0</v>
      </c>
      <c r="AF760" s="1">
        <v>3</v>
      </c>
      <c r="AG760" s="1">
        <v>0</v>
      </c>
    </row>
    <row r="761" spans="1:33" x14ac:dyDescent="0.2">
      <c r="A761" s="7" t="s">
        <v>538</v>
      </c>
      <c r="B761" t="s">
        <v>7</v>
      </c>
      <c r="C761" t="str">
        <f>LOOKUP(A761,collections!A:A,collections!D:D)</f>
        <v>E.reg</v>
      </c>
      <c r="D761" t="str">
        <f t="shared" ref="D761:D780" si="15">IF(LEFT(B761)="J","Juvenile","Adult")</f>
        <v>Adult</v>
      </c>
      <c r="E761" t="str">
        <f>LOOKUP(A761,collections!A:A,collections!I:I)</f>
        <v>Dried</v>
      </c>
      <c r="F761" s="1">
        <f>LOOKUP(A761,collections!A:A,collections!K:K) - LOOKUP(A761,collections!A:A,collections!E:E)</f>
        <v>471</v>
      </c>
      <c r="G761" s="11">
        <f>INDEX([1]Leaf!$A:$I, MATCH(LOOKUP(A761,collections!A:A,collections!Y:Y)&amp;"."&amp;RIGHT(B761),[1]Leaf!$E:$E,0), 6)</f>
        <v>17.07</v>
      </c>
      <c r="I761" s="9">
        <f>INDEX([1]Leaf!$A:$I, MATCH(LOOKUP(A761,collections!A:A,collections!Y:Y)&amp;"."&amp;RIGHT(B761),[1]Leaf!$E:$E,0), 7)</f>
        <v>0.28799999999999998</v>
      </c>
      <c r="R761" s="1">
        <v>2</v>
      </c>
      <c r="S761" s="1">
        <v>9</v>
      </c>
      <c r="T761" s="1">
        <v>3</v>
      </c>
      <c r="U761" s="1">
        <v>8</v>
      </c>
      <c r="V761" s="1">
        <v>4</v>
      </c>
      <c r="W761" s="1">
        <v>5</v>
      </c>
      <c r="X761" s="1">
        <v>3</v>
      </c>
      <c r="Y761" s="1">
        <v>5</v>
      </c>
      <c r="Z761" s="1">
        <v>2</v>
      </c>
      <c r="AA761" s="1">
        <v>0</v>
      </c>
      <c r="AB761" s="1">
        <v>3</v>
      </c>
      <c r="AC761" s="1">
        <v>0</v>
      </c>
      <c r="AD761" s="1">
        <v>2</v>
      </c>
      <c r="AE761" s="1">
        <v>0</v>
      </c>
      <c r="AF761" s="1">
        <v>2</v>
      </c>
      <c r="AG761" s="1">
        <v>0</v>
      </c>
    </row>
    <row r="762" spans="1:33" x14ac:dyDescent="0.2">
      <c r="A762" s="7" t="s">
        <v>538</v>
      </c>
      <c r="B762" t="s">
        <v>39</v>
      </c>
      <c r="C762" t="str">
        <f>LOOKUP(A762,collections!A:A,collections!D:D)</f>
        <v>E.reg</v>
      </c>
      <c r="D762" t="str">
        <f t="shared" si="15"/>
        <v>Adult</v>
      </c>
      <c r="E762" t="str">
        <f>LOOKUP(A762,collections!A:A,collections!I:I)</f>
        <v>Dried</v>
      </c>
      <c r="F762" s="1">
        <f>LOOKUP(A762,collections!A:A,collections!K:K) - LOOKUP(A762,collections!A:A,collections!E:E)</f>
        <v>471</v>
      </c>
      <c r="G762" s="11">
        <f>INDEX([1]Leaf!$A:$I, MATCH(LOOKUP(A762,collections!A:A,collections!Y:Y)&amp;"."&amp;RIGHT(B762),[1]Leaf!$E:$E,0), 6)</f>
        <v>12.69</v>
      </c>
      <c r="I762" s="9">
        <f>INDEX([1]Leaf!$A:$I, MATCH(LOOKUP(A762,collections!A:A,collections!Y:Y)&amp;"."&amp;RIGHT(B762),[1]Leaf!$E:$E,0), 7)</f>
        <v>0.20100000000000001</v>
      </c>
      <c r="R762" s="1">
        <v>3</v>
      </c>
      <c r="S762" s="1">
        <v>6</v>
      </c>
      <c r="T762" s="1">
        <v>3</v>
      </c>
      <c r="U762" s="1">
        <v>8</v>
      </c>
      <c r="V762" s="1">
        <v>4</v>
      </c>
      <c r="W762" s="1">
        <v>8</v>
      </c>
      <c r="X762" s="1">
        <v>3</v>
      </c>
      <c r="Y762" s="1">
        <v>8</v>
      </c>
      <c r="Z762" s="1">
        <v>3</v>
      </c>
      <c r="AA762" s="1">
        <v>0</v>
      </c>
      <c r="AB762" s="1">
        <v>3</v>
      </c>
      <c r="AC762" s="1">
        <v>0</v>
      </c>
      <c r="AD762" s="1">
        <v>4</v>
      </c>
      <c r="AE762" s="1">
        <v>1</v>
      </c>
      <c r="AF762" s="1">
        <v>4</v>
      </c>
      <c r="AG762" s="1">
        <v>0</v>
      </c>
    </row>
    <row r="763" spans="1:33" x14ac:dyDescent="0.2">
      <c r="A763" s="7" t="s">
        <v>551</v>
      </c>
      <c r="B763" t="s">
        <v>6</v>
      </c>
      <c r="C763" t="str">
        <f>LOOKUP(A763,collections!A:A,collections!D:D)</f>
        <v>E.ova</v>
      </c>
      <c r="D763" t="str">
        <f t="shared" si="15"/>
        <v>Adult</v>
      </c>
      <c r="E763" t="str">
        <f>LOOKUP(A763,collections!A:A,collections!I:I)</f>
        <v>Dried</v>
      </c>
      <c r="F763" s="1">
        <f>LOOKUP(A763,collections!A:A,collections!K:K) - LOOKUP(A763,collections!A:A,collections!E:E)</f>
        <v>482</v>
      </c>
      <c r="G763" s="11">
        <f>INDEX([1]Leaf!$A:$I, MATCH(LOOKUP(A763,collections!A:A,collections!Y:Y)&amp;"."&amp;RIGHT(B763),[1]Leaf!$E:$E,0), 6)</f>
        <v>74.44</v>
      </c>
      <c r="I763" s="9">
        <f>INDEX([1]Leaf!$A:$I, MATCH(LOOKUP(A763,collections!A:A,collections!Y:Y)&amp;"."&amp;RIGHT(B763),[1]Leaf!$E:$E,0), 7)</f>
        <v>1.27</v>
      </c>
      <c r="R763" s="1">
        <v>6</v>
      </c>
      <c r="S763" s="1">
        <v>17</v>
      </c>
      <c r="T763" s="1">
        <v>7</v>
      </c>
      <c r="U763" s="1">
        <v>13</v>
      </c>
      <c r="V763" s="1">
        <v>5</v>
      </c>
      <c r="W763" s="1">
        <v>14</v>
      </c>
      <c r="X763" s="1">
        <v>4</v>
      </c>
      <c r="Y763" s="1">
        <v>14</v>
      </c>
      <c r="Z763" s="1">
        <v>2</v>
      </c>
      <c r="AA763" s="1">
        <v>3</v>
      </c>
      <c r="AB763" s="1">
        <v>5</v>
      </c>
      <c r="AC763" s="1">
        <v>0</v>
      </c>
      <c r="AD763" s="1">
        <v>2</v>
      </c>
      <c r="AE763" s="1">
        <v>2</v>
      </c>
      <c r="AF763" s="1">
        <v>3</v>
      </c>
      <c r="AG763" s="1">
        <v>0</v>
      </c>
    </row>
    <row r="764" spans="1:33" x14ac:dyDescent="0.2">
      <c r="A764" s="7" t="s">
        <v>551</v>
      </c>
      <c r="B764" t="s">
        <v>7</v>
      </c>
      <c r="C764" t="str">
        <f>LOOKUP(A764,collections!A:A,collections!D:D)</f>
        <v>E.ova</v>
      </c>
      <c r="D764" t="str">
        <f t="shared" si="15"/>
        <v>Adult</v>
      </c>
      <c r="E764" t="str">
        <f>LOOKUP(A764,collections!A:A,collections!I:I)</f>
        <v>Dried</v>
      </c>
      <c r="F764" s="1">
        <f>LOOKUP(A764,collections!A:A,collections!K:K) - LOOKUP(A764,collections!A:A,collections!E:E)</f>
        <v>482</v>
      </c>
      <c r="G764" s="11">
        <f>INDEX([1]Leaf!$A:$I, MATCH(LOOKUP(A764,collections!A:A,collections!Y:Y)&amp;"."&amp;RIGHT(B764),[1]Leaf!$E:$E,0), 6)</f>
        <v>34.21</v>
      </c>
      <c r="I764" s="9">
        <f>INDEX([1]Leaf!$A:$I, MATCH(LOOKUP(A764,collections!A:A,collections!Y:Y)&amp;"."&amp;RIGHT(B764),[1]Leaf!$E:$E,0), 7)</f>
        <v>0.629</v>
      </c>
      <c r="R764" s="1">
        <v>4</v>
      </c>
      <c r="S764" s="1">
        <v>14</v>
      </c>
      <c r="T764" s="1">
        <v>7</v>
      </c>
      <c r="U764" s="1">
        <v>12</v>
      </c>
      <c r="V764" s="1">
        <v>5</v>
      </c>
      <c r="W764" s="1">
        <v>16</v>
      </c>
      <c r="X764" s="1">
        <v>4</v>
      </c>
      <c r="Y764" s="1">
        <v>15</v>
      </c>
      <c r="Z764" s="1">
        <v>6</v>
      </c>
      <c r="AA764" s="1">
        <v>19</v>
      </c>
      <c r="AB764" s="1">
        <v>7</v>
      </c>
      <c r="AC764" s="1">
        <v>16</v>
      </c>
      <c r="AD764" s="1">
        <v>5</v>
      </c>
      <c r="AE764" s="1">
        <v>21</v>
      </c>
      <c r="AF764" s="1">
        <v>3</v>
      </c>
      <c r="AG764" s="1">
        <v>18</v>
      </c>
    </row>
    <row r="765" spans="1:33" x14ac:dyDescent="0.2">
      <c r="A765" s="7" t="s">
        <v>551</v>
      </c>
      <c r="B765" t="s">
        <v>39</v>
      </c>
      <c r="C765" t="str">
        <f>LOOKUP(A765,collections!A:A,collections!D:D)</f>
        <v>E.ova</v>
      </c>
      <c r="D765" t="str">
        <f t="shared" si="15"/>
        <v>Adult</v>
      </c>
      <c r="E765" t="str">
        <f>LOOKUP(A765,collections!A:A,collections!I:I)</f>
        <v>Dried</v>
      </c>
      <c r="F765" s="1">
        <f>LOOKUP(A765,collections!A:A,collections!K:K) - LOOKUP(A765,collections!A:A,collections!E:E)</f>
        <v>482</v>
      </c>
      <c r="G765" s="11">
        <f>INDEX([1]Leaf!$A:$I, MATCH(LOOKUP(A765,collections!A:A,collections!Y:Y)&amp;"."&amp;RIGHT(B765),[1]Leaf!$E:$E,0), 6)</f>
        <v>59.46</v>
      </c>
      <c r="I765" s="9">
        <f>INDEX([1]Leaf!$A:$I, MATCH(LOOKUP(A765,collections!A:A,collections!Y:Y)&amp;"."&amp;RIGHT(B765),[1]Leaf!$E:$E,0), 7)</f>
        <v>1.0660000000000001</v>
      </c>
      <c r="R765" s="1">
        <v>6</v>
      </c>
      <c r="S765" s="1">
        <v>15</v>
      </c>
      <c r="T765" s="1">
        <v>3</v>
      </c>
      <c r="U765" s="1">
        <v>13</v>
      </c>
      <c r="V765" s="1">
        <v>4</v>
      </c>
      <c r="W765" s="1">
        <v>11</v>
      </c>
      <c r="X765" s="1">
        <v>3</v>
      </c>
      <c r="Y765" s="1">
        <v>11</v>
      </c>
      <c r="Z765" s="1">
        <v>3</v>
      </c>
      <c r="AA765" s="1">
        <v>7</v>
      </c>
      <c r="AB765" s="1">
        <v>3</v>
      </c>
      <c r="AC765" s="1">
        <v>6</v>
      </c>
      <c r="AD765" s="1">
        <v>3</v>
      </c>
      <c r="AE765" s="1">
        <v>13</v>
      </c>
      <c r="AF765" s="1">
        <v>5</v>
      </c>
      <c r="AG765" s="1">
        <v>14</v>
      </c>
    </row>
    <row r="766" spans="1:33" x14ac:dyDescent="0.2">
      <c r="A766" s="7" t="s">
        <v>552</v>
      </c>
      <c r="B766" t="s">
        <v>6</v>
      </c>
      <c r="C766" t="str">
        <f>LOOKUP(A766,collections!A:A,collections!D:D)</f>
        <v>E.ova</v>
      </c>
      <c r="D766" t="str">
        <f t="shared" si="15"/>
        <v>Adult</v>
      </c>
      <c r="E766" t="str">
        <f>LOOKUP(A766,collections!A:A,collections!I:I)</f>
        <v>Dried</v>
      </c>
      <c r="F766" s="1">
        <f>LOOKUP(A766,collections!A:A,collections!K:K) - LOOKUP(A766,collections!A:A,collections!E:E)</f>
        <v>431</v>
      </c>
      <c r="G766" s="11">
        <f>INDEX([1]Leaf!$A:$I, MATCH(LOOKUP(A766,collections!A:A,collections!Y:Y)&amp;"."&amp;RIGHT(B766),[1]Leaf!$E:$E,0), 6)</f>
        <v>23.64</v>
      </c>
      <c r="I766" s="9">
        <f>INDEX([1]Leaf!$A:$I, MATCH(LOOKUP(A766,collections!A:A,collections!Y:Y)&amp;"."&amp;RIGHT(B766),[1]Leaf!$E:$E,0), 7)</f>
        <v>0.36499999999999999</v>
      </c>
      <c r="R766" s="1">
        <v>4</v>
      </c>
      <c r="S766" s="1">
        <v>23</v>
      </c>
      <c r="T766" s="1">
        <v>5</v>
      </c>
      <c r="U766" s="1">
        <v>17</v>
      </c>
      <c r="V766" s="1">
        <v>4</v>
      </c>
      <c r="W766" s="1">
        <v>20</v>
      </c>
      <c r="X766" s="1">
        <v>6</v>
      </c>
      <c r="Y766" s="1">
        <v>24</v>
      </c>
      <c r="Z766" s="1">
        <v>5</v>
      </c>
      <c r="AA766" s="1">
        <v>10</v>
      </c>
      <c r="AB766" s="1">
        <v>3</v>
      </c>
      <c r="AC766" s="1">
        <v>16</v>
      </c>
      <c r="AD766" s="1">
        <v>3</v>
      </c>
      <c r="AE766" s="1">
        <v>14</v>
      </c>
      <c r="AF766" s="1">
        <v>5</v>
      </c>
      <c r="AG766" s="1">
        <v>18</v>
      </c>
    </row>
    <row r="767" spans="1:33" x14ac:dyDescent="0.2">
      <c r="A767" s="7" t="s">
        <v>552</v>
      </c>
      <c r="B767" t="s">
        <v>7</v>
      </c>
      <c r="C767" t="str">
        <f>LOOKUP(A767,collections!A:A,collections!D:D)</f>
        <v>E.ova</v>
      </c>
      <c r="D767" t="str">
        <f t="shared" si="15"/>
        <v>Adult</v>
      </c>
      <c r="E767" t="str">
        <f>LOOKUP(A767,collections!A:A,collections!I:I)</f>
        <v>Dried</v>
      </c>
      <c r="F767" s="1">
        <f>LOOKUP(A767,collections!A:A,collections!K:K) - LOOKUP(A767,collections!A:A,collections!E:E)</f>
        <v>431</v>
      </c>
      <c r="G767" s="11">
        <f>INDEX([1]Leaf!$A:$I, MATCH(LOOKUP(A767,collections!A:A,collections!Y:Y)&amp;"."&amp;RIGHT(B767),[1]Leaf!$E:$E,0), 6)</f>
        <v>38.619999999999997</v>
      </c>
      <c r="I767" s="9">
        <f>INDEX([1]Leaf!$A:$I, MATCH(LOOKUP(A767,collections!A:A,collections!Y:Y)&amp;"."&amp;RIGHT(B767),[1]Leaf!$E:$E,0), 7)</f>
        <v>0.60699999999999998</v>
      </c>
      <c r="R767" s="1">
        <v>3</v>
      </c>
      <c r="S767" s="1">
        <v>26</v>
      </c>
      <c r="T767" s="1">
        <v>4</v>
      </c>
      <c r="U767" s="1">
        <v>21</v>
      </c>
      <c r="V767" s="1">
        <v>4</v>
      </c>
      <c r="W767" s="1">
        <v>20</v>
      </c>
      <c r="X767" s="1">
        <v>5</v>
      </c>
      <c r="Y767" s="1">
        <v>23</v>
      </c>
      <c r="Z767" s="1">
        <v>4</v>
      </c>
      <c r="AA767" s="1">
        <v>14</v>
      </c>
      <c r="AB767" s="1">
        <v>6</v>
      </c>
      <c r="AC767" s="1">
        <v>13</v>
      </c>
      <c r="AD767" s="1">
        <v>4</v>
      </c>
      <c r="AE767" s="1">
        <v>16</v>
      </c>
      <c r="AF767" s="1">
        <v>3</v>
      </c>
      <c r="AG767" s="1">
        <v>15</v>
      </c>
    </row>
    <row r="768" spans="1:33" x14ac:dyDescent="0.2">
      <c r="A768" s="7" t="s">
        <v>552</v>
      </c>
      <c r="B768" t="s">
        <v>39</v>
      </c>
      <c r="C768" t="str">
        <f>LOOKUP(A768,collections!A:A,collections!D:D)</f>
        <v>E.ova</v>
      </c>
      <c r="D768" t="str">
        <f t="shared" si="15"/>
        <v>Adult</v>
      </c>
      <c r="E768" t="str">
        <f>LOOKUP(A768,collections!A:A,collections!I:I)</f>
        <v>Dried</v>
      </c>
      <c r="F768" s="1">
        <f>LOOKUP(A768,collections!A:A,collections!K:K) - LOOKUP(A768,collections!A:A,collections!E:E)</f>
        <v>431</v>
      </c>
      <c r="G768" s="11">
        <f>INDEX([1]Leaf!$A:$I, MATCH(LOOKUP(A768,collections!A:A,collections!Y:Y)&amp;"."&amp;RIGHT(B768),[1]Leaf!$E:$E,0), 6)</f>
        <v>57.99</v>
      </c>
      <c r="I768" s="9">
        <f>INDEX([1]Leaf!$A:$I, MATCH(LOOKUP(A768,collections!A:A,collections!Y:Y)&amp;"."&amp;RIGHT(B768),[1]Leaf!$E:$E,0), 7)</f>
        <v>1.022</v>
      </c>
      <c r="R768" s="1">
        <v>5</v>
      </c>
      <c r="S768" s="1">
        <v>22</v>
      </c>
      <c r="T768" s="1">
        <v>6</v>
      </c>
      <c r="U768" s="1">
        <v>20</v>
      </c>
      <c r="V768" s="1">
        <v>7</v>
      </c>
      <c r="W768" s="1">
        <v>19</v>
      </c>
      <c r="X768" s="1">
        <v>3</v>
      </c>
      <c r="Y768" s="1">
        <v>16</v>
      </c>
      <c r="Z768" s="1">
        <v>5</v>
      </c>
      <c r="AA768" s="1">
        <v>13</v>
      </c>
      <c r="AB768" s="1">
        <v>6</v>
      </c>
      <c r="AC768" s="1">
        <v>13</v>
      </c>
      <c r="AD768" s="1">
        <v>3</v>
      </c>
      <c r="AE768" s="1">
        <v>20</v>
      </c>
      <c r="AF768" s="1">
        <v>4</v>
      </c>
      <c r="AG768" s="1">
        <v>12</v>
      </c>
    </row>
    <row r="769" spans="1:33" x14ac:dyDescent="0.2">
      <c r="A769" s="7" t="s">
        <v>553</v>
      </c>
      <c r="B769" t="s">
        <v>6</v>
      </c>
      <c r="C769" t="str">
        <f>LOOKUP(A769,collections!A:A,collections!D:D)</f>
        <v>E.ova</v>
      </c>
      <c r="D769" t="str">
        <f t="shared" si="15"/>
        <v>Adult</v>
      </c>
      <c r="E769" t="str">
        <f>LOOKUP(A769,collections!A:A,collections!I:I)</f>
        <v>Dried</v>
      </c>
      <c r="F769" s="1">
        <f>LOOKUP(A769,collections!A:A,collections!K:K) - LOOKUP(A769,collections!A:A,collections!E:E)</f>
        <v>412</v>
      </c>
      <c r="G769" s="11">
        <f>INDEX([1]Leaf!$A:$I, MATCH(LOOKUP(A769,collections!A:A,collections!Y:Y)&amp;"."&amp;RIGHT(B769),[1]Leaf!$E:$E,0), 6)</f>
        <v>29.84</v>
      </c>
      <c r="I769" s="9">
        <f>INDEX([1]Leaf!$A:$I, MATCH(LOOKUP(A769,collections!A:A,collections!Y:Y)&amp;"."&amp;RIGHT(B769),[1]Leaf!$E:$E,0), 7)</f>
        <v>0.33700000000000002</v>
      </c>
      <c r="R769" s="1">
        <v>6</v>
      </c>
      <c r="S769" s="1">
        <v>19</v>
      </c>
      <c r="T769" s="1">
        <v>5</v>
      </c>
      <c r="U769" s="1">
        <v>20</v>
      </c>
      <c r="V769" s="1">
        <v>4</v>
      </c>
      <c r="W769" s="1">
        <v>21</v>
      </c>
      <c r="X769" s="1">
        <v>4</v>
      </c>
      <c r="Y769" s="1">
        <v>21</v>
      </c>
      <c r="Z769" s="1">
        <v>5</v>
      </c>
      <c r="AA769" s="1">
        <v>11</v>
      </c>
      <c r="AB769" s="1">
        <v>5</v>
      </c>
      <c r="AC769" s="1">
        <v>13</v>
      </c>
      <c r="AD769" s="1">
        <v>6</v>
      </c>
      <c r="AE769" s="1">
        <v>15</v>
      </c>
      <c r="AF769" s="1">
        <v>3</v>
      </c>
      <c r="AG769" s="1">
        <v>10</v>
      </c>
    </row>
    <row r="770" spans="1:33" x14ac:dyDescent="0.2">
      <c r="A770" s="7" t="s">
        <v>553</v>
      </c>
      <c r="B770" t="s">
        <v>7</v>
      </c>
      <c r="C770" t="str">
        <f>LOOKUP(A770,collections!A:A,collections!D:D)</f>
        <v>E.ova</v>
      </c>
      <c r="D770" t="str">
        <f t="shared" si="15"/>
        <v>Adult</v>
      </c>
      <c r="E770" t="str">
        <f>LOOKUP(A770,collections!A:A,collections!I:I)</f>
        <v>Dried</v>
      </c>
      <c r="F770" s="1">
        <f>LOOKUP(A770,collections!A:A,collections!K:K) - LOOKUP(A770,collections!A:A,collections!E:E)</f>
        <v>412</v>
      </c>
      <c r="G770" s="11">
        <f>INDEX([1]Leaf!$A:$I, MATCH(LOOKUP(A770,collections!A:A,collections!Y:Y)&amp;"."&amp;RIGHT(B770),[1]Leaf!$E:$E,0), 6)</f>
        <v>37.25</v>
      </c>
      <c r="I770" s="9">
        <f>INDEX([1]Leaf!$A:$I, MATCH(LOOKUP(A770,collections!A:A,collections!Y:Y)&amp;"."&amp;RIGHT(B770),[1]Leaf!$E:$E,0), 7)</f>
        <v>0.50600000000000001</v>
      </c>
      <c r="R770" s="1">
        <v>5</v>
      </c>
      <c r="S770" s="1">
        <v>14</v>
      </c>
      <c r="T770" s="1">
        <v>5</v>
      </c>
      <c r="U770" s="1">
        <v>14</v>
      </c>
      <c r="V770" s="1">
        <v>4</v>
      </c>
      <c r="W770" s="1">
        <v>18</v>
      </c>
      <c r="X770" s="1">
        <v>5</v>
      </c>
      <c r="Y770" s="1">
        <v>16</v>
      </c>
      <c r="Z770" s="1">
        <v>6</v>
      </c>
      <c r="AA770" s="1">
        <v>12</v>
      </c>
      <c r="AB770" s="1">
        <v>7</v>
      </c>
      <c r="AC770" s="1">
        <v>13</v>
      </c>
      <c r="AD770" s="1">
        <v>4</v>
      </c>
      <c r="AE770" s="1">
        <v>12</v>
      </c>
      <c r="AF770" s="1">
        <v>4</v>
      </c>
      <c r="AG770" s="1">
        <v>13</v>
      </c>
    </row>
    <row r="771" spans="1:33" x14ac:dyDescent="0.2">
      <c r="A771" s="7" t="s">
        <v>553</v>
      </c>
      <c r="B771" t="s">
        <v>39</v>
      </c>
      <c r="C771" t="str">
        <f>LOOKUP(A771,collections!A:A,collections!D:D)</f>
        <v>E.ova</v>
      </c>
      <c r="D771" t="str">
        <f t="shared" si="15"/>
        <v>Adult</v>
      </c>
      <c r="E771" t="str">
        <f>LOOKUP(A771,collections!A:A,collections!I:I)</f>
        <v>Dried</v>
      </c>
      <c r="F771" s="1">
        <f>LOOKUP(A771,collections!A:A,collections!K:K) - LOOKUP(A771,collections!A:A,collections!E:E)</f>
        <v>412</v>
      </c>
      <c r="G771" s="11">
        <f>INDEX([1]Leaf!$A:$I, MATCH(LOOKUP(A771,collections!A:A,collections!Y:Y)&amp;"."&amp;RIGHT(B771),[1]Leaf!$E:$E,0), 6)</f>
        <v>58.03</v>
      </c>
      <c r="I771" s="9">
        <f>INDEX([1]Leaf!$A:$I, MATCH(LOOKUP(A771,collections!A:A,collections!Y:Y)&amp;"."&amp;RIGHT(B771),[1]Leaf!$E:$E,0), 7)</f>
        <v>0.82699999999999996</v>
      </c>
      <c r="R771" s="1">
        <v>6</v>
      </c>
      <c r="S771" s="1">
        <v>17</v>
      </c>
      <c r="T771" s="1">
        <v>4</v>
      </c>
      <c r="U771" s="1">
        <v>15</v>
      </c>
      <c r="V771" s="1">
        <v>4</v>
      </c>
      <c r="W771" s="1">
        <v>19</v>
      </c>
      <c r="X771" s="1">
        <v>4</v>
      </c>
      <c r="Y771" s="1">
        <v>18</v>
      </c>
      <c r="Z771" s="1">
        <v>3</v>
      </c>
      <c r="AA771" s="1">
        <v>10</v>
      </c>
      <c r="AB771" s="1">
        <v>7</v>
      </c>
      <c r="AC771" s="1">
        <v>11</v>
      </c>
      <c r="AD771" s="1">
        <v>2</v>
      </c>
      <c r="AE771" s="1">
        <v>11</v>
      </c>
      <c r="AF771" s="1">
        <v>4</v>
      </c>
      <c r="AG771" s="1">
        <v>12</v>
      </c>
    </row>
    <row r="772" spans="1:33" x14ac:dyDescent="0.2">
      <c r="A772" s="7" t="s">
        <v>554</v>
      </c>
      <c r="B772" t="s">
        <v>6</v>
      </c>
      <c r="C772" t="str">
        <f>LOOKUP(A772,collections!A:A,collections!D:D)</f>
        <v>E.ova</v>
      </c>
      <c r="D772" t="str">
        <f t="shared" si="15"/>
        <v>Adult</v>
      </c>
      <c r="E772" t="str">
        <f>LOOKUP(A772,collections!A:A,collections!I:I)</f>
        <v>Dried</v>
      </c>
      <c r="F772" s="1">
        <f>LOOKUP(A772,collections!A:A,collections!K:K) - LOOKUP(A772,collections!A:A,collections!E:E)</f>
        <v>431</v>
      </c>
      <c r="G772" s="11">
        <f>INDEX([1]Leaf!$A:$I, MATCH(LOOKUP(A772,collections!A:A,collections!Y:Y)&amp;"."&amp;RIGHT(B772),[1]Leaf!$E:$E,0), 6)</f>
        <v>26.1</v>
      </c>
      <c r="I772" s="9">
        <f>INDEX([1]Leaf!$A:$I, MATCH(LOOKUP(A772,collections!A:A,collections!Y:Y)&amp;"."&amp;RIGHT(B772),[1]Leaf!$E:$E,0), 7)</f>
        <v>0.379</v>
      </c>
      <c r="R772" s="1">
        <v>5</v>
      </c>
      <c r="S772" s="1">
        <v>9</v>
      </c>
      <c r="T772" s="1">
        <v>4</v>
      </c>
      <c r="U772" s="1">
        <v>8</v>
      </c>
      <c r="V772" s="1">
        <v>3</v>
      </c>
      <c r="W772" s="1">
        <v>11</v>
      </c>
      <c r="X772" s="1">
        <v>4</v>
      </c>
      <c r="Y772" s="1">
        <v>10</v>
      </c>
      <c r="Z772" s="1">
        <v>6</v>
      </c>
      <c r="AA772" s="1">
        <v>11</v>
      </c>
      <c r="AB772" s="1">
        <v>4</v>
      </c>
      <c r="AC772" s="1">
        <v>14</v>
      </c>
      <c r="AD772" s="1">
        <v>4</v>
      </c>
      <c r="AE772" s="1">
        <v>14</v>
      </c>
      <c r="AF772" s="1">
        <v>5</v>
      </c>
      <c r="AG772" s="1">
        <v>11</v>
      </c>
    </row>
    <row r="773" spans="1:33" x14ac:dyDescent="0.2">
      <c r="A773" s="7" t="s">
        <v>554</v>
      </c>
      <c r="B773" t="s">
        <v>7</v>
      </c>
      <c r="C773" t="str">
        <f>LOOKUP(A773,collections!A:A,collections!D:D)</f>
        <v>E.ova</v>
      </c>
      <c r="D773" t="str">
        <f t="shared" si="15"/>
        <v>Adult</v>
      </c>
      <c r="E773" t="str">
        <f>LOOKUP(A773,collections!A:A,collections!I:I)</f>
        <v>Dried</v>
      </c>
      <c r="F773" s="1">
        <f>LOOKUP(A773,collections!A:A,collections!K:K) - LOOKUP(A773,collections!A:A,collections!E:E)</f>
        <v>431</v>
      </c>
      <c r="G773" s="11">
        <f>INDEX([1]Leaf!$A:$I, MATCH(LOOKUP(A773,collections!A:A,collections!Y:Y)&amp;"."&amp;RIGHT(B773),[1]Leaf!$E:$E,0), 6)</f>
        <v>30.69</v>
      </c>
      <c r="I773" s="9">
        <f>INDEX([1]Leaf!$A:$I, MATCH(LOOKUP(A773,collections!A:A,collections!Y:Y)&amp;"."&amp;RIGHT(B773),[1]Leaf!$E:$E,0), 7)</f>
        <v>0.47299999999999998</v>
      </c>
      <c r="R773" s="1">
        <v>4</v>
      </c>
      <c r="S773" s="1">
        <v>18</v>
      </c>
      <c r="T773" s="1">
        <v>6</v>
      </c>
      <c r="U773" s="1">
        <v>10</v>
      </c>
      <c r="V773" s="1">
        <v>6</v>
      </c>
      <c r="W773" s="1">
        <v>11</v>
      </c>
      <c r="X773" s="1">
        <v>4</v>
      </c>
      <c r="Y773" s="1">
        <v>9</v>
      </c>
      <c r="Z773" s="1">
        <v>7</v>
      </c>
      <c r="AA773" s="1">
        <v>6</v>
      </c>
      <c r="AB773" s="1">
        <v>6</v>
      </c>
      <c r="AC773" s="1">
        <v>6</v>
      </c>
      <c r="AD773" s="1">
        <v>5</v>
      </c>
      <c r="AE773" s="1">
        <v>14</v>
      </c>
      <c r="AF773" s="1">
        <v>7</v>
      </c>
      <c r="AG773" s="1">
        <v>11</v>
      </c>
    </row>
    <row r="774" spans="1:33" x14ac:dyDescent="0.2">
      <c r="A774" s="7" t="s">
        <v>554</v>
      </c>
      <c r="B774" t="s">
        <v>39</v>
      </c>
      <c r="C774" t="str">
        <f>LOOKUP(A774,collections!A:A,collections!D:D)</f>
        <v>E.ova</v>
      </c>
      <c r="D774" t="str">
        <f t="shared" si="15"/>
        <v>Adult</v>
      </c>
      <c r="E774" t="str">
        <f>LOOKUP(A774,collections!A:A,collections!I:I)</f>
        <v>Dried</v>
      </c>
      <c r="F774" s="1">
        <f>LOOKUP(A774,collections!A:A,collections!K:K) - LOOKUP(A774,collections!A:A,collections!E:E)</f>
        <v>431</v>
      </c>
      <c r="G774" s="11">
        <f>INDEX([1]Leaf!$A:$I, MATCH(LOOKUP(A774,collections!A:A,collections!Y:Y)&amp;"."&amp;RIGHT(B774),[1]Leaf!$E:$E,0), 6)</f>
        <v>44.24</v>
      </c>
      <c r="I774" s="9">
        <f>INDEX([1]Leaf!$A:$I, MATCH(LOOKUP(A774,collections!A:A,collections!Y:Y)&amp;"."&amp;RIGHT(B774),[1]Leaf!$E:$E,0), 7)</f>
        <v>0.80500000000000005</v>
      </c>
      <c r="R774" s="1">
        <v>5</v>
      </c>
      <c r="S774" s="1">
        <v>10</v>
      </c>
      <c r="T774" s="1">
        <v>4</v>
      </c>
      <c r="U774" s="1">
        <v>9</v>
      </c>
      <c r="V774" s="1">
        <v>2</v>
      </c>
      <c r="W774" s="1">
        <v>14</v>
      </c>
      <c r="X774" s="1">
        <v>5</v>
      </c>
      <c r="Y774" s="1">
        <v>13</v>
      </c>
      <c r="Z774" s="1">
        <v>3</v>
      </c>
      <c r="AA774" s="1">
        <v>12</v>
      </c>
      <c r="AB774" s="1">
        <v>5</v>
      </c>
      <c r="AC774" s="1">
        <v>14</v>
      </c>
      <c r="AD774" s="1">
        <v>3</v>
      </c>
      <c r="AE774" s="1">
        <v>20</v>
      </c>
      <c r="AF774" s="1">
        <v>5</v>
      </c>
      <c r="AG774" s="1">
        <v>12</v>
      </c>
    </row>
    <row r="775" spans="1:33" x14ac:dyDescent="0.2">
      <c r="A775" s="7" t="s">
        <v>555</v>
      </c>
      <c r="B775" t="s">
        <v>6</v>
      </c>
      <c r="C775" t="str">
        <f>LOOKUP(A775,collections!A:A,collections!D:D)</f>
        <v>E.ova</v>
      </c>
      <c r="D775" t="str">
        <f t="shared" si="15"/>
        <v>Adult</v>
      </c>
      <c r="E775" t="str">
        <f>LOOKUP(A775,collections!A:A,collections!I:I)</f>
        <v>Dried</v>
      </c>
      <c r="F775" s="1">
        <f>LOOKUP(A775,collections!A:A,collections!K:K) - LOOKUP(A775,collections!A:A,collections!E:E)</f>
        <v>296</v>
      </c>
      <c r="G775" s="11">
        <f>INDEX([1]Leaf!$A:$I, MATCH(LOOKUP(A775,collections!A:A,collections!Y:Y)&amp;"."&amp;RIGHT(B775),[1]Leaf!$E:$E,0), 6)</f>
        <v>13.5</v>
      </c>
      <c r="I775" s="9">
        <f>INDEX([1]Leaf!$A:$I, MATCH(LOOKUP(A775,collections!A:A,collections!Y:Y)&amp;"."&amp;RIGHT(B775),[1]Leaf!$E:$E,0), 7)</f>
        <v>0.23569999999999999</v>
      </c>
      <c r="R775" s="1">
        <v>4</v>
      </c>
      <c r="S775" s="1">
        <v>19</v>
      </c>
      <c r="T775" s="1">
        <v>5</v>
      </c>
      <c r="U775" s="1">
        <v>15</v>
      </c>
      <c r="V775" s="1">
        <v>3</v>
      </c>
      <c r="W775" s="1">
        <v>18</v>
      </c>
      <c r="X775" s="1">
        <v>7</v>
      </c>
      <c r="Y775" s="1">
        <v>20</v>
      </c>
      <c r="Z775" s="1">
        <v>4</v>
      </c>
      <c r="AA775" s="1">
        <v>11</v>
      </c>
      <c r="AB775" s="1">
        <v>6</v>
      </c>
      <c r="AC775" s="1">
        <v>9</v>
      </c>
      <c r="AD775" s="1">
        <v>2</v>
      </c>
      <c r="AE775" s="1">
        <v>10</v>
      </c>
      <c r="AF775" s="1">
        <v>3</v>
      </c>
      <c r="AG775" s="1">
        <v>10</v>
      </c>
    </row>
    <row r="776" spans="1:33" x14ac:dyDescent="0.2">
      <c r="A776" s="7" t="s">
        <v>555</v>
      </c>
      <c r="B776" t="s">
        <v>7</v>
      </c>
      <c r="C776" t="str">
        <f>LOOKUP(A776,collections!A:A,collections!D:D)</f>
        <v>E.ova</v>
      </c>
      <c r="D776" t="str">
        <f t="shared" si="15"/>
        <v>Adult</v>
      </c>
      <c r="E776" t="str">
        <f>LOOKUP(A776,collections!A:A,collections!I:I)</f>
        <v>Dried</v>
      </c>
      <c r="F776" s="1">
        <f>LOOKUP(A776,collections!A:A,collections!K:K) - LOOKUP(A776,collections!A:A,collections!E:E)</f>
        <v>296</v>
      </c>
      <c r="G776" s="11">
        <f>INDEX([1]Leaf!$A:$I, MATCH(LOOKUP(A776,collections!A:A,collections!Y:Y)&amp;"."&amp;RIGHT(B776),[1]Leaf!$E:$E,0), 6)</f>
        <v>20.21</v>
      </c>
      <c r="I776" s="9">
        <f>INDEX([1]Leaf!$A:$I, MATCH(LOOKUP(A776,collections!A:A,collections!Y:Y)&amp;"."&amp;RIGHT(B776),[1]Leaf!$E:$E,0), 7)</f>
        <v>0.40510000000000002</v>
      </c>
      <c r="R776" s="1">
        <v>4</v>
      </c>
      <c r="S776" s="1">
        <v>14</v>
      </c>
      <c r="T776" s="1">
        <v>5</v>
      </c>
      <c r="U776" s="1">
        <v>15</v>
      </c>
      <c r="V776" s="1">
        <v>5</v>
      </c>
      <c r="W776" s="1">
        <v>20</v>
      </c>
      <c r="X776" s="1">
        <v>6</v>
      </c>
      <c r="Y776" s="1">
        <v>19</v>
      </c>
      <c r="Z776" s="1">
        <v>4</v>
      </c>
      <c r="AA776" s="1">
        <v>11</v>
      </c>
      <c r="AB776" s="1">
        <v>5</v>
      </c>
      <c r="AC776" s="1">
        <v>7</v>
      </c>
      <c r="AD776" s="1">
        <v>6</v>
      </c>
      <c r="AE776" s="1">
        <v>7</v>
      </c>
      <c r="AF776" s="1">
        <v>4</v>
      </c>
      <c r="AG776" s="1">
        <v>14</v>
      </c>
    </row>
    <row r="777" spans="1:33" x14ac:dyDescent="0.2">
      <c r="A777" s="7" t="s">
        <v>555</v>
      </c>
      <c r="B777" t="s">
        <v>39</v>
      </c>
      <c r="C777" t="str">
        <f>LOOKUP(A777,collections!A:A,collections!D:D)</f>
        <v>E.ova</v>
      </c>
      <c r="D777" t="str">
        <f t="shared" si="15"/>
        <v>Adult</v>
      </c>
      <c r="E777" t="str">
        <f>LOOKUP(A777,collections!A:A,collections!I:I)</f>
        <v>Dried</v>
      </c>
      <c r="F777" s="1">
        <f>LOOKUP(A777,collections!A:A,collections!K:K) - LOOKUP(A777,collections!A:A,collections!E:E)</f>
        <v>296</v>
      </c>
      <c r="G777" s="11">
        <f>INDEX([1]Leaf!$A:$I, MATCH(LOOKUP(A777,collections!A:A,collections!Y:Y)&amp;"."&amp;RIGHT(B777),[1]Leaf!$E:$E,0), 6)</f>
        <v>32.24</v>
      </c>
      <c r="I777" s="9">
        <f>INDEX([1]Leaf!$A:$I, MATCH(LOOKUP(A777,collections!A:A,collections!Y:Y)&amp;"."&amp;RIGHT(B777),[1]Leaf!$E:$E,0), 7)</f>
        <v>0.57140000000000002</v>
      </c>
      <c r="R777" s="1">
        <v>6</v>
      </c>
      <c r="S777" s="1">
        <v>13</v>
      </c>
      <c r="T777" s="1">
        <v>6</v>
      </c>
      <c r="U777" s="1">
        <v>14</v>
      </c>
      <c r="V777" s="1">
        <v>5</v>
      </c>
      <c r="W777" s="1">
        <v>17</v>
      </c>
      <c r="X777" s="1">
        <v>4</v>
      </c>
      <c r="Y777" s="1">
        <v>13</v>
      </c>
      <c r="Z777" s="1">
        <v>4</v>
      </c>
      <c r="AA777" s="1">
        <v>3</v>
      </c>
      <c r="AB777" s="1">
        <v>2</v>
      </c>
      <c r="AC777" s="1">
        <v>6</v>
      </c>
      <c r="AD777" s="1">
        <v>3</v>
      </c>
      <c r="AE777" s="1">
        <v>6</v>
      </c>
      <c r="AF777" s="1">
        <v>5</v>
      </c>
      <c r="AG777" s="1">
        <v>8</v>
      </c>
    </row>
    <row r="778" spans="1:33" x14ac:dyDescent="0.2">
      <c r="A778" s="7" t="s">
        <v>556</v>
      </c>
      <c r="B778" t="s">
        <v>6</v>
      </c>
      <c r="C778" t="str">
        <f>LOOKUP(A778,collections!A:A,collections!D:D)</f>
        <v>E.bau</v>
      </c>
      <c r="D778" t="str">
        <f t="shared" si="15"/>
        <v>Adult</v>
      </c>
      <c r="E778" t="str">
        <f>LOOKUP(A778,collections!A:A,collections!I:I)</f>
        <v>Dried</v>
      </c>
      <c r="F778" s="1">
        <f>LOOKUP(A778,collections!A:A,collections!K:K) - LOOKUP(A778,collections!A:A,collections!E:E)</f>
        <v>372</v>
      </c>
      <c r="G778" s="11">
        <f>INDEX([1]Leaf!$A:$I, MATCH(LOOKUP(A778,collections!A:A,collections!Y:Y)&amp;"."&amp;RIGHT(B778),[1]Leaf!$E:$E,0), 6)</f>
        <v>20.52</v>
      </c>
      <c r="I778" s="9">
        <f>INDEX([1]Leaf!$A:$I, MATCH(LOOKUP(A778,collections!A:A,collections!Y:Y)&amp;"."&amp;RIGHT(B778),[1]Leaf!$E:$E,0), 7)</f>
        <v>0.22159999999999999</v>
      </c>
      <c r="R778" s="1">
        <v>7</v>
      </c>
      <c r="S778" s="1">
        <v>21</v>
      </c>
      <c r="T778" s="1">
        <v>4</v>
      </c>
      <c r="U778" s="1">
        <v>19</v>
      </c>
      <c r="V778" s="1">
        <v>5</v>
      </c>
      <c r="W778" s="1">
        <v>22</v>
      </c>
      <c r="X778" s="1">
        <v>3</v>
      </c>
      <c r="Y778" s="1">
        <v>19</v>
      </c>
      <c r="Z778" s="1">
        <v>5</v>
      </c>
      <c r="AA778" s="1">
        <v>27</v>
      </c>
      <c r="AB778" s="1">
        <v>6</v>
      </c>
      <c r="AC778" s="1">
        <v>30</v>
      </c>
      <c r="AD778" s="1">
        <v>5</v>
      </c>
      <c r="AE778" s="1">
        <v>22</v>
      </c>
      <c r="AF778" s="1">
        <v>5</v>
      </c>
      <c r="AG778" s="1">
        <v>24</v>
      </c>
    </row>
    <row r="779" spans="1:33" x14ac:dyDescent="0.2">
      <c r="A779" s="7" t="s">
        <v>556</v>
      </c>
      <c r="B779" t="s">
        <v>7</v>
      </c>
      <c r="C779" t="str">
        <f>LOOKUP(A779,collections!A:A,collections!D:D)</f>
        <v>E.bau</v>
      </c>
      <c r="D779" t="str">
        <f t="shared" si="15"/>
        <v>Adult</v>
      </c>
      <c r="E779" t="str">
        <f>LOOKUP(A779,collections!A:A,collections!I:I)</f>
        <v>Dried</v>
      </c>
      <c r="F779" s="1">
        <f>LOOKUP(A779,collections!A:A,collections!K:K) - LOOKUP(A779,collections!A:A,collections!E:E)</f>
        <v>372</v>
      </c>
      <c r="G779" s="11">
        <f>INDEX([1]Leaf!$A:$I, MATCH(LOOKUP(A779,collections!A:A,collections!Y:Y)&amp;"."&amp;RIGHT(B779),[1]Leaf!$E:$E,0), 6)</f>
        <v>26.72</v>
      </c>
      <c r="I779" s="9">
        <f>INDEX([1]Leaf!$A:$I, MATCH(LOOKUP(A779,collections!A:A,collections!Y:Y)&amp;"."&amp;RIGHT(B779),[1]Leaf!$E:$E,0), 7)</f>
        <v>0.35389999999999999</v>
      </c>
      <c r="R779" s="1">
        <v>6</v>
      </c>
      <c r="S779" s="1">
        <v>8</v>
      </c>
      <c r="T779" s="1">
        <v>5</v>
      </c>
      <c r="U779" s="1">
        <v>12</v>
      </c>
      <c r="V779" s="1">
        <v>5</v>
      </c>
      <c r="W779" s="1">
        <v>7</v>
      </c>
      <c r="X779" s="1">
        <v>5</v>
      </c>
      <c r="Y779" s="1">
        <v>17</v>
      </c>
      <c r="Z779" s="1">
        <v>5</v>
      </c>
      <c r="AA779" s="1">
        <v>27</v>
      </c>
      <c r="AB779" s="1">
        <v>5</v>
      </c>
      <c r="AC779" s="1">
        <v>29</v>
      </c>
      <c r="AD779" s="1">
        <v>5</v>
      </c>
      <c r="AE779" s="1">
        <v>27</v>
      </c>
      <c r="AF779" s="1">
        <v>7</v>
      </c>
      <c r="AG779" s="1">
        <v>24</v>
      </c>
    </row>
    <row r="780" spans="1:33" x14ac:dyDescent="0.2">
      <c r="A780" s="7" t="s">
        <v>556</v>
      </c>
      <c r="B780" t="s">
        <v>39</v>
      </c>
      <c r="C780" t="str">
        <f>LOOKUP(A780,collections!A:A,collections!D:D)</f>
        <v>E.bau</v>
      </c>
      <c r="D780" t="str">
        <f t="shared" si="15"/>
        <v>Adult</v>
      </c>
      <c r="E780" t="str">
        <f>LOOKUP(A780,collections!A:A,collections!I:I)</f>
        <v>Dried</v>
      </c>
      <c r="F780" s="1">
        <f>LOOKUP(A780,collections!A:A,collections!K:K) - LOOKUP(A780,collections!A:A,collections!E:E)</f>
        <v>372</v>
      </c>
      <c r="G780" s="11">
        <f>INDEX([1]Leaf!$A:$I, MATCH(LOOKUP(A780,collections!A:A,collections!Y:Y)&amp;"."&amp;RIGHT(B780),[1]Leaf!$E:$E,0), 6)</f>
        <v>47.16</v>
      </c>
      <c r="I780" s="9">
        <f>INDEX([1]Leaf!$A:$I, MATCH(LOOKUP(A780,collections!A:A,collections!Y:Y)&amp;"."&amp;RIGHT(B780),[1]Leaf!$E:$E,0), 7)</f>
        <v>0.66590000000000005</v>
      </c>
      <c r="R780" s="1">
        <v>5</v>
      </c>
      <c r="S780" s="1">
        <v>2</v>
      </c>
      <c r="T780" s="1">
        <v>4</v>
      </c>
      <c r="U780" s="1">
        <v>0</v>
      </c>
      <c r="V780" s="1">
        <v>4</v>
      </c>
      <c r="W780" s="1">
        <v>2</v>
      </c>
      <c r="X780" s="1">
        <v>4</v>
      </c>
      <c r="Y780" s="1">
        <v>3</v>
      </c>
      <c r="Z780" s="1">
        <v>8</v>
      </c>
      <c r="AA780" s="1">
        <v>16</v>
      </c>
      <c r="AB780" s="1">
        <v>3</v>
      </c>
      <c r="AC780" s="1">
        <v>15</v>
      </c>
      <c r="AD780" s="1">
        <v>5</v>
      </c>
      <c r="AE780" s="1">
        <v>21</v>
      </c>
      <c r="AF780" s="1">
        <v>4</v>
      </c>
      <c r="AG780" s="1">
        <v>19</v>
      </c>
    </row>
    <row r="781" spans="1:33" x14ac:dyDescent="0.2">
      <c r="A781" s="7" t="s">
        <v>557</v>
      </c>
      <c r="B781" t="s">
        <v>6</v>
      </c>
      <c r="C781" t="s">
        <v>167</v>
      </c>
      <c r="D781" t="s">
        <v>602</v>
      </c>
      <c r="E781" t="s">
        <v>408</v>
      </c>
      <c r="F781" s="1">
        <v>372</v>
      </c>
      <c r="G781" s="11">
        <v>21.91</v>
      </c>
      <c r="I781" s="9">
        <v>0.3301</v>
      </c>
      <c r="J781" s="1"/>
      <c r="K781" s="1"/>
      <c r="L781" s="1"/>
      <c r="M781" s="1"/>
      <c r="N781" s="1"/>
      <c r="O781" s="1"/>
      <c r="P781" s="1"/>
      <c r="Q781" s="1"/>
      <c r="R781" s="1">
        <v>7</v>
      </c>
      <c r="S781" s="1">
        <v>11</v>
      </c>
      <c r="T781" s="1">
        <v>7</v>
      </c>
      <c r="U781" s="1">
        <v>7</v>
      </c>
      <c r="V781" s="1">
        <v>2</v>
      </c>
      <c r="W781" s="1">
        <v>10</v>
      </c>
      <c r="X781" s="1">
        <v>2</v>
      </c>
      <c r="Y781" s="1">
        <v>5</v>
      </c>
      <c r="Z781" s="1">
        <v>5</v>
      </c>
      <c r="AA781" s="1">
        <v>17</v>
      </c>
      <c r="AB781" s="1">
        <v>6</v>
      </c>
      <c r="AC781" s="1">
        <v>20</v>
      </c>
      <c r="AD781" s="1">
        <v>3</v>
      </c>
      <c r="AE781" s="1">
        <v>30</v>
      </c>
      <c r="AF781" s="1">
        <v>3</v>
      </c>
      <c r="AG781" s="1">
        <v>31</v>
      </c>
    </row>
    <row r="782" spans="1:33" x14ac:dyDescent="0.2">
      <c r="A782" s="7" t="s">
        <v>557</v>
      </c>
      <c r="B782" t="s">
        <v>7</v>
      </c>
      <c r="C782" t="s">
        <v>167</v>
      </c>
      <c r="D782" t="s">
        <v>602</v>
      </c>
      <c r="E782" t="s">
        <v>408</v>
      </c>
      <c r="F782" s="1">
        <v>372</v>
      </c>
      <c r="G782" s="11">
        <v>27.55</v>
      </c>
      <c r="I782" s="9">
        <v>0.43669999999999998</v>
      </c>
      <c r="J782" s="1"/>
      <c r="K782" s="1"/>
      <c r="L782" s="1"/>
      <c r="M782" s="1"/>
      <c r="N782" s="1"/>
      <c r="O782" s="1"/>
      <c r="P782" s="1"/>
      <c r="Q782" s="1"/>
      <c r="R782" s="1">
        <v>3</v>
      </c>
      <c r="S782" s="1">
        <v>4</v>
      </c>
      <c r="T782" s="1">
        <v>2</v>
      </c>
      <c r="U782" s="1">
        <v>4</v>
      </c>
      <c r="V782" s="1">
        <v>4</v>
      </c>
      <c r="W782" s="1">
        <v>9</v>
      </c>
      <c r="X782" s="1">
        <v>4</v>
      </c>
      <c r="Y782" s="1">
        <v>8</v>
      </c>
      <c r="Z782" s="1">
        <v>4</v>
      </c>
      <c r="AA782" s="1">
        <v>21</v>
      </c>
      <c r="AB782" s="1">
        <v>3</v>
      </c>
      <c r="AC782" s="1">
        <v>25</v>
      </c>
      <c r="AD782" s="1">
        <v>4</v>
      </c>
      <c r="AE782" s="1">
        <v>16</v>
      </c>
      <c r="AF782" s="1">
        <v>5</v>
      </c>
      <c r="AG782" s="1">
        <v>17</v>
      </c>
    </row>
    <row r="783" spans="1:33" x14ac:dyDescent="0.2">
      <c r="A783" s="7" t="s">
        <v>557</v>
      </c>
      <c r="B783" t="s">
        <v>39</v>
      </c>
      <c r="C783" t="s">
        <v>167</v>
      </c>
      <c r="D783" t="s">
        <v>602</v>
      </c>
      <c r="E783" t="s">
        <v>408</v>
      </c>
      <c r="F783" s="1">
        <v>372</v>
      </c>
      <c r="G783" s="11">
        <v>40.06</v>
      </c>
      <c r="I783" s="9">
        <v>0.64900000000000002</v>
      </c>
      <c r="J783" s="1"/>
      <c r="K783" s="1"/>
      <c r="L783" s="1"/>
      <c r="M783" s="1"/>
      <c r="N783" s="1"/>
      <c r="O783" s="1"/>
      <c r="P783" s="1"/>
      <c r="Q783" s="1"/>
      <c r="R783" s="1">
        <v>3</v>
      </c>
      <c r="S783" s="1">
        <v>10</v>
      </c>
      <c r="T783" s="1">
        <v>3</v>
      </c>
      <c r="U783" s="1">
        <v>15</v>
      </c>
      <c r="V783" s="1">
        <v>5</v>
      </c>
      <c r="W783" s="1">
        <v>22</v>
      </c>
      <c r="X783" s="1">
        <v>8</v>
      </c>
      <c r="Y783" s="1">
        <v>16</v>
      </c>
      <c r="Z783" s="1">
        <v>8</v>
      </c>
      <c r="AA783" s="1">
        <v>23</v>
      </c>
      <c r="AB783" s="1">
        <v>4</v>
      </c>
      <c r="AC783" s="1">
        <v>25</v>
      </c>
      <c r="AD783" s="1">
        <v>7</v>
      </c>
      <c r="AE783" s="1">
        <v>26</v>
      </c>
      <c r="AF783" s="1">
        <v>4</v>
      </c>
      <c r="AG783" s="1">
        <v>28</v>
      </c>
    </row>
    <row r="784" spans="1:33" x14ac:dyDescent="0.2">
      <c r="A784" s="7" t="s">
        <v>558</v>
      </c>
      <c r="B784" t="s">
        <v>6</v>
      </c>
      <c r="C784" t="s">
        <v>167</v>
      </c>
      <c r="D784" t="s">
        <v>602</v>
      </c>
      <c r="E784" t="s">
        <v>408</v>
      </c>
      <c r="F784" s="1">
        <v>372</v>
      </c>
      <c r="G784" s="11">
        <v>18.61</v>
      </c>
      <c r="I784" s="9">
        <v>0.20710000000000001</v>
      </c>
      <c r="J784" s="1"/>
      <c r="K784" s="1"/>
      <c r="L784" s="1"/>
      <c r="M784" s="1"/>
      <c r="N784" s="1"/>
      <c r="O784" s="1"/>
      <c r="P784" s="1"/>
      <c r="Q784" s="1"/>
      <c r="R784" s="1">
        <v>5</v>
      </c>
      <c r="S784" s="1">
        <v>22</v>
      </c>
      <c r="T784" s="1">
        <v>7</v>
      </c>
      <c r="U784" s="1">
        <v>20</v>
      </c>
      <c r="V784" s="1">
        <v>6</v>
      </c>
      <c r="W784" s="1">
        <v>19</v>
      </c>
      <c r="X784" s="1">
        <v>7</v>
      </c>
      <c r="Y784" s="1">
        <v>23</v>
      </c>
      <c r="Z784" s="1">
        <v>6</v>
      </c>
      <c r="AA784" s="1">
        <v>16</v>
      </c>
      <c r="AB784" s="1">
        <v>3</v>
      </c>
      <c r="AC784" s="1">
        <v>16</v>
      </c>
      <c r="AD784" s="1">
        <v>4</v>
      </c>
      <c r="AE784" s="1">
        <v>22</v>
      </c>
      <c r="AF784" s="1">
        <v>5</v>
      </c>
      <c r="AG784" s="1">
        <v>21</v>
      </c>
    </row>
    <row r="785" spans="1:33" x14ac:dyDescent="0.2">
      <c r="A785" s="7" t="s">
        <v>558</v>
      </c>
      <c r="B785" t="s">
        <v>7</v>
      </c>
      <c r="C785" t="s">
        <v>167</v>
      </c>
      <c r="D785" t="s">
        <v>602</v>
      </c>
      <c r="E785" t="s">
        <v>408</v>
      </c>
      <c r="F785" s="1">
        <v>372</v>
      </c>
      <c r="G785" s="11">
        <v>23.73</v>
      </c>
      <c r="I785" s="9">
        <v>0.32629999999999998</v>
      </c>
      <c r="J785" s="1"/>
      <c r="K785" s="1"/>
      <c r="L785" s="1"/>
      <c r="M785" s="1"/>
      <c r="N785" s="1"/>
      <c r="O785" s="1"/>
      <c r="P785" s="1"/>
      <c r="Q785" s="1"/>
      <c r="R785" s="1">
        <v>6</v>
      </c>
      <c r="S785" s="1">
        <v>23</v>
      </c>
      <c r="T785" s="1">
        <v>6</v>
      </c>
      <c r="U785" s="1">
        <v>17</v>
      </c>
      <c r="V785" s="1">
        <v>4</v>
      </c>
      <c r="W785" s="1">
        <v>17</v>
      </c>
      <c r="X785" s="1">
        <v>5</v>
      </c>
      <c r="Y785" s="1">
        <v>23</v>
      </c>
      <c r="Z785" s="1">
        <v>7</v>
      </c>
      <c r="AA785" s="1">
        <v>21</v>
      </c>
      <c r="AB785" s="1">
        <v>5</v>
      </c>
      <c r="AC785" s="1">
        <v>24</v>
      </c>
      <c r="AD785" s="1">
        <v>5</v>
      </c>
      <c r="AE785" s="1">
        <v>18</v>
      </c>
      <c r="AF785" s="1">
        <v>4</v>
      </c>
      <c r="AG785" s="1">
        <v>23</v>
      </c>
    </row>
    <row r="786" spans="1:33" x14ac:dyDescent="0.2">
      <c r="A786" s="7" t="s">
        <v>558</v>
      </c>
      <c r="B786" t="s">
        <v>39</v>
      </c>
      <c r="C786" t="s">
        <v>167</v>
      </c>
      <c r="D786" t="s">
        <v>602</v>
      </c>
      <c r="E786" t="s">
        <v>408</v>
      </c>
      <c r="F786" s="1">
        <v>372</v>
      </c>
      <c r="G786" s="11">
        <v>22.52</v>
      </c>
      <c r="I786" s="9">
        <v>0.27450000000000002</v>
      </c>
      <c r="J786" s="1"/>
      <c r="K786" s="1"/>
      <c r="L786" s="1"/>
      <c r="M786" s="1"/>
      <c r="N786" s="1"/>
      <c r="O786" s="1"/>
      <c r="P786" s="1"/>
      <c r="Q786" s="1"/>
      <c r="R786" s="1">
        <v>7</v>
      </c>
      <c r="S786" s="1">
        <v>26</v>
      </c>
      <c r="T786" s="1">
        <v>6</v>
      </c>
      <c r="U786" s="1">
        <v>24</v>
      </c>
      <c r="V786">
        <v>6</v>
      </c>
      <c r="W786">
        <v>27</v>
      </c>
      <c r="X786">
        <v>8</v>
      </c>
      <c r="Y786">
        <v>28</v>
      </c>
      <c r="Z786" s="1">
        <v>5</v>
      </c>
      <c r="AA786" s="1">
        <v>18</v>
      </c>
      <c r="AB786" s="1">
        <v>6</v>
      </c>
      <c r="AC786" s="1">
        <v>15</v>
      </c>
      <c r="AD786" s="1">
        <v>6</v>
      </c>
      <c r="AE786" s="1">
        <v>12</v>
      </c>
      <c r="AF786" s="1">
        <v>7</v>
      </c>
      <c r="AG786" s="1">
        <v>20</v>
      </c>
    </row>
    <row r="787" spans="1:33" x14ac:dyDescent="0.2">
      <c r="A787" s="7" t="s">
        <v>559</v>
      </c>
      <c r="B787" t="s">
        <v>6</v>
      </c>
      <c r="C787" t="s">
        <v>595</v>
      </c>
      <c r="D787" t="s">
        <v>602</v>
      </c>
      <c r="E787" t="s">
        <v>408</v>
      </c>
      <c r="F787" s="1">
        <v>372</v>
      </c>
      <c r="G787" s="11">
        <v>18.510000000000002</v>
      </c>
      <c r="I787" s="9">
        <v>0.26219999999999999</v>
      </c>
      <c r="J787" s="1"/>
      <c r="K787" s="1"/>
      <c r="L787" s="1"/>
      <c r="M787" s="1"/>
      <c r="N787" s="1"/>
      <c r="O787" s="1"/>
      <c r="P787" s="1"/>
      <c r="Q787" s="1"/>
      <c r="R787" s="1">
        <v>7</v>
      </c>
      <c r="S787" s="1">
        <v>11</v>
      </c>
      <c r="T787" s="1">
        <v>8</v>
      </c>
      <c r="U787" s="1">
        <v>11</v>
      </c>
      <c r="V787" s="1">
        <v>8</v>
      </c>
      <c r="W787" s="1">
        <v>8</v>
      </c>
      <c r="X787" s="1">
        <v>7</v>
      </c>
      <c r="Y787" s="1">
        <v>14</v>
      </c>
      <c r="Z787" s="1">
        <v>6</v>
      </c>
      <c r="AA787" s="1">
        <v>30</v>
      </c>
      <c r="AB787" s="1">
        <v>6</v>
      </c>
      <c r="AC787" s="1">
        <v>26</v>
      </c>
      <c r="AD787" s="1">
        <v>8</v>
      </c>
      <c r="AE787" s="1">
        <v>22</v>
      </c>
      <c r="AF787" s="1">
        <v>8</v>
      </c>
      <c r="AG787" s="1">
        <v>23</v>
      </c>
    </row>
    <row r="788" spans="1:33" x14ac:dyDescent="0.2">
      <c r="A788" s="7" t="s">
        <v>559</v>
      </c>
      <c r="B788" t="s">
        <v>7</v>
      </c>
      <c r="C788" t="s">
        <v>595</v>
      </c>
      <c r="D788" t="s">
        <v>602</v>
      </c>
      <c r="E788" t="s">
        <v>408</v>
      </c>
      <c r="F788" s="1">
        <v>372</v>
      </c>
      <c r="G788" s="11">
        <v>22.51</v>
      </c>
      <c r="I788" s="9">
        <v>0.34060000000000001</v>
      </c>
      <c r="J788" s="1"/>
      <c r="K788" s="1"/>
      <c r="L788" s="1"/>
      <c r="M788" s="1"/>
      <c r="N788" s="1"/>
      <c r="O788" s="1"/>
      <c r="P788" s="1"/>
      <c r="Q788" s="1"/>
      <c r="R788" s="1">
        <v>10</v>
      </c>
      <c r="S788" s="1">
        <v>18</v>
      </c>
      <c r="T788" s="1">
        <v>9</v>
      </c>
      <c r="U788" s="1">
        <v>12</v>
      </c>
      <c r="V788" s="1">
        <v>6</v>
      </c>
      <c r="W788" s="1">
        <v>9</v>
      </c>
      <c r="X788" s="1">
        <v>7</v>
      </c>
      <c r="Y788" s="1">
        <v>9</v>
      </c>
      <c r="Z788" s="1">
        <v>7</v>
      </c>
      <c r="AA788" s="1">
        <v>26</v>
      </c>
      <c r="AB788" s="1">
        <v>5</v>
      </c>
      <c r="AC788" s="1">
        <v>24</v>
      </c>
      <c r="AD788" s="1">
        <v>6</v>
      </c>
      <c r="AE788" s="1">
        <v>21</v>
      </c>
      <c r="AF788" s="1">
        <v>6</v>
      </c>
      <c r="AG788" s="1">
        <v>16</v>
      </c>
    </row>
    <row r="789" spans="1:33" x14ac:dyDescent="0.2">
      <c r="A789" s="7" t="s">
        <v>559</v>
      </c>
      <c r="B789" t="s">
        <v>39</v>
      </c>
      <c r="C789" t="s">
        <v>595</v>
      </c>
      <c r="D789" t="s">
        <v>602</v>
      </c>
      <c r="E789" t="s">
        <v>408</v>
      </c>
      <c r="F789" s="1">
        <v>372</v>
      </c>
      <c r="G789" s="11">
        <v>24.71</v>
      </c>
      <c r="I789" s="9">
        <v>0.34949999999999998</v>
      </c>
      <c r="J789" s="1"/>
      <c r="K789" s="1"/>
      <c r="L789" s="1"/>
      <c r="M789" s="1"/>
      <c r="N789" s="1"/>
      <c r="O789" s="1"/>
      <c r="P789" s="1"/>
      <c r="Q789" s="1"/>
      <c r="R789" s="1">
        <v>6</v>
      </c>
      <c r="S789" s="1">
        <v>24</v>
      </c>
      <c r="T789" s="1">
        <v>8</v>
      </c>
      <c r="U789" s="1">
        <v>18</v>
      </c>
      <c r="V789" s="1">
        <v>8</v>
      </c>
      <c r="W789" s="1">
        <v>19</v>
      </c>
      <c r="X789" s="1">
        <v>11</v>
      </c>
      <c r="Y789" s="1">
        <v>15</v>
      </c>
      <c r="Z789" s="1">
        <v>7</v>
      </c>
      <c r="AA789" s="1">
        <v>21</v>
      </c>
      <c r="AB789" s="1">
        <v>6</v>
      </c>
      <c r="AC789" s="1">
        <v>24</v>
      </c>
      <c r="AD789" s="1">
        <v>6</v>
      </c>
      <c r="AE789" s="1">
        <v>27</v>
      </c>
      <c r="AF789" s="1">
        <v>5</v>
      </c>
      <c r="AG789" s="1">
        <v>25</v>
      </c>
    </row>
    <row r="790" spans="1:33" x14ac:dyDescent="0.2">
      <c r="A790" s="7" t="s">
        <v>560</v>
      </c>
      <c r="B790" t="s">
        <v>6</v>
      </c>
      <c r="C790" t="s">
        <v>595</v>
      </c>
      <c r="D790" t="s">
        <v>602</v>
      </c>
      <c r="E790" t="s">
        <v>408</v>
      </c>
      <c r="F790" s="1">
        <v>372</v>
      </c>
      <c r="G790" s="11">
        <v>6.87</v>
      </c>
      <c r="I790" s="9">
        <v>0.1036</v>
      </c>
      <c r="J790" s="1"/>
      <c r="K790" s="1"/>
      <c r="L790" s="1"/>
      <c r="M790" s="1"/>
      <c r="N790" s="1"/>
      <c r="O790" s="1"/>
      <c r="P790" s="1"/>
      <c r="Q790" s="1"/>
      <c r="R790" s="1">
        <v>10</v>
      </c>
      <c r="S790" s="1">
        <v>27</v>
      </c>
      <c r="T790" s="1">
        <v>9</v>
      </c>
      <c r="U790" s="1">
        <v>23</v>
      </c>
      <c r="V790" s="1">
        <v>10</v>
      </c>
      <c r="W790" s="1">
        <v>16</v>
      </c>
      <c r="X790" s="1">
        <v>8</v>
      </c>
      <c r="Y790" s="1">
        <v>19</v>
      </c>
      <c r="Z790" s="1">
        <v>4</v>
      </c>
      <c r="AA790" s="1">
        <v>20</v>
      </c>
      <c r="AB790" s="1">
        <v>5</v>
      </c>
      <c r="AC790" s="1">
        <v>14</v>
      </c>
      <c r="AD790" s="1">
        <v>5</v>
      </c>
      <c r="AE790" s="1">
        <v>9</v>
      </c>
      <c r="AF790" s="1">
        <v>6</v>
      </c>
      <c r="AG790" s="1">
        <v>10</v>
      </c>
    </row>
    <row r="791" spans="1:33" x14ac:dyDescent="0.2">
      <c r="A791" s="7" t="s">
        <v>560</v>
      </c>
      <c r="B791" t="s">
        <v>7</v>
      </c>
      <c r="C791" t="s">
        <v>595</v>
      </c>
      <c r="D791" t="s">
        <v>602</v>
      </c>
      <c r="E791" t="s">
        <v>408</v>
      </c>
      <c r="F791" s="1">
        <v>372</v>
      </c>
      <c r="G791" s="11">
        <v>9.39</v>
      </c>
      <c r="I791" s="9">
        <v>0.15210000000000001</v>
      </c>
      <c r="J791" s="1"/>
      <c r="K791" s="1"/>
      <c r="L791" s="1"/>
      <c r="M791" s="1"/>
      <c r="N791" s="1"/>
      <c r="O791" s="1"/>
      <c r="P791" s="1"/>
      <c r="Q791" s="1"/>
      <c r="R791" s="1">
        <v>8</v>
      </c>
      <c r="S791" s="1">
        <v>11</v>
      </c>
      <c r="T791" s="1">
        <v>8</v>
      </c>
      <c r="U791" s="1">
        <v>5</v>
      </c>
      <c r="V791" s="1">
        <v>7</v>
      </c>
      <c r="W791" s="1">
        <v>2</v>
      </c>
      <c r="X791" s="1">
        <v>7</v>
      </c>
      <c r="Y791" s="1">
        <v>4</v>
      </c>
      <c r="Z791" s="1">
        <v>3</v>
      </c>
      <c r="AA791" s="1">
        <v>19</v>
      </c>
      <c r="AB791" s="1">
        <v>5</v>
      </c>
      <c r="AC791" s="1">
        <v>21</v>
      </c>
      <c r="AD791" s="1">
        <v>6</v>
      </c>
      <c r="AE791" s="1">
        <v>26</v>
      </c>
      <c r="AF791" s="1">
        <v>7</v>
      </c>
      <c r="AG791" s="1">
        <v>20</v>
      </c>
    </row>
    <row r="792" spans="1:33" x14ac:dyDescent="0.2">
      <c r="A792" s="7" t="s">
        <v>560</v>
      </c>
      <c r="B792" t="s">
        <v>39</v>
      </c>
      <c r="C792" t="s">
        <v>595</v>
      </c>
      <c r="D792" t="s">
        <v>602</v>
      </c>
      <c r="E792" t="s">
        <v>408</v>
      </c>
      <c r="F792" s="1">
        <v>372</v>
      </c>
      <c r="G792" s="11">
        <v>11.1</v>
      </c>
      <c r="I792" s="9">
        <v>0.19120000000000001</v>
      </c>
      <c r="J792" s="1"/>
      <c r="K792" s="1"/>
      <c r="L792" s="1"/>
      <c r="M792" s="1"/>
      <c r="N792" s="1"/>
      <c r="O792" s="1"/>
      <c r="P792" s="1"/>
      <c r="Q792" s="1"/>
      <c r="R792" s="1">
        <v>8</v>
      </c>
      <c r="S792" s="1">
        <v>33</v>
      </c>
      <c r="T792" s="1">
        <v>6</v>
      </c>
      <c r="U792" s="1">
        <v>24</v>
      </c>
      <c r="V792" s="1">
        <v>8</v>
      </c>
      <c r="W792" s="1">
        <v>19</v>
      </c>
      <c r="X792" s="1">
        <v>9</v>
      </c>
      <c r="Y792" s="1">
        <v>19</v>
      </c>
      <c r="Z792" s="1">
        <v>5</v>
      </c>
      <c r="AA792" s="1">
        <v>22</v>
      </c>
      <c r="AB792" s="1">
        <v>4</v>
      </c>
      <c r="AC792" s="1">
        <v>21</v>
      </c>
      <c r="AD792" s="1">
        <v>2</v>
      </c>
      <c r="AE792" s="1">
        <v>15</v>
      </c>
      <c r="AF792" s="1">
        <v>4</v>
      </c>
      <c r="AG792" s="1">
        <v>16</v>
      </c>
    </row>
    <row r="793" spans="1:33" x14ac:dyDescent="0.2">
      <c r="A793" s="7" t="s">
        <v>561</v>
      </c>
      <c r="B793" t="s">
        <v>6</v>
      </c>
      <c r="C793" t="s">
        <v>595</v>
      </c>
      <c r="D793" t="s">
        <v>602</v>
      </c>
      <c r="E793" t="s">
        <v>408</v>
      </c>
      <c r="F793" s="1">
        <v>371</v>
      </c>
      <c r="G793" s="11">
        <v>18.23</v>
      </c>
      <c r="I793" s="9">
        <v>0.21560000000000001</v>
      </c>
      <c r="J793" s="1"/>
      <c r="K793" s="1"/>
      <c r="L793" s="1"/>
      <c r="M793" s="1"/>
      <c r="N793" s="1"/>
      <c r="O793" s="1"/>
      <c r="P793" s="1"/>
      <c r="Q793" s="1"/>
      <c r="R793" s="1">
        <v>6</v>
      </c>
      <c r="S793" s="1">
        <v>17</v>
      </c>
      <c r="T793" s="1">
        <v>7</v>
      </c>
      <c r="U793" s="1">
        <v>25</v>
      </c>
      <c r="V793" s="1">
        <v>7</v>
      </c>
      <c r="W793" s="1">
        <v>25</v>
      </c>
      <c r="X793" s="1">
        <v>7</v>
      </c>
      <c r="Y793" s="1">
        <v>20</v>
      </c>
      <c r="Z793" s="1">
        <v>4</v>
      </c>
      <c r="AA793" s="1">
        <v>17</v>
      </c>
      <c r="AB793" s="1">
        <v>6</v>
      </c>
      <c r="AC793" s="1">
        <v>15</v>
      </c>
      <c r="AD793" s="1">
        <v>5</v>
      </c>
      <c r="AE793" s="1">
        <v>21</v>
      </c>
      <c r="AF793" s="1">
        <v>7</v>
      </c>
      <c r="AG793" s="1">
        <v>19</v>
      </c>
    </row>
    <row r="794" spans="1:33" x14ac:dyDescent="0.2">
      <c r="A794" s="7" t="s">
        <v>561</v>
      </c>
      <c r="B794" t="s">
        <v>7</v>
      </c>
      <c r="C794" t="s">
        <v>595</v>
      </c>
      <c r="D794" t="s">
        <v>602</v>
      </c>
      <c r="E794" t="s">
        <v>408</v>
      </c>
      <c r="F794" s="1">
        <v>371</v>
      </c>
      <c r="G794" s="11">
        <v>19.600000000000001</v>
      </c>
      <c r="I794" s="9">
        <v>0.25380000000000003</v>
      </c>
      <c r="J794" s="1"/>
      <c r="K794" s="1"/>
      <c r="L794" s="1"/>
      <c r="M794" s="1"/>
      <c r="N794" s="1"/>
      <c r="O794" s="1"/>
      <c r="P794" s="1"/>
      <c r="Q794" s="1"/>
      <c r="R794" s="1">
        <v>5</v>
      </c>
      <c r="S794" s="1">
        <v>12</v>
      </c>
      <c r="T794" s="1">
        <v>5</v>
      </c>
      <c r="U794" s="1">
        <v>15</v>
      </c>
      <c r="V794" s="1">
        <v>8</v>
      </c>
      <c r="W794" s="1">
        <v>12</v>
      </c>
      <c r="X794" s="1">
        <v>7</v>
      </c>
      <c r="Y794" s="1">
        <v>12</v>
      </c>
      <c r="Z794" s="1">
        <v>5</v>
      </c>
      <c r="AA794" s="1">
        <v>22</v>
      </c>
      <c r="AB794" s="1">
        <v>5</v>
      </c>
      <c r="AC794" s="1">
        <v>21</v>
      </c>
      <c r="AD794" s="1">
        <v>6</v>
      </c>
      <c r="AE794" s="1">
        <v>18</v>
      </c>
      <c r="AF794" s="1">
        <v>6</v>
      </c>
      <c r="AG794" s="1">
        <v>24</v>
      </c>
    </row>
    <row r="795" spans="1:33" x14ac:dyDescent="0.2">
      <c r="A795" s="7" t="s">
        <v>561</v>
      </c>
      <c r="B795" t="s">
        <v>39</v>
      </c>
      <c r="C795" t="s">
        <v>595</v>
      </c>
      <c r="D795" t="s">
        <v>602</v>
      </c>
      <c r="E795" t="s">
        <v>408</v>
      </c>
      <c r="F795" s="1">
        <v>371</v>
      </c>
      <c r="G795" s="11">
        <v>21.89</v>
      </c>
      <c r="I795" s="9">
        <v>0.2944</v>
      </c>
      <c r="J795" s="1"/>
      <c r="K795" s="1"/>
      <c r="L795" s="1"/>
      <c r="M795" s="1"/>
      <c r="N795" s="1"/>
      <c r="O795" s="1"/>
      <c r="P795" s="1"/>
      <c r="Q795" s="1"/>
      <c r="R795" s="1">
        <v>3</v>
      </c>
      <c r="S795" s="1">
        <v>11</v>
      </c>
      <c r="T795" s="1">
        <v>5</v>
      </c>
      <c r="U795" s="1">
        <v>9</v>
      </c>
      <c r="V795" s="1">
        <v>7</v>
      </c>
      <c r="W795" s="1">
        <v>7</v>
      </c>
      <c r="X795" s="1">
        <v>2</v>
      </c>
      <c r="Y795" s="1">
        <v>5</v>
      </c>
      <c r="Z795" s="1">
        <v>4</v>
      </c>
      <c r="AA795" s="1">
        <v>18</v>
      </c>
      <c r="AB795" s="1">
        <v>6</v>
      </c>
      <c r="AC795" s="1">
        <v>22</v>
      </c>
      <c r="AD795" s="1">
        <v>5</v>
      </c>
      <c r="AE795" s="1">
        <v>18</v>
      </c>
      <c r="AF795" s="1">
        <v>4</v>
      </c>
      <c r="AG795" s="1">
        <v>21</v>
      </c>
    </row>
    <row r="796" spans="1:33" x14ac:dyDescent="0.2">
      <c r="A796" s="7" t="s">
        <v>562</v>
      </c>
      <c r="B796" t="s">
        <v>6</v>
      </c>
      <c r="C796" t="s">
        <v>596</v>
      </c>
      <c r="D796" t="s">
        <v>602</v>
      </c>
      <c r="E796" t="s">
        <v>408</v>
      </c>
      <c r="F796" s="1">
        <v>370</v>
      </c>
      <c r="G796" s="11">
        <v>24.01</v>
      </c>
      <c r="I796" s="9">
        <v>0.53410000000000002</v>
      </c>
      <c r="J796" s="1"/>
      <c r="K796" s="1"/>
      <c r="L796" s="1"/>
      <c r="M796" s="1"/>
      <c r="N796" s="1"/>
      <c r="O796" s="1"/>
      <c r="P796" s="1"/>
      <c r="Q796" s="1"/>
      <c r="R796" s="1">
        <v>6</v>
      </c>
      <c r="S796" s="1">
        <v>15</v>
      </c>
      <c r="T796" s="1">
        <v>4</v>
      </c>
      <c r="U796" s="1">
        <v>13</v>
      </c>
      <c r="V796" s="1">
        <v>5</v>
      </c>
      <c r="W796" s="1">
        <v>12</v>
      </c>
      <c r="X796" s="1">
        <v>4</v>
      </c>
      <c r="Y796" s="1">
        <v>10</v>
      </c>
      <c r="Z796" s="1">
        <v>7</v>
      </c>
      <c r="AA796" s="1">
        <v>17</v>
      </c>
      <c r="AB796" s="1">
        <v>8</v>
      </c>
      <c r="AC796" s="1">
        <v>13</v>
      </c>
      <c r="AD796" s="1">
        <v>7</v>
      </c>
      <c r="AE796" s="1">
        <v>17</v>
      </c>
      <c r="AF796" s="1">
        <v>8</v>
      </c>
      <c r="AG796" s="1">
        <v>13</v>
      </c>
    </row>
    <row r="797" spans="1:33" x14ac:dyDescent="0.2">
      <c r="A797" s="7" t="s">
        <v>562</v>
      </c>
      <c r="B797" t="s">
        <v>7</v>
      </c>
      <c r="C797" t="s">
        <v>596</v>
      </c>
      <c r="D797" t="s">
        <v>602</v>
      </c>
      <c r="E797" t="s">
        <v>408</v>
      </c>
      <c r="F797" s="1">
        <v>370</v>
      </c>
      <c r="G797" s="11">
        <v>25.72</v>
      </c>
      <c r="I797" s="9">
        <v>0.59240000000000004</v>
      </c>
      <c r="J797" s="1"/>
      <c r="K797" s="1"/>
      <c r="L797" s="1"/>
      <c r="M797" s="1"/>
      <c r="N797" s="1"/>
      <c r="O797" s="1"/>
      <c r="P797" s="1"/>
      <c r="Q797" s="1"/>
      <c r="R797" s="1">
        <v>7</v>
      </c>
      <c r="S797" s="1">
        <v>1</v>
      </c>
      <c r="T797" s="1">
        <v>7</v>
      </c>
      <c r="U797" s="1">
        <v>4</v>
      </c>
      <c r="V797" s="1">
        <v>6</v>
      </c>
      <c r="W797" s="1">
        <v>6</v>
      </c>
      <c r="X797" s="1">
        <v>5</v>
      </c>
      <c r="Y797" s="1">
        <v>9</v>
      </c>
      <c r="Z797" s="1">
        <v>9</v>
      </c>
      <c r="AA797" s="1">
        <v>9</v>
      </c>
      <c r="AB797" s="1">
        <v>9</v>
      </c>
      <c r="AC797" s="1">
        <v>7</v>
      </c>
      <c r="AD797" s="1">
        <v>6</v>
      </c>
      <c r="AE797" s="1">
        <v>17</v>
      </c>
      <c r="AF797" s="1">
        <v>6</v>
      </c>
      <c r="AG797" s="1">
        <v>14</v>
      </c>
    </row>
    <row r="798" spans="1:33" x14ac:dyDescent="0.2">
      <c r="A798" s="7" t="s">
        <v>562</v>
      </c>
      <c r="B798" t="s">
        <v>39</v>
      </c>
      <c r="C798" t="s">
        <v>596</v>
      </c>
      <c r="D798" t="s">
        <v>602</v>
      </c>
      <c r="E798" t="s">
        <v>408</v>
      </c>
      <c r="F798" s="1">
        <v>370</v>
      </c>
      <c r="G798" s="11">
        <v>30.23</v>
      </c>
      <c r="I798" s="9">
        <v>0.72060000000000002</v>
      </c>
      <c r="J798" s="1"/>
      <c r="K798" s="1"/>
      <c r="L798" s="1"/>
      <c r="M798" s="1"/>
      <c r="N798" s="1"/>
      <c r="O798" s="1"/>
      <c r="P798" s="1"/>
      <c r="Q798" s="1"/>
      <c r="R798" s="1">
        <v>6</v>
      </c>
      <c r="S798" s="1">
        <v>10</v>
      </c>
      <c r="T798" s="1">
        <v>5</v>
      </c>
      <c r="U798" s="1">
        <v>9</v>
      </c>
      <c r="V798" s="1">
        <v>5</v>
      </c>
      <c r="W798" s="1">
        <v>5</v>
      </c>
      <c r="X798" s="1">
        <v>4</v>
      </c>
      <c r="Y798" s="1">
        <v>4</v>
      </c>
      <c r="Z798" s="1">
        <v>4</v>
      </c>
      <c r="AA798" s="1">
        <v>18</v>
      </c>
      <c r="AB798" s="1">
        <v>6</v>
      </c>
      <c r="AC798" s="1">
        <v>11</v>
      </c>
      <c r="AD798" s="1">
        <v>7</v>
      </c>
      <c r="AE798" s="1">
        <v>12</v>
      </c>
      <c r="AF798" s="1">
        <v>5</v>
      </c>
      <c r="AG798" s="1">
        <v>14</v>
      </c>
    </row>
    <row r="799" spans="1:33" x14ac:dyDescent="0.2">
      <c r="A799" s="7" t="s">
        <v>563</v>
      </c>
      <c r="B799" t="s">
        <v>6</v>
      </c>
      <c r="C799" t="s">
        <v>596</v>
      </c>
      <c r="D799" t="s">
        <v>602</v>
      </c>
      <c r="E799" t="s">
        <v>408</v>
      </c>
      <c r="F799" s="1">
        <v>370</v>
      </c>
      <c r="G799" s="11">
        <v>31.65</v>
      </c>
      <c r="I799" s="9">
        <v>0.61719999999999997</v>
      </c>
      <c r="J799" s="1"/>
      <c r="K799" s="1"/>
      <c r="L799" s="1"/>
      <c r="M799" s="1"/>
      <c r="N799" s="1"/>
      <c r="O799" s="1"/>
      <c r="P799" s="1"/>
      <c r="Q799" s="1"/>
      <c r="R799" s="1">
        <v>5</v>
      </c>
      <c r="S799" s="1">
        <v>13</v>
      </c>
      <c r="T799" s="1">
        <v>5</v>
      </c>
      <c r="U799" s="1">
        <v>10</v>
      </c>
      <c r="V799" s="1">
        <v>6</v>
      </c>
      <c r="W799" s="1">
        <v>4</v>
      </c>
      <c r="X799" s="1">
        <v>5</v>
      </c>
      <c r="Y799" s="1">
        <v>8</v>
      </c>
      <c r="Z799" s="1">
        <v>5</v>
      </c>
      <c r="AA799" s="1">
        <v>15</v>
      </c>
      <c r="AB799" s="1">
        <v>5</v>
      </c>
      <c r="AC799" s="1">
        <v>10</v>
      </c>
      <c r="AD799" s="1">
        <v>5</v>
      </c>
      <c r="AE799" s="1">
        <v>14</v>
      </c>
      <c r="AF799" s="1">
        <v>4</v>
      </c>
      <c r="AG799" s="1">
        <v>12</v>
      </c>
    </row>
    <row r="800" spans="1:33" x14ac:dyDescent="0.2">
      <c r="A800" s="7" t="s">
        <v>563</v>
      </c>
      <c r="B800" t="s">
        <v>7</v>
      </c>
      <c r="C800" t="s">
        <v>596</v>
      </c>
      <c r="D800" t="s">
        <v>602</v>
      </c>
      <c r="E800" t="s">
        <v>408</v>
      </c>
      <c r="F800" s="1">
        <v>370</v>
      </c>
      <c r="G800" s="11">
        <v>40.5</v>
      </c>
      <c r="I800" s="9">
        <v>0.93</v>
      </c>
      <c r="J800" s="1"/>
      <c r="K800" s="1"/>
      <c r="L800" s="1"/>
      <c r="M800" s="1"/>
      <c r="N800" s="1"/>
      <c r="O800" s="1"/>
      <c r="P800" s="1"/>
      <c r="Q800" s="1"/>
      <c r="R800" s="1">
        <v>4</v>
      </c>
      <c r="S800" s="1">
        <v>7</v>
      </c>
      <c r="T800" s="1">
        <v>4</v>
      </c>
      <c r="U800" s="1">
        <v>8</v>
      </c>
      <c r="V800" s="1">
        <v>6</v>
      </c>
      <c r="W800" s="1">
        <v>10</v>
      </c>
      <c r="X800" s="1">
        <v>6</v>
      </c>
      <c r="Y800" s="1">
        <v>9</v>
      </c>
      <c r="Z800" s="1">
        <v>4</v>
      </c>
      <c r="AA800" s="1">
        <v>14</v>
      </c>
      <c r="AB800" s="1">
        <v>5</v>
      </c>
      <c r="AC800" s="1">
        <v>11</v>
      </c>
      <c r="AD800" s="1">
        <v>7</v>
      </c>
      <c r="AE800" s="1">
        <v>12</v>
      </c>
      <c r="AF800" s="1">
        <v>6</v>
      </c>
      <c r="AG800" s="1">
        <v>10</v>
      </c>
    </row>
    <row r="801" spans="1:33" x14ac:dyDescent="0.2">
      <c r="A801" s="7" t="s">
        <v>563</v>
      </c>
      <c r="B801" t="s">
        <v>39</v>
      </c>
      <c r="C801" t="s">
        <v>596</v>
      </c>
      <c r="D801" t="s">
        <v>602</v>
      </c>
      <c r="E801" t="s">
        <v>408</v>
      </c>
      <c r="F801" s="1">
        <v>370</v>
      </c>
      <c r="G801" s="11">
        <v>50.16</v>
      </c>
      <c r="I801" s="9">
        <v>0.95499999999999996</v>
      </c>
      <c r="J801" s="1"/>
      <c r="K801" s="1"/>
      <c r="L801" s="1"/>
      <c r="M801" s="1"/>
      <c r="N801" s="1"/>
      <c r="O801" s="1"/>
      <c r="P801" s="1"/>
      <c r="Q801" s="1"/>
      <c r="R801" s="1">
        <v>7</v>
      </c>
      <c r="S801" s="1">
        <v>10</v>
      </c>
      <c r="T801" s="1">
        <v>6</v>
      </c>
      <c r="U801" s="1">
        <v>10</v>
      </c>
      <c r="V801" s="1">
        <v>4</v>
      </c>
      <c r="W801" s="1">
        <v>15</v>
      </c>
      <c r="X801" s="1">
        <v>4</v>
      </c>
      <c r="Y801" s="1">
        <v>12</v>
      </c>
      <c r="Z801" s="1">
        <v>5</v>
      </c>
      <c r="AA801" s="1">
        <v>13</v>
      </c>
      <c r="AB801" s="1">
        <v>5</v>
      </c>
      <c r="AC801" s="1">
        <v>15</v>
      </c>
      <c r="AD801" s="1">
        <v>6</v>
      </c>
      <c r="AE801" s="1">
        <v>14</v>
      </c>
      <c r="AF801" s="1">
        <v>6</v>
      </c>
      <c r="AG801" s="1">
        <v>12</v>
      </c>
    </row>
    <row r="802" spans="1:33" x14ac:dyDescent="0.2">
      <c r="A802" s="7" t="s">
        <v>564</v>
      </c>
      <c r="B802" t="s">
        <v>6</v>
      </c>
      <c r="C802" t="s">
        <v>596</v>
      </c>
      <c r="D802" t="s">
        <v>602</v>
      </c>
      <c r="E802" t="s">
        <v>408</v>
      </c>
      <c r="F802" s="1">
        <v>370</v>
      </c>
      <c r="G802" s="11">
        <v>15.16</v>
      </c>
      <c r="I802" s="9">
        <v>0.2175</v>
      </c>
      <c r="J802" s="1"/>
      <c r="K802" s="1"/>
      <c r="L802" s="1"/>
      <c r="M802" s="1"/>
      <c r="N802" s="1"/>
      <c r="O802" s="1"/>
      <c r="P802" s="1"/>
      <c r="Q802" s="1"/>
      <c r="R802" s="1">
        <v>10</v>
      </c>
      <c r="S802" s="1">
        <v>26</v>
      </c>
      <c r="T802" s="1">
        <v>9</v>
      </c>
      <c r="U802" s="1">
        <v>23</v>
      </c>
      <c r="V802" s="1">
        <v>12</v>
      </c>
      <c r="W802" s="1">
        <v>21</v>
      </c>
      <c r="X802" s="1">
        <v>9</v>
      </c>
      <c r="Y802" s="1">
        <v>27</v>
      </c>
      <c r="Z802" s="1">
        <v>10</v>
      </c>
      <c r="AA802" s="1">
        <v>24</v>
      </c>
      <c r="AB802" s="1">
        <v>8</v>
      </c>
      <c r="AC802" s="1">
        <v>21</v>
      </c>
      <c r="AD802" s="1">
        <v>11</v>
      </c>
      <c r="AE802" s="1">
        <v>18</v>
      </c>
      <c r="AF802" s="1">
        <v>10</v>
      </c>
      <c r="AG802" s="1">
        <v>28</v>
      </c>
    </row>
    <row r="803" spans="1:33" x14ac:dyDescent="0.2">
      <c r="A803" s="7" t="s">
        <v>564</v>
      </c>
      <c r="B803" t="s">
        <v>7</v>
      </c>
      <c r="C803" t="s">
        <v>596</v>
      </c>
      <c r="D803" t="s">
        <v>602</v>
      </c>
      <c r="E803" t="s">
        <v>408</v>
      </c>
      <c r="F803" s="1">
        <v>370</v>
      </c>
      <c r="G803" s="11">
        <v>17.53</v>
      </c>
      <c r="I803" s="9">
        <v>0.2545</v>
      </c>
      <c r="J803" s="1"/>
      <c r="K803" s="1"/>
      <c r="L803" s="1"/>
      <c r="M803" s="1"/>
      <c r="N803" s="1"/>
      <c r="O803" s="1"/>
      <c r="P803" s="1"/>
      <c r="Q803" s="1"/>
      <c r="R803" s="1">
        <v>8</v>
      </c>
      <c r="S803" s="1">
        <v>23</v>
      </c>
      <c r="T803" s="1">
        <v>9</v>
      </c>
      <c r="U803" s="1">
        <v>26</v>
      </c>
      <c r="V803" s="1">
        <v>5</v>
      </c>
      <c r="W803" s="1">
        <v>23</v>
      </c>
      <c r="X803" s="1">
        <v>8</v>
      </c>
      <c r="Y803" s="1">
        <v>24</v>
      </c>
      <c r="Z803" s="1">
        <v>5</v>
      </c>
      <c r="AA803" s="1">
        <v>15</v>
      </c>
      <c r="AB803" s="1">
        <v>8</v>
      </c>
      <c r="AC803" s="1">
        <v>10</v>
      </c>
      <c r="AD803" s="1">
        <v>7</v>
      </c>
      <c r="AE803" s="1">
        <v>11</v>
      </c>
      <c r="AF803" s="1">
        <v>5</v>
      </c>
      <c r="AG803" s="1">
        <v>13</v>
      </c>
    </row>
    <row r="804" spans="1:33" x14ac:dyDescent="0.2">
      <c r="A804" s="7" t="s">
        <v>564</v>
      </c>
      <c r="B804" t="s">
        <v>39</v>
      </c>
      <c r="C804" t="s">
        <v>596</v>
      </c>
      <c r="D804" t="s">
        <v>602</v>
      </c>
      <c r="E804" t="s">
        <v>408</v>
      </c>
      <c r="F804" s="1">
        <v>370</v>
      </c>
      <c r="G804" s="11">
        <v>18.940000000000001</v>
      </c>
      <c r="I804" s="9">
        <v>0.25779999999999997</v>
      </c>
      <c r="J804" s="1"/>
      <c r="K804" s="1"/>
      <c r="L804" s="1"/>
      <c r="M804" s="1"/>
      <c r="N804" s="1"/>
      <c r="O804" s="1"/>
      <c r="P804" s="1"/>
      <c r="Q804" s="1"/>
      <c r="R804" s="1">
        <v>5</v>
      </c>
      <c r="S804" s="1">
        <v>22</v>
      </c>
      <c r="T804" s="1">
        <v>6</v>
      </c>
      <c r="U804" s="1">
        <v>23</v>
      </c>
      <c r="V804" s="1">
        <v>8</v>
      </c>
      <c r="W804" s="1">
        <v>20</v>
      </c>
      <c r="X804" s="1">
        <v>9</v>
      </c>
      <c r="Y804" s="1">
        <v>19</v>
      </c>
      <c r="Z804" s="1">
        <v>6</v>
      </c>
      <c r="AA804" s="1">
        <v>13</v>
      </c>
      <c r="AB804" s="1">
        <v>6</v>
      </c>
      <c r="AC804" s="1">
        <v>13</v>
      </c>
      <c r="AD804" s="1">
        <v>6</v>
      </c>
      <c r="AE804" s="1">
        <v>17</v>
      </c>
      <c r="AF804" s="1">
        <v>5</v>
      </c>
      <c r="AG804" s="1">
        <v>14</v>
      </c>
    </row>
    <row r="805" spans="1:33" x14ac:dyDescent="0.2">
      <c r="A805" s="7" t="s">
        <v>565</v>
      </c>
      <c r="B805" t="s">
        <v>6</v>
      </c>
      <c r="C805" t="s">
        <v>596</v>
      </c>
      <c r="D805" t="s">
        <v>602</v>
      </c>
      <c r="E805" t="s">
        <v>408</v>
      </c>
      <c r="F805" s="1">
        <v>370</v>
      </c>
      <c r="G805" s="11">
        <v>24.79</v>
      </c>
      <c r="I805" s="9">
        <v>0.38390000000000002</v>
      </c>
      <c r="J805" s="1"/>
      <c r="K805" s="1"/>
      <c r="L805" s="1"/>
      <c r="M805" s="1"/>
      <c r="N805" s="1"/>
      <c r="O805" s="1"/>
      <c r="P805" s="1"/>
      <c r="Q805" s="1"/>
      <c r="R805">
        <v>7</v>
      </c>
      <c r="S805" s="1">
        <v>12</v>
      </c>
      <c r="T805" s="1">
        <v>7</v>
      </c>
      <c r="U805" s="1">
        <v>15</v>
      </c>
      <c r="V805" s="1">
        <v>10</v>
      </c>
      <c r="W805" s="1">
        <v>13</v>
      </c>
      <c r="X805" s="1">
        <v>8</v>
      </c>
      <c r="Y805" s="1">
        <v>13</v>
      </c>
      <c r="Z805" s="1">
        <v>7</v>
      </c>
      <c r="AA805" s="1">
        <v>10</v>
      </c>
      <c r="AB805" s="1">
        <v>10</v>
      </c>
      <c r="AC805" s="1">
        <v>11</v>
      </c>
      <c r="AD805" s="1">
        <v>8</v>
      </c>
      <c r="AE805" s="1">
        <v>14</v>
      </c>
      <c r="AF805" s="1">
        <v>7</v>
      </c>
      <c r="AG805" s="1">
        <v>12</v>
      </c>
    </row>
    <row r="806" spans="1:33" x14ac:dyDescent="0.2">
      <c r="A806" s="7" t="s">
        <v>565</v>
      </c>
      <c r="B806" t="s">
        <v>7</v>
      </c>
      <c r="C806" t="s">
        <v>596</v>
      </c>
      <c r="D806" t="s">
        <v>602</v>
      </c>
      <c r="E806" t="s">
        <v>408</v>
      </c>
      <c r="F806" s="1">
        <v>370</v>
      </c>
      <c r="G806" s="11">
        <v>26.96</v>
      </c>
      <c r="I806" s="9">
        <v>0.43769999999999998</v>
      </c>
      <c r="J806" s="1"/>
      <c r="K806" s="1"/>
      <c r="L806" s="1"/>
      <c r="M806" s="1"/>
      <c r="N806" s="1"/>
      <c r="O806" s="1"/>
      <c r="P806" s="1"/>
      <c r="Q806" s="1"/>
      <c r="R806" s="1">
        <v>7</v>
      </c>
      <c r="S806" s="1">
        <v>14</v>
      </c>
      <c r="T806" s="1">
        <v>5</v>
      </c>
      <c r="U806" s="1">
        <v>15</v>
      </c>
      <c r="V806" s="1">
        <v>6</v>
      </c>
      <c r="W806" s="1">
        <v>15</v>
      </c>
      <c r="X806" s="1">
        <v>5</v>
      </c>
      <c r="Y806" s="1">
        <v>11</v>
      </c>
      <c r="Z806" s="1">
        <v>6</v>
      </c>
      <c r="AA806" s="1">
        <v>12</v>
      </c>
      <c r="AB806" s="1">
        <v>7</v>
      </c>
      <c r="AC806" s="1">
        <v>15</v>
      </c>
      <c r="AD806" s="1">
        <v>8</v>
      </c>
      <c r="AE806" s="1">
        <v>14</v>
      </c>
      <c r="AF806" s="1">
        <v>10</v>
      </c>
      <c r="AG806" s="1">
        <v>16</v>
      </c>
    </row>
    <row r="807" spans="1:33" x14ac:dyDescent="0.2">
      <c r="A807" s="7" t="s">
        <v>565</v>
      </c>
      <c r="B807" t="s">
        <v>39</v>
      </c>
      <c r="C807" t="s">
        <v>596</v>
      </c>
      <c r="D807" t="s">
        <v>602</v>
      </c>
      <c r="E807" t="s">
        <v>408</v>
      </c>
      <c r="F807" s="1">
        <v>370</v>
      </c>
      <c r="G807" s="11">
        <v>28.85</v>
      </c>
      <c r="I807" s="9">
        <v>0.48799999999999999</v>
      </c>
      <c r="J807" s="1"/>
      <c r="K807" s="1"/>
      <c r="L807" s="1"/>
      <c r="M807" s="1"/>
      <c r="N807" s="1"/>
      <c r="O807" s="1"/>
      <c r="P807" s="1"/>
      <c r="Q807" s="1"/>
      <c r="R807" s="1">
        <v>7</v>
      </c>
      <c r="S807" s="1">
        <v>15</v>
      </c>
      <c r="T807" s="1">
        <v>8</v>
      </c>
      <c r="U807" s="1">
        <v>14</v>
      </c>
      <c r="V807" s="1">
        <v>6</v>
      </c>
      <c r="W807" s="1">
        <v>12</v>
      </c>
      <c r="X807" s="1">
        <v>6</v>
      </c>
      <c r="Y807" s="1">
        <v>11</v>
      </c>
      <c r="Z807" s="1">
        <v>8</v>
      </c>
      <c r="AA807" s="1">
        <v>10</v>
      </c>
      <c r="AB807" s="1">
        <v>7</v>
      </c>
      <c r="AC807" s="1">
        <v>12</v>
      </c>
      <c r="AD807" s="1">
        <v>5</v>
      </c>
      <c r="AE807" s="1">
        <v>6</v>
      </c>
      <c r="AF807">
        <v>10</v>
      </c>
      <c r="AG807" s="1">
        <v>6</v>
      </c>
    </row>
    <row r="808" spans="1:33" x14ac:dyDescent="0.2">
      <c r="A808" s="7" t="s">
        <v>566</v>
      </c>
      <c r="B808" t="s">
        <v>6</v>
      </c>
      <c r="C808" t="s">
        <v>595</v>
      </c>
      <c r="D808" t="s">
        <v>602</v>
      </c>
      <c r="E808" t="s">
        <v>408</v>
      </c>
      <c r="F808" s="1">
        <v>370</v>
      </c>
      <c r="G808" s="11">
        <v>11</v>
      </c>
      <c r="I808" s="9">
        <v>0.16370000000000001</v>
      </c>
      <c r="J808" s="1"/>
      <c r="K808" s="1"/>
      <c r="L808" s="1"/>
      <c r="M808" s="1"/>
      <c r="N808" s="1"/>
      <c r="O808" s="1"/>
      <c r="P808" s="1"/>
      <c r="Q808" s="1"/>
      <c r="R808" s="1">
        <v>11</v>
      </c>
      <c r="S808" s="1">
        <v>39</v>
      </c>
      <c r="T808" s="1">
        <v>9</v>
      </c>
      <c r="U808" s="1">
        <v>35</v>
      </c>
      <c r="V808" s="1">
        <v>10</v>
      </c>
      <c r="W808" s="1">
        <v>21</v>
      </c>
      <c r="X808" s="1">
        <v>11</v>
      </c>
      <c r="Y808" s="1">
        <v>31</v>
      </c>
      <c r="Z808" s="1">
        <v>8</v>
      </c>
      <c r="AA808" s="1">
        <v>27</v>
      </c>
      <c r="AB808" s="1">
        <v>8</v>
      </c>
      <c r="AC808" s="1">
        <v>27</v>
      </c>
      <c r="AD808" s="1">
        <v>11</v>
      </c>
      <c r="AE808" s="1">
        <v>45</v>
      </c>
      <c r="AF808" s="1">
        <v>3</v>
      </c>
      <c r="AG808" s="1">
        <v>30</v>
      </c>
    </row>
    <row r="809" spans="1:33" x14ac:dyDescent="0.2">
      <c r="A809" s="7" t="s">
        <v>566</v>
      </c>
      <c r="B809" t="s">
        <v>7</v>
      </c>
      <c r="C809" t="s">
        <v>595</v>
      </c>
      <c r="D809" t="s">
        <v>602</v>
      </c>
      <c r="E809" t="s">
        <v>408</v>
      </c>
      <c r="F809" s="1">
        <v>370</v>
      </c>
      <c r="G809" s="11">
        <v>15.43</v>
      </c>
      <c r="I809" s="9">
        <v>0.23880000000000001</v>
      </c>
      <c r="J809" s="1"/>
      <c r="K809" s="1"/>
      <c r="L809" s="1"/>
      <c r="M809" s="1"/>
      <c r="N809" s="1"/>
      <c r="O809" s="1"/>
      <c r="P809" s="1"/>
      <c r="Q809" s="1"/>
      <c r="R809" s="1">
        <v>8</v>
      </c>
      <c r="S809" s="1">
        <v>34</v>
      </c>
      <c r="T809" s="1">
        <v>8</v>
      </c>
      <c r="U809" s="1">
        <v>32</v>
      </c>
      <c r="V809" s="1">
        <v>7</v>
      </c>
      <c r="W809" s="1">
        <v>23</v>
      </c>
      <c r="X809" s="1">
        <v>8</v>
      </c>
      <c r="Y809" s="1">
        <v>25</v>
      </c>
      <c r="Z809" s="1">
        <v>6</v>
      </c>
      <c r="AA809" s="1">
        <v>16</v>
      </c>
      <c r="AB809" s="1">
        <v>6</v>
      </c>
      <c r="AC809" s="1">
        <v>14</v>
      </c>
      <c r="AD809" s="1">
        <v>5</v>
      </c>
      <c r="AE809" s="1">
        <v>9</v>
      </c>
      <c r="AF809" s="1">
        <v>4</v>
      </c>
      <c r="AG809" s="1">
        <v>8</v>
      </c>
    </row>
    <row r="810" spans="1:33" x14ac:dyDescent="0.2">
      <c r="A810" s="7" t="s">
        <v>566</v>
      </c>
      <c r="B810" t="s">
        <v>39</v>
      </c>
      <c r="C810" t="s">
        <v>595</v>
      </c>
      <c r="D810" t="s">
        <v>602</v>
      </c>
      <c r="E810" t="s">
        <v>408</v>
      </c>
      <c r="F810" s="1">
        <v>370</v>
      </c>
      <c r="G810" s="11">
        <v>19.38</v>
      </c>
      <c r="I810" s="9">
        <v>0.28999999999999998</v>
      </c>
      <c r="J810" s="1"/>
      <c r="K810" s="1"/>
      <c r="L810" s="1"/>
      <c r="M810" s="1"/>
      <c r="N810" s="1"/>
      <c r="O810" s="1"/>
      <c r="P810" s="1"/>
      <c r="Q810" s="1"/>
      <c r="R810" s="1">
        <v>8</v>
      </c>
      <c r="S810" s="1">
        <v>13</v>
      </c>
      <c r="T810" s="1">
        <v>7</v>
      </c>
      <c r="U810" s="1">
        <v>18</v>
      </c>
      <c r="V810" s="1">
        <v>7</v>
      </c>
      <c r="W810" s="1">
        <v>21</v>
      </c>
      <c r="X810" s="1">
        <v>9</v>
      </c>
      <c r="Y810" s="1">
        <v>22</v>
      </c>
      <c r="Z810" s="1">
        <v>8</v>
      </c>
      <c r="AA810" s="1">
        <v>35</v>
      </c>
      <c r="AB810" s="1">
        <v>12</v>
      </c>
      <c r="AC810" s="1">
        <v>27</v>
      </c>
      <c r="AD810" s="1">
        <v>9</v>
      </c>
      <c r="AE810" s="1">
        <v>22</v>
      </c>
      <c r="AF810" s="1">
        <v>7</v>
      </c>
      <c r="AG810" s="1">
        <v>25</v>
      </c>
    </row>
    <row r="811" spans="1:33" x14ac:dyDescent="0.2">
      <c r="A811" s="7" t="s">
        <v>567</v>
      </c>
      <c r="B811" t="s">
        <v>6</v>
      </c>
      <c r="C811" t="s">
        <v>597</v>
      </c>
      <c r="D811" t="s">
        <v>602</v>
      </c>
      <c r="E811" t="s">
        <v>408</v>
      </c>
      <c r="F811" s="1">
        <v>373</v>
      </c>
      <c r="G811" s="11">
        <v>19.64</v>
      </c>
      <c r="I811" s="9">
        <v>0.52170000000000005</v>
      </c>
      <c r="J811" s="1"/>
      <c r="K811" s="1"/>
      <c r="L811" s="1"/>
      <c r="M811" s="1"/>
      <c r="N811" s="1"/>
      <c r="O811" s="1"/>
      <c r="P811" s="1"/>
      <c r="Q811" s="1"/>
      <c r="R811" s="1">
        <v>4</v>
      </c>
      <c r="S811" s="1">
        <v>16</v>
      </c>
      <c r="T811" s="1">
        <v>7</v>
      </c>
      <c r="U811" s="1">
        <v>19</v>
      </c>
      <c r="V811" s="1">
        <v>5</v>
      </c>
      <c r="W811" s="1">
        <v>21</v>
      </c>
      <c r="X811" s="1">
        <v>6</v>
      </c>
      <c r="Y811" s="1">
        <v>12</v>
      </c>
      <c r="Z811" s="1">
        <v>5</v>
      </c>
      <c r="AA811" s="1">
        <v>0</v>
      </c>
      <c r="AB811" s="1">
        <v>6</v>
      </c>
      <c r="AC811" s="1">
        <v>0</v>
      </c>
      <c r="AD811" s="1">
        <v>6</v>
      </c>
      <c r="AE811" s="1">
        <v>25</v>
      </c>
      <c r="AF811" s="1">
        <v>5</v>
      </c>
      <c r="AG811" s="1">
        <v>29</v>
      </c>
    </row>
    <row r="812" spans="1:33" x14ac:dyDescent="0.2">
      <c r="A812" s="7" t="s">
        <v>567</v>
      </c>
      <c r="B812" t="s">
        <v>7</v>
      </c>
      <c r="C812" t="s">
        <v>597</v>
      </c>
      <c r="D812" t="s">
        <v>602</v>
      </c>
      <c r="E812" t="s">
        <v>408</v>
      </c>
      <c r="F812" s="1">
        <v>373</v>
      </c>
      <c r="G812" s="11">
        <v>39.94</v>
      </c>
      <c r="I812" s="9">
        <v>1.0686</v>
      </c>
      <c r="J812" s="1"/>
      <c r="K812" s="1"/>
      <c r="L812" s="1"/>
      <c r="M812" s="1"/>
      <c r="N812" s="1"/>
      <c r="O812" s="1"/>
      <c r="P812" s="1"/>
      <c r="Q812" s="1"/>
      <c r="R812" s="1">
        <v>5</v>
      </c>
      <c r="S812" s="1">
        <v>13</v>
      </c>
      <c r="T812" s="1">
        <v>6</v>
      </c>
      <c r="U812" s="1">
        <v>10</v>
      </c>
      <c r="V812" s="1">
        <v>8</v>
      </c>
      <c r="W812" s="1">
        <v>18</v>
      </c>
      <c r="X812" s="1">
        <v>6</v>
      </c>
      <c r="Y812" s="1">
        <v>13</v>
      </c>
      <c r="Z812" s="1">
        <v>5</v>
      </c>
      <c r="AA812" s="1">
        <v>16</v>
      </c>
      <c r="AB812" s="1">
        <v>3</v>
      </c>
      <c r="AC812" s="1">
        <v>9</v>
      </c>
      <c r="AD812" s="1">
        <v>4</v>
      </c>
      <c r="AE812" s="1">
        <v>9</v>
      </c>
      <c r="AF812" s="1">
        <v>4</v>
      </c>
      <c r="AG812" s="1">
        <v>2</v>
      </c>
    </row>
    <row r="813" spans="1:33" x14ac:dyDescent="0.2">
      <c r="A813" s="7" t="s">
        <v>567</v>
      </c>
      <c r="B813" t="s">
        <v>39</v>
      </c>
      <c r="C813" t="s">
        <v>597</v>
      </c>
      <c r="D813" t="s">
        <v>602</v>
      </c>
      <c r="E813" t="s">
        <v>408</v>
      </c>
      <c r="F813" s="1">
        <v>373</v>
      </c>
      <c r="G813" s="11">
        <v>41.89</v>
      </c>
      <c r="I813" s="9">
        <v>1.2411000000000001</v>
      </c>
      <c r="J813" s="1"/>
      <c r="K813" s="1"/>
      <c r="L813" s="1"/>
      <c r="M813" s="1"/>
      <c r="N813" s="1"/>
      <c r="O813" s="1"/>
      <c r="P813" s="1"/>
      <c r="Q813" s="1"/>
      <c r="R813" s="1">
        <v>4</v>
      </c>
      <c r="S813" s="1">
        <v>14</v>
      </c>
      <c r="T813" s="1">
        <v>9</v>
      </c>
      <c r="U813" s="1">
        <v>21</v>
      </c>
      <c r="V813" s="1">
        <v>4</v>
      </c>
      <c r="W813" s="1">
        <v>25</v>
      </c>
      <c r="X813" s="1">
        <v>4</v>
      </c>
      <c r="Y813" s="1">
        <v>14</v>
      </c>
      <c r="Z813" s="1">
        <v>6</v>
      </c>
      <c r="AA813" s="1">
        <v>20</v>
      </c>
      <c r="AB813" s="1">
        <v>7</v>
      </c>
      <c r="AC813" s="1">
        <v>19</v>
      </c>
      <c r="AD813" s="1">
        <v>2</v>
      </c>
      <c r="AE813" s="1">
        <v>3</v>
      </c>
      <c r="AF813" s="1">
        <v>3</v>
      </c>
      <c r="AG813" s="1">
        <v>1</v>
      </c>
    </row>
    <row r="814" spans="1:33" x14ac:dyDescent="0.2">
      <c r="A814" s="7" t="s">
        <v>568</v>
      </c>
      <c r="B814" t="s">
        <v>6</v>
      </c>
      <c r="C814" t="s">
        <v>597</v>
      </c>
      <c r="D814" t="s">
        <v>602</v>
      </c>
      <c r="E814" t="s">
        <v>408</v>
      </c>
      <c r="F814" s="1">
        <v>373</v>
      </c>
      <c r="G814" s="11">
        <v>20.97</v>
      </c>
      <c r="I814" s="9">
        <v>0.54449999999999998</v>
      </c>
      <c r="J814" s="1"/>
      <c r="K814" s="1"/>
      <c r="L814" s="1"/>
      <c r="M814" s="1"/>
      <c r="N814" s="1"/>
      <c r="O814" s="1"/>
      <c r="P814" s="1"/>
      <c r="Q814" s="1"/>
      <c r="R814" s="1">
        <v>7</v>
      </c>
      <c r="S814" s="1">
        <v>16</v>
      </c>
      <c r="T814" s="1">
        <v>5</v>
      </c>
      <c r="U814" s="1">
        <v>13</v>
      </c>
      <c r="V814" s="1">
        <v>4</v>
      </c>
      <c r="W814" s="1">
        <v>7</v>
      </c>
      <c r="X814" s="1">
        <v>4</v>
      </c>
      <c r="Y814" s="1">
        <v>9</v>
      </c>
      <c r="Z814" s="1">
        <v>8</v>
      </c>
      <c r="AA814" s="1">
        <v>16</v>
      </c>
      <c r="AB814" s="1">
        <v>7</v>
      </c>
      <c r="AC814" s="1">
        <v>12</v>
      </c>
      <c r="AD814" s="1">
        <v>4</v>
      </c>
      <c r="AE814" s="1">
        <v>0</v>
      </c>
      <c r="AF814" s="1">
        <v>5</v>
      </c>
      <c r="AG814" s="1">
        <v>0</v>
      </c>
    </row>
    <row r="815" spans="1:33" x14ac:dyDescent="0.2">
      <c r="A815" s="7" t="s">
        <v>568</v>
      </c>
      <c r="B815" t="s">
        <v>7</v>
      </c>
      <c r="C815" t="s">
        <v>597</v>
      </c>
      <c r="D815" t="s">
        <v>602</v>
      </c>
      <c r="E815" t="s">
        <v>408</v>
      </c>
      <c r="F815" s="1">
        <v>373</v>
      </c>
      <c r="G815" s="11">
        <v>25.28</v>
      </c>
      <c r="I815" s="9">
        <v>0.46710000000000002</v>
      </c>
      <c r="J815" s="1"/>
      <c r="K815" s="1"/>
      <c r="L815" s="1"/>
      <c r="M815" s="1"/>
      <c r="N815" s="1"/>
      <c r="O815" s="1"/>
      <c r="P815" s="1"/>
      <c r="Q815" s="1"/>
      <c r="R815" s="1">
        <v>6</v>
      </c>
      <c r="S815" s="1">
        <v>16</v>
      </c>
      <c r="T815" s="1">
        <v>5</v>
      </c>
      <c r="U815" s="1">
        <v>14</v>
      </c>
      <c r="V815" s="1">
        <v>5</v>
      </c>
      <c r="W815" s="1">
        <v>10</v>
      </c>
      <c r="X815" s="1">
        <v>4</v>
      </c>
      <c r="Y815" s="1">
        <v>14</v>
      </c>
      <c r="Z815" s="1">
        <v>5</v>
      </c>
      <c r="AA815">
        <v>14</v>
      </c>
      <c r="AB815" s="1">
        <v>2</v>
      </c>
      <c r="AC815" s="1">
        <v>14</v>
      </c>
      <c r="AD815" s="1">
        <v>3</v>
      </c>
      <c r="AE815" s="1">
        <v>19</v>
      </c>
      <c r="AF815" s="1">
        <v>4</v>
      </c>
      <c r="AG815" s="1">
        <v>15</v>
      </c>
    </row>
    <row r="816" spans="1:33" x14ac:dyDescent="0.2">
      <c r="A816" s="7" t="s">
        <v>568</v>
      </c>
      <c r="B816" t="s">
        <v>39</v>
      </c>
      <c r="C816" t="s">
        <v>597</v>
      </c>
      <c r="D816" t="s">
        <v>602</v>
      </c>
      <c r="E816" t="s">
        <v>408</v>
      </c>
      <c r="F816" s="1">
        <v>373</v>
      </c>
      <c r="G816" s="11">
        <v>25.79</v>
      </c>
      <c r="I816" s="9">
        <v>0.4793</v>
      </c>
      <c r="J816" s="1"/>
      <c r="K816" s="1"/>
      <c r="L816" s="1"/>
      <c r="M816" s="1"/>
      <c r="N816" s="1"/>
      <c r="O816" s="1"/>
      <c r="P816" s="1"/>
      <c r="Q816" s="1"/>
      <c r="R816" s="1">
        <v>7</v>
      </c>
      <c r="S816" s="1">
        <v>20</v>
      </c>
      <c r="T816" s="1">
        <v>5</v>
      </c>
      <c r="U816" s="1">
        <v>19</v>
      </c>
      <c r="V816" s="1">
        <v>5</v>
      </c>
      <c r="W816" s="1">
        <v>17</v>
      </c>
      <c r="X816" s="1">
        <v>6</v>
      </c>
      <c r="Y816" s="1">
        <v>15</v>
      </c>
      <c r="Z816" s="1">
        <v>6</v>
      </c>
      <c r="AA816" s="1">
        <v>17</v>
      </c>
      <c r="AB816" s="1">
        <v>8</v>
      </c>
      <c r="AC816" s="1">
        <v>18</v>
      </c>
      <c r="AD816" s="1">
        <v>3</v>
      </c>
      <c r="AE816" s="1">
        <v>3</v>
      </c>
      <c r="AF816" s="1">
        <v>6</v>
      </c>
      <c r="AG816" s="1">
        <v>2</v>
      </c>
    </row>
    <row r="817" spans="1:33" x14ac:dyDescent="0.2">
      <c r="A817" s="7" t="s">
        <v>569</v>
      </c>
      <c r="B817" t="s">
        <v>6</v>
      </c>
      <c r="C817" t="s">
        <v>597</v>
      </c>
      <c r="D817" t="s">
        <v>602</v>
      </c>
      <c r="E817" t="s">
        <v>408</v>
      </c>
      <c r="F817" s="1">
        <v>371</v>
      </c>
      <c r="G817" s="11">
        <v>27.98</v>
      </c>
      <c r="I817" s="9">
        <v>0.57350000000000001</v>
      </c>
      <c r="J817" s="1"/>
      <c r="K817" s="1"/>
      <c r="L817" s="1"/>
      <c r="M817" s="1"/>
      <c r="N817" s="1"/>
      <c r="O817" s="1"/>
      <c r="P817" s="1"/>
      <c r="Q817" s="1"/>
      <c r="R817" s="1">
        <v>8</v>
      </c>
      <c r="S817" s="1">
        <v>24</v>
      </c>
      <c r="T817" s="1">
        <v>9</v>
      </c>
      <c r="U817" s="1">
        <v>20</v>
      </c>
      <c r="V817" s="1">
        <v>7</v>
      </c>
      <c r="W817" s="1">
        <v>23</v>
      </c>
      <c r="X817" s="1">
        <v>9</v>
      </c>
      <c r="Y817" s="1">
        <v>22</v>
      </c>
      <c r="Z817" s="1">
        <v>5</v>
      </c>
      <c r="AA817" s="1">
        <v>16</v>
      </c>
      <c r="AB817" s="1">
        <v>5</v>
      </c>
      <c r="AC817" s="1">
        <v>21</v>
      </c>
      <c r="AD817" s="1">
        <v>8</v>
      </c>
      <c r="AE817" s="1">
        <v>10</v>
      </c>
      <c r="AF817" s="1">
        <v>6</v>
      </c>
      <c r="AG817" s="1">
        <v>6</v>
      </c>
    </row>
    <row r="818" spans="1:33" x14ac:dyDescent="0.2">
      <c r="A818" s="7" t="s">
        <v>569</v>
      </c>
      <c r="B818" t="s">
        <v>7</v>
      </c>
      <c r="C818" t="s">
        <v>597</v>
      </c>
      <c r="D818" t="s">
        <v>602</v>
      </c>
      <c r="E818" t="s">
        <v>408</v>
      </c>
      <c r="F818" s="1">
        <v>371</v>
      </c>
      <c r="G818" s="11">
        <v>41.81</v>
      </c>
      <c r="I818" s="9">
        <v>0.90129999999999999</v>
      </c>
      <c r="J818" s="1"/>
      <c r="K818" s="1"/>
      <c r="L818" s="1"/>
      <c r="M818" s="1"/>
      <c r="N818" s="1"/>
      <c r="O818" s="1"/>
      <c r="P818" s="1"/>
      <c r="Q818" s="1"/>
      <c r="R818" s="1">
        <v>5</v>
      </c>
      <c r="S818" s="1">
        <v>17</v>
      </c>
      <c r="T818" s="1">
        <v>6</v>
      </c>
      <c r="U818" s="1">
        <v>20</v>
      </c>
      <c r="V818" s="1">
        <v>5</v>
      </c>
      <c r="W818" s="1">
        <v>23</v>
      </c>
      <c r="X818" s="1">
        <v>9</v>
      </c>
      <c r="Y818" s="1">
        <v>16</v>
      </c>
      <c r="Z818" s="1">
        <v>3</v>
      </c>
      <c r="AA818" s="1">
        <v>15</v>
      </c>
      <c r="AB818" s="1">
        <v>4</v>
      </c>
      <c r="AC818" s="1">
        <v>18</v>
      </c>
      <c r="AD818" s="1">
        <v>5</v>
      </c>
      <c r="AE818" s="1">
        <v>20</v>
      </c>
      <c r="AF818" s="1">
        <v>4</v>
      </c>
      <c r="AG818" s="1">
        <v>18</v>
      </c>
    </row>
    <row r="819" spans="1:33" x14ac:dyDescent="0.2">
      <c r="A819" s="7" t="s">
        <v>569</v>
      </c>
      <c r="B819" t="s">
        <v>39</v>
      </c>
      <c r="C819" t="s">
        <v>597</v>
      </c>
      <c r="D819" t="s">
        <v>602</v>
      </c>
      <c r="E819" t="s">
        <v>408</v>
      </c>
      <c r="F819" s="1">
        <v>371</v>
      </c>
      <c r="G819" s="11">
        <v>53.9</v>
      </c>
      <c r="I819" s="9">
        <v>1.3150999999999999</v>
      </c>
      <c r="J819" s="1"/>
      <c r="K819" s="1"/>
      <c r="L819" s="1"/>
      <c r="M819" s="1"/>
      <c r="N819" s="1"/>
      <c r="O819" s="1"/>
      <c r="P819" s="1"/>
      <c r="Q819" s="1"/>
      <c r="R819" s="1">
        <v>5</v>
      </c>
      <c r="S819" s="1">
        <v>18</v>
      </c>
      <c r="T819" s="1">
        <v>5</v>
      </c>
      <c r="U819" s="1">
        <v>14</v>
      </c>
      <c r="V819" s="1">
        <v>4</v>
      </c>
      <c r="W819" s="1">
        <v>15</v>
      </c>
      <c r="X819" s="1">
        <v>4</v>
      </c>
      <c r="Y819" s="1">
        <v>14</v>
      </c>
      <c r="Z819" s="1">
        <v>3</v>
      </c>
      <c r="AA819" s="1">
        <v>12</v>
      </c>
      <c r="AB819" s="1">
        <v>2</v>
      </c>
      <c r="AC819" s="1">
        <v>16</v>
      </c>
      <c r="AD819" s="1">
        <v>4</v>
      </c>
      <c r="AE819" s="1">
        <v>16</v>
      </c>
      <c r="AF819" s="1">
        <v>5</v>
      </c>
      <c r="AG819" s="1">
        <v>15</v>
      </c>
    </row>
    <row r="820" spans="1:33" x14ac:dyDescent="0.2">
      <c r="A820" s="7" t="s">
        <v>570</v>
      </c>
      <c r="B820" t="s">
        <v>6</v>
      </c>
      <c r="C820" t="s">
        <v>598</v>
      </c>
      <c r="D820" t="s">
        <v>602</v>
      </c>
      <c r="E820" t="s">
        <v>408</v>
      </c>
      <c r="F820" s="1">
        <v>281</v>
      </c>
      <c r="G820" s="11">
        <v>30.91</v>
      </c>
      <c r="I820" s="9">
        <v>0.52139999999999997</v>
      </c>
      <c r="J820" s="1"/>
      <c r="K820" s="1"/>
      <c r="L820" s="1"/>
      <c r="M820" s="1"/>
      <c r="N820" s="1"/>
      <c r="O820" s="1"/>
      <c r="P820" s="1"/>
      <c r="Q820" s="1"/>
      <c r="R820" s="1">
        <v>6</v>
      </c>
      <c r="S820" s="1">
        <v>26</v>
      </c>
      <c r="T820" s="1">
        <v>10</v>
      </c>
      <c r="U820" s="1">
        <v>30</v>
      </c>
      <c r="V820" s="1">
        <v>6</v>
      </c>
      <c r="W820" s="1">
        <v>24</v>
      </c>
      <c r="X820" s="1">
        <v>5</v>
      </c>
      <c r="Y820" s="1">
        <v>22</v>
      </c>
      <c r="Z820" s="1">
        <v>10</v>
      </c>
      <c r="AA820" s="1">
        <v>29</v>
      </c>
      <c r="AB820" s="1">
        <v>7</v>
      </c>
      <c r="AC820" s="1">
        <v>22</v>
      </c>
      <c r="AD820" s="1">
        <v>8</v>
      </c>
      <c r="AE820" s="1">
        <v>25</v>
      </c>
      <c r="AF820" s="1">
        <v>7</v>
      </c>
      <c r="AG820" s="1">
        <v>25</v>
      </c>
    </row>
    <row r="821" spans="1:33" x14ac:dyDescent="0.2">
      <c r="A821" s="7" t="s">
        <v>570</v>
      </c>
      <c r="B821" t="s">
        <v>7</v>
      </c>
      <c r="C821" t="s">
        <v>598</v>
      </c>
      <c r="D821" t="s">
        <v>602</v>
      </c>
      <c r="E821" t="s">
        <v>408</v>
      </c>
      <c r="F821" s="1">
        <v>281</v>
      </c>
      <c r="G821" s="11">
        <v>32.46</v>
      </c>
      <c r="I821" s="9">
        <v>0.51949999999999996</v>
      </c>
      <c r="J821" s="1"/>
      <c r="K821" s="1"/>
      <c r="L821" s="1"/>
      <c r="M821" s="1"/>
      <c r="N821" s="1"/>
      <c r="O821" s="1"/>
      <c r="P821" s="1"/>
      <c r="Q821" s="1"/>
      <c r="R821" s="1">
        <v>7</v>
      </c>
      <c r="S821" s="1">
        <v>19</v>
      </c>
      <c r="T821" s="1">
        <v>4</v>
      </c>
      <c r="U821" s="1">
        <v>18</v>
      </c>
      <c r="V821" s="1">
        <v>8</v>
      </c>
      <c r="W821" s="1">
        <v>24</v>
      </c>
      <c r="X821" s="1">
        <v>10</v>
      </c>
      <c r="Y821" s="1">
        <v>23</v>
      </c>
      <c r="Z821" s="1">
        <v>6</v>
      </c>
      <c r="AA821" s="1">
        <v>21</v>
      </c>
      <c r="AB821" s="1">
        <v>7</v>
      </c>
      <c r="AC821" s="1">
        <v>21</v>
      </c>
      <c r="AD821" s="1">
        <v>5</v>
      </c>
      <c r="AE821" s="1">
        <v>15</v>
      </c>
      <c r="AF821" s="1">
        <v>5</v>
      </c>
      <c r="AG821" s="1">
        <v>20</v>
      </c>
    </row>
    <row r="822" spans="1:33" x14ac:dyDescent="0.2">
      <c r="A822" s="7" t="s">
        <v>570</v>
      </c>
      <c r="B822" t="s">
        <v>39</v>
      </c>
      <c r="C822" t="s">
        <v>598</v>
      </c>
      <c r="D822" t="s">
        <v>602</v>
      </c>
      <c r="E822" t="s">
        <v>408</v>
      </c>
      <c r="F822" s="1">
        <v>281</v>
      </c>
      <c r="G822" s="11">
        <v>37.869999999999997</v>
      </c>
      <c r="I822" s="9">
        <v>0.70650000000000002</v>
      </c>
      <c r="J822" s="1"/>
      <c r="K822" s="1"/>
      <c r="L822" s="1"/>
      <c r="M822" s="1"/>
      <c r="N822" s="1"/>
      <c r="O822" s="1"/>
      <c r="P822" s="1"/>
      <c r="Q822" s="1"/>
      <c r="R822" s="1">
        <v>6</v>
      </c>
      <c r="S822" s="1">
        <v>30</v>
      </c>
      <c r="T822" s="1">
        <v>6</v>
      </c>
      <c r="U822" s="1">
        <v>21</v>
      </c>
      <c r="V822" s="1">
        <v>9</v>
      </c>
      <c r="W822" s="1">
        <v>34</v>
      </c>
      <c r="X822" s="1">
        <v>7</v>
      </c>
      <c r="Y822" s="1">
        <v>29</v>
      </c>
      <c r="Z822" s="1">
        <v>6</v>
      </c>
      <c r="AA822" s="1">
        <v>17</v>
      </c>
      <c r="AB822" s="1">
        <v>6</v>
      </c>
      <c r="AC822" s="1">
        <v>9</v>
      </c>
      <c r="AD822" s="1">
        <v>6</v>
      </c>
      <c r="AE822" s="1">
        <v>13</v>
      </c>
      <c r="AF822" s="1">
        <v>6</v>
      </c>
      <c r="AG822" s="1">
        <v>10</v>
      </c>
    </row>
    <row r="823" spans="1:33" x14ac:dyDescent="0.2">
      <c r="A823" s="7" t="s">
        <v>587</v>
      </c>
      <c r="B823" t="s">
        <v>6</v>
      </c>
      <c r="C823" t="s">
        <v>598</v>
      </c>
      <c r="D823" t="s">
        <v>602</v>
      </c>
      <c r="E823" t="s">
        <v>408</v>
      </c>
      <c r="F823" s="1">
        <v>546</v>
      </c>
      <c r="G823" s="11">
        <v>16.38</v>
      </c>
      <c r="I823" s="9">
        <v>0.27400000000000002</v>
      </c>
      <c r="J823" s="1"/>
      <c r="K823" s="1"/>
      <c r="L823" s="1"/>
      <c r="M823" s="1"/>
      <c r="N823" s="1"/>
      <c r="O823" s="1"/>
      <c r="P823" s="1"/>
      <c r="Q823" s="1"/>
      <c r="R823" s="1">
        <v>5</v>
      </c>
      <c r="S823" s="1">
        <v>1</v>
      </c>
      <c r="T823" s="1">
        <v>5</v>
      </c>
      <c r="U823" s="1">
        <v>0</v>
      </c>
      <c r="V823" s="1">
        <v>0</v>
      </c>
      <c r="W823" s="1">
        <v>0</v>
      </c>
      <c r="X823" s="1">
        <v>4</v>
      </c>
      <c r="Y823" s="1">
        <v>0</v>
      </c>
      <c r="Z823" s="1">
        <v>6</v>
      </c>
      <c r="AA823" s="1">
        <v>14</v>
      </c>
      <c r="AB823" s="1">
        <v>5</v>
      </c>
      <c r="AC823" s="1">
        <v>19</v>
      </c>
      <c r="AD823" s="1">
        <v>8</v>
      </c>
      <c r="AE823" s="1">
        <v>16</v>
      </c>
      <c r="AF823" s="1">
        <v>5</v>
      </c>
      <c r="AG823" s="1">
        <v>26</v>
      </c>
    </row>
    <row r="824" spans="1:33" x14ac:dyDescent="0.2">
      <c r="A824" s="7" t="s">
        <v>587</v>
      </c>
      <c r="B824" t="s">
        <v>7</v>
      </c>
      <c r="C824" t="s">
        <v>598</v>
      </c>
      <c r="D824" t="s">
        <v>602</v>
      </c>
      <c r="E824" t="s">
        <v>408</v>
      </c>
      <c r="F824" s="1">
        <v>546</v>
      </c>
      <c r="G824" s="11">
        <v>9.56</v>
      </c>
      <c r="I824" s="9">
        <v>0.13</v>
      </c>
      <c r="J824" s="1"/>
      <c r="K824" s="1"/>
      <c r="L824" s="1"/>
      <c r="M824" s="1"/>
      <c r="N824" s="1"/>
      <c r="O824" s="1"/>
      <c r="P824" s="1"/>
      <c r="Q824" s="1"/>
      <c r="R824" s="1">
        <v>5</v>
      </c>
      <c r="S824" s="1">
        <v>12</v>
      </c>
      <c r="T824" s="1">
        <v>5</v>
      </c>
      <c r="U824" s="1">
        <v>10</v>
      </c>
      <c r="V824" s="1">
        <v>5</v>
      </c>
      <c r="W824" s="1">
        <v>10</v>
      </c>
      <c r="X824" s="1">
        <v>5</v>
      </c>
      <c r="Y824" s="1">
        <v>9</v>
      </c>
      <c r="Z824" s="1">
        <v>4</v>
      </c>
      <c r="AA824" s="1">
        <v>14</v>
      </c>
      <c r="AB824" s="1">
        <v>6</v>
      </c>
      <c r="AC824" s="1">
        <v>10</v>
      </c>
      <c r="AD824" s="1">
        <v>5</v>
      </c>
      <c r="AE824" s="1">
        <v>7</v>
      </c>
      <c r="AF824" s="1">
        <v>4</v>
      </c>
      <c r="AG824" s="1">
        <v>6</v>
      </c>
    </row>
    <row r="825" spans="1:33" x14ac:dyDescent="0.2">
      <c r="A825" s="7" t="s">
        <v>587</v>
      </c>
      <c r="B825" t="s">
        <v>39</v>
      </c>
      <c r="C825" t="s">
        <v>598</v>
      </c>
      <c r="D825" t="s">
        <v>602</v>
      </c>
      <c r="E825" t="s">
        <v>408</v>
      </c>
      <c r="F825" s="1">
        <v>546</v>
      </c>
      <c r="G825" s="11">
        <v>16.53</v>
      </c>
      <c r="I825" s="9">
        <v>0.224</v>
      </c>
      <c r="J825" s="1"/>
      <c r="K825" s="1"/>
      <c r="L825" s="1"/>
      <c r="M825" s="1"/>
      <c r="N825" s="1"/>
      <c r="O825" s="1"/>
      <c r="P825" s="1"/>
      <c r="Q825" s="1"/>
      <c r="R825" s="1">
        <v>7</v>
      </c>
      <c r="S825" s="1">
        <v>0</v>
      </c>
      <c r="T825" s="1">
        <v>5</v>
      </c>
      <c r="U825" s="1">
        <v>0</v>
      </c>
      <c r="V825" s="1">
        <v>3</v>
      </c>
      <c r="W825" s="1">
        <v>0</v>
      </c>
      <c r="X825" s="1">
        <v>3</v>
      </c>
      <c r="Y825" s="1">
        <v>0</v>
      </c>
      <c r="Z825" s="1">
        <v>4</v>
      </c>
      <c r="AA825" s="1">
        <v>20</v>
      </c>
      <c r="AB825" s="1">
        <v>4</v>
      </c>
      <c r="AC825" s="1">
        <v>24</v>
      </c>
      <c r="AD825" s="1">
        <v>5</v>
      </c>
      <c r="AE825" s="1">
        <v>19</v>
      </c>
      <c r="AF825" s="1">
        <v>6</v>
      </c>
      <c r="AG825" s="1">
        <v>23</v>
      </c>
    </row>
    <row r="826" spans="1:33" x14ac:dyDescent="0.2">
      <c r="A826" s="7" t="s">
        <v>588</v>
      </c>
      <c r="B826" t="s">
        <v>6</v>
      </c>
      <c r="C826" t="s">
        <v>598</v>
      </c>
      <c r="D826" t="s">
        <v>602</v>
      </c>
      <c r="E826" t="s">
        <v>408</v>
      </c>
      <c r="F826" s="1">
        <v>546</v>
      </c>
      <c r="G826" s="11">
        <v>53.35</v>
      </c>
      <c r="I826" s="9">
        <v>1.177</v>
      </c>
      <c r="J826" s="1"/>
      <c r="K826" s="1"/>
      <c r="L826" s="1"/>
      <c r="M826" s="1"/>
      <c r="N826" s="1"/>
      <c r="O826" s="1"/>
      <c r="P826" s="1"/>
      <c r="Q826" s="1"/>
      <c r="R826" s="1">
        <v>4</v>
      </c>
      <c r="S826" s="1">
        <v>17</v>
      </c>
      <c r="T826" s="1">
        <v>3</v>
      </c>
      <c r="U826" s="1">
        <v>16</v>
      </c>
      <c r="V826" s="1">
        <v>5</v>
      </c>
      <c r="W826" s="1">
        <v>23</v>
      </c>
      <c r="X826" s="1">
        <v>6</v>
      </c>
      <c r="Y826" s="1">
        <v>21</v>
      </c>
      <c r="Z826" s="1">
        <v>2</v>
      </c>
      <c r="AA826" s="1">
        <v>0</v>
      </c>
      <c r="AB826" s="1">
        <v>5</v>
      </c>
      <c r="AC826" s="1">
        <v>0</v>
      </c>
      <c r="AD826" s="1">
        <v>4</v>
      </c>
      <c r="AE826" s="1">
        <v>6</v>
      </c>
      <c r="AF826" s="1">
        <v>4</v>
      </c>
      <c r="AG826" s="1">
        <v>9</v>
      </c>
    </row>
    <row r="827" spans="1:33" x14ac:dyDescent="0.2">
      <c r="A827" s="7" t="s">
        <v>588</v>
      </c>
      <c r="B827" t="s">
        <v>7</v>
      </c>
      <c r="C827" t="s">
        <v>598</v>
      </c>
      <c r="D827" t="s">
        <v>602</v>
      </c>
      <c r="E827" t="s">
        <v>408</v>
      </c>
      <c r="F827" s="1">
        <v>546</v>
      </c>
      <c r="G827" s="11">
        <v>25.9</v>
      </c>
      <c r="I827" s="9">
        <v>0.53800000000000003</v>
      </c>
      <c r="J827" s="1"/>
      <c r="K827" s="1"/>
      <c r="L827" s="1"/>
      <c r="M827" s="1"/>
      <c r="N827" s="1"/>
      <c r="O827" s="1"/>
      <c r="P827" s="1"/>
      <c r="Q827" s="1"/>
      <c r="R827" s="1">
        <v>3</v>
      </c>
      <c r="S827" s="1">
        <v>8</v>
      </c>
      <c r="T827" s="1">
        <v>3</v>
      </c>
      <c r="U827" s="1">
        <v>15</v>
      </c>
      <c r="V827" s="1">
        <v>4</v>
      </c>
      <c r="W827" s="1">
        <v>9</v>
      </c>
      <c r="X827" s="1">
        <v>4</v>
      </c>
      <c r="Y827" s="1">
        <v>6</v>
      </c>
      <c r="Z827" s="1">
        <v>5</v>
      </c>
      <c r="AA827" s="1">
        <v>11</v>
      </c>
      <c r="AB827" s="1">
        <v>3</v>
      </c>
      <c r="AC827" s="1">
        <v>8</v>
      </c>
      <c r="AD827" s="1">
        <v>3</v>
      </c>
      <c r="AE827" s="1">
        <v>9</v>
      </c>
      <c r="AF827" s="1">
        <v>5</v>
      </c>
      <c r="AG827" s="1">
        <v>11</v>
      </c>
    </row>
    <row r="828" spans="1:33" x14ac:dyDescent="0.2">
      <c r="A828" s="7" t="s">
        <v>588</v>
      </c>
      <c r="B828" t="s">
        <v>39</v>
      </c>
      <c r="C828" t="s">
        <v>598</v>
      </c>
      <c r="D828" t="s">
        <v>602</v>
      </c>
      <c r="E828" t="s">
        <v>408</v>
      </c>
      <c r="F828" s="1">
        <v>546</v>
      </c>
      <c r="G828" s="11">
        <v>47.78</v>
      </c>
      <c r="I828" s="9">
        <v>0.995</v>
      </c>
      <c r="J828" s="1"/>
      <c r="K828" s="1"/>
      <c r="L828" s="1"/>
      <c r="M828" s="1"/>
      <c r="N828" s="1"/>
      <c r="O828" s="1"/>
      <c r="P828" s="1"/>
      <c r="Q828" s="1"/>
      <c r="R828" s="1">
        <v>5</v>
      </c>
      <c r="S828" s="1">
        <v>16</v>
      </c>
      <c r="T828" s="1">
        <v>6</v>
      </c>
      <c r="U828" s="1">
        <v>25</v>
      </c>
      <c r="V828" s="1">
        <v>5</v>
      </c>
      <c r="W828" s="1">
        <v>22</v>
      </c>
      <c r="X828" s="1">
        <v>5</v>
      </c>
      <c r="Y828" s="1">
        <v>28</v>
      </c>
      <c r="Z828" s="1">
        <v>4</v>
      </c>
      <c r="AA828" s="1">
        <v>25</v>
      </c>
      <c r="AB828" s="1">
        <v>6</v>
      </c>
      <c r="AC828" s="1">
        <v>23</v>
      </c>
      <c r="AD828" s="1">
        <v>5</v>
      </c>
      <c r="AE828" s="1">
        <v>23</v>
      </c>
      <c r="AF828" s="1">
        <v>6</v>
      </c>
      <c r="AG828" s="1">
        <v>20</v>
      </c>
    </row>
  </sheetData>
  <autoFilter ref="D1:D762" xr:uid="{00000000-0009-0000-0000-000002000000}">
    <filterColumn colId="0">
      <filters>
        <filter val="Adult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9"/>
  <sheetViews>
    <sheetView workbookViewId="0">
      <selection activeCell="K42" sqref="K42"/>
    </sheetView>
  </sheetViews>
  <sheetFormatPr baseColWidth="10" defaultColWidth="8.83203125" defaultRowHeight="15" x14ac:dyDescent="0.2"/>
  <cols>
    <col min="1" max="1" width="5.1640625" bestFit="1" customWidth="1"/>
    <col min="2" max="2" width="7" customWidth="1"/>
    <col min="3" max="3" width="12" bestFit="1" customWidth="1"/>
  </cols>
  <sheetData>
    <row r="1" spans="1:7" x14ac:dyDescent="0.2">
      <c r="A1" s="6" t="s">
        <v>40</v>
      </c>
      <c r="B1" s="3" t="s">
        <v>42</v>
      </c>
      <c r="C1" s="3" t="s">
        <v>545</v>
      </c>
      <c r="D1" s="3" t="s">
        <v>604</v>
      </c>
      <c r="E1" s="3" t="s">
        <v>603</v>
      </c>
      <c r="F1" s="3" t="s">
        <v>610</v>
      </c>
      <c r="G1" s="3" t="s">
        <v>611</v>
      </c>
    </row>
    <row r="2" spans="1:7" x14ac:dyDescent="0.2">
      <c r="A2" s="16" t="s">
        <v>2</v>
      </c>
      <c r="B2" t="str">
        <f>LOOKUP(A2,collections!A:A,collections!D:D)</f>
        <v>E.per</v>
      </c>
    </row>
    <row r="3" spans="1:7" x14ac:dyDescent="0.2">
      <c r="A3" s="16" t="s">
        <v>8</v>
      </c>
      <c r="B3" t="str">
        <f>LOOKUP(A3,collections!A:A,collections!D:D)</f>
        <v>E.per</v>
      </c>
    </row>
    <row r="4" spans="1:7" x14ac:dyDescent="0.2">
      <c r="A4" s="16" t="s">
        <v>9</v>
      </c>
      <c r="B4" t="str">
        <f>LOOKUP(A4,collections!A:A,collections!D:D)</f>
        <v>E.gla</v>
      </c>
    </row>
    <row r="5" spans="1:7" x14ac:dyDescent="0.2">
      <c r="A5" s="16" t="s">
        <v>11</v>
      </c>
      <c r="B5" t="str">
        <f>LOOKUP(A5,collections!A:A,collections!D:D)</f>
        <v>E.gla</v>
      </c>
    </row>
    <row r="6" spans="1:7" x14ac:dyDescent="0.2">
      <c r="A6" s="16" t="s">
        <v>13</v>
      </c>
      <c r="B6" t="str">
        <f>LOOKUP(A6,collections!A:A,collections!D:D)</f>
        <v>E.paua</v>
      </c>
    </row>
    <row r="7" spans="1:7" x14ac:dyDescent="0.2">
      <c r="A7" s="16" t="s">
        <v>14</v>
      </c>
      <c r="B7" t="str">
        <f>LOOKUP(A7,collections!A:A,collections!D:D)</f>
        <v>E.paua</v>
      </c>
    </row>
    <row r="8" spans="1:7" x14ac:dyDescent="0.2">
      <c r="A8" s="16" t="s">
        <v>15</v>
      </c>
      <c r="B8" t="str">
        <f>LOOKUP(A8,collections!A:A,collections!D:D)</f>
        <v>E.obl</v>
      </c>
    </row>
    <row r="9" spans="1:7" x14ac:dyDescent="0.2">
      <c r="A9" s="16" t="s">
        <v>17</v>
      </c>
      <c r="B9" t="str">
        <f>LOOKUP(A9,collections!A:A,collections!D:D)</f>
        <v>E.ang</v>
      </c>
    </row>
    <row r="10" spans="1:7" x14ac:dyDescent="0.2">
      <c r="A10" s="16" t="s">
        <v>18</v>
      </c>
      <c r="B10" t="str">
        <f>LOOKUP(A10,collections!A:A,collections!D:D)</f>
        <v>E.ang</v>
      </c>
    </row>
    <row r="11" spans="1:7" x14ac:dyDescent="0.2">
      <c r="A11" s="16" t="s">
        <v>20</v>
      </c>
      <c r="B11" t="str">
        <f>LOOKUP(A11,collections!A:A,collections!D:D)</f>
        <v>E.csdn</v>
      </c>
    </row>
    <row r="12" spans="1:7" x14ac:dyDescent="0.2">
      <c r="A12" s="16" t="s">
        <v>23</v>
      </c>
      <c r="B12" t="str">
        <f>LOOKUP(A12,collections!A:A,collections!D:D)</f>
        <v>E.cspc</v>
      </c>
    </row>
    <row r="13" spans="1:7" x14ac:dyDescent="0.2">
      <c r="A13" s="16" t="s">
        <v>25</v>
      </c>
      <c r="B13" t="str">
        <f>LOOKUP(A13,collections!A:A,collections!D:D)</f>
        <v>E.ful</v>
      </c>
    </row>
    <row r="14" spans="1:7" x14ac:dyDescent="0.2">
      <c r="A14" s="16" t="s">
        <v>27</v>
      </c>
      <c r="B14" t="str">
        <f>LOOKUP(A14,collections!A:A,collections!D:D)</f>
        <v>E.cam</v>
      </c>
    </row>
    <row r="15" spans="1:7" x14ac:dyDescent="0.2">
      <c r="A15" s="16" t="s">
        <v>29</v>
      </c>
      <c r="B15" t="str">
        <f>LOOKUP(A15,collections!A:A,collections!D:D)</f>
        <v>E.cam</v>
      </c>
    </row>
    <row r="16" spans="1:7" x14ac:dyDescent="0.2">
      <c r="A16" s="16" t="s">
        <v>32</v>
      </c>
      <c r="B16" t="str">
        <f>LOOKUP(A16,collections!A:A,collections!D:D)</f>
        <v>E.mel</v>
      </c>
    </row>
    <row r="17" spans="1:2" x14ac:dyDescent="0.2">
      <c r="A17" s="16" t="s">
        <v>33</v>
      </c>
      <c r="B17" t="str">
        <f>LOOKUP(A17,collections!A:A,collections!D:D)</f>
        <v>E.mel</v>
      </c>
    </row>
    <row r="18" spans="1:2" x14ac:dyDescent="0.2">
      <c r="A18" s="16" t="s">
        <v>34</v>
      </c>
      <c r="B18" t="str">
        <f>LOOKUP(A18,collections!A:A,collections!D:D)</f>
        <v>E.cam</v>
      </c>
    </row>
    <row r="19" spans="1:2" x14ac:dyDescent="0.2">
      <c r="A19" s="16" t="s">
        <v>35</v>
      </c>
      <c r="B19" t="str">
        <f>LOOKUP(A19,collections!A:A,collections!D:D)</f>
        <v>E.cam</v>
      </c>
    </row>
    <row r="20" spans="1:2" x14ac:dyDescent="0.2">
      <c r="A20" s="16" t="s">
        <v>72</v>
      </c>
      <c r="B20" t="str">
        <f>LOOKUP(A20,collections!A:A,collections!D:D)</f>
        <v>E.cam</v>
      </c>
    </row>
    <row r="21" spans="1:2" x14ac:dyDescent="0.2">
      <c r="A21" s="16" t="s">
        <v>73</v>
      </c>
      <c r="B21" t="str">
        <f>LOOKUP(A21,collections!A:A,collections!D:D)</f>
        <v>E.cam</v>
      </c>
    </row>
    <row r="22" spans="1:2" x14ac:dyDescent="0.2">
      <c r="A22" s="16" t="s">
        <v>74</v>
      </c>
      <c r="B22" t="str">
        <f>LOOKUP(A22,collections!A:A,collections!D:D)</f>
        <v>E.cam</v>
      </c>
    </row>
    <row r="23" spans="1:2" x14ac:dyDescent="0.2">
      <c r="A23" s="16" t="s">
        <v>75</v>
      </c>
      <c r="B23" t="str">
        <f>LOOKUP(A23,collections!A:A,collections!D:D)</f>
        <v>E.cam</v>
      </c>
    </row>
    <row r="24" spans="1:2" x14ac:dyDescent="0.2">
      <c r="A24" s="16" t="s">
        <v>76</v>
      </c>
      <c r="B24" t="str">
        <f>LOOKUP(A24,collections!A:A,collections!D:D)</f>
        <v>E.cam</v>
      </c>
    </row>
    <row r="25" spans="1:2" x14ac:dyDescent="0.2">
      <c r="A25" s="16" t="s">
        <v>77</v>
      </c>
      <c r="B25" t="str">
        <f>LOOKUP(A25,collections!A:A,collections!D:D)</f>
        <v>E.cam</v>
      </c>
    </row>
    <row r="26" spans="1:2" x14ac:dyDescent="0.2">
      <c r="A26" s="16" t="s">
        <v>78</v>
      </c>
      <c r="B26" t="str">
        <f>LOOKUP(A26,collections!A:A,collections!D:D)</f>
        <v>E.ova</v>
      </c>
    </row>
    <row r="27" spans="1:2" x14ac:dyDescent="0.2">
      <c r="A27" s="16" t="s">
        <v>79</v>
      </c>
      <c r="B27" t="str">
        <f>LOOKUP(A27,collections!A:A,collections!D:D)</f>
        <v>E.cam</v>
      </c>
    </row>
    <row r="28" spans="1:2" x14ac:dyDescent="0.2">
      <c r="A28" s="16" t="s">
        <v>80</v>
      </c>
      <c r="B28" t="str">
        <f>LOOKUP(A28,collections!A:A,collections!D:D)</f>
        <v>E.ova</v>
      </c>
    </row>
    <row r="29" spans="1:2" x14ac:dyDescent="0.2">
      <c r="A29" s="16" t="s">
        <v>81</v>
      </c>
      <c r="B29" t="str">
        <f>LOOKUP(A29,collections!A:A,collections!D:D)</f>
        <v>E.ova</v>
      </c>
    </row>
    <row r="30" spans="1:2" x14ac:dyDescent="0.2">
      <c r="A30" s="16" t="s">
        <v>82</v>
      </c>
      <c r="B30" t="str">
        <f>LOOKUP(A30,collections!A:A,collections!D:D)</f>
        <v>E.ova</v>
      </c>
    </row>
    <row r="31" spans="1:2" x14ac:dyDescent="0.2">
      <c r="A31" s="16" t="s">
        <v>83</v>
      </c>
      <c r="B31" t="str">
        <f>LOOKUP(A31,collections!A:A,collections!D:D)</f>
        <v>E.mel</v>
      </c>
    </row>
    <row r="32" spans="1:2" x14ac:dyDescent="0.2">
      <c r="A32" s="16" t="s">
        <v>84</v>
      </c>
      <c r="B32" t="str">
        <f>LOOKUP(A32,collections!A:A,collections!D:D)</f>
        <v>E.mel</v>
      </c>
    </row>
    <row r="33" spans="1:7" x14ac:dyDescent="0.2">
      <c r="A33" s="16" t="s">
        <v>85</v>
      </c>
      <c r="B33" t="str">
        <f>LOOKUP(A33,collections!A:A,collections!D:D)</f>
        <v>E.mel</v>
      </c>
    </row>
    <row r="34" spans="1:7" x14ac:dyDescent="0.2">
      <c r="A34" s="16" t="s">
        <v>96</v>
      </c>
      <c r="B34" t="str">
        <f>LOOKUP(A34,collections!A:A,collections!D:D)</f>
        <v>E.kit</v>
      </c>
      <c r="C34">
        <f>INDEX([1]SSD!$A:$G, MATCH(LOOKUP(A34,collections!A:A,collections!Y:Y),[1]SSD!$B:$B,0), 6)</f>
        <v>0.67436573311367376</v>
      </c>
      <c r="D34">
        <f>INDEX('[1]Fruit+seed'!$A:$E, MATCH(LOOKUP(A34,collections!A:A,collections!Y:Y),'[1]Fruit+seed'!$A:$A,0), 4)</f>
        <v>2.6</v>
      </c>
      <c r="E34">
        <f>INDEX('[1]Fruit+seed'!$A:$E, MATCH(LOOKUP(A34,collections!A:A,collections!Y:Y),'[1]Fruit+seed'!$A:$A,0), 2)</f>
        <v>523.79999999999995</v>
      </c>
      <c r="F34">
        <f>INDEX([1]Collections!$A:$Z, MATCH(LOOKUP(A34,collections!A:A,collections!Y:Y),[1]Collections!$C:$C,0), 8)</f>
        <v>6</v>
      </c>
      <c r="G34">
        <f>INDEX([1]Collections!$A:$Z, MATCH(LOOKUP(A34,collections!A:A,collections!Y:Y),[1]Collections!$C:$C,0), 15)</f>
        <v>38</v>
      </c>
    </row>
    <row r="35" spans="1:7" x14ac:dyDescent="0.2">
      <c r="A35" s="16" t="s">
        <v>97</v>
      </c>
      <c r="B35" t="str">
        <f>LOOKUP(A35,collections!A:A,collections!D:D)</f>
        <v>E.kit</v>
      </c>
      <c r="C35">
        <f>INDEX([1]SSD!$A:$G, MATCH(LOOKUP(A35,collections!A:A,collections!Y:Y),[1]SSD!$B:$B,0), 6)</f>
        <v>0.62357827476038341</v>
      </c>
      <c r="D35">
        <f>INDEX('[1]Fruit+seed'!$A:$E, MATCH(LOOKUP(A35,collections!A:A,collections!Y:Y),'[1]Fruit+seed'!$A:$A,0), 4)</f>
        <v>3.4</v>
      </c>
      <c r="E35">
        <f>INDEX('[1]Fruit+seed'!$A:$E, MATCH(LOOKUP(A35,collections!A:A,collections!Y:Y),'[1]Fruit+seed'!$A:$A,0), 2)</f>
        <v>626.4</v>
      </c>
      <c r="F35">
        <f>INDEX([1]Collections!$A:$Z, MATCH(LOOKUP(A35,collections!A:A,collections!Y:Y),[1]Collections!$C:$C,0), 8)</f>
        <v>7</v>
      </c>
      <c r="G35">
        <f>INDEX([1]Collections!$A:$Z, MATCH(LOOKUP(A35,collections!A:A,collections!Y:Y),[1]Collections!$C:$C,0), 15)</f>
        <v>42</v>
      </c>
    </row>
    <row r="36" spans="1:7" x14ac:dyDescent="0.2">
      <c r="A36" s="16" t="s">
        <v>98</v>
      </c>
      <c r="B36" t="str">
        <f>LOOKUP(A36,collections!A:A,collections!D:D)</f>
        <v>E.kit</v>
      </c>
      <c r="C36">
        <f>INDEX([1]SSD!$A:$G, MATCH(LOOKUP(A36,collections!A:A,collections!Y:Y),[1]SSD!$B:$B,0), 6)</f>
        <v>0.6974117647058824</v>
      </c>
      <c r="E36">
        <f>INDEX('[1]Fruit+seed'!$A:$E, MATCH(LOOKUP(A36,collections!A:A,collections!Y:Y),'[1]Fruit+seed'!$A:$A,0), 2)</f>
        <v>634.6</v>
      </c>
      <c r="F36">
        <f>INDEX([1]Collections!$A:$Z, MATCH(LOOKUP(A36,collections!A:A,collections!Y:Y),[1]Collections!$C:$C,0), 8)</f>
        <v>10</v>
      </c>
      <c r="G36">
        <f>INDEX([1]Collections!$A:$Z, MATCH(LOOKUP(A36,collections!A:A,collections!Y:Y),[1]Collections!$C:$C,0), 15)</f>
        <v>90</v>
      </c>
    </row>
    <row r="37" spans="1:7" x14ac:dyDescent="0.2">
      <c r="A37" s="16" t="s">
        <v>99</v>
      </c>
      <c r="B37" t="str">
        <f>LOOKUP(A37,collections!A:A,collections!D:D)</f>
        <v>E.kit</v>
      </c>
      <c r="C37">
        <f>INDEX([1]SSD!$A:$G, MATCH(LOOKUP(A37,collections!A:A,collections!Y:Y),[1]SSD!$B:$B,0), 6)</f>
        <v>0.65732181425485969</v>
      </c>
      <c r="D37">
        <f>INDEX('[1]Fruit+seed'!$A:$E, MATCH(LOOKUP(A37,collections!A:A,collections!Y:Y),'[1]Fruit+seed'!$A:$A,0), 4)</f>
        <v>3.3</v>
      </c>
      <c r="E37">
        <f>INDEX('[1]Fruit+seed'!$A:$E, MATCH(LOOKUP(A37,collections!A:A,collections!Y:Y),'[1]Fruit+seed'!$A:$A,0), 2)</f>
        <v>443.8</v>
      </c>
      <c r="F37">
        <f>INDEX([1]Collections!$A:$Z, MATCH(LOOKUP(A37,collections!A:A,collections!Y:Y),[1]Collections!$C:$C,0), 8)</f>
        <v>8</v>
      </c>
      <c r="G37">
        <f>INDEX([1]Collections!$A:$Z, MATCH(LOOKUP(A37,collections!A:A,collections!Y:Y),[1]Collections!$C:$C,0), 15)</f>
        <v>78</v>
      </c>
    </row>
    <row r="38" spans="1:7" x14ac:dyDescent="0.2">
      <c r="A38" s="16" t="s">
        <v>100</v>
      </c>
      <c r="B38" t="str">
        <f>LOOKUP(A38,collections!A:A,collections!D:D)</f>
        <v>E.kit</v>
      </c>
      <c r="C38">
        <f>INDEX([1]SSD!$A:$G, MATCH(LOOKUP(A38,collections!A:A,collections!Y:Y),[1]SSD!$B:$B,0), 6)</f>
        <v>0.68903100775193804</v>
      </c>
      <c r="E38">
        <f>INDEX('[1]Fruit+seed'!$A:$E, MATCH(LOOKUP(A38,collections!A:A,collections!Y:Y),'[1]Fruit+seed'!$A:$A,0), 2)</f>
        <v>369.7</v>
      </c>
      <c r="F38">
        <f>INDEX([1]Collections!$A:$Z, MATCH(LOOKUP(A38,collections!A:A,collections!Y:Y),[1]Collections!$C:$C,0), 8)</f>
        <v>6</v>
      </c>
      <c r="G38">
        <f>INDEX([1]Collections!$A:$Z, MATCH(LOOKUP(A38,collections!A:A,collections!Y:Y),[1]Collections!$C:$C,0), 15)</f>
        <v>21</v>
      </c>
    </row>
    <row r="39" spans="1:7" x14ac:dyDescent="0.2">
      <c r="A39" s="16" t="s">
        <v>101</v>
      </c>
      <c r="B39" t="str">
        <f>LOOKUP(A39,collections!A:A,collections!D:D)</f>
        <v>E.paup</v>
      </c>
      <c r="C39">
        <f>INDEX([1]SSD!$A:$G, MATCH(LOOKUP(A39,collections!A:A,collections!Y:Y),[1]SSD!$B:$B,0), 6)</f>
        <v>0.61954545454545451</v>
      </c>
      <c r="D39">
        <f>INDEX('[1]Fruit+seed'!$A:$E, MATCH(LOOKUP(A39,collections!A:A,collections!Y:Y),'[1]Fruit+seed'!$A:$A,0), 4)</f>
        <v>4.2</v>
      </c>
      <c r="E39">
        <f>INDEX('[1]Fruit+seed'!$A:$E, MATCH(LOOKUP(A39,collections!A:A,collections!Y:Y),'[1]Fruit+seed'!$A:$A,0), 2)</f>
        <v>741.8</v>
      </c>
      <c r="F39">
        <f>INDEX([1]Collections!$A:$Z, MATCH(LOOKUP(A39,collections!A:A,collections!Y:Y),[1]Collections!$C:$C,0), 8)</f>
        <v>8</v>
      </c>
      <c r="G39">
        <f>INDEX([1]Collections!$A:$Z, MATCH(LOOKUP(A39,collections!A:A,collections!Y:Y),[1]Collections!$C:$C,0), 15)</f>
        <v>66</v>
      </c>
    </row>
    <row r="40" spans="1:7" x14ac:dyDescent="0.2">
      <c r="A40" s="16" t="s">
        <v>102</v>
      </c>
      <c r="B40" t="str">
        <f>LOOKUP(A40,collections!A:A,collections!D:D)</f>
        <v>E.vimp</v>
      </c>
      <c r="C40">
        <f>INDEX([1]SSD!$A:$G, MATCH(LOOKUP(A40,collections!A:A,collections!Y:Y),[1]SSD!$B:$B,0), 6)</f>
        <v>0.59804093567251471</v>
      </c>
      <c r="D40">
        <f>INDEX('[1]Fruit+seed'!$A:$E, MATCH(LOOKUP(A40,collections!A:A,collections!Y:Y),'[1]Fruit+seed'!$A:$A,0), 4)</f>
        <v>3.9</v>
      </c>
      <c r="E40">
        <f>INDEX('[1]Fruit+seed'!$A:$E, MATCH(LOOKUP(A40,collections!A:A,collections!Y:Y),'[1]Fruit+seed'!$A:$A,0), 2)</f>
        <v>404.9</v>
      </c>
      <c r="F40">
        <f>INDEX([1]Collections!$A:$Z, MATCH(LOOKUP(A40,collections!A:A,collections!Y:Y),[1]Collections!$C:$C,0), 8)</f>
        <v>10</v>
      </c>
      <c r="G40">
        <f>INDEX([1]Collections!$A:$Z, MATCH(LOOKUP(A40,collections!A:A,collections!Y:Y),[1]Collections!$C:$C,0), 15)</f>
        <v>120</v>
      </c>
    </row>
    <row r="41" spans="1:7" x14ac:dyDescent="0.2">
      <c r="A41" s="16" t="s">
        <v>103</v>
      </c>
      <c r="B41" t="str">
        <f>LOOKUP(A41,collections!A:A,collections!D:D)</f>
        <v>E.agg</v>
      </c>
      <c r="C41">
        <f>INDEX([1]SSD!$A:$G, MATCH(LOOKUP(A41,collections!A:A,collections!Y:Y),[1]SSD!$B:$B,0), 6)</f>
        <v>0.62072043852779957</v>
      </c>
      <c r="D41">
        <f>INDEX('[1]Fruit+seed'!$A:$E, MATCH(LOOKUP(A41,collections!A:A,collections!Y:Y),'[1]Fruit+seed'!$A:$A,0), 4)</f>
        <v>4.7</v>
      </c>
      <c r="E41">
        <f>INDEX('[1]Fruit+seed'!$A:$E, MATCH(LOOKUP(A41,collections!A:A,collections!Y:Y),'[1]Fruit+seed'!$A:$A,0), 2)</f>
        <v>419.7</v>
      </c>
      <c r="F41">
        <f>INDEX([1]Collections!$A:$Z, MATCH(LOOKUP(A41,collections!A:A,collections!Y:Y),[1]Collections!$C:$C,0), 8)</f>
        <v>23</v>
      </c>
      <c r="G41">
        <f>INDEX([1]Collections!$A:$Z, MATCH(LOOKUP(A41,collections!A:A,collections!Y:Y),[1]Collections!$C:$C,0), 15)</f>
        <v>130</v>
      </c>
    </row>
    <row r="42" spans="1:7" x14ac:dyDescent="0.2">
      <c r="A42" s="16" t="s">
        <v>104</v>
      </c>
      <c r="B42" t="str">
        <f>LOOKUP(A42,collections!A:A,collections!D:D)</f>
        <v>E.agg</v>
      </c>
      <c r="C42">
        <f>INDEX([1]SSD!$A:$G, MATCH(LOOKUP(A42,collections!A:A,collections!Y:Y),[1]SSD!$B:$B,0), 6)</f>
        <v>0.51819230769230762</v>
      </c>
      <c r="D42">
        <f>INDEX('[1]Fruit+seed'!$A:$E, MATCH(LOOKUP(A42,collections!A:A,collections!Y:Y),'[1]Fruit+seed'!$A:$A,0), 4)</f>
        <v>7</v>
      </c>
      <c r="E42">
        <f>INDEX('[1]Fruit+seed'!$A:$E, MATCH(LOOKUP(A42,collections!A:A,collections!Y:Y),'[1]Fruit+seed'!$A:$A,0), 2)</f>
        <v>433.3</v>
      </c>
      <c r="F42">
        <f>INDEX([1]Collections!$A:$Z, MATCH(LOOKUP(A42,collections!A:A,collections!Y:Y),[1]Collections!$C:$C,0), 8)</f>
        <v>13.5</v>
      </c>
      <c r="G42">
        <f>INDEX([1]Collections!$A:$Z, MATCH(LOOKUP(A42,collections!A:A,collections!Y:Y),[1]Collections!$C:$C,0), 15)</f>
        <v>70</v>
      </c>
    </row>
    <row r="43" spans="1:7" x14ac:dyDescent="0.2">
      <c r="A43" s="16" t="s">
        <v>105</v>
      </c>
      <c r="B43" t="str">
        <f>LOOKUP(A43,collections!A:A,collections!D:D)</f>
        <v>E.vimv</v>
      </c>
      <c r="C43">
        <f>INDEX([1]SSD!$A:$G, MATCH(LOOKUP(A43,collections!A:A,collections!Y:Y),[1]SSD!$B:$B,0), 6)</f>
        <v>0.54094117647058826</v>
      </c>
      <c r="D43">
        <f>INDEX('[1]Fruit+seed'!$A:$E, MATCH(LOOKUP(A43,collections!A:A,collections!Y:Y),'[1]Fruit+seed'!$A:$A,0), 4)</f>
        <v>8.5</v>
      </c>
      <c r="E43">
        <f>INDEX('[1]Fruit+seed'!$A:$E, MATCH(LOOKUP(A43,collections!A:A,collections!Y:Y),'[1]Fruit+seed'!$A:$A,0), 2)</f>
        <v>780.4</v>
      </c>
      <c r="F43">
        <f>INDEX([1]Collections!$A:$Z, MATCH(LOOKUP(A43,collections!A:A,collections!Y:Y),[1]Collections!$C:$C,0), 8)</f>
        <v>40.5</v>
      </c>
      <c r="G43">
        <f>INDEX([1]Collections!$A:$Z, MATCH(LOOKUP(A43,collections!A:A,collections!Y:Y),[1]Collections!$C:$C,0), 15)</f>
        <v>350</v>
      </c>
    </row>
    <row r="44" spans="1:7" x14ac:dyDescent="0.2">
      <c r="A44" s="16" t="s">
        <v>106</v>
      </c>
      <c r="B44" t="str">
        <f>LOOKUP(A44,collections!A:A,collections!D:D)</f>
        <v>E.bau</v>
      </c>
      <c r="C44">
        <f>INDEX([1]SSD!$A:$G, MATCH(LOOKUP(A44,collections!A:A,collections!Y:Y),[1]SSD!$B:$B,0), 6)</f>
        <v>0.84740601503759405</v>
      </c>
      <c r="D44">
        <f>INDEX('[1]Fruit+seed'!$A:$E, MATCH(LOOKUP(A44,collections!A:A,collections!Y:Y),'[1]Fruit+seed'!$A:$A,0), 4)</f>
        <v>2.6</v>
      </c>
      <c r="E44">
        <f>INDEX('[1]Fruit+seed'!$A:$E, MATCH(LOOKUP(A44,collections!A:A,collections!Y:Y),'[1]Fruit+seed'!$A:$A,0), 2)</f>
        <v>130.80000000000001</v>
      </c>
      <c r="F44">
        <f>INDEX([1]Collections!$A:$Z, MATCH(LOOKUP(A44,collections!A:A,collections!Y:Y),[1]Collections!$C:$C,0), 8)</f>
        <v>22.5</v>
      </c>
      <c r="G44">
        <f>INDEX([1]Collections!$A:$Z, MATCH(LOOKUP(A44,collections!A:A,collections!Y:Y),[1]Collections!$C:$C,0), 15)</f>
        <v>175</v>
      </c>
    </row>
    <row r="45" spans="1:7" x14ac:dyDescent="0.2">
      <c r="A45" s="16" t="s">
        <v>107</v>
      </c>
      <c r="B45" t="str">
        <f>LOOKUP(A45,collections!A:A,collections!D:D)</f>
        <v>E.ang</v>
      </c>
      <c r="C45">
        <f>INDEX([1]SSD!$A:$G, MATCH(LOOKUP(A45,collections!A:A,collections!Y:Y),[1]SSD!$B:$B,0), 6)</f>
        <v>0.65948051948051956</v>
      </c>
      <c r="E45">
        <f>INDEX('[1]Fruit+seed'!$A:$E, MATCH(LOOKUP(A45,collections!A:A,collections!Y:Y),'[1]Fruit+seed'!$A:$A,0), 2)</f>
        <v>289.89999999999998</v>
      </c>
      <c r="F45">
        <f>INDEX([1]Collections!$A:$Z, MATCH(LOOKUP(A45,collections!A:A,collections!Y:Y),[1]Collections!$C:$C,0), 8)</f>
        <v>22.6</v>
      </c>
      <c r="G45">
        <f>INDEX([1]Collections!$A:$Z, MATCH(LOOKUP(A45,collections!A:A,collections!Y:Y),[1]Collections!$C:$C,0), 15)</f>
        <v>230</v>
      </c>
    </row>
    <row r="46" spans="1:7" x14ac:dyDescent="0.2">
      <c r="A46" s="16" t="s">
        <v>108</v>
      </c>
      <c r="B46" t="str">
        <f>LOOKUP(A46,collections!A:A,collections!D:D)</f>
        <v>E.agg</v>
      </c>
      <c r="C46">
        <f>INDEX([1]SSD!$A:$G, MATCH(LOOKUP(A46,collections!A:A,collections!Y:Y),[1]SSD!$B:$B,0), 6)</f>
        <v>0.62996587030716722</v>
      </c>
      <c r="D46">
        <f>INDEX('[1]Fruit+seed'!$A:$E, MATCH(LOOKUP(A46,collections!A:A,collections!Y:Y),'[1]Fruit+seed'!$A:$A,0), 4)</f>
        <v>4.4000000000000004</v>
      </c>
      <c r="E46">
        <f>INDEX('[1]Fruit+seed'!$A:$E, MATCH(LOOKUP(A46,collections!A:A,collections!Y:Y),'[1]Fruit+seed'!$A:$A,0), 2)</f>
        <v>384.6</v>
      </c>
      <c r="F46">
        <f>INDEX([1]Collections!$A:$Z, MATCH(LOOKUP(A46,collections!A:A,collections!Y:Y),[1]Collections!$C:$C,0), 8)</f>
        <v>12</v>
      </c>
      <c r="G46">
        <f>INDEX([1]Collections!$A:$Z, MATCH(LOOKUP(A46,collections!A:A,collections!Y:Y),[1]Collections!$C:$C,0), 15)</f>
        <v>75</v>
      </c>
    </row>
    <row r="47" spans="1:7" x14ac:dyDescent="0.2">
      <c r="A47" s="16" t="s">
        <v>109</v>
      </c>
      <c r="B47" t="str">
        <f>LOOKUP(A47,collections!A:A,collections!D:D)</f>
        <v>E.bos</v>
      </c>
      <c r="C47">
        <f>INDEX([1]SSD!$A:$G, MATCH(LOOKUP(A47,collections!A:A,collections!Y:Y),[1]SSD!$B:$B,0), 6)</f>
        <v>0.63055118110236219</v>
      </c>
      <c r="D47">
        <f>INDEX('[1]Fruit+seed'!$A:$E, MATCH(LOOKUP(A47,collections!A:A,collections!Y:Y),'[1]Fruit+seed'!$A:$A,0), 4)</f>
        <v>3.8</v>
      </c>
      <c r="E47">
        <f>INDEX('[1]Fruit+seed'!$A:$E, MATCH(LOOKUP(A47,collections!A:A,collections!Y:Y),'[1]Fruit+seed'!$A:$A,0), 2)</f>
        <v>650.6</v>
      </c>
      <c r="F47">
        <f>INDEX([1]Collections!$A:$Z, MATCH(LOOKUP(A47,collections!A:A,collections!Y:Y),[1]Collections!$C:$C,0), 8)</f>
        <v>16</v>
      </c>
      <c r="G47">
        <f>INDEX([1]Collections!$A:$Z, MATCH(LOOKUP(A47,collections!A:A,collections!Y:Y),[1]Collections!$C:$C,0), 15)</f>
        <v>140</v>
      </c>
    </row>
    <row r="48" spans="1:7" x14ac:dyDescent="0.2">
      <c r="A48" s="16" t="s">
        <v>110</v>
      </c>
      <c r="B48" t="str">
        <f>LOOKUP(A48,collections!A:A,collections!D:D)</f>
        <v>E.alb</v>
      </c>
      <c r="C48">
        <f>INDEX([1]SSD!$A:$G, MATCH(LOOKUP(A48,collections!A:A,collections!Y:Y),[1]SSD!$B:$B,0), 6)</f>
        <v>0.74188888888888882</v>
      </c>
      <c r="D48">
        <f>INDEX('[1]Fruit+seed'!$A:$E, MATCH(LOOKUP(A48,collections!A:A,collections!Y:Y),'[1]Fruit+seed'!$A:$A,0), 4)</f>
        <v>7.1</v>
      </c>
      <c r="E48">
        <f>INDEX('[1]Fruit+seed'!$A:$E, MATCH(LOOKUP(A48,collections!A:A,collections!Y:Y),'[1]Fruit+seed'!$A:$A,0), 2)</f>
        <v>417.8</v>
      </c>
      <c r="F48">
        <f>INDEX([1]Collections!$A:$Z, MATCH(LOOKUP(A48,collections!A:A,collections!Y:Y),[1]Collections!$C:$C,0), 8)</f>
        <v>12.3</v>
      </c>
      <c r="G48">
        <f>INDEX([1]Collections!$A:$Z, MATCH(LOOKUP(A48,collections!A:A,collections!Y:Y),[1]Collections!$C:$C,0), 15)</f>
        <v>130</v>
      </c>
    </row>
    <row r="49" spans="1:7" x14ac:dyDescent="0.2">
      <c r="A49" s="16" t="s">
        <v>111</v>
      </c>
      <c r="B49" t="str">
        <f>LOOKUP(A49,collections!A:A,collections!D:D)</f>
        <v>E.mac</v>
      </c>
      <c r="C49">
        <f>INDEX([1]SSD!$A:$G, MATCH(LOOKUP(A49,collections!A:A,collections!Y:Y),[1]SSD!$B:$B,0), 6)</f>
        <v>0.71801360544217696</v>
      </c>
      <c r="D49">
        <f>INDEX('[1]Fruit+seed'!$A:$E, MATCH(LOOKUP(A49,collections!A:A,collections!Y:Y),'[1]Fruit+seed'!$A:$A,0), 4)</f>
        <v>11.4</v>
      </c>
      <c r="E49">
        <f>INDEX('[1]Fruit+seed'!$A:$E, MATCH(LOOKUP(A49,collections!A:A,collections!Y:Y),'[1]Fruit+seed'!$A:$A,0), 2)</f>
        <v>548</v>
      </c>
      <c r="F49">
        <f>INDEX([1]Collections!$A:$Z, MATCH(LOOKUP(A49,collections!A:A,collections!Y:Y),[1]Collections!$C:$C,0), 8)</f>
        <v>8.4</v>
      </c>
      <c r="G49">
        <f>INDEX([1]Collections!$A:$Z, MATCH(LOOKUP(A49,collections!A:A,collections!Y:Y),[1]Collections!$C:$C,0), 15)</f>
        <v>65</v>
      </c>
    </row>
    <row r="50" spans="1:7" x14ac:dyDescent="0.2">
      <c r="A50" s="16" t="s">
        <v>112</v>
      </c>
      <c r="B50" t="str">
        <f>LOOKUP(A50,collections!A:A,collections!D:D)</f>
        <v>E.mac</v>
      </c>
      <c r="C50">
        <f>INDEX([1]SSD!$A:$G, MATCH(LOOKUP(A50,collections!A:A,collections!Y:Y),[1]SSD!$B:$B,0), 6)</f>
        <v>0.71254629629629618</v>
      </c>
      <c r="D50">
        <f>INDEX('[1]Fruit+seed'!$A:$E, MATCH(LOOKUP(A50,collections!A:A,collections!Y:Y),'[1]Fruit+seed'!$A:$A,0), 4)</f>
        <v>13.4</v>
      </c>
      <c r="E50">
        <f>INDEX('[1]Fruit+seed'!$A:$E, MATCH(LOOKUP(A50,collections!A:A,collections!Y:Y),'[1]Fruit+seed'!$A:$A,0), 2)</f>
        <v>874.4</v>
      </c>
      <c r="F50">
        <f>INDEX([1]Collections!$A:$Z, MATCH(LOOKUP(A50,collections!A:A,collections!Y:Y),[1]Collections!$C:$C,0), 8)</f>
        <v>6.5</v>
      </c>
      <c r="G50">
        <f>INDEX([1]Collections!$A:$Z, MATCH(LOOKUP(A50,collections!A:A,collections!Y:Y),[1]Collections!$C:$C,0), 15)</f>
        <v>45</v>
      </c>
    </row>
    <row r="51" spans="1:7" x14ac:dyDescent="0.2">
      <c r="A51" s="16" t="s">
        <v>113</v>
      </c>
      <c r="B51" t="str">
        <f>LOOKUP(A51,collections!A:A,collections!D:D)</f>
        <v>E.tri</v>
      </c>
      <c r="C51">
        <f>INDEX([1]SSD!$A:$G, MATCH(LOOKUP(A51,collections!A:A,collections!Y:Y),[1]SSD!$B:$B,0), 6)</f>
        <v>0.67549726775956276</v>
      </c>
      <c r="D51">
        <f>INDEX('[1]Fruit+seed'!$A:$E, MATCH(LOOKUP(A51,collections!A:A,collections!Y:Y),'[1]Fruit+seed'!$A:$A,0), 4)</f>
        <v>7</v>
      </c>
      <c r="E51">
        <f>INDEX('[1]Fruit+seed'!$A:$E, MATCH(LOOKUP(A51,collections!A:A,collections!Y:Y),'[1]Fruit+seed'!$A:$A,0), 2)</f>
        <v>1235.7</v>
      </c>
      <c r="F51">
        <f>INDEX([1]Collections!$A:$Z, MATCH(LOOKUP(A51,collections!A:A,collections!Y:Y),[1]Collections!$C:$C,0), 8)</f>
        <v>16.7</v>
      </c>
      <c r="G51">
        <f>INDEX([1]Collections!$A:$Z, MATCH(LOOKUP(A51,collections!A:A,collections!Y:Y),[1]Collections!$C:$C,0), 15)</f>
        <v>165</v>
      </c>
    </row>
    <row r="52" spans="1:7" x14ac:dyDescent="0.2">
      <c r="A52" s="16" t="s">
        <v>114</v>
      </c>
      <c r="B52" t="str">
        <f>LOOKUP(A52,collections!A:A,collections!D:D)</f>
        <v>E.obl</v>
      </c>
    </row>
    <row r="53" spans="1:7" x14ac:dyDescent="0.2">
      <c r="A53" s="16" t="s">
        <v>115</v>
      </c>
      <c r="B53" t="str">
        <f>LOOKUP(A53,collections!A:A,collections!D:D)</f>
        <v>E.cyp</v>
      </c>
    </row>
    <row r="54" spans="1:7" x14ac:dyDescent="0.2">
      <c r="A54" s="16" t="s">
        <v>116</v>
      </c>
      <c r="B54" t="str">
        <f>LOOKUP(A54,collections!A:A,collections!D:D)</f>
        <v>E.reg</v>
      </c>
    </row>
    <row r="55" spans="1:7" x14ac:dyDescent="0.2">
      <c r="A55" s="16" t="s">
        <v>117</v>
      </c>
      <c r="B55" t="str">
        <f>LOOKUP(A55,collections!A:A,collections!D:D)</f>
        <v>E.cyp</v>
      </c>
    </row>
    <row r="56" spans="1:7" x14ac:dyDescent="0.2">
      <c r="A56" s="16" t="s">
        <v>118</v>
      </c>
      <c r="B56" t="str">
        <f>LOOKUP(A56,collections!A:A,collections!D:D)</f>
        <v>E.obl</v>
      </c>
    </row>
    <row r="57" spans="1:7" x14ac:dyDescent="0.2">
      <c r="A57" s="16" t="s">
        <v>119</v>
      </c>
      <c r="B57" t="str">
        <f>LOOKUP(A57,collections!A:A,collections!D:D)</f>
        <v>E.cyp</v>
      </c>
    </row>
    <row r="58" spans="1:7" x14ac:dyDescent="0.2">
      <c r="A58" s="16" t="s">
        <v>120</v>
      </c>
      <c r="B58" t="str">
        <f>LOOKUP(A58,collections!A:A,collections!D:D)</f>
        <v>E.bax</v>
      </c>
      <c r="F58">
        <f>INDEX([1]Collections!$A:$Z, MATCH(LOOKUP(A58,collections!A:A,collections!Y:Y),[1]Collections!$C:$C,0), 8)</f>
        <v>28</v>
      </c>
      <c r="G58">
        <f>INDEX([1]Collections!$A:$Z, MATCH(LOOKUP(A58,collections!A:A,collections!Y:Y),[1]Collections!$C:$C,0), 15)</f>
        <v>125</v>
      </c>
    </row>
    <row r="59" spans="1:7" x14ac:dyDescent="0.2">
      <c r="A59" s="16" t="s">
        <v>121</v>
      </c>
      <c r="B59" t="str">
        <f>LOOKUP(A59,collections!A:A,collections!D:D)</f>
        <v>E.sie</v>
      </c>
    </row>
    <row r="60" spans="1:7" x14ac:dyDescent="0.2">
      <c r="A60" s="16" t="s">
        <v>122</v>
      </c>
      <c r="B60" t="str">
        <f>LOOKUP(A60,collections!A:A,collections!D:D)</f>
        <v>E.sie</v>
      </c>
    </row>
    <row r="61" spans="1:7" x14ac:dyDescent="0.2">
      <c r="A61" s="16" t="s">
        <v>123</v>
      </c>
      <c r="B61" t="str">
        <f>LOOKUP(A61,collections!A:A,collections!D:D)</f>
        <v>E.obl</v>
      </c>
    </row>
    <row r="62" spans="1:7" x14ac:dyDescent="0.2">
      <c r="A62" s="16" t="s">
        <v>124</v>
      </c>
      <c r="B62" t="str">
        <f>LOOKUP(A62,collections!A:A,collections!D:D)</f>
        <v>E.reg</v>
      </c>
      <c r="C62">
        <f>INDEX([1]SSD!$A:$G, MATCH(LOOKUP(A62,collections!A:A,collections!Y:Y),[1]SSD!$B:$B,0), 6)</f>
        <v>0.63854092526690387</v>
      </c>
      <c r="D62">
        <f>INDEX('[1]Fruit+seed'!$A:$E, MATCH(LOOKUP(A62,collections!A:A,collections!Y:Y),'[1]Fruit+seed'!$A:$A,0), 4)</f>
        <v>6.8</v>
      </c>
      <c r="E62">
        <f>INDEX('[1]Fruit+seed'!$A:$E, MATCH(LOOKUP(A62,collections!A:A,collections!Y:Y),'[1]Fruit+seed'!$A:$A,0), 2)</f>
        <v>445.5</v>
      </c>
      <c r="F62">
        <f>INDEX([1]Collections!$A:$Z, MATCH(LOOKUP(A62,collections!A:A,collections!Y:Y),[1]Collections!$C:$C,0), 8)</f>
        <v>42</v>
      </c>
      <c r="G62">
        <f>INDEX([1]Collections!$A:$Z, MATCH(LOOKUP(A62,collections!A:A,collections!Y:Y),[1]Collections!$C:$C,0), 15)</f>
        <v>105</v>
      </c>
    </row>
    <row r="63" spans="1:7" x14ac:dyDescent="0.2">
      <c r="A63" s="16" t="s">
        <v>125</v>
      </c>
      <c r="B63" t="str">
        <f>LOOKUP(A63,collections!A:A,collections!D:D)</f>
        <v>E.vimv</v>
      </c>
    </row>
    <row r="64" spans="1:7" x14ac:dyDescent="0.2">
      <c r="A64" s="16" t="s">
        <v>126</v>
      </c>
      <c r="B64" t="str">
        <f>LOOKUP(A64,collections!A:A,collections!D:D)</f>
        <v>E.vimv</v>
      </c>
    </row>
    <row r="65" spans="1:2" x14ac:dyDescent="0.2">
      <c r="A65" s="16" t="s">
        <v>127</v>
      </c>
      <c r="B65" t="str">
        <f>LOOKUP(A65,collections!A:A,collections!D:D)</f>
        <v>E.div</v>
      </c>
    </row>
    <row r="66" spans="1:2" x14ac:dyDescent="0.2">
      <c r="A66" s="16" t="s">
        <v>128</v>
      </c>
      <c r="B66" t="str">
        <f>LOOKUP(A66,collections!A:A,collections!D:D)</f>
        <v>E.obl</v>
      </c>
    </row>
    <row r="67" spans="1:2" x14ac:dyDescent="0.2">
      <c r="A67" s="16" t="s">
        <v>129</v>
      </c>
      <c r="B67" t="str">
        <f>LOOKUP(A67,collections!A:A,collections!D:D)</f>
        <v>E.div</v>
      </c>
    </row>
    <row r="68" spans="1:2" x14ac:dyDescent="0.2">
      <c r="A68" s="16" t="s">
        <v>130</v>
      </c>
      <c r="B68" t="str">
        <f>LOOKUP(A68,collections!A:A,collections!D:D)</f>
        <v>E.div</v>
      </c>
    </row>
    <row r="69" spans="1:2" x14ac:dyDescent="0.2">
      <c r="A69" s="16" t="s">
        <v>131</v>
      </c>
      <c r="B69" t="str">
        <f>LOOKUP(A69,collections!A:A,collections!D:D)</f>
        <v>E.obl</v>
      </c>
    </row>
    <row r="70" spans="1:2" x14ac:dyDescent="0.2">
      <c r="A70" s="16" t="s">
        <v>132</v>
      </c>
      <c r="B70" t="str">
        <f>LOOKUP(A70,collections!A:A,collections!D:D)</f>
        <v>E.cyp</v>
      </c>
    </row>
    <row r="71" spans="1:2" x14ac:dyDescent="0.2">
      <c r="A71" s="16" t="s">
        <v>133</v>
      </c>
      <c r="B71" t="str">
        <f>LOOKUP(A71,collections!A:A,collections!D:D)</f>
        <v>E.div</v>
      </c>
    </row>
    <row r="72" spans="1:2" x14ac:dyDescent="0.2">
      <c r="A72" s="16" t="s">
        <v>134</v>
      </c>
      <c r="B72" t="str">
        <f>LOOKUP(A72,collections!A:A,collections!D:D)</f>
        <v>E.div</v>
      </c>
    </row>
    <row r="73" spans="1:2" x14ac:dyDescent="0.2">
      <c r="A73" s="16" t="s">
        <v>135</v>
      </c>
      <c r="B73" t="str">
        <f>LOOKUP(A73,collections!A:A,collections!D:D)</f>
        <v>E.paup</v>
      </c>
    </row>
    <row r="74" spans="1:2" x14ac:dyDescent="0.2">
      <c r="A74" s="16" t="s">
        <v>136</v>
      </c>
      <c r="B74" t="str">
        <f>LOOKUP(A74,collections!A:A,collections!D:D)</f>
        <v>E.paup</v>
      </c>
    </row>
    <row r="75" spans="1:2" x14ac:dyDescent="0.2">
      <c r="A75" s="16" t="s">
        <v>137</v>
      </c>
      <c r="B75" t="str">
        <f>LOOKUP(A75,collections!A:A,collections!D:D)</f>
        <v>E.paup</v>
      </c>
    </row>
    <row r="76" spans="1:2" x14ac:dyDescent="0.2">
      <c r="A76" s="16" t="s">
        <v>138</v>
      </c>
      <c r="B76" t="str">
        <f>LOOKUP(A76,collections!A:A,collections!D:D)</f>
        <v>E.paup</v>
      </c>
    </row>
    <row r="77" spans="1:2" x14ac:dyDescent="0.2">
      <c r="A77" s="16" t="s">
        <v>139</v>
      </c>
      <c r="B77" t="str">
        <f>LOOKUP(A77,collections!A:A,collections!D:D)</f>
        <v>E.paup</v>
      </c>
    </row>
    <row r="78" spans="1:2" x14ac:dyDescent="0.2">
      <c r="A78" s="16" t="s">
        <v>140</v>
      </c>
      <c r="B78" t="str">
        <f>LOOKUP(A78,collections!A:A,collections!D:D)</f>
        <v>E.paup</v>
      </c>
    </row>
    <row r="79" spans="1:2" x14ac:dyDescent="0.2">
      <c r="A79" s="16" t="s">
        <v>141</v>
      </c>
      <c r="B79" t="str">
        <f>LOOKUP(A79,collections!A:A,collections!D:D)</f>
        <v>E.ova</v>
      </c>
    </row>
    <row r="80" spans="1:2" x14ac:dyDescent="0.2">
      <c r="A80" s="16" t="s">
        <v>211</v>
      </c>
      <c r="B80" t="str">
        <f>LOOKUP(A80,collections!A:A,collections!D:D)</f>
        <v>E.gon</v>
      </c>
    </row>
    <row r="81" spans="1:7" x14ac:dyDescent="0.2">
      <c r="A81" s="16" t="s">
        <v>212</v>
      </c>
      <c r="B81" t="str">
        <f>LOOKUP(A81,collections!A:A,collections!D:D)</f>
        <v>E.gon</v>
      </c>
    </row>
    <row r="82" spans="1:7" x14ac:dyDescent="0.2">
      <c r="A82" s="16" t="s">
        <v>213</v>
      </c>
      <c r="B82" t="str">
        <f>LOOKUP(A82,collections!A:A,collections!D:D)</f>
        <v>E.vimv</v>
      </c>
    </row>
    <row r="83" spans="1:7" x14ac:dyDescent="0.2">
      <c r="A83" s="16" t="s">
        <v>214</v>
      </c>
      <c r="B83" t="str">
        <f>LOOKUP(A83,collections!A:A,collections!D:D)</f>
        <v>E.tri</v>
      </c>
    </row>
    <row r="84" spans="1:7" x14ac:dyDescent="0.2">
      <c r="A84" s="16" t="s">
        <v>215</v>
      </c>
      <c r="B84" t="str">
        <f>LOOKUP(A84,collections!A:A,collections!D:D)</f>
        <v>E.mac</v>
      </c>
    </row>
    <row r="85" spans="1:7" x14ac:dyDescent="0.2">
      <c r="A85" s="16" t="s">
        <v>216</v>
      </c>
      <c r="B85" t="str">
        <f>LOOKUP(A85,collections!A:A,collections!D:D)</f>
        <v>E.mac</v>
      </c>
    </row>
    <row r="86" spans="1:7" x14ac:dyDescent="0.2">
      <c r="A86" s="16" t="s">
        <v>217</v>
      </c>
      <c r="B86" t="str">
        <f>LOOKUP(A86,collections!A:A,collections!D:D)</f>
        <v>E.gon</v>
      </c>
    </row>
    <row r="87" spans="1:7" x14ac:dyDescent="0.2">
      <c r="A87" s="16" t="s">
        <v>218</v>
      </c>
      <c r="B87" t="str">
        <f>LOOKUP(A87,collections!A:A,collections!D:D)</f>
        <v>E.vimv</v>
      </c>
    </row>
    <row r="88" spans="1:7" x14ac:dyDescent="0.2">
      <c r="A88" s="16" t="s">
        <v>219</v>
      </c>
      <c r="B88" t="str">
        <f>LOOKUP(A88,collections!A:A,collections!D:D)</f>
        <v>E.panv</v>
      </c>
    </row>
    <row r="89" spans="1:7" x14ac:dyDescent="0.2">
      <c r="A89" s="16" t="s">
        <v>220</v>
      </c>
      <c r="B89" t="str">
        <f>LOOKUP(A89,collections!A:A,collections!D:D)</f>
        <v>E.panv</v>
      </c>
    </row>
    <row r="90" spans="1:7" x14ac:dyDescent="0.2">
      <c r="A90" s="16" t="s">
        <v>221</v>
      </c>
      <c r="B90" t="str">
        <f>LOOKUP(A90,collections!A:A,collections!D:D)</f>
        <v>E.ova</v>
      </c>
    </row>
    <row r="91" spans="1:7" x14ac:dyDescent="0.2">
      <c r="A91" s="16" t="s">
        <v>222</v>
      </c>
      <c r="B91" t="str">
        <f>LOOKUP(A91,collections!A:A,collections!D:D)</f>
        <v>E.bax</v>
      </c>
    </row>
    <row r="92" spans="1:7" x14ac:dyDescent="0.2">
      <c r="A92" s="16" t="s">
        <v>223</v>
      </c>
      <c r="B92" t="str">
        <f>LOOKUP(A92,collections!A:A,collections!D:D)</f>
        <v>E.mca</v>
      </c>
    </row>
    <row r="93" spans="1:7" x14ac:dyDescent="0.2">
      <c r="A93" s="16" t="s">
        <v>319</v>
      </c>
      <c r="B93" t="str">
        <f>LOOKUP(A93,collections!A:A,collections!D:D)</f>
        <v>E.div</v>
      </c>
      <c r="C93">
        <f>INDEX([1]SSD!$A:$G, MATCH(LOOKUP(A93,collections!A:A,collections!Y:Y),[1]SSD!$B:$B,0), 6)</f>
        <v>0.5990811295383236</v>
      </c>
      <c r="D93">
        <f>INDEX('[1]Fruit+seed'!$A:$E, MATCH(LOOKUP(A93,collections!A:A,collections!Y:Y),'[1]Fruit+seed'!$A:$A,0), 4)</f>
        <v>4.9000000000000004</v>
      </c>
      <c r="E93">
        <f>INDEX('[1]Fruit+seed'!$A:$E, MATCH(LOOKUP(A93,collections!A:A,collections!Y:Y),'[1]Fruit+seed'!$A:$A,0), 2)</f>
        <v>206.2</v>
      </c>
      <c r="F93">
        <f>INDEX([1]Collections!$A:$Z, MATCH(LOOKUP(A93,collections!A:A,collections!Y:Y),[1]Collections!$C:$C,0), 8)</f>
        <v>17</v>
      </c>
      <c r="G93">
        <f>INDEX([1]Collections!$A:$Z, MATCH(LOOKUP(A93,collections!A:A,collections!Y:Y),[1]Collections!$C:$C,0), 15)</f>
        <v>73</v>
      </c>
    </row>
    <row r="94" spans="1:7" x14ac:dyDescent="0.2">
      <c r="A94" s="16" t="s">
        <v>320</v>
      </c>
      <c r="B94" t="str">
        <f>LOOKUP(A94,collections!A:A,collections!D:D)</f>
        <v>E.ful</v>
      </c>
      <c r="C94">
        <f>INDEX([1]SSD!$A:$G, MATCH(LOOKUP(A94,collections!A:A,collections!Y:Y),[1]SSD!$B:$B,0), 6)</f>
        <v>0.60552910052910058</v>
      </c>
      <c r="D94">
        <f>INDEX('[1]Fruit+seed'!$A:$E, MATCH(LOOKUP(A94,collections!A:A,collections!Y:Y),'[1]Fruit+seed'!$A:$A,0), 4)</f>
        <v>4.2</v>
      </c>
      <c r="E94">
        <f>INDEX('[1]Fruit+seed'!$A:$E, MATCH(LOOKUP(A94,collections!A:A,collections!Y:Y),'[1]Fruit+seed'!$A:$A,0), 2)</f>
        <v>303.89999999999998</v>
      </c>
      <c r="F94">
        <f>INDEX([1]Collections!$A:$Z, MATCH(LOOKUP(A94,collections!A:A,collections!Y:Y),[1]Collections!$C:$C,0), 8)</f>
        <v>14.5</v>
      </c>
      <c r="G94">
        <f>INDEX([1]Collections!$A:$Z, MATCH(LOOKUP(A94,collections!A:A,collections!Y:Y),[1]Collections!$C:$C,0), 15)</f>
        <v>86</v>
      </c>
    </row>
    <row r="95" spans="1:7" x14ac:dyDescent="0.2">
      <c r="A95" s="16" t="s">
        <v>321</v>
      </c>
      <c r="B95" t="str">
        <f>LOOKUP(A95,collections!A:A,collections!D:D)</f>
        <v>E.div</v>
      </c>
      <c r="C95">
        <f>INDEX([1]SSD!$A:$G, MATCH(LOOKUP(A95,collections!A:A,collections!Y:Y),[1]SSD!$B:$B,0), 6)</f>
        <v>0.65432786885245908</v>
      </c>
      <c r="D95">
        <f>INDEX('[1]Fruit+seed'!$A:$E, MATCH(LOOKUP(A95,collections!A:A,collections!Y:Y),'[1]Fruit+seed'!$A:$A,0), 4)</f>
        <v>6</v>
      </c>
      <c r="E95">
        <f>INDEX('[1]Fruit+seed'!$A:$E, MATCH(LOOKUP(A95,collections!A:A,collections!Y:Y),'[1]Fruit+seed'!$A:$A,0), 2)</f>
        <v>275.2</v>
      </c>
      <c r="F95">
        <f>INDEX([1]Collections!$A:$Z, MATCH(LOOKUP(A95,collections!A:A,collections!Y:Y),[1]Collections!$C:$C,0), 8)</f>
        <v>6</v>
      </c>
      <c r="G95">
        <f>INDEX([1]Collections!$A:$Z, MATCH(LOOKUP(A95,collections!A:A,collections!Y:Y),[1]Collections!$C:$C,0), 15)</f>
        <v>20</v>
      </c>
    </row>
    <row r="96" spans="1:7" x14ac:dyDescent="0.2">
      <c r="A96" s="16" t="s">
        <v>322</v>
      </c>
      <c r="B96" t="str">
        <f>LOOKUP(A96,collections!A:A,collections!D:D)</f>
        <v>E.fas</v>
      </c>
      <c r="C96">
        <f>INDEX([1]SSD!$A:$G, MATCH(LOOKUP(A96,collections!A:A,collections!Y:Y),[1]SSD!$B:$B,0), 6)</f>
        <v>0.50236111111111115</v>
      </c>
      <c r="D96">
        <f>INDEX('[1]Fruit+seed'!$A:$E, MATCH(LOOKUP(A96,collections!A:A,collections!Y:Y),'[1]Fruit+seed'!$A:$A,0), 4)</f>
        <v>8.5</v>
      </c>
      <c r="E96">
        <f>INDEX('[1]Fruit+seed'!$A:$E, MATCH(LOOKUP(A96,collections!A:A,collections!Y:Y),'[1]Fruit+seed'!$A:$A,0), 2)</f>
        <v>365.4</v>
      </c>
      <c r="F96">
        <f>INDEX([1]Collections!$A:$Z, MATCH(LOOKUP(A96,collections!A:A,collections!Y:Y),[1]Collections!$C:$C,0), 8)</f>
        <v>41</v>
      </c>
      <c r="G96">
        <f>INDEX([1]Collections!$A:$Z, MATCH(LOOKUP(A96,collections!A:A,collections!Y:Y),[1]Collections!$C:$C,0), 15)</f>
        <v>220</v>
      </c>
    </row>
    <row r="97" spans="1:7" x14ac:dyDescent="0.2">
      <c r="A97" s="16" t="s">
        <v>323</v>
      </c>
      <c r="B97" t="str">
        <f>LOOKUP(A97,collections!A:A,collections!D:D)</f>
        <v>E.div</v>
      </c>
      <c r="C97">
        <f>INDEX([1]SSD!$A:$G, MATCH(LOOKUP(A97,collections!A:A,collections!Y:Y),[1]SSD!$B:$B,0), 6)</f>
        <v>0.56381909547738696</v>
      </c>
      <c r="D97">
        <f>INDEX('[1]Fruit+seed'!$A:$E, MATCH(LOOKUP(A97,collections!A:A,collections!Y:Y),'[1]Fruit+seed'!$A:$A,0), 4)</f>
        <v>3.9</v>
      </c>
      <c r="E97">
        <f>INDEX('[1]Fruit+seed'!$A:$E, MATCH(LOOKUP(A97,collections!A:A,collections!Y:Y),'[1]Fruit+seed'!$A:$A,0), 2)</f>
        <v>176.1</v>
      </c>
      <c r="F97">
        <f>INDEX([1]Collections!$A:$Z, MATCH(LOOKUP(A97,collections!A:A,collections!Y:Y),[1]Collections!$C:$C,0), 8)</f>
        <v>18</v>
      </c>
      <c r="G97">
        <f>INDEX([1]Collections!$A:$Z, MATCH(LOOKUP(A97,collections!A:A,collections!Y:Y),[1]Collections!$C:$C,0), 15)</f>
        <v>80</v>
      </c>
    </row>
    <row r="98" spans="1:7" x14ac:dyDescent="0.2">
      <c r="A98" s="16" t="s">
        <v>324</v>
      </c>
      <c r="B98" t="str">
        <f>LOOKUP(A98,collections!A:A,collections!D:D)</f>
        <v>E.radra</v>
      </c>
      <c r="C98">
        <f>INDEX([1]SSD!$A:$G, MATCH(LOOKUP(A98,collections!A:A,collections!Y:Y),[1]SSD!$B:$B,0), 6)</f>
        <v>0.54878048780487809</v>
      </c>
      <c r="D98">
        <f>INDEX('[1]Fruit+seed'!$A:$E, MATCH(LOOKUP(A98,collections!A:A,collections!Y:Y),'[1]Fruit+seed'!$A:$A,0), 4)</f>
        <v>5.9</v>
      </c>
      <c r="E98">
        <f>INDEX('[1]Fruit+seed'!$A:$E, MATCH(LOOKUP(A98,collections!A:A,collections!Y:Y),'[1]Fruit+seed'!$A:$A,0), 2)</f>
        <v>134.4</v>
      </c>
      <c r="F98">
        <f>INDEX([1]Collections!$A:$Z, MATCH(LOOKUP(A98,collections!A:A,collections!Y:Y),[1]Collections!$C:$C,0), 8)</f>
        <v>21</v>
      </c>
      <c r="G98">
        <f>INDEX([1]Collections!$A:$Z, MATCH(LOOKUP(A98,collections!A:A,collections!Y:Y),[1]Collections!$C:$C,0), 15)</f>
        <v>180</v>
      </c>
    </row>
    <row r="99" spans="1:7" x14ac:dyDescent="0.2">
      <c r="A99" s="16" t="s">
        <v>325</v>
      </c>
      <c r="B99" t="str">
        <f>LOOKUP(A99,collections!A:A,collections!D:D)</f>
        <v>E.vimv</v>
      </c>
      <c r="C99">
        <f>INDEX([1]SSD!$A:$G, MATCH(LOOKUP(A99,collections!A:A,collections!Y:Y),[1]SSD!$B:$B,0), 6)</f>
        <v>0.69192200557103067</v>
      </c>
      <c r="D99">
        <f>INDEX('[1]Fruit+seed'!$A:$E, MATCH(LOOKUP(A99,collections!A:A,collections!Y:Y),'[1]Fruit+seed'!$A:$A,0), 4)</f>
        <v>8.6</v>
      </c>
      <c r="E99">
        <f>INDEX('[1]Fruit+seed'!$A:$E, MATCH(LOOKUP(A99,collections!A:A,collections!Y:Y),'[1]Fruit+seed'!$A:$A,0), 2)</f>
        <v>633.4</v>
      </c>
      <c r="F99">
        <f>INDEX([1]Collections!$A:$Z, MATCH(LOOKUP(A99,collections!A:A,collections!Y:Y),[1]Collections!$C:$C,0), 8)</f>
        <v>47</v>
      </c>
      <c r="G99">
        <f>INDEX([1]Collections!$A:$Z, MATCH(LOOKUP(A99,collections!A:A,collections!Y:Y),[1]Collections!$C:$C,0), 15)</f>
        <v>335</v>
      </c>
    </row>
    <row r="100" spans="1:7" x14ac:dyDescent="0.2">
      <c r="A100" s="16" t="s">
        <v>326</v>
      </c>
      <c r="B100" t="str">
        <f>LOOKUP(A100,collections!A:A,collections!D:D)</f>
        <v>E.mac</v>
      </c>
      <c r="C100">
        <f>INDEX([1]SSD!$A:$G, MATCH(LOOKUP(A100,collections!A:A,collections!Y:Y),[1]SSD!$B:$B,0), 6)</f>
        <v>0.82295918367346943</v>
      </c>
      <c r="F100">
        <f>INDEX([1]Collections!$A:$Z, MATCH(LOOKUP(A100,collections!A:A,collections!Y:Y),[1]Collections!$C:$C,0), 8)</f>
        <v>8.1999999999999993</v>
      </c>
      <c r="G100">
        <f>INDEX([1]Collections!$A:$Z, MATCH(LOOKUP(A100,collections!A:A,collections!Y:Y),[1]Collections!$C:$C,0), 15)</f>
        <v>37</v>
      </c>
    </row>
    <row r="101" spans="1:7" x14ac:dyDescent="0.2">
      <c r="A101" s="16" t="s">
        <v>327</v>
      </c>
      <c r="B101" t="str">
        <f>LOOKUP(A101,collections!A:A,collections!D:D)</f>
        <v>E.fas</v>
      </c>
      <c r="C101">
        <f>INDEX([1]SSD!$A:$G, MATCH(LOOKUP(A101,collections!A:A,collections!Y:Y),[1]SSD!$B:$B,0), 6)</f>
        <v>0.58529274004683851</v>
      </c>
      <c r="E101">
        <f>INDEX('[1]Fruit+seed'!$A:$E, MATCH(LOOKUP(A101,collections!A:A,collections!Y:Y),'[1]Fruit+seed'!$A:$A,0), 2)</f>
        <v>341.8</v>
      </c>
      <c r="F101">
        <f>INDEX([1]Collections!$A:$Z, MATCH(LOOKUP(A101,collections!A:A,collections!Y:Y),[1]Collections!$C:$C,0), 8)</f>
        <v>14</v>
      </c>
      <c r="G101">
        <f>INDEX([1]Collections!$A:$Z, MATCH(LOOKUP(A101,collections!A:A,collections!Y:Y),[1]Collections!$C:$C,0), 15)</f>
        <v>109.95574287564276</v>
      </c>
    </row>
    <row r="102" spans="1:7" x14ac:dyDescent="0.2">
      <c r="A102" s="16" t="s">
        <v>328</v>
      </c>
      <c r="B102" t="str">
        <f>LOOKUP(A102,collections!A:A,collections!D:D)</f>
        <v>E.fas</v>
      </c>
      <c r="C102">
        <f>INDEX([1]SSD!$A:$G, MATCH(LOOKUP(A102,collections!A:A,collections!Y:Y),[1]SSD!$B:$B,0), 6)</f>
        <v>0.53</v>
      </c>
      <c r="D102">
        <f>INDEX('[1]Fruit+seed'!$A:$E, MATCH(LOOKUP(A102,collections!A:A,collections!Y:Y),'[1]Fruit+seed'!$A:$A,0), 4)</f>
        <v>7.5</v>
      </c>
      <c r="E102">
        <f>INDEX('[1]Fruit+seed'!$A:$E, MATCH(LOOKUP(A102,collections!A:A,collections!Y:Y),'[1]Fruit+seed'!$A:$A,0), 2)</f>
        <v>303</v>
      </c>
      <c r="F102">
        <f>INDEX([1]Collections!$A:$Z, MATCH(LOOKUP(A102,collections!A:A,collections!Y:Y),[1]Collections!$C:$C,0), 8)</f>
        <v>25</v>
      </c>
      <c r="G102">
        <f>INDEX([1]Collections!$A:$Z, MATCH(LOOKUP(A102,collections!A:A,collections!Y:Y),[1]Collections!$C:$C,0), 15)</f>
        <v>157.07963267948966</v>
      </c>
    </row>
    <row r="103" spans="1:7" x14ac:dyDescent="0.2">
      <c r="A103" s="16" t="s">
        <v>329</v>
      </c>
      <c r="B103" t="str">
        <f>LOOKUP(A103,collections!A:A,collections!D:D)</f>
        <v>E.fas</v>
      </c>
      <c r="C103">
        <f>INDEX([1]SSD!$A:$G, MATCH(LOOKUP(A103,collections!A:A,collections!Y:Y),[1]SSD!$B:$B,0), 6)</f>
        <v>0.50885200553250343</v>
      </c>
      <c r="D103">
        <f>INDEX('[1]Fruit+seed'!$A:$E, MATCH(LOOKUP(A103,collections!A:A,collections!Y:Y),'[1]Fruit+seed'!$A:$A,0), 4)</f>
        <v>10.8</v>
      </c>
      <c r="E103">
        <f>INDEX('[1]Fruit+seed'!$A:$E, MATCH(LOOKUP(A103,collections!A:A,collections!Y:Y),'[1]Fruit+seed'!$A:$A,0), 2)</f>
        <v>417.5</v>
      </c>
      <c r="F103">
        <f>INDEX([1]Collections!$A:$Z, MATCH(LOOKUP(A103,collections!A:A,collections!Y:Y),[1]Collections!$C:$C,0), 8)</f>
        <v>32</v>
      </c>
      <c r="G103">
        <f>INDEX([1]Collections!$A:$Z, MATCH(LOOKUP(A103,collections!A:A,collections!Y:Y),[1]Collections!$C:$C,0), 15)</f>
        <v>219.91148575128551</v>
      </c>
    </row>
    <row r="104" spans="1:7" x14ac:dyDescent="0.2">
      <c r="A104" s="16" t="s">
        <v>330</v>
      </c>
      <c r="B104" t="str">
        <f>LOOKUP(A104,collections!A:A,collections!D:D)</f>
        <v>E.sie</v>
      </c>
      <c r="C104">
        <f>INDEX([1]SSD!$A:$G, MATCH(LOOKUP(A104,collections!A:A,collections!Y:Y),[1]SSD!$B:$B,0), 6)</f>
        <v>0.71288343558282208</v>
      </c>
      <c r="D104">
        <f>INDEX('[1]Fruit+seed'!$A:$E, MATCH(LOOKUP(A104,collections!A:A,collections!Y:Y),'[1]Fruit+seed'!$A:$A,0), 4)</f>
        <v>10.6</v>
      </c>
      <c r="E104">
        <f>INDEX('[1]Fruit+seed'!$A:$E, MATCH(LOOKUP(A104,collections!A:A,collections!Y:Y),'[1]Fruit+seed'!$A:$A,0), 2)</f>
        <v>583.4</v>
      </c>
      <c r="F104">
        <f>INDEX([1]Collections!$A:$Z, MATCH(LOOKUP(A104,collections!A:A,collections!Y:Y),[1]Collections!$C:$C,0), 8)</f>
        <v>24</v>
      </c>
      <c r="G104">
        <f>INDEX([1]Collections!$A:$Z, MATCH(LOOKUP(A104,collections!A:A,collections!Y:Y),[1]Collections!$C:$C,0), 15)</f>
        <v>158</v>
      </c>
    </row>
    <row r="105" spans="1:7" x14ac:dyDescent="0.2">
      <c r="A105" s="16" t="s">
        <v>331</v>
      </c>
      <c r="B105" t="str">
        <f>LOOKUP(A105,collections!A:A,collections!D:D)</f>
        <v>E.cyp</v>
      </c>
      <c r="C105">
        <f>INDEX([1]SSD!$A:$G, MATCH(LOOKUP(A105,collections!A:A,collections!Y:Y),[1]SSD!$B:$B,0), 6)</f>
        <v>0.59918699186991875</v>
      </c>
      <c r="F105">
        <f>INDEX([1]Collections!$A:$Z, MATCH(LOOKUP(A105,collections!A:A,collections!Y:Y),[1]Collections!$C:$C,0), 8)</f>
        <v>21</v>
      </c>
      <c r="G105">
        <f>INDEX([1]Collections!$A:$Z, MATCH(LOOKUP(A105,collections!A:A,collections!Y:Y),[1]Collections!$C:$C,0), 15)</f>
        <v>135</v>
      </c>
    </row>
    <row r="106" spans="1:7" x14ac:dyDescent="0.2">
      <c r="A106" s="16" t="s">
        <v>332</v>
      </c>
      <c r="B106" t="str">
        <f>LOOKUP(A106,collections!A:A,collections!D:D)</f>
        <v>E.cyp</v>
      </c>
      <c r="C106">
        <f>INDEX([1]SSD!$A:$G, MATCH(LOOKUP(A106,collections!A:A,collections!Y:Y),[1]SSD!$B:$B,0), 6)</f>
        <v>0.61975308641975302</v>
      </c>
      <c r="E106">
        <f>INDEX('[1]Fruit+seed'!$A:$E, MATCH(LOOKUP(A106,collections!A:A,collections!Y:Y),'[1]Fruit+seed'!$A:$A,0), 2)</f>
        <v>951.5</v>
      </c>
      <c r="F106">
        <f>INDEX([1]Collections!$A:$Z, MATCH(LOOKUP(A106,collections!A:A,collections!Y:Y),[1]Collections!$C:$C,0), 8)</f>
        <v>64</v>
      </c>
      <c r="G106">
        <f>INDEX([1]Collections!$A:$Z, MATCH(LOOKUP(A106,collections!A:A,collections!Y:Y),[1]Collections!$C:$C,0), 15)</f>
        <v>240</v>
      </c>
    </row>
    <row r="107" spans="1:7" x14ac:dyDescent="0.2">
      <c r="A107" s="16" t="s">
        <v>334</v>
      </c>
      <c r="B107" t="str">
        <f>LOOKUP(A107,collections!A:A,collections!D:D)</f>
        <v>E.radra</v>
      </c>
      <c r="C107">
        <f>INDEX([1]SSD!$A:$G, MATCH(LOOKUP(A107,collections!A:A,collections!Y:Y),[1]SSD!$B:$B,0), 6)</f>
        <v>0.49453376205787786</v>
      </c>
      <c r="D107">
        <f>INDEX('[1]Fruit+seed'!$A:$E, MATCH(LOOKUP(A107,collections!A:A,collections!Y:Y),'[1]Fruit+seed'!$A:$A,0), 4)</f>
        <v>1.4</v>
      </c>
      <c r="E107">
        <f>INDEX('[1]Fruit+seed'!$A:$E, MATCH(LOOKUP(A107,collections!A:A,collections!Y:Y),'[1]Fruit+seed'!$A:$A,0), 2)</f>
        <v>575.6</v>
      </c>
      <c r="F107">
        <f>INDEX([1]Collections!$A:$Z, MATCH(LOOKUP(A107,collections!A:A,collections!Y:Y),[1]Collections!$C:$C,0), 8)</f>
        <v>58</v>
      </c>
      <c r="G107">
        <f>INDEX([1]Collections!$A:$Z, MATCH(LOOKUP(A107,collections!A:A,collections!Y:Y),[1]Collections!$C:$C,0), 15)</f>
        <v>420</v>
      </c>
    </row>
    <row r="108" spans="1:7" x14ac:dyDescent="0.2">
      <c r="A108" s="16" t="s">
        <v>335</v>
      </c>
      <c r="B108" t="str">
        <f>LOOKUP(A108,collections!A:A,collections!D:D)</f>
        <v>E.radra</v>
      </c>
      <c r="C108">
        <f>INDEX([1]SSD!$A:$G, MATCH(LOOKUP(A108,collections!A:A,collections!Y:Y),[1]SSD!$B:$B,0), 6)</f>
        <v>0.65181058495821731</v>
      </c>
      <c r="D108">
        <f>INDEX('[1]Fruit+seed'!$A:$E, MATCH(LOOKUP(A108,collections!A:A,collections!Y:Y),'[1]Fruit+seed'!$A:$A,0), 4)</f>
        <v>4.9000000000000004</v>
      </c>
      <c r="E108">
        <f>INDEX('[1]Fruit+seed'!$A:$E, MATCH(LOOKUP(A108,collections!A:A,collections!Y:Y),'[1]Fruit+seed'!$A:$A,0), 2)</f>
        <v>191.9</v>
      </c>
      <c r="F108">
        <f>INDEX([1]Collections!$A:$Z, MATCH(LOOKUP(A108,collections!A:A,collections!Y:Y),[1]Collections!$C:$C,0), 8)</f>
        <v>29</v>
      </c>
      <c r="G108">
        <f>INDEX([1]Collections!$A:$Z, MATCH(LOOKUP(A108,collections!A:A,collections!Y:Y),[1]Collections!$C:$C,0), 15)</f>
        <v>233</v>
      </c>
    </row>
    <row r="109" spans="1:7" x14ac:dyDescent="0.2">
      <c r="A109" s="16" t="s">
        <v>336</v>
      </c>
      <c r="B109" t="str">
        <f>LOOKUP(A109,collections!A:A,collections!D:D)</f>
        <v>E.cro</v>
      </c>
      <c r="C109">
        <f>INDEX([1]SSD!$A:$G, MATCH(LOOKUP(A109,collections!A:A,collections!Y:Y),[1]SSD!$B:$B,0), 6)</f>
        <v>0.5945812807881774</v>
      </c>
      <c r="E109">
        <f>INDEX('[1]Fruit+seed'!$A:$E, MATCH(LOOKUP(A109,collections!A:A,collections!Y:Y),'[1]Fruit+seed'!$A:$A,0), 2)</f>
        <v>144.5</v>
      </c>
      <c r="F109">
        <f>INDEX([1]Collections!$A:$Z, MATCH(LOOKUP(A109,collections!A:A,collections!Y:Y),[1]Collections!$C:$C,0), 8)</f>
        <v>21.5</v>
      </c>
      <c r="G109">
        <f>INDEX([1]Collections!$A:$Z, MATCH(LOOKUP(A109,collections!A:A,collections!Y:Y),[1]Collections!$C:$C,0), 15)</f>
        <v>75</v>
      </c>
    </row>
    <row r="110" spans="1:7" x14ac:dyDescent="0.2">
      <c r="A110" s="16" t="s">
        <v>337</v>
      </c>
      <c r="B110" t="str">
        <f>LOOKUP(A110,collections!A:A,collections!D:D)</f>
        <v>E.cro</v>
      </c>
      <c r="C110">
        <f>INDEX([1]SSD!$A:$G, MATCH(LOOKUP(A110,collections!A:A,collections!Y:Y),[1]SSD!$B:$B,0), 6)</f>
        <v>0.55096153846153839</v>
      </c>
      <c r="E110">
        <f>INDEX('[1]Fruit+seed'!$A:$E, MATCH(LOOKUP(A110,collections!A:A,collections!Y:Y),'[1]Fruit+seed'!$A:$A,0), 2)</f>
        <v>203.25</v>
      </c>
      <c r="F110">
        <f>INDEX([1]Collections!$A:$Z, MATCH(LOOKUP(A110,collections!A:A,collections!Y:Y),[1]Collections!$C:$C,0), 8)</f>
        <v>17</v>
      </c>
      <c r="G110">
        <f>INDEX([1]Collections!$A:$Z, MATCH(LOOKUP(A110,collections!A:A,collections!Y:Y),[1]Collections!$C:$C,0), 15)</f>
        <v>82</v>
      </c>
    </row>
    <row r="111" spans="1:7" x14ac:dyDescent="0.2">
      <c r="A111" s="16" t="s">
        <v>338</v>
      </c>
      <c r="B111" t="str">
        <f>LOOKUP(A111,collections!A:A,collections!D:D)</f>
        <v>E.csdn</v>
      </c>
      <c r="C111">
        <f>INDEX([1]SSD!$A:$G, MATCH(LOOKUP(A111,collections!A:A,collections!Y:Y),[1]SSD!$B:$B,0), 6)</f>
        <v>0.52020460358056264</v>
      </c>
      <c r="F111">
        <f>INDEX([1]Collections!$A:$Z, MATCH(LOOKUP(A111,collections!A:A,collections!Y:Y),[1]Collections!$C:$C,0), 8)</f>
        <v>29.2</v>
      </c>
      <c r="G111">
        <f>INDEX([1]Collections!$A:$Z, MATCH(LOOKUP(A111,collections!A:A,collections!Y:Y),[1]Collections!$C:$C,0), 15)</f>
        <v>170</v>
      </c>
    </row>
    <row r="112" spans="1:7" x14ac:dyDescent="0.2">
      <c r="A112" s="16" t="s">
        <v>339</v>
      </c>
      <c r="B112" t="str">
        <f>LOOKUP(A112,collections!A:A,collections!D:D)</f>
        <v>E.cyp</v>
      </c>
      <c r="C112">
        <f>INDEX([1]SSD!$A:$G, MATCH(LOOKUP(A112,collections!A:A,collections!Y:Y),[1]SSD!$B:$B,0), 6)</f>
        <v>0.61288981288981292</v>
      </c>
      <c r="G112">
        <f>INDEX([1]Collections!$A:$Z, MATCH(LOOKUP(A112,collections!A:A,collections!Y:Y),[1]Collections!$C:$C,0), 15)</f>
        <v>510</v>
      </c>
    </row>
    <row r="113" spans="1:7" x14ac:dyDescent="0.2">
      <c r="A113" s="16" t="s">
        <v>340</v>
      </c>
      <c r="B113" t="str">
        <f>LOOKUP(A113,collections!A:A,collections!D:D)</f>
        <v>E.obl</v>
      </c>
      <c r="C113">
        <f>INDEX([1]SSD!$A:$G, MATCH(LOOKUP(A113,collections!A:A,collections!Y:Y),[1]SSD!$B:$B,0), 6)</f>
        <v>0.51084282460136676</v>
      </c>
      <c r="D113">
        <f>INDEX('[1]Fruit+seed'!$A:$E, MATCH(LOOKUP(A113,collections!A:A,collections!Y:Y),'[1]Fruit+seed'!$A:$A,0), 4)</f>
        <v>11.1</v>
      </c>
      <c r="E113">
        <f>INDEX('[1]Fruit+seed'!$A:$E, MATCH(LOOKUP(A113,collections!A:A,collections!Y:Y),'[1]Fruit+seed'!$A:$A,0), 2)</f>
        <v>767.6</v>
      </c>
      <c r="F113">
        <f>INDEX([1]Collections!$A:$Z, MATCH(LOOKUP(A113,collections!A:A,collections!Y:Y),[1]Collections!$C:$C,0), 8)</f>
        <v>11</v>
      </c>
      <c r="G113">
        <f>INDEX([1]Collections!$A:$Z, MATCH(LOOKUP(A113,collections!A:A,collections!Y:Y),[1]Collections!$C:$C,0), 15)</f>
        <v>70</v>
      </c>
    </row>
    <row r="114" spans="1:7" x14ac:dyDescent="0.2">
      <c r="A114" s="16" t="s">
        <v>341</v>
      </c>
      <c r="B114" t="str">
        <f>LOOKUP(A114,collections!A:A,collections!D:D)</f>
        <v>E.glblb</v>
      </c>
      <c r="C114">
        <f>INDEX([1]SSD!$A:$G, MATCH(LOOKUP(A114,collections!A:A,collections!Y:Y),[1]SSD!$B:$B,0), 6)</f>
        <v>0.55671410090556273</v>
      </c>
      <c r="D114">
        <f>INDEX('[1]Fruit+seed'!$A:$E, MATCH(LOOKUP(A114,collections!A:A,collections!Y:Y),'[1]Fruit+seed'!$A:$A,0), 4)</f>
        <v>12.5</v>
      </c>
      <c r="E114">
        <f>INDEX('[1]Fruit+seed'!$A:$E, MATCH(LOOKUP(A114,collections!A:A,collections!Y:Y),'[1]Fruit+seed'!$A:$A,0), 2)</f>
        <v>5536</v>
      </c>
      <c r="F114">
        <f>INDEX([1]Collections!$A:$Z, MATCH(LOOKUP(A114,collections!A:A,collections!Y:Y),[1]Collections!$C:$C,0), 8)</f>
        <v>27</v>
      </c>
      <c r="G114">
        <f>INDEX([1]Collections!$A:$Z, MATCH(LOOKUP(A114,collections!A:A,collections!Y:Y),[1]Collections!$C:$C,0), 15)</f>
        <v>365</v>
      </c>
    </row>
    <row r="115" spans="1:7" x14ac:dyDescent="0.2">
      <c r="A115" s="16" t="s">
        <v>342</v>
      </c>
      <c r="B115" t="str">
        <f>LOOKUP(A115,collections!A:A,collections!D:D)</f>
        <v>E.glblb</v>
      </c>
      <c r="C115">
        <f>INDEX([1]SSD!$A:$G, MATCH(LOOKUP(A115,collections!A:A,collections!Y:Y),[1]SSD!$B:$B,0), 6)</f>
        <v>0.58721019108280259</v>
      </c>
      <c r="D115">
        <f>INDEX('[1]Fruit+seed'!$A:$E, MATCH(LOOKUP(A115,collections!A:A,collections!Y:Y),'[1]Fruit+seed'!$A:$A,0), 4)</f>
        <v>26.2</v>
      </c>
      <c r="E115">
        <f>INDEX('[1]Fruit+seed'!$A:$E, MATCH(LOOKUP(A115,collections!A:A,collections!Y:Y),'[1]Fruit+seed'!$A:$A,0), 2)</f>
        <v>5305.9</v>
      </c>
      <c r="F115">
        <f>INDEX([1]Collections!$A:$Z, MATCH(LOOKUP(A115,collections!A:A,collections!Y:Y),[1]Collections!$C:$C,0), 8)</f>
        <v>31</v>
      </c>
      <c r="G115">
        <f>INDEX([1]Collections!$A:$Z, MATCH(LOOKUP(A115,collections!A:A,collections!Y:Y),[1]Collections!$C:$C,0), 15)</f>
        <v>370</v>
      </c>
    </row>
    <row r="116" spans="1:7" x14ac:dyDescent="0.2">
      <c r="A116" s="16" t="s">
        <v>343</v>
      </c>
      <c r="B116" t="str">
        <f>LOOKUP(A116,collections!A:A,collections!D:D)</f>
        <v>E.bos</v>
      </c>
      <c r="C116">
        <f>INDEX([1]SSD!$A:$G, MATCH(LOOKUP(A116,collections!A:A,collections!Y:Y),[1]SSD!$B:$B,0), 6)</f>
        <v>0.64449999999999996</v>
      </c>
      <c r="D116">
        <f>INDEX('[1]Fruit+seed'!$A:$E, MATCH(LOOKUP(A116,collections!A:A,collections!Y:Y),'[1]Fruit+seed'!$A:$A,0), 4)</f>
        <v>3.8</v>
      </c>
      <c r="E116">
        <f>INDEX('[1]Fruit+seed'!$A:$E, MATCH(LOOKUP(A116,collections!A:A,collections!Y:Y),'[1]Fruit+seed'!$A:$A,0), 2)</f>
        <v>338.1</v>
      </c>
      <c r="F116">
        <f>INDEX([1]Collections!$A:$Z, MATCH(LOOKUP(A116,collections!A:A,collections!Y:Y),[1]Collections!$C:$C,0), 8)</f>
        <v>25.5</v>
      </c>
      <c r="G116">
        <f>INDEX([1]Collections!$A:$Z, MATCH(LOOKUP(A116,collections!A:A,collections!Y:Y),[1]Collections!$C:$C,0), 15)</f>
        <v>135</v>
      </c>
    </row>
    <row r="117" spans="1:7" x14ac:dyDescent="0.2">
      <c r="A117" s="16" t="s">
        <v>344</v>
      </c>
      <c r="B117" t="str">
        <f>LOOKUP(A117,collections!A:A,collections!D:D)</f>
        <v>E.mue</v>
      </c>
      <c r="C117">
        <f>INDEX([1]SSD!$A:$G, MATCH(LOOKUP(A117,collections!A:A,collections!Y:Y),[1]SSD!$B:$B,0), 6)</f>
        <v>0.61669216061185461</v>
      </c>
      <c r="D117">
        <f>INDEX('[1]Fruit+seed'!$A:$E, MATCH(LOOKUP(A117,collections!A:A,collections!Y:Y),'[1]Fruit+seed'!$A:$A,0), 4)</f>
        <v>23.8</v>
      </c>
      <c r="E117">
        <f>INDEX('[1]Fruit+seed'!$A:$E, MATCH(LOOKUP(A117,collections!A:A,collections!Y:Y),'[1]Fruit+seed'!$A:$A,0), 2)</f>
        <v>1958.1</v>
      </c>
      <c r="F117">
        <f>INDEX([1]Collections!$A:$Z, MATCH(LOOKUP(A117,collections!A:A,collections!Y:Y),[1]Collections!$C:$C,0), 8)</f>
        <v>11</v>
      </c>
      <c r="G117">
        <f>INDEX([1]Collections!$A:$Z, MATCH(LOOKUP(A117,collections!A:A,collections!Y:Y),[1]Collections!$C:$C,0), 15)</f>
        <v>75</v>
      </c>
    </row>
    <row r="118" spans="1:7" x14ac:dyDescent="0.2">
      <c r="A118" s="16" t="s">
        <v>345</v>
      </c>
      <c r="B118" t="str">
        <f>LOOKUP(A118,collections!A:A,collections!D:D)</f>
        <v>E.panv</v>
      </c>
      <c r="C118">
        <f>INDEX([1]SSD!$A:$G, MATCH(LOOKUP(A118,collections!A:A,collections!Y:Y),[1]SSD!$B:$B,0), 6)</f>
        <v>0.68354838709677423</v>
      </c>
      <c r="F118">
        <f>INDEX([1]Collections!$A:$Z, MATCH(LOOKUP(A118,collections!A:A,collections!Y:Y),[1]Collections!$C:$C,0), 8)</f>
        <v>8</v>
      </c>
      <c r="G118">
        <f>INDEX([1]Collections!$A:$Z, MATCH(LOOKUP(A118,collections!A:A,collections!Y:Y),[1]Collections!$C:$C,0), 15)</f>
        <v>45</v>
      </c>
    </row>
    <row r="119" spans="1:7" x14ac:dyDescent="0.2">
      <c r="A119" s="16" t="s">
        <v>390</v>
      </c>
      <c r="B119" t="str">
        <f>LOOKUP(A119,collections!A:A,collections!D:D)</f>
        <v>E.panv</v>
      </c>
      <c r="C119">
        <f>INDEX([1]SSD!$A:$G, MATCH(LOOKUP(A119,collections!A:A,collections!Y:Y),[1]SSD!$B:$B,0), 6)</f>
        <v>0.68780684104627776</v>
      </c>
      <c r="D119">
        <f>INDEX('[1]Fruit+seed'!$A:$E, MATCH(LOOKUP(A119,collections!A:A,collections!Y:Y),'[1]Fruit+seed'!$A:$A,0), 4)</f>
        <v>2.2999999999999998</v>
      </c>
      <c r="E119">
        <f>INDEX('[1]Fruit+seed'!$A:$E, MATCH(LOOKUP(A119,collections!A:A,collections!Y:Y),'[1]Fruit+seed'!$A:$A,0), 2)</f>
        <v>152.6</v>
      </c>
      <c r="F119">
        <f>INDEX([1]Collections!$A:$Z, MATCH(LOOKUP(A119,collections!A:A,collections!Y:Y),[1]Collections!$C:$C,0), 8)</f>
        <v>7.8</v>
      </c>
      <c r="G119">
        <f>INDEX([1]Collections!$A:$Z, MATCH(LOOKUP(A119,collections!A:A,collections!Y:Y),[1]Collections!$C:$C,0), 15)</f>
        <v>53</v>
      </c>
    </row>
    <row r="120" spans="1:7" x14ac:dyDescent="0.2">
      <c r="A120" s="16" t="s">
        <v>346</v>
      </c>
      <c r="B120" t="str">
        <f>LOOKUP(A120,collections!A:A,collections!D:D)</f>
        <v>E.mac</v>
      </c>
      <c r="C120">
        <f>INDEX([1]SSD!$A:$G, MATCH(LOOKUP(A120,collections!A:A,collections!Y:Y),[1]SSD!$B:$B,0), 6)</f>
        <v>0.63653104925053527</v>
      </c>
      <c r="D120">
        <f>INDEX('[1]Fruit+seed'!$A:$E, MATCH(LOOKUP(A120,collections!A:A,collections!Y:Y),'[1]Fruit+seed'!$A:$A,0), 4)</f>
        <v>7.6</v>
      </c>
      <c r="E120">
        <f>INDEX('[1]Fruit+seed'!$A:$E, MATCH(LOOKUP(A120,collections!A:A,collections!Y:Y),'[1]Fruit+seed'!$A:$A,0), 2)</f>
        <v>767.7</v>
      </c>
      <c r="F120">
        <f>INDEX([1]Collections!$A:$Z, MATCH(LOOKUP(A120,collections!A:A,collections!Y:Y),[1]Collections!$C:$C,0), 8)</f>
        <v>6.5</v>
      </c>
      <c r="G120">
        <f>INDEX([1]Collections!$A:$Z, MATCH(LOOKUP(A120,collections!A:A,collections!Y:Y),[1]Collections!$C:$C,0), 15)</f>
        <v>55</v>
      </c>
    </row>
    <row r="121" spans="1:7" x14ac:dyDescent="0.2">
      <c r="A121" s="16" t="s">
        <v>347</v>
      </c>
      <c r="B121" t="str">
        <f>LOOKUP(A121,collections!A:A,collections!D:D)</f>
        <v>E.mac</v>
      </c>
      <c r="C121">
        <f>INDEX([1]SSD!$A:$G, MATCH(LOOKUP(A121,collections!A:A,collections!Y:Y),[1]SSD!$B:$B,0), 6)</f>
        <v>0.50749999999999995</v>
      </c>
      <c r="D121">
        <f>INDEX('[1]Fruit+seed'!$A:$E, MATCH(LOOKUP(A121,collections!A:A,collections!Y:Y),'[1]Fruit+seed'!$A:$A,0), 4)</f>
        <v>19</v>
      </c>
      <c r="E121">
        <f>INDEX('[1]Fruit+seed'!$A:$E, MATCH(LOOKUP(A121,collections!A:A,collections!Y:Y),'[1]Fruit+seed'!$A:$A,0), 2)</f>
        <v>1620.2</v>
      </c>
      <c r="F121">
        <f>INDEX([1]Collections!$A:$Z, MATCH(LOOKUP(A121,collections!A:A,collections!Y:Y),[1]Collections!$C:$C,0), 8)</f>
        <v>6</v>
      </c>
      <c r="G121">
        <f>INDEX([1]Collections!$A:$Z, MATCH(LOOKUP(A121,collections!A:A,collections!Y:Y),[1]Collections!$C:$C,0), 15)</f>
        <v>75</v>
      </c>
    </row>
    <row r="122" spans="1:7" x14ac:dyDescent="0.2">
      <c r="A122" s="16" t="s">
        <v>348</v>
      </c>
      <c r="B122" t="str">
        <f>LOOKUP(A122,collections!A:A,collections!D:D)</f>
        <v>E.csdn</v>
      </c>
      <c r="C122">
        <f>INDEX([1]SSD!$A:$G, MATCH(LOOKUP(A122,collections!A:A,collections!Y:Y),[1]SSD!$B:$B,0), 6)</f>
        <v>0.6075263157894738</v>
      </c>
      <c r="D122">
        <f>INDEX('[1]Fruit+seed'!$A:$E, MATCH(LOOKUP(A122,collections!A:A,collections!Y:Y),'[1]Fruit+seed'!$A:$A,0), 4)</f>
        <v>6.2</v>
      </c>
      <c r="E122">
        <f>INDEX('[1]Fruit+seed'!$A:$E, MATCH(LOOKUP(A122,collections!A:A,collections!Y:Y),'[1]Fruit+seed'!$A:$A,0), 2)</f>
        <v>310.3</v>
      </c>
      <c r="F122">
        <f>INDEX([1]Collections!$A:$Z, MATCH(LOOKUP(A122,collections!A:A,collections!Y:Y),[1]Collections!$C:$C,0), 8)</f>
        <v>12.9</v>
      </c>
      <c r="G122">
        <f>INDEX([1]Collections!$A:$Z, MATCH(LOOKUP(A122,collections!A:A,collections!Y:Y),[1]Collections!$C:$C,0), 15)</f>
        <v>130</v>
      </c>
    </row>
    <row r="123" spans="1:7" x14ac:dyDescent="0.2">
      <c r="A123" s="16" t="s">
        <v>349</v>
      </c>
      <c r="B123" t="str">
        <f>LOOKUP(A123,collections!A:A,collections!D:D)</f>
        <v>E.div</v>
      </c>
      <c r="C123">
        <f>INDEX([1]SSD!$A:$G, MATCH(LOOKUP(A123,collections!A:A,collections!Y:Y),[1]SSD!$B:$B,0), 6)</f>
        <v>0.54792553191489368</v>
      </c>
      <c r="D123">
        <f>INDEX('[1]Fruit+seed'!$A:$E, MATCH(LOOKUP(A123,collections!A:A,collections!Y:Y),'[1]Fruit+seed'!$A:$A,0), 4)</f>
        <v>8.6</v>
      </c>
      <c r="E123">
        <f>INDEX('[1]Fruit+seed'!$A:$E, MATCH(LOOKUP(A123,collections!A:A,collections!Y:Y),'[1]Fruit+seed'!$A:$A,0), 2)</f>
        <v>212.1</v>
      </c>
      <c r="F123">
        <f>INDEX([1]Collections!$A:$Z, MATCH(LOOKUP(A123,collections!A:A,collections!Y:Y),[1]Collections!$C:$C,0), 8)</f>
        <v>8.5</v>
      </c>
      <c r="G123">
        <f>INDEX([1]Collections!$A:$Z, MATCH(LOOKUP(A123,collections!A:A,collections!Y:Y),[1]Collections!$C:$C,0), 15)</f>
        <v>53</v>
      </c>
    </row>
    <row r="124" spans="1:7" x14ac:dyDescent="0.2">
      <c r="A124" s="16" t="s">
        <v>350</v>
      </c>
      <c r="B124" t="str">
        <f>LOOKUP(A124,collections!A:A,collections!D:D)</f>
        <v>E.sie</v>
      </c>
      <c r="C124">
        <f>INDEX([1]SSD!$A:$G, MATCH(LOOKUP(A124,collections!A:A,collections!Y:Y),[1]SSD!$B:$B,0), 6)</f>
        <v>0.64871794871794874</v>
      </c>
      <c r="D124">
        <f>INDEX('[1]Fruit+seed'!$A:$E, MATCH(LOOKUP(A124,collections!A:A,collections!Y:Y),'[1]Fruit+seed'!$A:$A,0), 4)</f>
        <v>12.6</v>
      </c>
      <c r="E124">
        <f>INDEX('[1]Fruit+seed'!$A:$E, MATCH(LOOKUP(A124,collections!A:A,collections!Y:Y),'[1]Fruit+seed'!$A:$A,0), 2)</f>
        <v>784.8</v>
      </c>
      <c r="F124">
        <f>INDEX([1]Collections!$A:$Z, MATCH(LOOKUP(A124,collections!A:A,collections!Y:Y),[1]Collections!$C:$C,0), 8)</f>
        <v>23.4</v>
      </c>
      <c r="G124">
        <f>INDEX([1]Collections!$A:$Z, MATCH(LOOKUP(A124,collections!A:A,collections!Y:Y),[1]Collections!$C:$C,0), 15)</f>
        <v>55</v>
      </c>
    </row>
    <row r="125" spans="1:7" x14ac:dyDescent="0.2">
      <c r="A125" s="16" t="s">
        <v>351</v>
      </c>
      <c r="B125" t="str">
        <f>LOOKUP(A125,collections!A:A,collections!D:D)</f>
        <v>E.sie</v>
      </c>
      <c r="C125">
        <f>INDEX([1]SSD!$A:$G, MATCH(LOOKUP(A125,collections!A:A,collections!Y:Y),[1]SSD!$B:$B,0), 6)</f>
        <v>0.62920792079207921</v>
      </c>
      <c r="D125">
        <f>INDEX('[1]Fruit+seed'!$A:$E, MATCH(LOOKUP(A125,collections!A:A,collections!Y:Y),'[1]Fruit+seed'!$A:$A,0), 4)</f>
        <v>7.9</v>
      </c>
      <c r="E125">
        <f>INDEX('[1]Fruit+seed'!$A:$E, MATCH(LOOKUP(A125,collections!A:A,collections!Y:Y),'[1]Fruit+seed'!$A:$A,0), 2)</f>
        <v>1034.9000000000001</v>
      </c>
      <c r="F125">
        <f>INDEX([1]Collections!$A:$Z, MATCH(LOOKUP(A125,collections!A:A,collections!Y:Y),[1]Collections!$C:$C,0), 8)</f>
        <v>29.5</v>
      </c>
      <c r="G125">
        <f>INDEX([1]Collections!$A:$Z, MATCH(LOOKUP(A125,collections!A:A,collections!Y:Y),[1]Collections!$C:$C,0), 15)</f>
        <v>215</v>
      </c>
    </row>
    <row r="126" spans="1:7" x14ac:dyDescent="0.2">
      <c r="A126" s="16" t="s">
        <v>352</v>
      </c>
      <c r="B126" t="str">
        <f>LOOKUP(A126,collections!A:A,collections!D:D)</f>
        <v>E.csdn</v>
      </c>
      <c r="C126">
        <f>INDEX([1]SSD!$A:$G, MATCH(LOOKUP(A126,collections!A:A,collections!Y:Y),[1]SSD!$B:$B,0), 6)</f>
        <v>0.52692307692307694</v>
      </c>
      <c r="D126">
        <f>INDEX('[1]Fruit+seed'!$A:$E, MATCH(LOOKUP(A126,collections!A:A,collections!Y:Y),'[1]Fruit+seed'!$A:$A,0), 4)</f>
        <v>13</v>
      </c>
      <c r="E126">
        <f>INDEX('[1]Fruit+seed'!$A:$E, MATCH(LOOKUP(A126,collections!A:A,collections!Y:Y),'[1]Fruit+seed'!$A:$A,0), 2)</f>
        <v>519.79999999999995</v>
      </c>
      <c r="G126">
        <f>INDEX([1]Collections!$A:$Z, MATCH(LOOKUP(A126,collections!A:A,collections!Y:Y),[1]Collections!$C:$C,0), 15)</f>
        <v>48</v>
      </c>
    </row>
    <row r="127" spans="1:7" x14ac:dyDescent="0.2">
      <c r="A127" s="16" t="s">
        <v>353</v>
      </c>
      <c r="B127" t="str">
        <f>LOOKUP(A127,collections!A:A,collections!D:D)</f>
        <v>E.mue</v>
      </c>
      <c r="C127">
        <f>INDEX([1]SSD!$A:$G, MATCH(LOOKUP(A127,collections!A:A,collections!Y:Y),[1]SSD!$B:$B,0), 6)</f>
        <v>0.59421965317919079</v>
      </c>
      <c r="E127">
        <f>INDEX('[1]Fruit+seed'!$A:$E, MATCH(LOOKUP(A127,collections!A:A,collections!Y:Y),'[1]Fruit+seed'!$A:$A,0), 2)</f>
        <v>1695</v>
      </c>
      <c r="F127">
        <f>INDEX([1]Collections!$A:$Z, MATCH(LOOKUP(A127,collections!A:A,collections!Y:Y),[1]Collections!$C:$C,0), 8)</f>
        <v>31</v>
      </c>
      <c r="G127">
        <f>INDEX([1]Collections!$A:$Z, MATCH(LOOKUP(A127,collections!A:A,collections!Y:Y),[1]Collections!$C:$C,0), 15)</f>
        <v>184</v>
      </c>
    </row>
    <row r="128" spans="1:7" x14ac:dyDescent="0.2">
      <c r="A128" s="16" t="s">
        <v>354</v>
      </c>
      <c r="B128" t="str">
        <f>LOOKUP(A128,collections!A:A,collections!D:D)</f>
        <v>E.cro</v>
      </c>
      <c r="C128">
        <f>INDEX([1]SSD!$A:$G, MATCH(LOOKUP(A128,collections!A:A,collections!Y:Y),[1]SSD!$B:$B,0), 6)</f>
        <v>0.62517482517482525</v>
      </c>
      <c r="D128">
        <f>INDEX('[1]Fruit+seed'!$A:$E, MATCH(LOOKUP(A128,collections!A:A,collections!Y:Y),'[1]Fruit+seed'!$A:$A,0), 4)</f>
        <v>4.8</v>
      </c>
      <c r="E128">
        <f>INDEX('[1]Fruit+seed'!$A:$E, MATCH(LOOKUP(A128,collections!A:A,collections!Y:Y),'[1]Fruit+seed'!$A:$A,0), 2)</f>
        <v>112.2</v>
      </c>
      <c r="F128">
        <f>INDEX([1]Collections!$A:$Z, MATCH(LOOKUP(A128,collections!A:A,collections!Y:Y),[1]Collections!$C:$C,0), 8)</f>
        <v>15</v>
      </c>
      <c r="G128">
        <f>INDEX([1]Collections!$A:$Z, MATCH(LOOKUP(A128,collections!A:A,collections!Y:Y),[1]Collections!$C:$C,0), 15)</f>
        <v>86</v>
      </c>
    </row>
    <row r="129" spans="1:7" x14ac:dyDescent="0.2">
      <c r="A129" s="16" t="s">
        <v>355</v>
      </c>
      <c r="B129" t="str">
        <f>LOOKUP(A129,collections!A:A,collections!D:D)</f>
        <v>E.ela</v>
      </c>
      <c r="C129">
        <f>INDEX([1]SSD!$A:$G, MATCH(LOOKUP(A129,collections!A:A,collections!Y:Y),[1]SSD!$B:$B,0), 6)</f>
        <v>0.59090909090909094</v>
      </c>
      <c r="E129">
        <f>INDEX('[1]Fruit+seed'!$A:$E, MATCH(LOOKUP(A129,collections!A:A,collections!Y:Y),'[1]Fruit+seed'!$A:$A,0), 2)</f>
        <v>107.3</v>
      </c>
      <c r="F129">
        <f>INDEX([1]Collections!$A:$Z, MATCH(LOOKUP(A129,collections!A:A,collections!Y:Y),[1]Collections!$C:$C,0), 8)</f>
        <v>33</v>
      </c>
      <c r="G129">
        <f>INDEX([1]Collections!$A:$Z, MATCH(LOOKUP(A129,collections!A:A,collections!Y:Y),[1]Collections!$C:$C,0), 15)</f>
        <v>99</v>
      </c>
    </row>
    <row r="130" spans="1:7" x14ac:dyDescent="0.2">
      <c r="A130" s="16" t="s">
        <v>356</v>
      </c>
      <c r="B130" t="str">
        <f>LOOKUP(A130,collections!A:A,collections!D:D)</f>
        <v>E.obl</v>
      </c>
      <c r="C130">
        <f>INDEX([1]SSD!$A:$G, MATCH(LOOKUP(A130,collections!A:A,collections!Y:Y),[1]SSD!$B:$B,0), 6)</f>
        <v>0.61252699784017273</v>
      </c>
      <c r="D130">
        <f>INDEX('[1]Fruit+seed'!$A:$E, MATCH(LOOKUP(A130,collections!A:A,collections!Y:Y),'[1]Fruit+seed'!$A:$A,0), 4)</f>
        <v>4.3</v>
      </c>
      <c r="E130">
        <f>INDEX('[1]Fruit+seed'!$A:$E, MATCH(LOOKUP(A130,collections!A:A,collections!Y:Y),'[1]Fruit+seed'!$A:$A,0), 2)</f>
        <v>293.5</v>
      </c>
      <c r="F130">
        <f>INDEX([1]Collections!$A:$Z, MATCH(LOOKUP(A130,collections!A:A,collections!Y:Y),[1]Collections!$C:$C,0), 8)</f>
        <v>33</v>
      </c>
      <c r="G130">
        <f>INDEX([1]Collections!$A:$Z, MATCH(LOOKUP(A130,collections!A:A,collections!Y:Y),[1]Collections!$C:$C,0), 15)</f>
        <v>215</v>
      </c>
    </row>
    <row r="131" spans="1:7" x14ac:dyDescent="0.2">
      <c r="A131" s="16" t="s">
        <v>391</v>
      </c>
      <c r="B131" t="str">
        <f>LOOKUP(A131,collections!A:A,collections!D:D)</f>
        <v>E.obl</v>
      </c>
      <c r="C131">
        <f>INDEX([1]SSD!$A:$G, MATCH(LOOKUP(A131,collections!A:A,collections!Y:Y),[1]SSD!$B:$B,0), 6)</f>
        <v>0.59565217391304337</v>
      </c>
      <c r="D131">
        <f>INDEX('[1]Fruit+seed'!$A:$E, MATCH(LOOKUP(A131,collections!A:A,collections!Y:Y),'[1]Fruit+seed'!$A:$A,0), 4)</f>
        <v>6.8</v>
      </c>
      <c r="E131">
        <f>INDEX('[1]Fruit+seed'!$A:$E, MATCH(LOOKUP(A131,collections!A:A,collections!Y:Y),'[1]Fruit+seed'!$A:$A,0), 2)</f>
        <v>408.3</v>
      </c>
    </row>
    <row r="132" spans="1:7" x14ac:dyDescent="0.2">
      <c r="A132" s="16" t="s">
        <v>392</v>
      </c>
      <c r="B132" t="str">
        <f>LOOKUP(A132,collections!A:A,collections!D:D)</f>
        <v>E.cyp</v>
      </c>
      <c r="C132">
        <f>INDEX([1]SSD!$A:$G, MATCH(LOOKUP(A132,collections!A:A,collections!Y:Y),[1]SSD!$B:$B,0), 6)</f>
        <v>0.47743589743589748</v>
      </c>
      <c r="D132">
        <f>INDEX('[1]Fruit+seed'!$A:$E, MATCH(LOOKUP(A132,collections!A:A,collections!Y:Y),'[1]Fruit+seed'!$A:$A,0), 4)</f>
        <v>5.2</v>
      </c>
      <c r="E132">
        <f>INDEX('[1]Fruit+seed'!$A:$E, MATCH(LOOKUP(A132,collections!A:A,collections!Y:Y),'[1]Fruit+seed'!$A:$A,0), 2)</f>
        <v>384.1</v>
      </c>
      <c r="F132">
        <f>INDEX([1]Collections!$A:$Z, MATCH(LOOKUP(A132,collections!A:A,collections!Y:Y),[1]Collections!$C:$C,0), 8)</f>
        <v>35</v>
      </c>
      <c r="G132">
        <f>INDEX([1]Collections!$A:$Z, MATCH(LOOKUP(A132,collections!A:A,collections!Y:Y),[1]Collections!$C:$C,0), 15)</f>
        <v>230</v>
      </c>
    </row>
    <row r="133" spans="1:7" x14ac:dyDescent="0.2">
      <c r="A133" s="16" t="s">
        <v>357</v>
      </c>
      <c r="B133" t="str">
        <f>LOOKUP(A133,collections!A:A,collections!D:D)</f>
        <v>E.bos</v>
      </c>
      <c r="C133">
        <f>INDEX([1]SSD!$A:$G, MATCH(LOOKUP(A133,collections!A:A,collections!Y:Y),[1]SSD!$B:$B,0), 6)</f>
        <v>0.58781725888324865</v>
      </c>
      <c r="F133">
        <f>INDEX([1]Collections!$A:$Z, MATCH(LOOKUP(A133,collections!A:A,collections!Y:Y),[1]Collections!$C:$C,0), 8)</f>
        <v>37</v>
      </c>
      <c r="G133">
        <f>INDEX([1]Collections!$A:$Z, MATCH(LOOKUP(A133,collections!A:A,collections!Y:Y),[1]Collections!$C:$C,0), 15)</f>
        <v>550</v>
      </c>
    </row>
    <row r="134" spans="1:7" x14ac:dyDescent="0.2">
      <c r="A134" s="16" t="s">
        <v>358</v>
      </c>
      <c r="B134" t="str">
        <f>LOOKUP(A134,collections!A:A,collections!D:D)</f>
        <v>E.panv</v>
      </c>
      <c r="C134">
        <f>INDEX([1]SSD!$A:$G, MATCH(LOOKUP(A134,collections!A:A,collections!Y:Y),[1]SSD!$B:$B,0), 6)</f>
        <v>0.64536741214057514</v>
      </c>
      <c r="E134">
        <f>INDEX('[1]Fruit+seed'!$A:$E, MATCH(LOOKUP(A134,collections!A:A,collections!Y:Y),'[1]Fruit+seed'!$A:$A,0), 2)</f>
        <v>117.5</v>
      </c>
      <c r="F134">
        <f>INDEX([1]Collections!$A:$Z, MATCH(LOOKUP(A134,collections!A:A,collections!Y:Y),[1]Collections!$C:$C,0), 8)</f>
        <v>24</v>
      </c>
      <c r="G134">
        <f>INDEX([1]Collections!$A:$Z, MATCH(LOOKUP(A134,collections!A:A,collections!Y:Y),[1]Collections!$C:$C,0), 15)</f>
        <v>215</v>
      </c>
    </row>
    <row r="135" spans="1:7" x14ac:dyDescent="0.2">
      <c r="A135" s="16" t="s">
        <v>359</v>
      </c>
      <c r="B135" t="str">
        <f>LOOKUP(A135,collections!A:A,collections!D:D)</f>
        <v>E.tri</v>
      </c>
      <c r="C135">
        <f>INDEX([1]SSD!$A:$G, MATCH(LOOKUP(A135,collections!A:A,collections!Y:Y),[1]SSD!$B:$B,0), 6)</f>
        <v>0.65518672199170114</v>
      </c>
      <c r="D135">
        <f>INDEX('[1]Fruit+seed'!$A:$E, MATCH(LOOKUP(A135,collections!A:A,collections!Y:Y),'[1]Fruit+seed'!$A:$A,0), 4)</f>
        <v>7.6</v>
      </c>
      <c r="E135">
        <f>INDEX('[1]Fruit+seed'!$A:$E, MATCH(LOOKUP(A135,collections!A:A,collections!Y:Y),'[1]Fruit+seed'!$A:$A,0), 2)</f>
        <v>1998.2</v>
      </c>
      <c r="F135">
        <f>INDEX([1]Collections!$A:$Z, MATCH(LOOKUP(A135,collections!A:A,collections!Y:Y),[1]Collections!$C:$C,0), 8)</f>
        <v>25</v>
      </c>
      <c r="G135">
        <f>INDEX([1]Collections!$A:$Z, MATCH(LOOKUP(A135,collections!A:A,collections!Y:Y),[1]Collections!$C:$C,0), 15)</f>
        <v>180</v>
      </c>
    </row>
    <row r="136" spans="1:7" x14ac:dyDescent="0.2">
      <c r="A136" s="16" t="s">
        <v>360</v>
      </c>
      <c r="B136" t="str">
        <f>LOOKUP(A136,collections!A:A,collections!D:D)</f>
        <v>E.panv</v>
      </c>
      <c r="C136">
        <f>INDEX([1]SSD!$A:$G, MATCH(LOOKUP(A136,collections!A:A,collections!Y:Y),[1]SSD!$B:$B,0), 6)</f>
        <v>0.62606382978723407</v>
      </c>
      <c r="D136">
        <f>INDEX('[1]Fruit+seed'!$A:$E, MATCH(LOOKUP(A136,collections!A:A,collections!Y:Y),'[1]Fruit+seed'!$A:$A,0), 4)</f>
        <v>2.6</v>
      </c>
      <c r="E136">
        <f>INDEX('[1]Fruit+seed'!$A:$E, MATCH(LOOKUP(A136,collections!A:A,collections!Y:Y),'[1]Fruit+seed'!$A:$A,0), 2)</f>
        <v>254.6</v>
      </c>
      <c r="F136">
        <f>INDEX([1]Collections!$A:$Z, MATCH(LOOKUP(A136,collections!A:A,collections!Y:Y),[1]Collections!$C:$C,0), 8)</f>
        <v>28</v>
      </c>
      <c r="G136">
        <f>INDEX([1]Collections!$A:$Z, MATCH(LOOKUP(A136,collections!A:A,collections!Y:Y),[1]Collections!$C:$C,0), 15)</f>
        <v>320</v>
      </c>
    </row>
    <row r="137" spans="1:7" x14ac:dyDescent="0.2">
      <c r="A137" s="16" t="s">
        <v>361</v>
      </c>
      <c r="B137" t="str">
        <f>LOOKUP(A137,collections!A:A,collections!D:D)</f>
        <v>E.tri</v>
      </c>
      <c r="C137">
        <f>INDEX([1]SSD!$A:$G, MATCH(LOOKUP(A137,collections!A:A,collections!Y:Y),[1]SSD!$B:$B,0), 6)</f>
        <v>0.66815920398009954</v>
      </c>
      <c r="E137">
        <f>INDEX('[1]Fruit+seed'!$A:$E, MATCH(LOOKUP(A137,collections!A:A,collections!Y:Y),'[1]Fruit+seed'!$A:$A,0), 2)</f>
        <v>1878</v>
      </c>
    </row>
    <row r="138" spans="1:7" x14ac:dyDescent="0.2">
      <c r="A138" s="16" t="s">
        <v>362</v>
      </c>
      <c r="B138" t="str">
        <f>LOOKUP(A138,collections!A:A,collections!D:D)</f>
        <v>E.tri</v>
      </c>
      <c r="D138">
        <f>INDEX('[1]Fruit+seed'!$A:$E, MATCH(LOOKUP(A138,collections!A:A,collections!Y:Y),'[1]Fruit+seed'!$A:$A,0), 4)</f>
        <v>7.8</v>
      </c>
      <c r="E138">
        <f>INDEX('[1]Fruit+seed'!$A:$E, MATCH(LOOKUP(A138,collections!A:A,collections!Y:Y),'[1]Fruit+seed'!$A:$A,0), 2)</f>
        <v>2069.5</v>
      </c>
      <c r="F138">
        <f>INDEX([1]Collections!$A:$Z, MATCH(LOOKUP(A138,collections!A:A,collections!Y:Y),[1]Collections!$C:$C,0), 8)</f>
        <v>35</v>
      </c>
      <c r="G138">
        <f>INDEX([1]Collections!$A:$Z, MATCH(LOOKUP(A138,collections!A:A,collections!Y:Y),[1]Collections!$C:$C,0), 15)</f>
        <v>215</v>
      </c>
    </row>
    <row r="139" spans="1:7" x14ac:dyDescent="0.2">
      <c r="A139" s="16" t="s">
        <v>363</v>
      </c>
      <c r="B139" t="str">
        <f>LOOKUP(A139,collections!A:A,collections!D:D)</f>
        <v>E.vimp</v>
      </c>
      <c r="C139">
        <f>INDEX([1]SSD!$A:$G, MATCH(LOOKUP(A139,collections!A:A,collections!Y:Y),[1]SSD!$B:$B,0), 6)</f>
        <v>0.55710382513661205</v>
      </c>
      <c r="D139">
        <f>INDEX('[1]Fruit+seed'!$A:$E, MATCH(LOOKUP(A139,collections!A:A,collections!Y:Y),'[1]Fruit+seed'!$A:$A,0), 4)</f>
        <v>11.1</v>
      </c>
      <c r="E139">
        <f>INDEX('[1]Fruit+seed'!$A:$E, MATCH(LOOKUP(A139,collections!A:A,collections!Y:Y),'[1]Fruit+seed'!$A:$A,0), 2)</f>
        <v>511.8</v>
      </c>
      <c r="F139">
        <f>INDEX([1]Collections!$A:$Z, MATCH(LOOKUP(A139,collections!A:A,collections!Y:Y),[1]Collections!$C:$C,0), 8)</f>
        <v>36</v>
      </c>
      <c r="G139">
        <f>INDEX([1]Collections!$A:$Z, MATCH(LOOKUP(A139,collections!A:A,collections!Y:Y),[1]Collections!$C:$C,0), 15)</f>
        <v>480</v>
      </c>
    </row>
    <row r="140" spans="1:7" x14ac:dyDescent="0.2">
      <c r="A140" s="16" t="s">
        <v>364</v>
      </c>
      <c r="B140" t="str">
        <f>LOOKUP(A140,collections!A:A,collections!D:D)</f>
        <v>E.radro</v>
      </c>
      <c r="C140">
        <f>INDEX([1]SSD!$A:$G, MATCH(LOOKUP(A140,collections!A:A,collections!Y:Y),[1]SSD!$B:$B,0), 6)</f>
        <v>0.60406504065040656</v>
      </c>
      <c r="D140">
        <f>INDEX('[1]Fruit+seed'!$A:$E, MATCH(LOOKUP(A140,collections!A:A,collections!Y:Y),'[1]Fruit+seed'!$A:$A,0), 4)</f>
        <v>7.6</v>
      </c>
      <c r="E140">
        <f>INDEX('[1]Fruit+seed'!$A:$E, MATCH(LOOKUP(A140,collections!A:A,collections!Y:Y),'[1]Fruit+seed'!$A:$A,0), 2)</f>
        <v>255.7</v>
      </c>
    </row>
    <row r="141" spans="1:7" x14ac:dyDescent="0.2">
      <c r="A141" s="16" t="s">
        <v>365</v>
      </c>
      <c r="B141" t="str">
        <f>LOOKUP(A141,collections!A:A,collections!D:D)</f>
        <v>E.radro</v>
      </c>
      <c r="C141">
        <f>INDEX([1]SSD!$A:$G, MATCH(LOOKUP(A141,collections!A:A,collections!Y:Y),[1]SSD!$B:$B,0), 6)</f>
        <v>0.59350180505415162</v>
      </c>
      <c r="D141">
        <f>INDEX('[1]Fruit+seed'!$A:$E, MATCH(LOOKUP(A141,collections!A:A,collections!Y:Y),'[1]Fruit+seed'!$A:$A,0), 4)</f>
        <v>7.5</v>
      </c>
      <c r="E141">
        <f>INDEX('[1]Fruit+seed'!$A:$E, MATCH(LOOKUP(A141,collections!A:A,collections!Y:Y),'[1]Fruit+seed'!$A:$A,0), 2)</f>
        <v>276.10000000000002</v>
      </c>
    </row>
    <row r="142" spans="1:7" x14ac:dyDescent="0.2">
      <c r="A142" s="16" t="s">
        <v>366</v>
      </c>
      <c r="B142" t="str">
        <f>LOOKUP(A142,collections!A:A,collections!D:D)</f>
        <v>E.eug</v>
      </c>
      <c r="C142">
        <f>INDEX([1]SSD!$A:$G, MATCH(LOOKUP(A142,collections!A:A,collections!Y:Y),[1]SSD!$B:$B,0), 6)</f>
        <v>0.58829694323144099</v>
      </c>
      <c r="D142">
        <f>INDEX('[1]Fruit+seed'!$A:$E, MATCH(LOOKUP(A142,collections!A:A,collections!Y:Y),'[1]Fruit+seed'!$A:$A,0), 4)</f>
        <v>6.8</v>
      </c>
      <c r="E142">
        <f>INDEX('[1]Fruit+seed'!$A:$E, MATCH(LOOKUP(A142,collections!A:A,collections!Y:Y),'[1]Fruit+seed'!$A:$A,0), 2)</f>
        <v>730.3</v>
      </c>
      <c r="F142">
        <f>INDEX([1]Collections!$A:$Z, MATCH(LOOKUP(A142,collections!A:A,collections!Y:Y),[1]Collections!$C:$C,0), 8)</f>
        <v>21</v>
      </c>
      <c r="G142">
        <f>INDEX([1]Collections!$A:$Z, MATCH(LOOKUP(A142,collections!A:A,collections!Y:Y),[1]Collections!$C:$C,0), 15)</f>
        <v>115</v>
      </c>
    </row>
    <row r="143" spans="1:7" x14ac:dyDescent="0.2">
      <c r="A143" s="16" t="s">
        <v>367</v>
      </c>
      <c r="B143" t="str">
        <f>LOOKUP(A143,collections!A:A,collections!D:D)</f>
        <v>E.long</v>
      </c>
      <c r="C143">
        <f>INDEX([1]SSD!$A:$G, MATCH(LOOKUP(A143,collections!A:A,collections!Y:Y),[1]SSD!$B:$B,0), 6)</f>
        <v>0.58389743589743592</v>
      </c>
      <c r="E143">
        <f>INDEX('[1]Fruit+seed'!$A:$E, MATCH(LOOKUP(A143,collections!A:A,collections!Y:Y),'[1]Fruit+seed'!$A:$A,0), 2)</f>
        <v>3265.4</v>
      </c>
      <c r="F143">
        <f>INDEX([1]Collections!$A:$Z, MATCH(LOOKUP(A143,collections!A:A,collections!Y:Y),[1]Collections!$C:$C,0), 8)</f>
        <v>29</v>
      </c>
      <c r="G143">
        <f>INDEX([1]Collections!$A:$Z, MATCH(LOOKUP(A143,collections!A:A,collections!Y:Y),[1]Collections!$C:$C,0), 15)</f>
        <v>215</v>
      </c>
    </row>
    <row r="144" spans="1:7" x14ac:dyDescent="0.2">
      <c r="A144" s="16" t="s">
        <v>368</v>
      </c>
      <c r="B144" t="str">
        <f>LOOKUP(A144,collections!A:A,collections!D:D)</f>
        <v>E.long</v>
      </c>
      <c r="C144">
        <f>INDEX([1]SSD!$A:$G, MATCH(LOOKUP(A144,collections!A:A,collections!Y:Y),[1]SSD!$B:$B,0), 6)</f>
        <v>0.56212244897959174</v>
      </c>
      <c r="E144">
        <f>INDEX('[1]Fruit+seed'!$A:$E, MATCH(LOOKUP(A144,collections!A:A,collections!Y:Y),'[1]Fruit+seed'!$A:$A,0), 2)</f>
        <v>4092.9</v>
      </c>
      <c r="F144">
        <f>INDEX([1]Collections!$A:$Z, MATCH(LOOKUP(A144,collections!A:A,collections!Y:Y),[1]Collections!$C:$C,0), 8)</f>
        <v>26</v>
      </c>
      <c r="G144">
        <f>INDEX([1]Collections!$A:$Z, MATCH(LOOKUP(A144,collections!A:A,collections!Y:Y),[1]Collections!$C:$C,0), 15)</f>
        <v>140</v>
      </c>
    </row>
    <row r="145" spans="1:7" x14ac:dyDescent="0.2">
      <c r="A145" s="16" t="s">
        <v>369</v>
      </c>
      <c r="B145" t="str">
        <f>LOOKUP(A145,collections!A:A,collections!D:D)</f>
        <v>E.long</v>
      </c>
      <c r="C145">
        <f>INDEX([1]SSD!$A:$G, MATCH(LOOKUP(A145,collections!A:A,collections!Y:Y),[1]SSD!$B:$B,0), 6)</f>
        <v>0.59410377358490563</v>
      </c>
      <c r="E145">
        <f>INDEX('[1]Fruit+seed'!$A:$E, MATCH(LOOKUP(A145,collections!A:A,collections!Y:Y),'[1]Fruit+seed'!$A:$A,0), 2)</f>
        <v>4251.3999999999996</v>
      </c>
      <c r="F145">
        <f>INDEX([1]Collections!$A:$Z, MATCH(LOOKUP(A145,collections!A:A,collections!Y:Y),[1]Collections!$C:$C,0), 8)</f>
        <v>32</v>
      </c>
      <c r="G145">
        <f>INDEX([1]Collections!$A:$Z, MATCH(LOOKUP(A145,collections!A:A,collections!Y:Y),[1]Collections!$C:$C,0), 15)</f>
        <v>220</v>
      </c>
    </row>
    <row r="146" spans="1:7" x14ac:dyDescent="0.2">
      <c r="A146" s="16" t="s">
        <v>370</v>
      </c>
      <c r="B146" t="str">
        <f>LOOKUP(A146,collections!A:A,collections!D:D)</f>
        <v>E.glbd</v>
      </c>
      <c r="D146">
        <f>INDEX('[1]Fruit+seed'!$A:$E, MATCH(LOOKUP(A146,collections!A:A,collections!Y:Y),'[1]Fruit+seed'!$A:$A,0), 4)</f>
        <v>5.5</v>
      </c>
      <c r="E146">
        <f>INDEX('[1]Fruit+seed'!$A:$E, MATCH(LOOKUP(A146,collections!A:A,collections!Y:Y),'[1]Fruit+seed'!$A:$A,0), 2)</f>
        <v>529.9</v>
      </c>
    </row>
    <row r="147" spans="1:7" x14ac:dyDescent="0.2">
      <c r="A147" s="16" t="s">
        <v>371</v>
      </c>
      <c r="B147" t="str">
        <f>LOOKUP(A147,collections!A:A,collections!D:D)</f>
        <v>E.long</v>
      </c>
      <c r="C147">
        <f>INDEX([1]SSD!$A:$G, MATCH(LOOKUP(A147,collections!A:A,collections!Y:Y),[1]SSD!$B:$B,0), 6)</f>
        <v>0.57689542483660128</v>
      </c>
      <c r="D147">
        <f>INDEX('[1]Fruit+seed'!$A:$E, MATCH(LOOKUP(A147,collections!A:A,collections!Y:Y),'[1]Fruit+seed'!$A:$A,0), 4)</f>
        <v>3.9</v>
      </c>
      <c r="E147">
        <f>INDEX('[1]Fruit+seed'!$A:$E, MATCH(LOOKUP(A147,collections!A:A,collections!Y:Y),'[1]Fruit+seed'!$A:$A,0), 2)</f>
        <v>3216.8</v>
      </c>
      <c r="F147">
        <f>INDEX([1]Collections!$A:$Z, MATCH(LOOKUP(A147,collections!A:A,collections!Y:Y),[1]Collections!$C:$C,0), 8)</f>
        <v>15</v>
      </c>
      <c r="G147">
        <f>INDEX([1]Collections!$A:$Z, MATCH(LOOKUP(A147,collections!A:A,collections!Y:Y),[1]Collections!$C:$C,0), 15)</f>
        <v>65</v>
      </c>
    </row>
    <row r="148" spans="1:7" x14ac:dyDescent="0.2">
      <c r="A148" s="16" t="s">
        <v>372</v>
      </c>
      <c r="B148" t="str">
        <f>LOOKUP(A148,collections!A:A,collections!D:D)</f>
        <v>E.csdn</v>
      </c>
      <c r="C148">
        <f>INDEX([1]SSD!$A:$G, MATCH(LOOKUP(A148,collections!A:A,collections!Y:Y),[1]SSD!$B:$B,0), 6)</f>
        <v>0.61353191489361703</v>
      </c>
      <c r="D148">
        <f>INDEX('[1]Fruit+seed'!$A:$E, MATCH(LOOKUP(A148,collections!A:A,collections!Y:Y),'[1]Fruit+seed'!$A:$A,0), 4)</f>
        <v>8.1999999999999993</v>
      </c>
      <c r="E148">
        <f>INDEX('[1]Fruit+seed'!$A:$E, MATCH(LOOKUP(A148,collections!A:A,collections!Y:Y),'[1]Fruit+seed'!$A:$A,0), 2)</f>
        <v>601.5</v>
      </c>
      <c r="F148">
        <f>INDEX([1]Collections!$A:$Z, MATCH(LOOKUP(A148,collections!A:A,collections!Y:Y),[1]Collections!$C:$C,0), 8)</f>
        <v>8</v>
      </c>
      <c r="G148">
        <f>INDEX([1]Collections!$A:$Z, MATCH(LOOKUP(A148,collections!A:A,collections!Y:Y),[1]Collections!$C:$C,0), 15)</f>
        <v>45</v>
      </c>
    </row>
    <row r="149" spans="1:7" x14ac:dyDescent="0.2">
      <c r="A149" s="16" t="s">
        <v>373</v>
      </c>
      <c r="B149" t="str">
        <f>LOOKUP(A149,collections!A:A,collections!D:D)</f>
        <v>E.sie</v>
      </c>
      <c r="C149">
        <f>INDEX([1]SSD!$A:$G, MATCH(LOOKUP(A149,collections!A:A,collections!Y:Y),[1]SSD!$B:$B,0), 6)</f>
        <v>0.59917857142857145</v>
      </c>
      <c r="D149">
        <f>INDEX('[1]Fruit+seed'!$A:$E, MATCH(LOOKUP(A149,collections!A:A,collections!Y:Y),'[1]Fruit+seed'!$A:$A,0), 4)</f>
        <v>7.5</v>
      </c>
      <c r="E149">
        <f>INDEX('[1]Fruit+seed'!$A:$E, MATCH(LOOKUP(A149,collections!A:A,collections!Y:Y),'[1]Fruit+seed'!$A:$A,0), 2)</f>
        <v>547.20000000000005</v>
      </c>
      <c r="F149">
        <f>INDEX([1]Collections!$A:$Z, MATCH(LOOKUP(A149,collections!A:A,collections!Y:Y),[1]Collections!$C:$C,0), 8)</f>
        <v>9</v>
      </c>
      <c r="G149">
        <f>INDEX([1]Collections!$A:$Z, MATCH(LOOKUP(A149,collections!A:A,collections!Y:Y),[1]Collections!$C:$C,0), 15)</f>
        <v>25</v>
      </c>
    </row>
    <row r="150" spans="1:7" x14ac:dyDescent="0.2">
      <c r="A150" s="16" t="s">
        <v>374</v>
      </c>
      <c r="B150" t="str">
        <f>LOOKUP(A150,collections!A:A,collections!D:D)</f>
        <v>E.glbd</v>
      </c>
      <c r="C150">
        <f>INDEX([1]SSD!$A:$G, MATCH(LOOKUP(A150,collections!A:A,collections!Y:Y),[1]SSD!$B:$B,0), 6)</f>
        <v>0.66845161290322586</v>
      </c>
      <c r="D150">
        <f>INDEX('[1]Fruit+seed'!$A:$E, MATCH(LOOKUP(A150,collections!A:A,collections!Y:Y),'[1]Fruit+seed'!$A:$A,0), 4)</f>
        <v>5.3</v>
      </c>
      <c r="E150">
        <f>INDEX('[1]Fruit+seed'!$A:$E, MATCH(LOOKUP(A150,collections!A:A,collections!Y:Y),'[1]Fruit+seed'!$A:$A,0), 2)</f>
        <v>199.5</v>
      </c>
      <c r="F150">
        <f>INDEX([1]Collections!$A:$Z, MATCH(LOOKUP(A150,collections!A:A,collections!Y:Y),[1]Collections!$C:$C,0), 8)</f>
        <v>13.5</v>
      </c>
      <c r="G150">
        <f>INDEX([1]Collections!$A:$Z, MATCH(LOOKUP(A150,collections!A:A,collections!Y:Y),[1]Collections!$C:$C,0), 15)</f>
        <v>65</v>
      </c>
    </row>
    <row r="151" spans="1:7" x14ac:dyDescent="0.2">
      <c r="A151" s="16" t="s">
        <v>375</v>
      </c>
      <c r="B151" t="str">
        <f>LOOKUP(A151,collections!A:A,collections!D:D)</f>
        <v>E.glbd</v>
      </c>
      <c r="C151">
        <f>INDEX([1]SSD!$A:$G, MATCH(LOOKUP(A151,collections!A:A,collections!Y:Y),[1]SSD!$B:$B,0), 6)</f>
        <v>0.59211180124223606</v>
      </c>
      <c r="D151">
        <f>INDEX('[1]Fruit+seed'!$A:$E, MATCH(LOOKUP(A151,collections!A:A,collections!Y:Y),'[1]Fruit+seed'!$A:$A,0), 4)</f>
        <v>5</v>
      </c>
      <c r="E151">
        <f>INDEX('[1]Fruit+seed'!$A:$E, MATCH(LOOKUP(A151,collections!A:A,collections!Y:Y),'[1]Fruit+seed'!$A:$A,0), 2)</f>
        <v>474.7</v>
      </c>
      <c r="F151">
        <f>INDEX([1]Collections!$A:$Z, MATCH(LOOKUP(A151,collections!A:A,collections!Y:Y),[1]Collections!$C:$C,0), 8)</f>
        <v>15</v>
      </c>
      <c r="G151">
        <f>INDEX([1]Collections!$A:$Z, MATCH(LOOKUP(A151,collections!A:A,collections!Y:Y),[1]Collections!$C:$C,0), 15)</f>
        <v>85</v>
      </c>
    </row>
    <row r="152" spans="1:7" x14ac:dyDescent="0.2">
      <c r="A152" s="16" t="s">
        <v>376</v>
      </c>
      <c r="B152" t="str">
        <f>LOOKUP(A152,collections!A:A,collections!D:D)</f>
        <v>E.glbd</v>
      </c>
      <c r="C152">
        <f>INDEX([1]SSD!$A:$G, MATCH(LOOKUP(A152,collections!A:A,collections!Y:Y),[1]SSD!$B:$B,0), 6)</f>
        <v>0.58648044692737433</v>
      </c>
      <c r="D152">
        <f>INDEX('[1]Fruit+seed'!$A:$E, MATCH(LOOKUP(A152,collections!A:A,collections!Y:Y),'[1]Fruit+seed'!$A:$A,0), 4)</f>
        <v>5.3</v>
      </c>
      <c r="E152">
        <f>INDEX('[1]Fruit+seed'!$A:$E, MATCH(LOOKUP(A152,collections!A:A,collections!Y:Y),'[1]Fruit+seed'!$A:$A,0), 2)</f>
        <v>277.8</v>
      </c>
      <c r="F152">
        <f>INDEX([1]Collections!$A:$Z, MATCH(LOOKUP(A152,collections!A:A,collections!Y:Y),[1]Collections!$C:$C,0), 8)</f>
        <v>19</v>
      </c>
      <c r="G152">
        <f>INDEX([1]Collections!$A:$Z, MATCH(LOOKUP(A152,collections!A:A,collections!Y:Y),[1]Collections!$C:$C,0), 15)</f>
        <v>100</v>
      </c>
    </row>
    <row r="153" spans="1:7" x14ac:dyDescent="0.2">
      <c r="A153" s="16" t="s">
        <v>377</v>
      </c>
      <c r="B153" t="str">
        <f>LOOKUP(A153,collections!A:A,collections!D:D)</f>
        <v>E.tri</v>
      </c>
      <c r="C153">
        <f>INDEX([1]SSD!$A:$G, MATCH(LOOKUP(A153,collections!A:A,collections!Y:Y),[1]SSD!$B:$B,0), 6)</f>
        <v>0.64586363636363631</v>
      </c>
      <c r="D153">
        <f>INDEX('[1]Fruit+seed'!$A:$E, MATCH(LOOKUP(A153,collections!A:A,collections!Y:Y),'[1]Fruit+seed'!$A:$A,0), 4)</f>
        <v>5.8</v>
      </c>
      <c r="E153">
        <f>INDEX('[1]Fruit+seed'!$A:$E, MATCH(LOOKUP(A153,collections!A:A,collections!Y:Y),'[1]Fruit+seed'!$A:$A,0), 2)</f>
        <v>1481.2</v>
      </c>
    </row>
    <row r="154" spans="1:7" x14ac:dyDescent="0.2">
      <c r="A154" s="16" t="s">
        <v>378</v>
      </c>
      <c r="B154" t="str">
        <f>LOOKUP(A154,collections!A:A,collections!D:D)</f>
        <v>E.ela</v>
      </c>
      <c r="C154">
        <f>INDEX([1]SSD!$A:$G, MATCH(LOOKUP(A154,collections!A:A,collections!Y:Y),[1]SSD!$B:$B,0), 6)</f>
        <v>0.5381395348837209</v>
      </c>
      <c r="D154">
        <f>INDEX('[1]Fruit+seed'!$A:$E, MATCH(LOOKUP(A154,collections!A:A,collections!Y:Y),'[1]Fruit+seed'!$A:$A,0), 4)</f>
        <v>6.6</v>
      </c>
      <c r="E154">
        <f>INDEX('[1]Fruit+seed'!$A:$E, MATCH(LOOKUP(A154,collections!A:A,collections!Y:Y),'[1]Fruit+seed'!$A:$A,0), 2)</f>
        <v>187.1</v>
      </c>
      <c r="F154">
        <f>INDEX([1]Collections!$A:$Z, MATCH(LOOKUP(A154,collections!A:A,collections!Y:Y),[1]Collections!$C:$C,0), 8)</f>
        <v>16</v>
      </c>
      <c r="G154">
        <f>INDEX([1]Collections!$A:$Z, MATCH(LOOKUP(A154,collections!A:A,collections!Y:Y),[1]Collections!$C:$C,0), 15)</f>
        <v>125</v>
      </c>
    </row>
    <row r="155" spans="1:7" x14ac:dyDescent="0.2">
      <c r="A155" s="16" t="s">
        <v>379</v>
      </c>
      <c r="B155" t="str">
        <f>LOOKUP(A155,collections!A:A,collections!D:D)</f>
        <v>E.ela</v>
      </c>
      <c r="C155">
        <f>INDEX([1]SSD!$A:$G, MATCH(LOOKUP(A155,collections!A:A,collections!Y:Y),[1]SSD!$B:$B,0), 6)</f>
        <v>0.63435643564356436</v>
      </c>
      <c r="D155">
        <f>INDEX('[1]Fruit+seed'!$A:$E, MATCH(LOOKUP(A155,collections!A:A,collections!Y:Y),'[1]Fruit+seed'!$A:$A,0), 4)</f>
        <v>7</v>
      </c>
      <c r="E155">
        <f>INDEX('[1]Fruit+seed'!$A:$E, MATCH(LOOKUP(A155,collections!A:A,collections!Y:Y),'[1]Fruit+seed'!$A:$A,0), 2)</f>
        <v>260.2</v>
      </c>
      <c r="F155">
        <f>INDEX([1]Collections!$A:$Z, MATCH(LOOKUP(A155,collections!A:A,collections!Y:Y),[1]Collections!$C:$C,0), 8)</f>
        <v>19</v>
      </c>
      <c r="G155">
        <f>INDEX([1]Collections!$A:$Z, MATCH(LOOKUP(A155,collections!A:A,collections!Y:Y),[1]Collections!$C:$C,0), 15)</f>
        <v>175</v>
      </c>
    </row>
    <row r="156" spans="1:7" x14ac:dyDescent="0.2">
      <c r="A156" s="16" t="s">
        <v>380</v>
      </c>
      <c r="B156" t="str">
        <f>LOOKUP(A156,collections!A:A,collections!D:D)</f>
        <v>E.vimv</v>
      </c>
      <c r="C156">
        <f>INDEX([1]SSD!$A:$G, MATCH(LOOKUP(A156,collections!A:A,collections!Y:Y),[1]SSD!$B:$B,0), 6)</f>
        <v>0.52040133779264208</v>
      </c>
      <c r="D156">
        <f>INDEX('[1]Fruit+seed'!$A:$E, MATCH(LOOKUP(A156,collections!A:A,collections!Y:Y),'[1]Fruit+seed'!$A:$A,0), 4)</f>
        <v>3.3</v>
      </c>
      <c r="E156">
        <f>INDEX('[1]Fruit+seed'!$A:$E, MATCH(LOOKUP(A156,collections!A:A,collections!Y:Y),'[1]Fruit+seed'!$A:$A,0), 2)</f>
        <v>582.4</v>
      </c>
      <c r="F156">
        <f>INDEX([1]Collections!$A:$Z, MATCH(LOOKUP(A156,collections!A:A,collections!Y:Y),[1]Collections!$C:$C,0), 8)</f>
        <v>13.2</v>
      </c>
      <c r="G156">
        <f>INDEX([1]Collections!$A:$Z, MATCH(LOOKUP(A156,collections!A:A,collections!Y:Y),[1]Collections!$C:$C,0), 15)</f>
        <v>75</v>
      </c>
    </row>
    <row r="157" spans="1:7" x14ac:dyDescent="0.2">
      <c r="A157" s="16" t="s">
        <v>381</v>
      </c>
      <c r="B157" t="str">
        <f>LOOKUP(A157,collections!A:A,collections!D:D)</f>
        <v>E.bri</v>
      </c>
      <c r="C157">
        <f>INDEX([1]SSD!$A:$G, MATCH(LOOKUP(A157,collections!A:A,collections!Y:Y),[1]SSD!$B:$B,0), 6)</f>
        <v>0.62822299651567937</v>
      </c>
      <c r="D157">
        <f>INDEX('[1]Fruit+seed'!$A:$E, MATCH(LOOKUP(A157,collections!A:A,collections!Y:Y),'[1]Fruit+seed'!$A:$A,0), 4)</f>
        <v>4.8</v>
      </c>
      <c r="E157">
        <f>INDEX('[1]Fruit+seed'!$A:$E, MATCH(LOOKUP(A157,collections!A:A,collections!Y:Y),'[1]Fruit+seed'!$A:$A,0), 2)</f>
        <v>420.8</v>
      </c>
      <c r="F157">
        <f>INDEX([1]Collections!$A:$Z, MATCH(LOOKUP(A157,collections!A:A,collections!Y:Y),[1]Collections!$C:$C,0), 8)</f>
        <v>18.7</v>
      </c>
      <c r="G157">
        <f>INDEX([1]Collections!$A:$Z, MATCH(LOOKUP(A157,collections!A:A,collections!Y:Y),[1]Collections!$C:$C,0), 15)</f>
        <v>105</v>
      </c>
    </row>
    <row r="158" spans="1:7" x14ac:dyDescent="0.2">
      <c r="A158" s="16" t="s">
        <v>382</v>
      </c>
      <c r="B158" t="str">
        <f>LOOKUP(A158,collections!A:A,collections!D:D)</f>
        <v>E.bri</v>
      </c>
      <c r="C158">
        <f>INDEX([1]SSD!$A:$G, MATCH(LOOKUP(A158,collections!A:A,collections!Y:Y),[1]SSD!$B:$B,0), 6)</f>
        <v>0.64898026315789481</v>
      </c>
      <c r="D158">
        <f>INDEX('[1]Fruit+seed'!$A:$E, MATCH(LOOKUP(A158,collections!A:A,collections!Y:Y),'[1]Fruit+seed'!$A:$A,0), 4)</f>
        <v>3.2</v>
      </c>
      <c r="E158">
        <f>INDEX('[1]Fruit+seed'!$A:$E, MATCH(LOOKUP(A158,collections!A:A,collections!Y:Y),'[1]Fruit+seed'!$A:$A,0), 2)</f>
        <v>345.4</v>
      </c>
      <c r="F158">
        <f>INDEX([1]Collections!$A:$Z, MATCH(LOOKUP(A158,collections!A:A,collections!Y:Y),[1]Collections!$C:$C,0), 8)</f>
        <v>19</v>
      </c>
      <c r="G158">
        <f>INDEX([1]Collections!$A:$Z, MATCH(LOOKUP(A158,collections!A:A,collections!Y:Y),[1]Collections!$C:$C,0), 15)</f>
        <v>110</v>
      </c>
    </row>
    <row r="159" spans="1:7" x14ac:dyDescent="0.2">
      <c r="A159" s="16" t="s">
        <v>383</v>
      </c>
      <c r="B159" t="str">
        <f>LOOKUP(A159,collections!A:A,collections!D:D)</f>
        <v>E.fas</v>
      </c>
      <c r="C159">
        <f>INDEX([1]SSD!$A:$G, MATCH(LOOKUP(A159,collections!A:A,collections!Y:Y),[1]SSD!$B:$B,0), 6)</f>
        <v>0.62275862068965526</v>
      </c>
      <c r="D159">
        <f>INDEX('[1]Fruit+seed'!$A:$E, MATCH(LOOKUP(A159,collections!A:A,collections!Y:Y),'[1]Fruit+seed'!$A:$A,0), 4)</f>
        <v>7.4</v>
      </c>
      <c r="E159">
        <f>INDEX('[1]Fruit+seed'!$A:$E, MATCH(LOOKUP(A159,collections!A:A,collections!Y:Y),'[1]Fruit+seed'!$A:$A,0), 2)</f>
        <v>432.1</v>
      </c>
      <c r="F159">
        <f>INDEX([1]Collections!$A:$Z, MATCH(LOOKUP(A159,collections!A:A,collections!Y:Y),[1]Collections!$C:$C,0), 8)</f>
        <v>12.4</v>
      </c>
      <c r="G159">
        <f>INDEX([1]Collections!$A:$Z, MATCH(LOOKUP(A159,collections!A:A,collections!Y:Y),[1]Collections!$C:$C,0), 15)</f>
        <v>105</v>
      </c>
    </row>
    <row r="160" spans="1:7" x14ac:dyDescent="0.2">
      <c r="A160" s="16" t="s">
        <v>384</v>
      </c>
      <c r="B160" t="str">
        <f>LOOKUP(A160,collections!A:A,collections!D:D)</f>
        <v>E.bri</v>
      </c>
      <c r="C160">
        <f>INDEX([1]SSD!$A:$G, MATCH(LOOKUP(A160,collections!A:A,collections!Y:Y),[1]SSD!$B:$B,0), 6)</f>
        <v>0.65</v>
      </c>
      <c r="D160">
        <f>INDEX('[1]Fruit+seed'!$A:$E, MATCH(LOOKUP(A160,collections!A:A,collections!Y:Y),'[1]Fruit+seed'!$A:$A,0), 4)</f>
        <v>6</v>
      </c>
      <c r="E160">
        <f>INDEX('[1]Fruit+seed'!$A:$E, MATCH(LOOKUP(A160,collections!A:A,collections!Y:Y),'[1]Fruit+seed'!$A:$A,0), 2)</f>
        <v>389.5</v>
      </c>
      <c r="F160">
        <f>INDEX([1]Collections!$A:$Z, MATCH(LOOKUP(A160,collections!A:A,collections!Y:Y),[1]Collections!$C:$C,0), 8)</f>
        <v>23</v>
      </c>
      <c r="G160">
        <f>INDEX([1]Collections!$A:$Z, MATCH(LOOKUP(A160,collections!A:A,collections!Y:Y),[1]Collections!$C:$C,0), 15)</f>
        <v>320</v>
      </c>
    </row>
    <row r="161" spans="1:7" x14ac:dyDescent="0.2">
      <c r="A161" s="16" t="s">
        <v>385</v>
      </c>
      <c r="B161" t="str">
        <f>LOOKUP(A161,collections!A:A,collections!D:D)</f>
        <v>E.glblb</v>
      </c>
      <c r="C161">
        <f>INDEX([1]SSD!$A:$G, MATCH(LOOKUP(A161,collections!A:A,collections!Y:Y),[1]SSD!$B:$B,0), 6)</f>
        <v>0.66012578616352202</v>
      </c>
      <c r="D161">
        <f>INDEX('[1]Fruit+seed'!$A:$E, MATCH(LOOKUP(A161,collections!A:A,collections!Y:Y),'[1]Fruit+seed'!$A:$A,0), 4)</f>
        <v>20.399999999999999</v>
      </c>
      <c r="E161">
        <f>INDEX('[1]Fruit+seed'!$A:$E, MATCH(LOOKUP(A161,collections!A:A,collections!Y:Y),'[1]Fruit+seed'!$A:$A,0), 2)</f>
        <v>4630.7</v>
      </c>
      <c r="F161">
        <f>INDEX([1]Collections!$A:$Z, MATCH(LOOKUP(A161,collections!A:A,collections!Y:Y),[1]Collections!$C:$C,0), 8)</f>
        <v>30.1</v>
      </c>
      <c r="G161">
        <f>INDEX([1]Collections!$A:$Z, MATCH(LOOKUP(A161,collections!A:A,collections!Y:Y),[1]Collections!$C:$C,0), 15)</f>
        <v>450</v>
      </c>
    </row>
    <row r="162" spans="1:7" x14ac:dyDescent="0.2">
      <c r="A162" s="16" t="s">
        <v>386</v>
      </c>
      <c r="B162" t="str">
        <f>LOOKUP(A162,collections!A:A,collections!D:D)</f>
        <v>E.bri</v>
      </c>
      <c r="C162">
        <f>INDEX([1]SSD!$A:$G, MATCH(LOOKUP(A162,collections!A:A,collections!Y:Y),[1]SSD!$B:$B,0), 6)</f>
        <v>0.60629411764705876</v>
      </c>
      <c r="D162">
        <f>INDEX('[1]Fruit+seed'!$A:$E, MATCH(LOOKUP(A162,collections!A:A,collections!Y:Y),'[1]Fruit+seed'!$A:$A,0), 4)</f>
        <v>7.5</v>
      </c>
      <c r="E162">
        <f>INDEX('[1]Fruit+seed'!$A:$E, MATCH(LOOKUP(A162,collections!A:A,collections!Y:Y),'[1]Fruit+seed'!$A:$A,0), 2)</f>
        <v>517.79999999999995</v>
      </c>
      <c r="F162">
        <f>INDEX([1]Collections!$A:$Z, MATCH(LOOKUP(A162,collections!A:A,collections!Y:Y),[1]Collections!$C:$C,0), 8)</f>
        <v>34.4</v>
      </c>
      <c r="G162">
        <f>INDEX([1]Collections!$A:$Z, MATCH(LOOKUP(A162,collections!A:A,collections!Y:Y),[1]Collections!$C:$C,0), 15)</f>
        <v>436</v>
      </c>
    </row>
    <row r="163" spans="1:7" x14ac:dyDescent="0.2">
      <c r="A163" s="16" t="s">
        <v>387</v>
      </c>
      <c r="B163" t="str">
        <f>LOOKUP(A163,collections!A:A,collections!D:D)</f>
        <v>E.cyp</v>
      </c>
      <c r="C163">
        <f>INDEX([1]SSD!$A:$G, MATCH(LOOKUP(A163,collections!A:A,collections!Y:Y),[1]SSD!$B:$B,0), 6)</f>
        <v>0.60373831775700937</v>
      </c>
      <c r="D163">
        <f>INDEX('[1]Fruit+seed'!$A:$E, MATCH(LOOKUP(A163,collections!A:A,collections!Y:Y),'[1]Fruit+seed'!$A:$A,0), 4)</f>
        <v>3.4</v>
      </c>
      <c r="E163">
        <f>INDEX('[1]Fruit+seed'!$A:$E, MATCH(LOOKUP(A163,collections!A:A,collections!Y:Y),'[1]Fruit+seed'!$A:$A,0), 2)</f>
        <v>981.25</v>
      </c>
      <c r="F163">
        <f>INDEX([1]Collections!$A:$Z, MATCH(LOOKUP(A163,collections!A:A,collections!Y:Y),[1]Collections!$C:$C,0), 8)</f>
        <v>20</v>
      </c>
      <c r="G163">
        <f>INDEX([1]Collections!$A:$Z, MATCH(LOOKUP(A163,collections!A:A,collections!Y:Y),[1]Collections!$C:$C,0), 15)</f>
        <v>70</v>
      </c>
    </row>
    <row r="164" spans="1:7" x14ac:dyDescent="0.2">
      <c r="A164" s="16" t="s">
        <v>388</v>
      </c>
      <c r="B164" t="str">
        <f>LOOKUP(A164,collections!A:A,collections!D:D)</f>
        <v>E.long</v>
      </c>
      <c r="C164">
        <f>INDEX([1]SSD!$A:$G, MATCH(LOOKUP(A164,collections!A:A,collections!Y:Y),[1]SSD!$B:$B,0), 6)</f>
        <v>0.57995604395604394</v>
      </c>
      <c r="F164">
        <f>INDEX([1]Collections!$A:$Z, MATCH(LOOKUP(A164,collections!A:A,collections!Y:Y),[1]Collections!$C:$C,0), 8)</f>
        <v>30.8</v>
      </c>
      <c r="G164">
        <f>INDEX([1]Collections!$A:$Z, MATCH(LOOKUP(A164,collections!A:A,collections!Y:Y),[1]Collections!$C:$C,0), 15)</f>
        <v>255</v>
      </c>
    </row>
    <row r="165" spans="1:7" x14ac:dyDescent="0.2">
      <c r="A165" s="16" t="s">
        <v>389</v>
      </c>
      <c r="B165" t="str">
        <f>LOOKUP(A165,collections!A:A,collections!D:D)</f>
        <v>E.ela</v>
      </c>
      <c r="C165">
        <f>INDEX([1]SSD!$A:$G, MATCH(LOOKUP(A165,collections!A:A,collections!Y:Y),[1]SSD!$B:$B,0), 6)</f>
        <v>0.59135802469135801</v>
      </c>
      <c r="D165">
        <f>INDEX('[1]Fruit+seed'!$A:$E, MATCH(LOOKUP(A165,collections!A:A,collections!Y:Y),'[1]Fruit+seed'!$A:$A,0), 4)</f>
        <v>7.5</v>
      </c>
      <c r="E165">
        <f>INDEX('[1]Fruit+seed'!$A:$E, MATCH(LOOKUP(A165,collections!A:A,collections!Y:Y),'[1]Fruit+seed'!$A:$A,0), 2)</f>
        <v>183.3</v>
      </c>
      <c r="F165">
        <f>INDEX([1]Collections!$A:$Z, MATCH(LOOKUP(A165,collections!A:A,collections!Y:Y),[1]Collections!$C:$C,0), 8)</f>
        <v>8</v>
      </c>
      <c r="G165">
        <f>INDEX([1]Collections!$A:$Z, MATCH(LOOKUP(A165,collections!A:A,collections!Y:Y),[1]Collections!$C:$C,0), 15)</f>
        <v>30</v>
      </c>
    </row>
    <row r="166" spans="1:7" x14ac:dyDescent="0.2">
      <c r="A166" s="16" t="s">
        <v>395</v>
      </c>
      <c r="B166" t="str">
        <f>LOOKUP(A166,collections!A:A,collections!D:D)</f>
        <v>E.obl</v>
      </c>
      <c r="C166">
        <f>INDEX([1]SSD!$A:$G, MATCH(LOOKUP(A166,collections!A:A,collections!Y:Y),[1]SSD!$B:$B,0), 6)</f>
        <v>0.59406249999999994</v>
      </c>
      <c r="D166">
        <f>INDEX('[1]Fruit+seed'!$A:$E, MATCH(LOOKUP(A166,collections!A:A,collections!Y:Y),'[1]Fruit+seed'!$A:$A,0), 4)</f>
        <v>10.5</v>
      </c>
      <c r="E166">
        <f>INDEX('[1]Fruit+seed'!$A:$E, MATCH(LOOKUP(A166,collections!A:A,collections!Y:Y),'[1]Fruit+seed'!$A:$A,0), 2)</f>
        <v>594</v>
      </c>
    </row>
    <row r="167" spans="1:7" x14ac:dyDescent="0.2">
      <c r="A167" s="16" t="s">
        <v>431</v>
      </c>
      <c r="B167" t="str">
        <f>LOOKUP(A167,collections!A:A,collections!D:D)</f>
        <v>E.csdn</v>
      </c>
      <c r="C167">
        <f>INDEX([1]SSD!$A:$G, MATCH(LOOKUP(A167,collections!A:A,collections!Y:Y),[1]SSD!$B:$B,0), 6)</f>
        <v>0.59666666666666668</v>
      </c>
      <c r="D167">
        <f>INDEX('[1]Fruit+seed'!$A:$E, MATCH(LOOKUP(A167,collections!A:A,collections!Y:Y),'[1]Fruit+seed'!$A:$A,0), 4)</f>
        <v>6</v>
      </c>
      <c r="E167">
        <f>INDEX('[1]Fruit+seed'!$A:$E, MATCH(LOOKUP(A167,collections!A:A,collections!Y:Y),'[1]Fruit+seed'!$A:$A,0), 2)</f>
        <v>363.1</v>
      </c>
      <c r="F167">
        <f>INDEX([1]Collections!$A:$Z, MATCH(LOOKUP(A167,collections!A:A,collections!Y:Y),[1]Collections!$C:$C,0), 8)</f>
        <v>16</v>
      </c>
      <c r="G167">
        <f>INDEX([1]Collections!$A:$Z, MATCH(LOOKUP(A167,collections!A:A,collections!Y:Y),[1]Collections!$C:$C,0), 15)</f>
        <v>75</v>
      </c>
    </row>
    <row r="168" spans="1:7" x14ac:dyDescent="0.2">
      <c r="A168" s="16" t="s">
        <v>432</v>
      </c>
      <c r="B168" t="str">
        <f>LOOKUP(A168,collections!A:A,collections!D:D)</f>
        <v>C.gum</v>
      </c>
      <c r="C168">
        <f>INDEX([1]SSD!$A:$G, MATCH(LOOKUP(A168,collections!A:A,collections!Y:Y),[1]SSD!$B:$B,0), 6)</f>
        <v>0.57653888280394294</v>
      </c>
      <c r="D168">
        <f>INDEX('[1]Fruit+seed'!$A:$E, MATCH(LOOKUP(A168,collections!A:A,collections!Y:Y),'[1]Fruit+seed'!$A:$A,0), 4)</f>
        <v>72.900000000000006</v>
      </c>
      <c r="E168">
        <f>INDEX('[1]Fruit+seed'!$A:$E, MATCH(LOOKUP(A168,collections!A:A,collections!Y:Y),'[1]Fruit+seed'!$A:$A,0), 2)</f>
        <v>3793.8</v>
      </c>
      <c r="F168">
        <f>INDEX([1]Collections!$A:$Z, MATCH(LOOKUP(A168,collections!A:A,collections!Y:Y),[1]Collections!$C:$C,0), 8)</f>
        <v>7.2</v>
      </c>
      <c r="G168">
        <f>INDEX([1]Collections!$A:$Z, MATCH(LOOKUP(A168,collections!A:A,collections!Y:Y),[1]Collections!$C:$C,0), 15)</f>
        <v>140</v>
      </c>
    </row>
    <row r="169" spans="1:7" x14ac:dyDescent="0.2">
      <c r="A169" s="16" t="s">
        <v>433</v>
      </c>
      <c r="B169" t="str">
        <f>LOOKUP(A169,collections!A:A,collections!D:D)</f>
        <v>C.gum</v>
      </c>
      <c r="C169">
        <f>INDEX([1]SSD!$A:$G, MATCH(LOOKUP(A169,collections!A:A,collections!Y:Y),[1]SSD!$B:$B,0), 6)</f>
        <v>0.53503703703703709</v>
      </c>
      <c r="D169">
        <f>INDEX('[1]Fruit+seed'!$A:$E, MATCH(LOOKUP(A169,collections!A:A,collections!Y:Y),'[1]Fruit+seed'!$A:$A,0), 4)</f>
        <v>89.1</v>
      </c>
      <c r="E169">
        <f>INDEX('[1]Fruit+seed'!$A:$E, MATCH(LOOKUP(A169,collections!A:A,collections!Y:Y),'[1]Fruit+seed'!$A:$A,0), 2)</f>
        <v>3943.5</v>
      </c>
      <c r="F169">
        <f>INDEX([1]Collections!$A:$Z, MATCH(LOOKUP(A169,collections!A:A,collections!Y:Y),[1]Collections!$C:$C,0), 8)</f>
        <v>13.5</v>
      </c>
      <c r="G169">
        <f>INDEX([1]Collections!$A:$Z, MATCH(LOOKUP(A169,collections!A:A,collections!Y:Y),[1]Collections!$C:$C,0), 15)</f>
        <v>150</v>
      </c>
    </row>
    <row r="170" spans="1:7" x14ac:dyDescent="0.2">
      <c r="A170" s="16" t="s">
        <v>434</v>
      </c>
      <c r="B170" t="str">
        <f>LOOKUP(A170,collections!A:A,collections!D:D)</f>
        <v>C.gum</v>
      </c>
      <c r="C170">
        <f>INDEX([1]SSD!$A:$G, MATCH(LOOKUP(A170,collections!A:A,collections!Y:Y),[1]SSD!$B:$B,0), 6)</f>
        <v>0.56606658446362512</v>
      </c>
      <c r="D170">
        <f>INDEX('[1]Fruit+seed'!$A:$E, MATCH(LOOKUP(A170,collections!A:A,collections!Y:Y),'[1]Fruit+seed'!$A:$A,0), 4)</f>
        <v>101.4</v>
      </c>
      <c r="E170">
        <f>INDEX('[1]Fruit+seed'!$A:$E, MATCH(LOOKUP(A170,collections!A:A,collections!Y:Y),'[1]Fruit+seed'!$A:$A,0), 2)</f>
        <v>7508.5</v>
      </c>
      <c r="F170">
        <f>INDEX([1]Collections!$A:$Z, MATCH(LOOKUP(A170,collections!A:A,collections!Y:Y),[1]Collections!$C:$C,0), 8)</f>
        <v>21.5</v>
      </c>
      <c r="G170">
        <f>INDEX([1]Collections!$A:$Z, MATCH(LOOKUP(A170,collections!A:A,collections!Y:Y),[1]Collections!$C:$C,0), 15)</f>
        <v>360</v>
      </c>
    </row>
    <row r="171" spans="1:7" x14ac:dyDescent="0.2">
      <c r="A171" s="16" t="s">
        <v>435</v>
      </c>
      <c r="B171" t="str">
        <f>LOOKUP(A171,collections!A:A,collections!D:D)</f>
        <v>E.cam</v>
      </c>
      <c r="C171">
        <f>INDEX([1]SSD!$A:$G, MATCH(LOOKUP(A171,collections!A:A,collections!Y:Y),[1]SSD!$B:$B,0), 6)</f>
        <v>0.55899999999999994</v>
      </c>
      <c r="D171">
        <f>INDEX('[1]Fruit+seed'!$A:$E, MATCH(LOOKUP(A171,collections!A:A,collections!Y:Y),'[1]Fruit+seed'!$A:$A,0), 4)</f>
        <v>2.8</v>
      </c>
      <c r="E171">
        <f>INDEX('[1]Fruit+seed'!$A:$E, MATCH(LOOKUP(A171,collections!A:A,collections!Y:Y),'[1]Fruit+seed'!$A:$A,0), 2)</f>
        <v>228.9</v>
      </c>
      <c r="F171">
        <f>INDEX([1]Collections!$A:$Z, MATCH(LOOKUP(A171,collections!A:A,collections!Y:Y),[1]Collections!$C:$C,0), 8)</f>
        <v>17</v>
      </c>
      <c r="G171">
        <f>INDEX([1]Collections!$A:$Z, MATCH(LOOKUP(A171,collections!A:A,collections!Y:Y),[1]Collections!$C:$C,0), 15)</f>
        <v>363</v>
      </c>
    </row>
    <row r="172" spans="1:7" x14ac:dyDescent="0.2">
      <c r="A172" s="16" t="s">
        <v>436</v>
      </c>
      <c r="B172" t="str">
        <f>LOOKUP(A172,collections!A:A,collections!D:D)</f>
        <v>E.cam</v>
      </c>
      <c r="C172">
        <f>INDEX([1]SSD!$A:$G, MATCH(LOOKUP(A172,collections!A:A,collections!Y:Y),[1]SSD!$B:$B,0), 6)</f>
        <v>0.49780141843971631</v>
      </c>
      <c r="D172">
        <f>INDEX('[1]Fruit+seed'!$A:$E, MATCH(LOOKUP(A172,collections!A:A,collections!Y:Y),'[1]Fruit+seed'!$A:$A,0), 4)</f>
        <v>3.2</v>
      </c>
      <c r="E172">
        <f>INDEX('[1]Fruit+seed'!$A:$E, MATCH(LOOKUP(A172,collections!A:A,collections!Y:Y),'[1]Fruit+seed'!$A:$A,0), 2)</f>
        <v>262.5</v>
      </c>
      <c r="F172">
        <f>INDEX([1]Collections!$A:$Z, MATCH(LOOKUP(A172,collections!A:A,collections!Y:Y),[1]Collections!$C:$C,0), 8)</f>
        <v>14</v>
      </c>
      <c r="G172">
        <f>INDEX([1]Collections!$A:$Z, MATCH(LOOKUP(A172,collections!A:A,collections!Y:Y),[1]Collections!$C:$C,0), 15)</f>
        <v>206</v>
      </c>
    </row>
    <row r="173" spans="1:7" x14ac:dyDescent="0.2">
      <c r="A173" s="16" t="s">
        <v>437</v>
      </c>
      <c r="B173" t="str">
        <f>LOOKUP(A173,collections!A:A,collections!D:D)</f>
        <v>E.ela</v>
      </c>
      <c r="C173">
        <f>INDEX([1]SSD!$A:$G, MATCH(LOOKUP(A173,collections!A:A,collections!Y:Y),[1]SSD!$B:$B,0), 6)</f>
        <v>0.60624999999999996</v>
      </c>
      <c r="E173">
        <f>INDEX('[1]Fruit+seed'!$A:$E, MATCH(LOOKUP(A173,collections!A:A,collections!Y:Y),'[1]Fruit+seed'!$A:$A,0), 2)</f>
        <v>149</v>
      </c>
      <c r="F173">
        <f>INDEX([1]Collections!$A:$Z, MATCH(LOOKUP(A173,collections!A:A,collections!Y:Y),[1]Collections!$C:$C,0), 8)</f>
        <v>16</v>
      </c>
      <c r="G173">
        <f>INDEX([1]Collections!$A:$Z, MATCH(LOOKUP(A173,collections!A:A,collections!Y:Y),[1]Collections!$C:$C,0), 15)</f>
        <v>30</v>
      </c>
    </row>
    <row r="174" spans="1:7" x14ac:dyDescent="0.2">
      <c r="A174" s="16" t="s">
        <v>438</v>
      </c>
      <c r="B174" t="str">
        <f>LOOKUP(A174,collections!A:A,collections!D:D)</f>
        <v>E.glbd</v>
      </c>
      <c r="C174">
        <f>INDEX([1]SSD!$A:$G, MATCH(LOOKUP(A174,collections!A:A,collections!Y:Y),[1]SSD!$B:$B,0), 6)</f>
        <v>0.59117525773195878</v>
      </c>
      <c r="D174">
        <f>INDEX('[1]Fruit+seed'!$A:$E, MATCH(LOOKUP(A174,collections!A:A,collections!Y:Y),'[1]Fruit+seed'!$A:$A,0), 4)</f>
        <v>7.9</v>
      </c>
      <c r="E174">
        <f>INDEX('[1]Fruit+seed'!$A:$E, MATCH(LOOKUP(A174,collections!A:A,collections!Y:Y),'[1]Fruit+seed'!$A:$A,0), 2)</f>
        <v>367.5</v>
      </c>
      <c r="F174">
        <f>INDEX([1]Collections!$A:$Z, MATCH(LOOKUP(A174,collections!A:A,collections!Y:Y),[1]Collections!$C:$C,0), 8)</f>
        <v>24.5</v>
      </c>
      <c r="G174">
        <f>INDEX([1]Collections!$A:$Z, MATCH(LOOKUP(A174,collections!A:A,collections!Y:Y),[1]Collections!$C:$C,0), 15)</f>
        <v>240</v>
      </c>
    </row>
    <row r="175" spans="1:7" x14ac:dyDescent="0.2">
      <c r="A175" s="16" t="s">
        <v>439</v>
      </c>
      <c r="B175" t="str">
        <f>LOOKUP(A175,collections!A:A,collections!D:D)</f>
        <v>E.mel</v>
      </c>
      <c r="C175">
        <f>INDEX([1]SSD!$A:$G, MATCH(LOOKUP(A175,collections!A:A,collections!Y:Y),[1]SSD!$B:$B,0), 6)</f>
        <v>0.69033980582524268</v>
      </c>
      <c r="E175">
        <f>INDEX('[1]Fruit+seed'!$A:$E, MATCH(LOOKUP(A175,collections!A:A,collections!Y:Y),'[1]Fruit+seed'!$A:$A,0), 2)</f>
        <v>110.2</v>
      </c>
      <c r="F175">
        <f>INDEX([1]Collections!$A:$Z, MATCH(LOOKUP(A175,collections!A:A,collections!Y:Y),[1]Collections!$C:$C,0), 8)</f>
        <v>7.8</v>
      </c>
      <c r="G175">
        <f>INDEX([1]Collections!$A:$Z, MATCH(LOOKUP(A175,collections!A:A,collections!Y:Y),[1]Collections!$C:$C,0), 15)</f>
        <v>60</v>
      </c>
    </row>
    <row r="176" spans="1:7" x14ac:dyDescent="0.2">
      <c r="A176" s="16" t="s">
        <v>440</v>
      </c>
      <c r="B176" t="str">
        <f>LOOKUP(A176,collections!A:A,collections!D:D)</f>
        <v>E.div</v>
      </c>
      <c r="C176">
        <f>INDEX([1]SSD!$A:$G, MATCH(LOOKUP(A176,collections!A:A,collections!Y:Y),[1]SSD!$B:$B,0), 6)</f>
        <v>0.63528000000000007</v>
      </c>
      <c r="D176">
        <f>INDEX('[1]Fruit+seed'!$A:$E, MATCH(LOOKUP(A176,collections!A:A,collections!Y:Y),'[1]Fruit+seed'!$A:$A,0), 4)</f>
        <v>8</v>
      </c>
      <c r="E176">
        <f>INDEX('[1]Fruit+seed'!$A:$E, MATCH(LOOKUP(A176,collections!A:A,collections!Y:Y),'[1]Fruit+seed'!$A:$A,0), 2)</f>
        <v>500.7</v>
      </c>
      <c r="F176">
        <f>INDEX([1]Collections!$A:$Z, MATCH(LOOKUP(A176,collections!A:A,collections!Y:Y),[1]Collections!$C:$C,0), 8)</f>
        <v>15.5</v>
      </c>
      <c r="G176">
        <f>INDEX([1]Collections!$A:$Z, MATCH(LOOKUP(A176,collections!A:A,collections!Y:Y),[1]Collections!$C:$C,0), 15)</f>
        <v>115</v>
      </c>
    </row>
    <row r="177" spans="1:7" x14ac:dyDescent="0.2">
      <c r="A177" s="16" t="s">
        <v>441</v>
      </c>
      <c r="B177" t="str">
        <f>LOOKUP(A177,collections!A:A,collections!D:D)</f>
        <v>E.vimv</v>
      </c>
      <c r="C177">
        <f>INDEX([1]SSD!$A:$G, MATCH(LOOKUP(A177,collections!A:A,collections!Y:Y),[1]SSD!$B:$B,0), 6)</f>
        <v>0.61664804469273737</v>
      </c>
      <c r="E177">
        <f>INDEX('[1]Fruit+seed'!$A:$E, MATCH(LOOKUP(A177,collections!A:A,collections!Y:Y),'[1]Fruit+seed'!$A:$A,0), 2)</f>
        <v>399</v>
      </c>
      <c r="F177">
        <f>INDEX([1]Collections!$A:$Z, MATCH(LOOKUP(A177,collections!A:A,collections!Y:Y),[1]Collections!$C:$C,0), 8)</f>
        <v>22</v>
      </c>
      <c r="G177">
        <f>INDEX([1]Collections!$A:$Z, MATCH(LOOKUP(A177,collections!A:A,collections!Y:Y),[1]Collections!$C:$C,0), 15)</f>
        <v>380</v>
      </c>
    </row>
    <row r="178" spans="1:7" x14ac:dyDescent="0.2">
      <c r="A178" s="16" t="s">
        <v>442</v>
      </c>
      <c r="B178" t="str">
        <f>LOOKUP(A178,collections!A:A,collections!D:D)</f>
        <v>E.obl</v>
      </c>
      <c r="C178">
        <f>INDEX([1]SSD!$A:$G, MATCH(LOOKUP(A178,collections!A:A,collections!Y:Y),[1]SSD!$B:$B,0), 6)</f>
        <v>0.62570093457943921</v>
      </c>
      <c r="D178">
        <f>INDEX('[1]Fruit+seed'!$A:$E, MATCH(LOOKUP(A178,collections!A:A,collections!Y:Y),'[1]Fruit+seed'!$A:$A,0), 4)</f>
        <v>7.4</v>
      </c>
      <c r="E178">
        <f>INDEX('[1]Fruit+seed'!$A:$E, MATCH(LOOKUP(A178,collections!A:A,collections!Y:Y),'[1]Fruit+seed'!$A:$A,0), 2)</f>
        <v>443.6</v>
      </c>
      <c r="F178">
        <f>INDEX([1]Collections!$A:$Z, MATCH(LOOKUP(A178,collections!A:A,collections!Y:Y),[1]Collections!$C:$C,0), 8)</f>
        <v>14.6</v>
      </c>
      <c r="G178">
        <f>INDEX([1]Collections!$A:$Z, MATCH(LOOKUP(A178,collections!A:A,collections!Y:Y),[1]Collections!$C:$C,0), 15)</f>
        <v>160</v>
      </c>
    </row>
    <row r="179" spans="1:7" x14ac:dyDescent="0.2">
      <c r="A179" s="16" t="s">
        <v>443</v>
      </c>
      <c r="B179" t="str">
        <f>LOOKUP(A179,collections!A:A,collections!D:D)</f>
        <v>E.mel</v>
      </c>
      <c r="C179">
        <f>INDEX([1]SSD!$A:$G, MATCH(LOOKUP(A179,collections!A:A,collections!Y:Y),[1]SSD!$B:$B,0), 6)</f>
        <v>0.63791878172588834</v>
      </c>
      <c r="E179">
        <f>INDEX('[1]Fruit+seed'!$A:$E, MATCH(LOOKUP(A179,collections!A:A,collections!Y:Y),'[1]Fruit+seed'!$A:$A,0), 2)</f>
        <v>222.9</v>
      </c>
      <c r="F179">
        <f>INDEX([1]Collections!$A:$Z, MATCH(LOOKUP(A179,collections!A:A,collections!Y:Y),[1]Collections!$C:$C,0), 8)</f>
        <v>18.399999999999999</v>
      </c>
      <c r="G179">
        <f>INDEX([1]Collections!$A:$Z, MATCH(LOOKUP(A179,collections!A:A,collections!Y:Y),[1]Collections!$C:$C,0), 15)</f>
        <v>125</v>
      </c>
    </row>
    <row r="180" spans="1:7" x14ac:dyDescent="0.2">
      <c r="A180" s="16" t="s">
        <v>444</v>
      </c>
      <c r="B180" t="str">
        <f>LOOKUP(A180,collections!A:A,collections!D:D)</f>
        <v>E.vimv</v>
      </c>
      <c r="C180">
        <f>INDEX([1]SSD!$A:$G, MATCH(LOOKUP(A180,collections!A:A,collections!Y:Y),[1]SSD!$B:$B,0), 6)</f>
        <v>0.55490196078431375</v>
      </c>
      <c r="D180">
        <f>INDEX('[1]Fruit+seed'!$A:$E, MATCH(LOOKUP(A180,collections!A:A,collections!Y:Y),'[1]Fruit+seed'!$A:$A,0), 4)</f>
        <v>4.0999999999999996</v>
      </c>
      <c r="E180">
        <f>INDEX('[1]Fruit+seed'!$A:$E, MATCH(LOOKUP(A180,collections!A:A,collections!Y:Y),'[1]Fruit+seed'!$A:$A,0), 2)</f>
        <v>618.6</v>
      </c>
      <c r="F180">
        <f>INDEX([1]Collections!$A:$Z, MATCH(LOOKUP(A180,collections!A:A,collections!Y:Y),[1]Collections!$C:$C,0), 8)</f>
        <v>15.2</v>
      </c>
      <c r="G180">
        <f>INDEX([1]Collections!$A:$Z, MATCH(LOOKUP(A180,collections!A:A,collections!Y:Y),[1]Collections!$C:$C,0), 15)</f>
        <v>475</v>
      </c>
    </row>
    <row r="181" spans="1:7" x14ac:dyDescent="0.2">
      <c r="A181" s="16" t="s">
        <v>445</v>
      </c>
      <c r="B181" t="str">
        <f>LOOKUP(A181,collections!A:A,collections!D:D)</f>
        <v>A.flo</v>
      </c>
      <c r="C181">
        <f>INDEX([1]SSD!$A:$G, MATCH(LOOKUP(A181,collections!A:A,collections!Y:Y),[1]SSD!$B:$B,0), 6)</f>
        <v>0.56018867924528304</v>
      </c>
      <c r="E181">
        <f>INDEX('[1]Fruit+seed'!$A:$E, MATCH(LOOKUP(A181,collections!A:A,collections!Y:Y),'[1]Fruit+seed'!$A:$A,0), 2)</f>
        <v>465.2</v>
      </c>
      <c r="F181">
        <f>INDEX([1]Collections!$A:$Z, MATCH(LOOKUP(A181,collections!A:A,collections!Y:Y),[1]Collections!$C:$C,0), 8)</f>
        <v>7</v>
      </c>
      <c r="G181">
        <f>INDEX([1]Collections!$A:$Z, MATCH(LOOKUP(A181,collections!A:A,collections!Y:Y),[1]Collections!$C:$C,0), 15)</f>
        <v>45</v>
      </c>
    </row>
    <row r="182" spans="1:7" x14ac:dyDescent="0.2">
      <c r="A182" s="16" t="s">
        <v>446</v>
      </c>
      <c r="B182" t="str">
        <f>LOOKUP(A182,collections!A:A,collections!D:D)</f>
        <v>C.gum</v>
      </c>
      <c r="C182">
        <f>INDEX([1]SSD!$A:$G, MATCH(LOOKUP(A182,collections!A:A,collections!Y:Y),[1]SSD!$B:$B,0), 6)</f>
        <v>0.59181556195965412</v>
      </c>
      <c r="D182">
        <f>INDEX('[1]Fruit+seed'!$A:$E, MATCH(LOOKUP(A182,collections!A:A,collections!Y:Y),'[1]Fruit+seed'!$A:$A,0), 4)</f>
        <v>83.2</v>
      </c>
      <c r="E182">
        <f>INDEX('[1]Fruit+seed'!$A:$E, MATCH(LOOKUP(A182,collections!A:A,collections!Y:Y),'[1]Fruit+seed'!$A:$A,0), 2)</f>
        <v>7079.2</v>
      </c>
    </row>
    <row r="183" spans="1:7" x14ac:dyDescent="0.2">
      <c r="A183" s="16" t="s">
        <v>447</v>
      </c>
      <c r="B183" t="str">
        <f>LOOKUP(A183,collections!A:A,collections!D:D)</f>
        <v>A.flo</v>
      </c>
      <c r="C183">
        <f>INDEX([1]SSD!$A:$G, MATCH(LOOKUP(A183,collections!A:A,collections!Y:Y),[1]SSD!$B:$B,0), 6)</f>
        <v>0.47904161412358137</v>
      </c>
      <c r="E183">
        <f>INDEX('[1]Fruit+seed'!$A:$E, MATCH(LOOKUP(A183,collections!A:A,collections!Y:Y),'[1]Fruit+seed'!$A:$A,0), 2)</f>
        <v>476.1</v>
      </c>
      <c r="F183">
        <f>INDEX([1]Collections!$A:$Z, MATCH(LOOKUP(A183,collections!A:A,collections!Y:Y),[1]Collections!$C:$C,0), 8)</f>
        <v>18</v>
      </c>
      <c r="G183">
        <f>INDEX([1]Collections!$A:$Z, MATCH(LOOKUP(A183,collections!A:A,collections!Y:Y),[1]Collections!$C:$C,0), 15)</f>
        <v>150</v>
      </c>
    </row>
    <row r="184" spans="1:7" x14ac:dyDescent="0.2">
      <c r="A184" s="16" t="s">
        <v>448</v>
      </c>
      <c r="B184" t="str">
        <f>LOOKUP(A184,collections!A:A,collections!D:D)</f>
        <v>C.gum</v>
      </c>
      <c r="C184">
        <f>INDEX([1]SSD!$A:$G, MATCH(LOOKUP(A184,collections!A:A,collections!Y:Y),[1]SSD!$B:$B,0), 6)</f>
        <v>0.61223300970873784</v>
      </c>
      <c r="D184">
        <f>INDEX('[1]Fruit+seed'!$A:$E, MATCH(LOOKUP(A184,collections!A:A,collections!Y:Y),'[1]Fruit+seed'!$A:$A,0), 4)</f>
        <v>99</v>
      </c>
      <c r="E184">
        <f>INDEX('[1]Fruit+seed'!$A:$E, MATCH(LOOKUP(A184,collections!A:A,collections!Y:Y),'[1]Fruit+seed'!$A:$A,0), 2)</f>
        <v>5799</v>
      </c>
      <c r="F184">
        <f>INDEX([1]Collections!$A:$Z, MATCH(LOOKUP(A184,collections!A:A,collections!Y:Y),[1]Collections!$C:$C,0), 8)</f>
        <v>9</v>
      </c>
      <c r="G184">
        <f>INDEX([1]Collections!$A:$Z, MATCH(LOOKUP(A184,collections!A:A,collections!Y:Y),[1]Collections!$C:$C,0), 15)</f>
        <v>90</v>
      </c>
    </row>
    <row r="185" spans="1:7" x14ac:dyDescent="0.2">
      <c r="A185" s="16" t="s">
        <v>449</v>
      </c>
      <c r="B185" t="str">
        <f>LOOKUP(A185,collections!A:A,collections!D:D)</f>
        <v>A.flo</v>
      </c>
      <c r="C185">
        <f>INDEX([1]SSD!$A:$G, MATCH(LOOKUP(A185,collections!A:A,collections!Y:Y),[1]SSD!$B:$B,0), 6)</f>
        <v>0.47782608695652168</v>
      </c>
      <c r="D185">
        <f>INDEX('[1]Fruit+seed'!$A:$E, MATCH(LOOKUP(A185,collections!A:A,collections!Y:Y),'[1]Fruit+seed'!$A:$A,0), 4)</f>
        <v>40</v>
      </c>
      <c r="E185">
        <f>INDEX('[1]Fruit+seed'!$A:$E, MATCH(LOOKUP(A185,collections!A:A,collections!Y:Y),'[1]Fruit+seed'!$A:$A,0), 2)</f>
        <v>730.2</v>
      </c>
      <c r="F185">
        <f>INDEX([1]Collections!$A:$Z, MATCH(LOOKUP(A185,collections!A:A,collections!Y:Y),[1]Collections!$C:$C,0), 8)</f>
        <v>18</v>
      </c>
      <c r="G185">
        <f>INDEX([1]Collections!$A:$Z, MATCH(LOOKUP(A185,collections!A:A,collections!Y:Y),[1]Collections!$C:$C,0), 15)</f>
        <v>75</v>
      </c>
    </row>
    <row r="186" spans="1:7" x14ac:dyDescent="0.2">
      <c r="A186" s="16" t="s">
        <v>450</v>
      </c>
      <c r="B186" t="str">
        <f>LOOKUP(A186,collections!A:A,collections!D:D)</f>
        <v>A.flo</v>
      </c>
      <c r="C186">
        <f>INDEX([1]SSD!$A:$G, MATCH(LOOKUP(A186,collections!A:A,collections!Y:Y),[1]SSD!$B:$B,0), 6)</f>
        <v>0.58691525423728808</v>
      </c>
      <c r="E186">
        <f>INDEX('[1]Fruit+seed'!$A:$E, MATCH(LOOKUP(A186,collections!A:A,collections!Y:Y),'[1]Fruit+seed'!$A:$A,0), 2)</f>
        <v>513.5</v>
      </c>
      <c r="G186">
        <f>INDEX([1]Collections!$A:$Z, MATCH(LOOKUP(A186,collections!A:A,collections!Y:Y),[1]Collections!$C:$C,0), 15)</f>
        <v>185</v>
      </c>
    </row>
    <row r="187" spans="1:7" x14ac:dyDescent="0.2">
      <c r="A187" s="16" t="s">
        <v>451</v>
      </c>
      <c r="B187" t="str">
        <f>LOOKUP(A187,collections!A:A,collections!D:D)</f>
        <v>E.radro</v>
      </c>
      <c r="C187">
        <f>INDEX([1]SSD!$A:$G, MATCH(LOOKUP(A187,collections!A:A,collections!Y:Y),[1]SSD!$B:$B,0), 6)</f>
        <v>0.58348242811501605</v>
      </c>
      <c r="D187">
        <f>INDEX('[1]Fruit+seed'!$A:$E, MATCH(LOOKUP(A187,collections!A:A,collections!Y:Y),'[1]Fruit+seed'!$A:$A,0), 4)</f>
        <v>5.4</v>
      </c>
      <c r="E187">
        <f>INDEX('[1]Fruit+seed'!$A:$E, MATCH(LOOKUP(A187,collections!A:A,collections!Y:Y),'[1]Fruit+seed'!$A:$A,0), 2)</f>
        <v>136.80000000000001</v>
      </c>
      <c r="F187">
        <f>INDEX([1]Collections!$A:$Z, MATCH(LOOKUP(A187,collections!A:A,collections!Y:Y),[1]Collections!$C:$C,0), 8)</f>
        <v>15.1</v>
      </c>
      <c r="G187">
        <f>INDEX([1]Collections!$A:$Z, MATCH(LOOKUP(A187,collections!A:A,collections!Y:Y),[1]Collections!$C:$C,0), 15)</f>
        <v>146</v>
      </c>
    </row>
    <row r="188" spans="1:7" x14ac:dyDescent="0.2">
      <c r="A188" s="16" t="s">
        <v>452</v>
      </c>
      <c r="B188" t="str">
        <f>LOOKUP(A188,collections!A:A,collections!D:D)</f>
        <v>E.radro</v>
      </c>
      <c r="C188">
        <f>INDEX([1]SSD!$A:$G, MATCH(LOOKUP(A188,collections!A:A,collections!Y:Y),[1]SSD!$B:$B,0), 6)</f>
        <v>0.61511111111111116</v>
      </c>
      <c r="D188">
        <f>INDEX('[1]Fruit+seed'!$A:$E, MATCH(LOOKUP(A188,collections!A:A,collections!Y:Y),'[1]Fruit+seed'!$A:$A,0), 4)</f>
        <v>8.1</v>
      </c>
      <c r="E188">
        <f>INDEX('[1]Fruit+seed'!$A:$E, MATCH(LOOKUP(A188,collections!A:A,collections!Y:Y),'[1]Fruit+seed'!$A:$A,0), 2)</f>
        <v>417.1</v>
      </c>
      <c r="F188">
        <f>INDEX([1]Collections!$A:$Z, MATCH(LOOKUP(A188,collections!A:A,collections!Y:Y),[1]Collections!$C:$C,0), 8)</f>
        <v>7.8</v>
      </c>
      <c r="G188">
        <f>INDEX([1]Collections!$A:$Z, MATCH(LOOKUP(A188,collections!A:A,collections!Y:Y),[1]Collections!$C:$C,0), 15)</f>
        <v>62</v>
      </c>
    </row>
    <row r="189" spans="1:7" x14ac:dyDescent="0.2">
      <c r="A189" s="16" t="s">
        <v>453</v>
      </c>
      <c r="B189" t="str">
        <f>LOOKUP(A189,collections!A:A,collections!D:D)</f>
        <v>E.radro</v>
      </c>
      <c r="C189">
        <f>INDEX([1]SSD!$A:$G, MATCH(LOOKUP(A189,collections!A:A,collections!Y:Y),[1]SSD!$B:$B,0), 6)</f>
        <v>0.52450485436893202</v>
      </c>
      <c r="D189">
        <f>INDEX('[1]Fruit+seed'!$A:$E, MATCH(LOOKUP(A189,collections!A:A,collections!Y:Y),'[1]Fruit+seed'!$A:$A,0), 4)</f>
        <v>6.1</v>
      </c>
      <c r="E189">
        <f>INDEX('[1]Fruit+seed'!$A:$E, MATCH(LOOKUP(A189,collections!A:A,collections!Y:Y),'[1]Fruit+seed'!$A:$A,0), 2)</f>
        <v>227.7</v>
      </c>
      <c r="F189">
        <f>INDEX([1]Collections!$A:$Z, MATCH(LOOKUP(A189,collections!A:A,collections!Y:Y),[1]Collections!$C:$C,0), 8)</f>
        <v>24.1</v>
      </c>
      <c r="G189">
        <f>INDEX([1]Collections!$A:$Z, MATCH(LOOKUP(A189,collections!A:A,collections!Y:Y),[1]Collections!$C:$C,0), 15)</f>
        <v>130</v>
      </c>
    </row>
    <row r="190" spans="1:7" x14ac:dyDescent="0.2">
      <c r="A190" s="16" t="s">
        <v>460</v>
      </c>
      <c r="B190" t="str">
        <f>LOOKUP(A190,collections!A:A,collections!D:D)</f>
        <v>E.bax</v>
      </c>
      <c r="C190">
        <f>INDEX([1]SSD!$A:$G, MATCH(LOOKUP(A190,collections!A:A,collections!Y:Y),[1]SSD!$B:$B,0), 6)</f>
        <v>0.6190057361376673</v>
      </c>
      <c r="D190">
        <f>INDEX('[1]Fruit+seed'!$A:$E, MATCH(LOOKUP(A190,collections!A:A,collections!Y:Y),'[1]Fruit+seed'!$A:$A,0), 4)</f>
        <v>12.4</v>
      </c>
      <c r="E190">
        <f>INDEX('[1]Fruit+seed'!$A:$E, MATCH(LOOKUP(A190,collections!A:A,collections!Y:Y),'[1]Fruit+seed'!$A:$A,0), 2)</f>
        <v>1955.3</v>
      </c>
      <c r="F190">
        <f>INDEX([1]Collections!$A:$Z, MATCH(LOOKUP(A190,collections!A:A,collections!Y:Y),[1]Collections!$C:$C,0), 8)</f>
        <v>13</v>
      </c>
      <c r="G190">
        <f>INDEX([1]Collections!$A:$Z, MATCH(LOOKUP(A190,collections!A:A,collections!Y:Y),[1]Collections!$C:$C,0), 15)</f>
        <v>130</v>
      </c>
    </row>
    <row r="191" spans="1:7" x14ac:dyDescent="0.2">
      <c r="A191" s="16" t="s">
        <v>461</v>
      </c>
      <c r="B191" t="str">
        <f>LOOKUP(A191,collections!A:A,collections!D:D)</f>
        <v>E.bax</v>
      </c>
      <c r="C191">
        <f>INDEX([1]SSD!$A:$G, MATCH(LOOKUP(A191,collections!A:A,collections!Y:Y),[1]SSD!$B:$B,0), 6)</f>
        <v>0.61151595744680853</v>
      </c>
      <c r="D191">
        <f>INDEX('[1]Fruit+seed'!$A:$E, MATCH(LOOKUP(A191,collections!A:A,collections!Y:Y),'[1]Fruit+seed'!$A:$A,0), 4)</f>
        <v>12</v>
      </c>
      <c r="E191">
        <f>INDEX('[1]Fruit+seed'!$A:$E, MATCH(LOOKUP(A191,collections!A:A,collections!Y:Y),'[1]Fruit+seed'!$A:$A,0), 2)</f>
        <v>1976.8</v>
      </c>
      <c r="F191">
        <f>INDEX([1]Collections!$A:$Z, MATCH(LOOKUP(A191,collections!A:A,collections!Y:Y),[1]Collections!$C:$C,0), 8)</f>
        <v>8.1</v>
      </c>
      <c r="G191">
        <f>INDEX([1]Collections!$A:$Z, MATCH(LOOKUP(A191,collections!A:A,collections!Y:Y),[1]Collections!$C:$C,0), 15)</f>
        <v>75</v>
      </c>
    </row>
    <row r="192" spans="1:7" x14ac:dyDescent="0.2">
      <c r="A192" s="16" t="s">
        <v>462</v>
      </c>
      <c r="B192" t="str">
        <f>LOOKUP(A192,collections!A:A,collections!D:D)</f>
        <v>E.cspc</v>
      </c>
      <c r="C192">
        <f>INDEX([1]SSD!$A:$G, MATCH(LOOKUP(A192,collections!A:A,collections!Y:Y),[1]SSD!$B:$B,0), 6)</f>
        <v>0.54614197530864206</v>
      </c>
      <c r="D192">
        <f>INDEX('[1]Fruit+seed'!$A:$E, MATCH(LOOKUP(A192,collections!A:A,collections!Y:Y),'[1]Fruit+seed'!$A:$A,0), 4)</f>
        <v>3.9</v>
      </c>
      <c r="E192">
        <f>INDEX('[1]Fruit+seed'!$A:$E, MATCH(LOOKUP(A192,collections!A:A,collections!Y:Y),'[1]Fruit+seed'!$A:$A,0), 2)</f>
        <v>415</v>
      </c>
      <c r="F192">
        <f>INDEX([1]Collections!$A:$Z, MATCH(LOOKUP(A192,collections!A:A,collections!Y:Y),[1]Collections!$C:$C,0), 8)</f>
        <v>11</v>
      </c>
      <c r="G192">
        <f>INDEX([1]Collections!$A:$Z, MATCH(LOOKUP(A192,collections!A:A,collections!Y:Y),[1]Collections!$C:$C,0), 15)</f>
        <v>85</v>
      </c>
    </row>
    <row r="193" spans="1:7" x14ac:dyDescent="0.2">
      <c r="A193" s="16" t="s">
        <v>463</v>
      </c>
      <c r="B193" t="str">
        <f>LOOKUP(A193,collections!A:A,collections!D:D)</f>
        <v>E.cspc</v>
      </c>
      <c r="C193">
        <f>INDEX([1]SSD!$A:$G, MATCH(LOOKUP(A193,collections!A:A,collections!Y:Y),[1]SSD!$B:$B,0), 6)</f>
        <v>0.56259580991313229</v>
      </c>
      <c r="D193">
        <f>INDEX('[1]Fruit+seed'!$A:$E, MATCH(LOOKUP(A193,collections!A:A,collections!Y:Y),'[1]Fruit+seed'!$A:$A,0), 4)</f>
        <v>2.7</v>
      </c>
      <c r="E193">
        <f>INDEX('[1]Fruit+seed'!$A:$E, MATCH(LOOKUP(A193,collections!A:A,collections!Y:Y),'[1]Fruit+seed'!$A:$A,0), 2)</f>
        <v>350.6</v>
      </c>
      <c r="F193">
        <f>INDEX([1]Collections!$A:$Z, MATCH(LOOKUP(A193,collections!A:A,collections!Y:Y),[1]Collections!$C:$C,0), 8)</f>
        <v>9.5</v>
      </c>
      <c r="G193">
        <f>INDEX([1]Collections!$A:$Z, MATCH(LOOKUP(A193,collections!A:A,collections!Y:Y),[1]Collections!$C:$C,0), 15)</f>
        <v>50</v>
      </c>
    </row>
    <row r="194" spans="1:7" x14ac:dyDescent="0.2">
      <c r="A194" s="16" t="s">
        <v>464</v>
      </c>
      <c r="B194" t="str">
        <f>LOOKUP(A194,collections!A:A,collections!D:D)</f>
        <v>E.pan</v>
      </c>
      <c r="C194">
        <f>INDEX([1]SSD!$A:$G, MATCH(LOOKUP(A194,collections!A:A,collections!Y:Y),[1]SSD!$B:$B,0), 6)</f>
        <v>0.68957403651115623</v>
      </c>
      <c r="D194">
        <f>INDEX('[1]Fruit+seed'!$A:$E, MATCH(LOOKUP(A194,collections!A:A,collections!Y:Y),'[1]Fruit+seed'!$A:$A,0), 4)</f>
        <v>7</v>
      </c>
      <c r="E194">
        <f>INDEX('[1]Fruit+seed'!$A:$E, MATCH(LOOKUP(A194,collections!A:A,collections!Y:Y),'[1]Fruit+seed'!$A:$A,0), 2)</f>
        <v>735.5</v>
      </c>
      <c r="F194">
        <f>INDEX([1]Collections!$A:$Z, MATCH(LOOKUP(A194,collections!A:A,collections!Y:Y),[1]Collections!$C:$C,0), 8)</f>
        <v>14</v>
      </c>
      <c r="G194">
        <f>INDEX([1]Collections!$A:$Z, MATCH(LOOKUP(A194,collections!A:A,collections!Y:Y),[1]Collections!$C:$C,0), 15)</f>
        <v>110</v>
      </c>
    </row>
    <row r="195" spans="1:7" x14ac:dyDescent="0.2">
      <c r="A195" s="16" t="s">
        <v>465</v>
      </c>
      <c r="B195" t="str">
        <f>LOOKUP(A195,collections!A:A,collections!D:D)</f>
        <v>E.cam</v>
      </c>
      <c r="C195">
        <f>INDEX([1]SSD!$A:$G, MATCH(LOOKUP(A195,collections!A:A,collections!Y:Y),[1]SSD!$B:$B,0), 6)</f>
        <v>0.51544444444444437</v>
      </c>
      <c r="D195">
        <f>INDEX('[1]Fruit+seed'!$A:$E, MATCH(LOOKUP(A195,collections!A:A,collections!Y:Y),'[1]Fruit+seed'!$A:$A,0), 4)</f>
        <v>3.7</v>
      </c>
      <c r="E195">
        <f>INDEX('[1]Fruit+seed'!$A:$E, MATCH(LOOKUP(A195,collections!A:A,collections!Y:Y),'[1]Fruit+seed'!$A:$A,0), 2)</f>
        <v>304.89999999999998</v>
      </c>
      <c r="F195">
        <f>INDEX([1]Collections!$A:$Z, MATCH(LOOKUP(A195,collections!A:A,collections!Y:Y),[1]Collections!$C:$C,0), 8)</f>
        <v>13.8</v>
      </c>
      <c r="G195">
        <f>INDEX([1]Collections!$A:$Z, MATCH(LOOKUP(A195,collections!A:A,collections!Y:Y),[1]Collections!$C:$C,0), 15)</f>
        <v>290</v>
      </c>
    </row>
    <row r="196" spans="1:7" x14ac:dyDescent="0.2">
      <c r="A196" s="16" t="s">
        <v>466</v>
      </c>
      <c r="B196" t="str">
        <f>LOOKUP(A196,collections!A:A,collections!D:D)</f>
        <v>E.reg</v>
      </c>
      <c r="C196">
        <f>INDEX([1]SSD!$A:$G, MATCH(LOOKUP(A196,collections!A:A,collections!Y:Y),[1]SSD!$B:$B,0), 6)</f>
        <v>0.67</v>
      </c>
      <c r="E196">
        <f>INDEX('[1]Fruit+seed'!$A:$E, MATCH(LOOKUP(A196,collections!A:A,collections!Y:Y),'[1]Fruit+seed'!$A:$A,0), 2)</f>
        <v>419.6</v>
      </c>
      <c r="F196">
        <f>INDEX([1]Collections!$A:$Z, MATCH(LOOKUP(A196,collections!A:A,collections!Y:Y),[1]Collections!$C:$C,0), 8)</f>
        <v>41</v>
      </c>
      <c r="G196">
        <f>INDEX([1]Collections!$A:$Z, MATCH(LOOKUP(A196,collections!A:A,collections!Y:Y),[1]Collections!$C:$C,0), 15)</f>
        <v>165</v>
      </c>
    </row>
    <row r="197" spans="1:7" x14ac:dyDescent="0.2">
      <c r="A197" s="16" t="s">
        <v>467</v>
      </c>
      <c r="B197" t="str">
        <f>LOOKUP(A197,collections!A:A,collections!D:D)</f>
        <v>E.pan</v>
      </c>
      <c r="C197">
        <f>INDEX([1]SSD!$A:$G, MATCH(LOOKUP(A197,collections!A:A,collections!Y:Y),[1]SSD!$B:$B,0), 6)</f>
        <v>0.55782208588957061</v>
      </c>
      <c r="D197">
        <f>INDEX('[1]Fruit+seed'!$A:$E, MATCH(LOOKUP(A197,collections!A:A,collections!Y:Y),'[1]Fruit+seed'!$A:$A,0), 4)</f>
        <v>5</v>
      </c>
      <c r="E197">
        <f>INDEX('[1]Fruit+seed'!$A:$E, MATCH(LOOKUP(A197,collections!A:A,collections!Y:Y),'[1]Fruit+seed'!$A:$A,0), 2)</f>
        <v>213.3</v>
      </c>
      <c r="F197">
        <f>INDEX([1]Collections!$A:$Z, MATCH(LOOKUP(A197,collections!A:A,collections!Y:Y),[1]Collections!$C:$C,0), 8)</f>
        <v>17</v>
      </c>
      <c r="G197">
        <f>INDEX([1]Collections!$A:$Z, MATCH(LOOKUP(A197,collections!A:A,collections!Y:Y),[1]Collections!$C:$C,0), 15)</f>
        <v>105</v>
      </c>
    </row>
    <row r="198" spans="1:7" x14ac:dyDescent="0.2">
      <c r="A198" s="16" t="s">
        <v>468</v>
      </c>
      <c r="B198" t="str">
        <f>LOOKUP(A198,collections!A:A,collections!D:D)</f>
        <v>E.rub</v>
      </c>
      <c r="C198">
        <f>INDEX([1]SSD!$A:$G, MATCH(LOOKUP(A198,collections!A:A,collections!Y:Y),[1]SSD!$B:$B,0), 6)</f>
        <v>0.52862595419847325</v>
      </c>
      <c r="D198">
        <f>INDEX('[1]Fruit+seed'!$A:$E, MATCH(LOOKUP(A198,collections!A:A,collections!Y:Y),'[1]Fruit+seed'!$A:$A,0), 4)</f>
        <v>3.5</v>
      </c>
      <c r="E198">
        <f>INDEX('[1]Fruit+seed'!$A:$E, MATCH(LOOKUP(A198,collections!A:A,collections!Y:Y),'[1]Fruit+seed'!$A:$A,0), 2)</f>
        <v>255.5</v>
      </c>
    </row>
    <row r="199" spans="1:7" x14ac:dyDescent="0.2">
      <c r="A199" s="16" t="s">
        <v>469</v>
      </c>
      <c r="B199" t="str">
        <f>LOOKUP(A199,collections!A:A,collections!D:D)</f>
        <v>E.rub</v>
      </c>
      <c r="C199">
        <f>INDEX([1]SSD!$A:$G, MATCH(LOOKUP(A199,collections!A:A,collections!Y:Y),[1]SSD!$B:$B,0), 6)</f>
        <v>0.51576994434137291</v>
      </c>
      <c r="E199">
        <f>INDEX('[1]Fruit+seed'!$A:$E, MATCH(LOOKUP(A199,collections!A:A,collections!Y:Y),'[1]Fruit+seed'!$A:$A,0), 2)</f>
        <v>262.60000000000002</v>
      </c>
    </row>
    <row r="200" spans="1:7" x14ac:dyDescent="0.2">
      <c r="A200" s="16" t="s">
        <v>470</v>
      </c>
      <c r="B200" t="str">
        <f>LOOKUP(A200,collections!A:A,collections!D:D)</f>
        <v>E.rub</v>
      </c>
      <c r="C200">
        <f>INDEX([1]SSD!$A:$G, MATCH(LOOKUP(A200,collections!A:A,collections!Y:Y),[1]SSD!$B:$B,0), 6)</f>
        <v>0.58223684210526316</v>
      </c>
    </row>
    <row r="201" spans="1:7" x14ac:dyDescent="0.2">
      <c r="A201" s="16" t="s">
        <v>471</v>
      </c>
      <c r="B201" t="str">
        <f>LOOKUP(A201,collections!A:A,collections!D:D)</f>
        <v>E.ste</v>
      </c>
      <c r="C201">
        <f>INDEX([1]SSD!$A:$G, MATCH(LOOKUP(A201,collections!A:A,collections!Y:Y),[1]SSD!$B:$B,0), 6)</f>
        <v>0.57061310782241004</v>
      </c>
      <c r="D201">
        <f>INDEX('[1]Fruit+seed'!$A:$E, MATCH(LOOKUP(A201,collections!A:A,collections!Y:Y),'[1]Fruit+seed'!$A:$A,0), 4)</f>
        <v>2.9</v>
      </c>
      <c r="E201">
        <f>INDEX('[1]Fruit+seed'!$A:$E, MATCH(LOOKUP(A201,collections!A:A,collections!Y:Y),'[1]Fruit+seed'!$A:$A,0), 2)</f>
        <v>231.3</v>
      </c>
      <c r="F201">
        <f>INDEX([1]Collections!$A:$Z, MATCH(LOOKUP(A201,collections!A:A,collections!Y:Y),[1]Collections!$C:$C,0), 8)</f>
        <v>6</v>
      </c>
      <c r="G201">
        <f>INDEX([1]Collections!$A:$Z, MATCH(LOOKUP(A201,collections!A:A,collections!Y:Y),[1]Collections!$C:$C,0), 15)</f>
        <v>125.66370614359172</v>
      </c>
    </row>
    <row r="202" spans="1:7" x14ac:dyDescent="0.2">
      <c r="A202" s="16" t="s">
        <v>472</v>
      </c>
      <c r="B202" t="str">
        <f>LOOKUP(A202,collections!A:A,collections!D:D)</f>
        <v>E.ste</v>
      </c>
      <c r="C202">
        <f>INDEX([1]SSD!$A:$G, MATCH(LOOKUP(A202,collections!A:A,collections!Y:Y),[1]SSD!$B:$B,0), 6)</f>
        <v>0.60833333333333339</v>
      </c>
      <c r="D202">
        <f>INDEX('[1]Fruit+seed'!$A:$E, MATCH(LOOKUP(A202,collections!A:A,collections!Y:Y),'[1]Fruit+seed'!$A:$A,0), 4)</f>
        <v>3.6</v>
      </c>
      <c r="E202">
        <f>INDEX('[1]Fruit+seed'!$A:$E, MATCH(LOOKUP(A202,collections!A:A,collections!Y:Y),'[1]Fruit+seed'!$A:$A,0), 2)</f>
        <v>164</v>
      </c>
      <c r="F202">
        <f>INDEX([1]Collections!$A:$Z, MATCH(LOOKUP(A202,collections!A:A,collections!Y:Y),[1]Collections!$C:$C,0), 8)</f>
        <v>6</v>
      </c>
      <c r="G202">
        <f>INDEX([1]Collections!$A:$Z, MATCH(LOOKUP(A202,collections!A:A,collections!Y:Y),[1]Collections!$C:$C,0), 15)</f>
        <v>94.247779607693786</v>
      </c>
    </row>
    <row r="203" spans="1:7" x14ac:dyDescent="0.2">
      <c r="A203" s="16" t="s">
        <v>473</v>
      </c>
      <c r="B203" t="str">
        <f>LOOKUP(A203,collections!A:A,collections!D:D)</f>
        <v>E.ste</v>
      </c>
      <c r="C203">
        <f>INDEX([1]SSD!$A:$G, MATCH(LOOKUP(A203,collections!A:A,collections!Y:Y),[1]SSD!$B:$B,0), 6)</f>
        <v>0.55516014234875444</v>
      </c>
      <c r="D203">
        <f>INDEX('[1]Fruit+seed'!$A:$E, MATCH(LOOKUP(A203,collections!A:A,collections!Y:Y),'[1]Fruit+seed'!$A:$A,0), 4)</f>
        <v>2.8</v>
      </c>
      <c r="E203">
        <f>INDEX('[1]Fruit+seed'!$A:$E, MATCH(LOOKUP(A203,collections!A:A,collections!Y:Y),'[1]Fruit+seed'!$A:$A,0), 2)</f>
        <v>111.5</v>
      </c>
      <c r="F203">
        <f>INDEX([1]Collections!$A:$Z, MATCH(LOOKUP(A203,collections!A:A,collections!Y:Y),[1]Collections!$C:$C,0), 8)</f>
        <v>4</v>
      </c>
    </row>
    <row r="204" spans="1:7" x14ac:dyDescent="0.2">
      <c r="A204" s="16" t="s">
        <v>474</v>
      </c>
      <c r="B204" t="str">
        <f>LOOKUP(A204,collections!A:A,collections!D:D)</f>
        <v>E.ste</v>
      </c>
      <c r="C204">
        <f>INDEX([1]SSD!$A:$G, MATCH(LOOKUP(A204,collections!A:A,collections!Y:Y),[1]SSD!$B:$B,0), 6)</f>
        <v>0.57615894039735094</v>
      </c>
      <c r="D204">
        <f>INDEX('[1]Fruit+seed'!$A:$E, MATCH(LOOKUP(A204,collections!A:A,collections!Y:Y),'[1]Fruit+seed'!$A:$A,0), 4)</f>
        <v>2</v>
      </c>
      <c r="E204">
        <f>INDEX('[1]Fruit+seed'!$A:$E, MATCH(LOOKUP(A204,collections!A:A,collections!Y:Y),'[1]Fruit+seed'!$A:$A,0), 2)</f>
        <v>160.4</v>
      </c>
      <c r="F204">
        <f>INDEX([1]Collections!$A:$Z, MATCH(LOOKUP(A204,collections!A:A,collections!Y:Y),[1]Collections!$C:$C,0), 8)</f>
        <v>5</v>
      </c>
      <c r="G204">
        <f>INDEX([1]Collections!$A:$Z, MATCH(LOOKUP(A204,collections!A:A,collections!Y:Y),[1]Collections!$C:$C,0), 15)</f>
        <v>125.66370614359172</v>
      </c>
    </row>
    <row r="205" spans="1:7" x14ac:dyDescent="0.2">
      <c r="A205" s="16" t="s">
        <v>475</v>
      </c>
      <c r="B205" t="str">
        <f>LOOKUP(A205,collections!A:A,collections!D:D)</f>
        <v>E.reg</v>
      </c>
      <c r="C205">
        <f>INDEX([1]SSD!$A:$G, MATCH(LOOKUP(A205,collections!A:A,collections!Y:Y),[1]SSD!$B:$B,0), 6)</f>
        <v>0.65216828478964406</v>
      </c>
      <c r="D205">
        <f>INDEX('[1]Fruit+seed'!$A:$E, MATCH(LOOKUP(A205,collections!A:A,collections!Y:Y),'[1]Fruit+seed'!$A:$A,0), 4)</f>
        <v>4.3</v>
      </c>
      <c r="E205">
        <f>INDEX('[1]Fruit+seed'!$A:$E, MATCH(LOOKUP(A205,collections!A:A,collections!Y:Y),'[1]Fruit+seed'!$A:$A,0), 2)</f>
        <v>318.39999999999998</v>
      </c>
      <c r="F205">
        <f>INDEX([1]Collections!$A:$Z, MATCH(LOOKUP(A205,collections!A:A,collections!Y:Y),[1]Collections!$C:$C,0), 8)</f>
        <v>51</v>
      </c>
      <c r="G205">
        <f>INDEX([1]Collections!$A:$Z, MATCH(LOOKUP(A205,collections!A:A,collections!Y:Y),[1]Collections!$C:$C,0), 15)</f>
        <v>690</v>
      </c>
    </row>
    <row r="206" spans="1:7" x14ac:dyDescent="0.2">
      <c r="A206" s="16" t="s">
        <v>476</v>
      </c>
      <c r="B206" t="str">
        <f>LOOKUP(A206,collections!A:A,collections!D:D)</f>
        <v>E.del</v>
      </c>
      <c r="C206">
        <f>INDEX([1]SSD!$A:$G, MATCH(LOOKUP(A206,collections!A:A,collections!Y:Y),[1]SSD!$B:$B,0), 6)</f>
        <v>0.57750528541226209</v>
      </c>
      <c r="D206">
        <f>INDEX('[1]Fruit+seed'!$A:$E, MATCH(LOOKUP(A206,collections!A:A,collections!Y:Y),'[1]Fruit+seed'!$A:$A,0), 4)</f>
        <v>6.8</v>
      </c>
      <c r="E206">
        <f>INDEX('[1]Fruit+seed'!$A:$E, MATCH(LOOKUP(A206,collections!A:A,collections!Y:Y),'[1]Fruit+seed'!$A:$A,0), 2)</f>
        <v>1528.9</v>
      </c>
      <c r="F206">
        <f>INDEX([1]Collections!$A:$Z, MATCH(LOOKUP(A206,collections!A:A,collections!Y:Y),[1]Collections!$C:$C,0), 8)</f>
        <v>43</v>
      </c>
      <c r="G206">
        <f>INDEX([1]Collections!$A:$Z, MATCH(LOOKUP(A206,collections!A:A,collections!Y:Y),[1]Collections!$C:$C,0), 15)</f>
        <v>265</v>
      </c>
    </row>
    <row r="207" spans="1:7" x14ac:dyDescent="0.2">
      <c r="A207" s="16" t="s">
        <v>477</v>
      </c>
      <c r="B207" t="str">
        <f>LOOKUP(A207,collections!A:A,collections!D:D)</f>
        <v>E.del</v>
      </c>
      <c r="C207">
        <f>INDEX([1]SSD!$A:$G, MATCH(LOOKUP(A207,collections!A:A,collections!Y:Y),[1]SSD!$B:$B,0), 6)</f>
        <v>0.55431192660550455</v>
      </c>
      <c r="D207">
        <f>INDEX('[1]Fruit+seed'!$A:$E, MATCH(LOOKUP(A207,collections!A:A,collections!Y:Y),'[1]Fruit+seed'!$A:$A,0), 4)</f>
        <v>6.6</v>
      </c>
      <c r="E207">
        <f>INDEX('[1]Fruit+seed'!$A:$E, MATCH(LOOKUP(A207,collections!A:A,collections!Y:Y),'[1]Fruit+seed'!$A:$A,0), 2)</f>
        <v>1099.9000000000001</v>
      </c>
      <c r="F207">
        <f>INDEX([1]Collections!$A:$Z, MATCH(LOOKUP(A207,collections!A:A,collections!Y:Y),[1]Collections!$C:$C,0), 8)</f>
        <v>35</v>
      </c>
      <c r="G207">
        <f>INDEX([1]Collections!$A:$Z, MATCH(LOOKUP(A207,collections!A:A,collections!Y:Y),[1]Collections!$C:$C,0), 15)</f>
        <v>420</v>
      </c>
    </row>
    <row r="208" spans="1:7" x14ac:dyDescent="0.2">
      <c r="A208" s="16" t="s">
        <v>478</v>
      </c>
      <c r="B208" t="str">
        <f>LOOKUP(A208,collections!A:A,collections!D:D)</f>
        <v>E.bax</v>
      </c>
      <c r="C208">
        <f>INDEX([1]SSD!$A:$G, MATCH(LOOKUP(A208,collections!A:A,collections!Y:Y),[1]SSD!$B:$B,0), 6)</f>
        <v>0.55615533980582521</v>
      </c>
      <c r="D208">
        <f>INDEX('[1]Fruit+seed'!$A:$E, MATCH(LOOKUP(A208,collections!A:A,collections!Y:Y),'[1]Fruit+seed'!$A:$A,0), 4)</f>
        <v>15.4</v>
      </c>
      <c r="E208">
        <f>INDEX('[1]Fruit+seed'!$A:$E, MATCH(LOOKUP(A208,collections!A:A,collections!Y:Y),'[1]Fruit+seed'!$A:$A,0), 2)</f>
        <v>2435.1</v>
      </c>
      <c r="F208">
        <f>INDEX([1]Collections!$A:$Z, MATCH(LOOKUP(A208,collections!A:A,collections!Y:Y),[1]Collections!$C:$C,0), 8)</f>
        <v>10</v>
      </c>
      <c r="G208">
        <f>INDEX([1]Collections!$A:$Z, MATCH(LOOKUP(A208,collections!A:A,collections!Y:Y),[1]Collections!$C:$C,0), 15)</f>
        <v>55</v>
      </c>
    </row>
    <row r="209" spans="1:7" x14ac:dyDescent="0.2">
      <c r="A209" s="16" t="s">
        <v>479</v>
      </c>
      <c r="B209" t="str">
        <f>LOOKUP(A209,collections!A:A,collections!D:D)</f>
        <v>E.del</v>
      </c>
      <c r="C209">
        <f>INDEX([1]SSD!$A:$G, MATCH(LOOKUP(A209,collections!A:A,collections!Y:Y),[1]SSD!$B:$B,0), 6)</f>
        <v>0.58649999999999991</v>
      </c>
      <c r="D209">
        <f>INDEX('[1]Fruit+seed'!$A:$E, MATCH(LOOKUP(A209,collections!A:A,collections!Y:Y),'[1]Fruit+seed'!$A:$A,0), 4)</f>
        <v>17</v>
      </c>
      <c r="E209">
        <f>INDEX('[1]Fruit+seed'!$A:$E, MATCH(LOOKUP(A209,collections!A:A,collections!Y:Y),'[1]Fruit+seed'!$A:$A,0), 2)</f>
        <v>1152.5</v>
      </c>
      <c r="F209">
        <f>INDEX([1]Collections!$A:$Z, MATCH(LOOKUP(A209,collections!A:A,collections!Y:Y),[1]Collections!$C:$C,0), 8)</f>
        <v>28.6</v>
      </c>
      <c r="G209">
        <f>INDEX([1]Collections!$A:$Z, MATCH(LOOKUP(A209,collections!A:A,collections!Y:Y),[1]Collections!$C:$C,0), 15)</f>
        <v>215</v>
      </c>
    </row>
    <row r="210" spans="1:7" x14ac:dyDescent="0.2">
      <c r="A210" s="16" t="s">
        <v>480</v>
      </c>
      <c r="B210" t="str">
        <f>LOOKUP(A210,collections!A:A,collections!D:D)</f>
        <v>E.del</v>
      </c>
      <c r="C210">
        <f>INDEX([1]SSD!$A:$G, MATCH(LOOKUP(A210,collections!A:A,collections!Y:Y),[1]SSD!$B:$B,0), 6)</f>
        <v>0.55959558823529409</v>
      </c>
      <c r="D210">
        <f>INDEX('[1]Fruit+seed'!$A:$E, MATCH(LOOKUP(A210,collections!A:A,collections!Y:Y),'[1]Fruit+seed'!$A:$A,0), 4)</f>
        <v>16.399999999999999</v>
      </c>
      <c r="E210">
        <f>INDEX('[1]Fruit+seed'!$A:$E, MATCH(LOOKUP(A210,collections!A:A,collections!Y:Y),'[1]Fruit+seed'!$A:$A,0), 2)</f>
        <v>1099.9000000000001</v>
      </c>
      <c r="F210">
        <f>INDEX([1]Collections!$A:$Z, MATCH(LOOKUP(A210,collections!A:A,collections!Y:Y),[1]Collections!$C:$C,0), 8)</f>
        <v>18</v>
      </c>
      <c r="G210">
        <f>INDEX([1]Collections!$A:$Z, MATCH(LOOKUP(A210,collections!A:A,collections!Y:Y),[1]Collections!$C:$C,0), 15)</f>
        <v>120</v>
      </c>
    </row>
    <row r="211" spans="1:7" x14ac:dyDescent="0.2">
      <c r="A211" s="16" t="s">
        <v>481</v>
      </c>
      <c r="B211" t="str">
        <f>LOOKUP(A211,collections!A:A,collections!D:D)</f>
        <v>E.alb</v>
      </c>
      <c r="C211">
        <f>INDEX([1]SSD!$A:$G, MATCH(LOOKUP(A211,collections!A:A,collections!Y:Y),[1]SSD!$B:$B,0), 6)</f>
        <v>0.61539568345323736</v>
      </c>
      <c r="D211">
        <f>INDEX('[1]Fruit+seed'!$A:$E, MATCH(LOOKUP(A211,collections!A:A,collections!Y:Y),'[1]Fruit+seed'!$A:$A,0), 4)</f>
        <v>7.5</v>
      </c>
      <c r="E211">
        <f>INDEX('[1]Fruit+seed'!$A:$E, MATCH(LOOKUP(A211,collections!A:A,collections!Y:Y),'[1]Fruit+seed'!$A:$A,0), 2)</f>
        <v>1049.7</v>
      </c>
      <c r="F211">
        <f>INDEX([1]Collections!$A:$Z, MATCH(LOOKUP(A211,collections!A:A,collections!Y:Y),[1]Collections!$C:$C,0), 8)</f>
        <v>15.5</v>
      </c>
      <c r="G211">
        <f>INDEX([1]Collections!$A:$Z, MATCH(LOOKUP(A211,collections!A:A,collections!Y:Y),[1]Collections!$C:$C,0), 15)</f>
        <v>176</v>
      </c>
    </row>
    <row r="212" spans="1:7" x14ac:dyDescent="0.2">
      <c r="A212" s="16" t="s">
        <v>503</v>
      </c>
      <c r="B212" t="str">
        <f>LOOKUP(A212,collections!A:A,collections!D:D)</f>
        <v>E.alb</v>
      </c>
      <c r="C212">
        <f>INDEX([1]SSD!$A:$G, MATCH(LOOKUP(A212,collections!A:A,collections!Y:Y),[1]SSD!$B:$B,0), 6)</f>
        <v>0.57200000000000006</v>
      </c>
      <c r="D212">
        <f>INDEX('[1]Fruit+seed'!$A:$E, MATCH(LOOKUP(A212,collections!A:A,collections!Y:Y),'[1]Fruit+seed'!$A:$A,0), 4)</f>
        <v>5.5</v>
      </c>
      <c r="E212">
        <f>INDEX('[1]Fruit+seed'!$A:$E, MATCH(LOOKUP(A212,collections!A:A,collections!Y:Y),'[1]Fruit+seed'!$A:$A,0), 2)</f>
        <v>799</v>
      </c>
      <c r="F212">
        <f>INDEX([1]Collections!$A:$Z, MATCH(LOOKUP(A212,collections!A:A,collections!Y:Y),[1]Collections!$C:$C,0), 8)</f>
        <v>24</v>
      </c>
      <c r="G212">
        <f>INDEX([1]Collections!$A:$Z, MATCH(LOOKUP(A212,collections!A:A,collections!Y:Y),[1]Collections!$C:$C,0), 15)</f>
        <v>405</v>
      </c>
    </row>
    <row r="213" spans="1:7" x14ac:dyDescent="0.2">
      <c r="A213" s="16" t="s">
        <v>508</v>
      </c>
      <c r="B213" t="str">
        <f>LOOKUP(A213,collections!A:A,collections!D:D)</f>
        <v>E.alb</v>
      </c>
      <c r="C213">
        <f>INDEX([1]SSD!$A:$G, MATCH(LOOKUP(A213,collections!A:A,collections!Y:Y),[1]SSD!$B:$B,0), 6)</f>
        <v>0.63398963730569946</v>
      </c>
      <c r="F213">
        <f>INDEX([1]Collections!$A:$Z, MATCH(LOOKUP(A213,collections!A:A,collections!Y:Y),[1]Collections!$C:$C,0), 8)</f>
        <v>16.5</v>
      </c>
      <c r="G213">
        <f>INDEX([1]Collections!$A:$Z, MATCH(LOOKUP(A213,collections!A:A,collections!Y:Y),[1]Collections!$C:$C,0), 15)</f>
        <v>111</v>
      </c>
    </row>
    <row r="214" spans="1:7" x14ac:dyDescent="0.2">
      <c r="A214" s="16" t="s">
        <v>509</v>
      </c>
      <c r="B214" t="str">
        <f>LOOKUP(A214,collections!A:A,collections!D:D)</f>
        <v>E.man</v>
      </c>
      <c r="C214">
        <f>INDEX([1]SSD!$A:$G, MATCH(LOOKUP(A214,collections!A:A,collections!Y:Y),[1]SSD!$B:$B,0), 6)</f>
        <v>0.62716814159292045</v>
      </c>
      <c r="D214">
        <f>INDEX('[1]Fruit+seed'!$A:$E, MATCH(LOOKUP(A214,collections!A:A,collections!Y:Y),'[1]Fruit+seed'!$A:$A,0), 4)</f>
        <v>5.4</v>
      </c>
      <c r="E214">
        <f>INDEX('[1]Fruit+seed'!$A:$E, MATCH(LOOKUP(A214,collections!A:A,collections!Y:Y),'[1]Fruit+seed'!$A:$A,0), 2)</f>
        <v>387.6</v>
      </c>
      <c r="F214">
        <f>INDEX([1]Collections!$A:$Z, MATCH(LOOKUP(A214,collections!A:A,collections!Y:Y),[1]Collections!$C:$C,0), 8)</f>
        <v>11</v>
      </c>
      <c r="G214">
        <f>INDEX([1]Collections!$A:$Z, MATCH(LOOKUP(A214,collections!A:A,collections!Y:Y),[1]Collections!$C:$C,0), 15)</f>
        <v>70</v>
      </c>
    </row>
    <row r="215" spans="1:7" x14ac:dyDescent="0.2">
      <c r="A215" s="16" t="s">
        <v>510</v>
      </c>
      <c r="B215" t="str">
        <f>LOOKUP(A215,collections!A:A,collections!D:D)</f>
        <v>E.man</v>
      </c>
      <c r="C215">
        <f>INDEX([1]SSD!$A:$G, MATCH(LOOKUP(A215,collections!A:A,collections!Y:Y),[1]SSD!$B:$B,0), 6)</f>
        <v>0.51274999999999993</v>
      </c>
      <c r="D215">
        <f>INDEX('[1]Fruit+seed'!$A:$E, MATCH(LOOKUP(A215,collections!A:A,collections!Y:Y),'[1]Fruit+seed'!$A:$A,0), 4)</f>
        <v>6</v>
      </c>
      <c r="E215">
        <f>INDEX('[1]Fruit+seed'!$A:$E, MATCH(LOOKUP(A215,collections!A:A,collections!Y:Y),'[1]Fruit+seed'!$A:$A,0), 2)</f>
        <v>488.8</v>
      </c>
      <c r="F215">
        <f>INDEX([1]Collections!$A:$Z, MATCH(LOOKUP(A215,collections!A:A,collections!Y:Y),[1]Collections!$C:$C,0), 8)</f>
        <v>15.4</v>
      </c>
      <c r="G215">
        <f>INDEX([1]Collections!$A:$Z, MATCH(LOOKUP(A215,collections!A:A,collections!Y:Y),[1]Collections!$C:$C,0), 15)</f>
        <v>118</v>
      </c>
    </row>
    <row r="216" spans="1:7" x14ac:dyDescent="0.2">
      <c r="A216" s="16" t="s">
        <v>527</v>
      </c>
      <c r="B216" t="str">
        <f>LOOKUP(A216,collections!A:A,collections!D:D)</f>
        <v>E.man</v>
      </c>
      <c r="C216">
        <f>INDEX([1]SSD!$A:$G, MATCH(LOOKUP(A216,collections!A:A,collections!Y:Y),[1]SSD!$B:$B,0), 6)</f>
        <v>0.58982332155477035</v>
      </c>
      <c r="D216">
        <f>INDEX('[1]Fruit+seed'!$A:$E, MATCH(LOOKUP(A216,collections!A:A,collections!Y:Y),'[1]Fruit+seed'!$A:$A,0), 4)</f>
        <v>4.8</v>
      </c>
      <c r="E216">
        <f>INDEX('[1]Fruit+seed'!$A:$E, MATCH(LOOKUP(A216,collections!A:A,collections!Y:Y),'[1]Fruit+seed'!$A:$A,0), 2)</f>
        <v>319</v>
      </c>
      <c r="F216">
        <f>INDEX([1]Collections!$A:$Z, MATCH(LOOKUP(A216,collections!A:A,collections!Y:Y),[1]Collections!$C:$C,0), 8)</f>
        <v>17.5</v>
      </c>
      <c r="G216">
        <f>INDEX([1]Collections!$A:$Z, MATCH(LOOKUP(A216,collections!A:A,collections!Y:Y),[1]Collections!$C:$C,0), 15)</f>
        <v>95</v>
      </c>
    </row>
    <row r="217" spans="1:7" x14ac:dyDescent="0.2">
      <c r="A217" s="16" t="s">
        <v>528</v>
      </c>
      <c r="B217" t="str">
        <f>LOOKUP(A217,collections!A:A,collections!D:D)</f>
        <v>E.kyb</v>
      </c>
      <c r="C217">
        <f>INDEX([1]SSD!$A:$G, MATCH(LOOKUP(A217,collections!A:A,collections!Y:Y),[1]SSD!$B:$B,0), 6)</f>
        <v>0.58610738255033556</v>
      </c>
      <c r="D217">
        <f>INDEX('[1]Fruit+seed'!$A:$E, MATCH(LOOKUP(A217,collections!A:A,collections!Y:Y),'[1]Fruit+seed'!$A:$A,0), 4)</f>
        <v>8.1999999999999993</v>
      </c>
      <c r="E217">
        <f>INDEX('[1]Fruit+seed'!$A:$E, MATCH(LOOKUP(A217,collections!A:A,collections!Y:Y),'[1]Fruit+seed'!$A:$A,0), 2)</f>
        <v>663.9</v>
      </c>
      <c r="F217">
        <f>INDEX([1]Collections!$A:$Z, MATCH(LOOKUP(A217,collections!A:A,collections!Y:Y),[1]Collections!$C:$C,0), 8)</f>
        <v>6</v>
      </c>
      <c r="G217">
        <f>INDEX([1]Collections!$A:$Z, MATCH(LOOKUP(A217,collections!A:A,collections!Y:Y),[1]Collections!$C:$C,0), 15)</f>
        <v>15</v>
      </c>
    </row>
    <row r="218" spans="1:7" x14ac:dyDescent="0.2">
      <c r="A218" s="16" t="s">
        <v>529</v>
      </c>
      <c r="B218" t="str">
        <f>LOOKUP(A218,collections!A:A,collections!D:D)</f>
        <v>E.kyb</v>
      </c>
      <c r="C218">
        <f>INDEX([1]SSD!$A:$G, MATCH(LOOKUP(A218,collections!A:A,collections!Y:Y),[1]SSD!$B:$B,0), 6)</f>
        <v>0.61290598290598297</v>
      </c>
      <c r="D218">
        <f>INDEX('[1]Fruit+seed'!$A:$E, MATCH(LOOKUP(A218,collections!A:A,collections!Y:Y),'[1]Fruit+seed'!$A:$A,0), 4)</f>
        <v>8</v>
      </c>
      <c r="E218">
        <f>INDEX('[1]Fruit+seed'!$A:$E, MATCH(LOOKUP(A218,collections!A:A,collections!Y:Y),'[1]Fruit+seed'!$A:$A,0), 2)</f>
        <v>638.6</v>
      </c>
      <c r="F218">
        <f>INDEX([1]Collections!$A:$Z, MATCH(LOOKUP(A218,collections!A:A,collections!Y:Y),[1]Collections!$C:$C,0), 8)</f>
        <v>3</v>
      </c>
      <c r="G218">
        <f>INDEX([1]Collections!$A:$Z, MATCH(LOOKUP(A218,collections!A:A,collections!Y:Y),[1]Collections!$C:$C,0), 15)</f>
        <v>10</v>
      </c>
    </row>
    <row r="219" spans="1:7" x14ac:dyDescent="0.2">
      <c r="A219" s="16" t="s">
        <v>530</v>
      </c>
      <c r="B219" t="str">
        <f>LOOKUP(A219,collections!A:A,collections!D:D)</f>
        <v>E.kyb</v>
      </c>
      <c r="C219">
        <f>INDEX([1]SSD!$A:$G, MATCH(LOOKUP(A219,collections!A:A,collections!Y:Y),[1]SSD!$B:$B,0), 6)</f>
        <v>0.60116541353383457</v>
      </c>
      <c r="D219">
        <f>INDEX('[1]Fruit+seed'!$A:$E, MATCH(LOOKUP(A219,collections!A:A,collections!Y:Y),'[1]Fruit+seed'!$A:$A,0), 4)</f>
        <v>5.0999999999999996</v>
      </c>
      <c r="E219">
        <f>INDEX('[1]Fruit+seed'!$A:$E, MATCH(LOOKUP(A219,collections!A:A,collections!Y:Y),'[1]Fruit+seed'!$A:$A,0), 2)</f>
        <v>410.1</v>
      </c>
      <c r="F219">
        <f>INDEX([1]Collections!$A:$Z, MATCH(LOOKUP(A219,collections!A:A,collections!Y:Y),[1]Collections!$C:$C,0), 8)</f>
        <v>6.5</v>
      </c>
      <c r="G219">
        <f>INDEX([1]Collections!$A:$Z, MATCH(LOOKUP(A219,collections!A:A,collections!Y:Y),[1]Collections!$C:$C,0), 15)</f>
        <v>15</v>
      </c>
    </row>
    <row r="220" spans="1:7" x14ac:dyDescent="0.2">
      <c r="A220" s="16" t="s">
        <v>531</v>
      </c>
      <c r="B220" t="str">
        <f>LOOKUP(A220,collections!A:A,collections!D:D)</f>
        <v>E.ang</v>
      </c>
      <c r="C220">
        <f>INDEX([1]SSD!$A:$G, MATCH(LOOKUP(A220,collections!A:A,collections!Y:Y),[1]SSD!$B:$B,0), 6)</f>
        <v>0.55726495726495728</v>
      </c>
      <c r="D220">
        <f>INDEX('[1]Fruit+seed'!$A:$E, MATCH(LOOKUP(A220,collections!A:A,collections!Y:Y),'[1]Fruit+seed'!$A:$A,0), 4)</f>
        <v>2.4</v>
      </c>
      <c r="E220">
        <f>INDEX('[1]Fruit+seed'!$A:$E, MATCH(LOOKUP(A220,collections!A:A,collections!Y:Y),'[1]Fruit+seed'!$A:$A,0), 2)</f>
        <v>259.5</v>
      </c>
      <c r="F220">
        <f>INDEX([1]Collections!$A:$Z, MATCH(LOOKUP(A220,collections!A:A,collections!Y:Y),[1]Collections!$C:$C,0), 8)</f>
        <v>24</v>
      </c>
      <c r="G220">
        <f>INDEX([1]Collections!$A:$Z, MATCH(LOOKUP(A220,collections!A:A,collections!Y:Y),[1]Collections!$C:$C,0), 15)</f>
        <v>145</v>
      </c>
    </row>
    <row r="221" spans="1:7" x14ac:dyDescent="0.2">
      <c r="A221" s="16" t="s">
        <v>532</v>
      </c>
      <c r="B221" t="str">
        <f>LOOKUP(A221,collections!A:A,collections!D:D)</f>
        <v>E.ang</v>
      </c>
      <c r="C221">
        <f>INDEX([1]SSD!$A:$G, MATCH(LOOKUP(A221,collections!A:A,collections!Y:Y),[1]SSD!$B:$B,0), 6)</f>
        <v>0.57233766233766226</v>
      </c>
      <c r="D221">
        <f>INDEX('[1]Fruit+seed'!$A:$E, MATCH(LOOKUP(A221,collections!A:A,collections!Y:Y),'[1]Fruit+seed'!$A:$A,0), 4)</f>
        <v>4.4000000000000004</v>
      </c>
      <c r="E221">
        <f>INDEX('[1]Fruit+seed'!$A:$E, MATCH(LOOKUP(A221,collections!A:A,collections!Y:Y),'[1]Fruit+seed'!$A:$A,0), 2)</f>
        <v>440.7</v>
      </c>
      <c r="F221">
        <f>INDEX([1]Collections!$A:$Z, MATCH(LOOKUP(A221,collections!A:A,collections!Y:Y),[1]Collections!$C:$C,0), 8)</f>
        <v>8.5</v>
      </c>
      <c r="G221">
        <f>INDEX([1]Collections!$A:$Z, MATCH(LOOKUP(A221,collections!A:A,collections!Y:Y),[1]Collections!$C:$C,0), 15)</f>
        <v>55</v>
      </c>
    </row>
    <row r="222" spans="1:7" x14ac:dyDescent="0.2">
      <c r="A222" s="16" t="s">
        <v>533</v>
      </c>
      <c r="B222" t="str">
        <f>LOOKUP(A222,collections!A:A,collections!D:D)</f>
        <v>E.ang</v>
      </c>
      <c r="C222">
        <f>INDEX([1]SSD!$A:$G, MATCH(LOOKUP(A222,collections!A:A,collections!Y:Y),[1]SSD!$B:$B,0), 6)</f>
        <v>0.65442857142857147</v>
      </c>
      <c r="D222">
        <f>INDEX('[1]Fruit+seed'!$A:$E, MATCH(LOOKUP(A222,collections!A:A,collections!Y:Y),'[1]Fruit+seed'!$A:$A,0), 4)</f>
        <v>4.7</v>
      </c>
      <c r="E222">
        <f>INDEX('[1]Fruit+seed'!$A:$E, MATCH(LOOKUP(A222,collections!A:A,collections!Y:Y),'[1]Fruit+seed'!$A:$A,0), 2)</f>
        <v>318</v>
      </c>
      <c r="F222">
        <f>INDEX([1]Collections!$A:$Z, MATCH(LOOKUP(A222,collections!A:A,collections!Y:Y),[1]Collections!$C:$C,0), 8)</f>
        <v>12.2</v>
      </c>
      <c r="G222">
        <f>INDEX([1]Collections!$A:$Z, MATCH(LOOKUP(A222,collections!A:A,collections!Y:Y),[1]Collections!$C:$C,0), 15)</f>
        <v>40</v>
      </c>
    </row>
    <row r="223" spans="1:7" x14ac:dyDescent="0.2">
      <c r="A223" s="16" t="s">
        <v>534</v>
      </c>
      <c r="B223" t="str">
        <f>LOOKUP(A223,collections!A:A,collections!D:D)</f>
        <v>E.cspc</v>
      </c>
      <c r="C223">
        <f>INDEX([1]SSD!$A:$G, MATCH(LOOKUP(A223,collections!A:A,collections!Y:Y),[1]SSD!$B:$B,0), 6)</f>
        <v>0.49995249406175774</v>
      </c>
      <c r="D223">
        <f>INDEX('[1]Fruit+seed'!$A:$E, MATCH(LOOKUP(A223,collections!A:A,collections!Y:Y),'[1]Fruit+seed'!$A:$A,0), 4)</f>
        <v>4.5999999999999996</v>
      </c>
      <c r="E223">
        <f>INDEX('[1]Fruit+seed'!$A:$E, MATCH(LOOKUP(A223,collections!A:A,collections!Y:Y),'[1]Fruit+seed'!$A:$A,0), 2)</f>
        <v>581.1</v>
      </c>
      <c r="F223">
        <f>INDEX([1]Collections!$A:$Z, MATCH(LOOKUP(A223,collections!A:A,collections!Y:Y),[1]Collections!$C:$C,0), 8)</f>
        <v>8</v>
      </c>
      <c r="G223">
        <f>INDEX([1]Collections!$A:$Z, MATCH(LOOKUP(A223,collections!A:A,collections!Y:Y),[1]Collections!$C:$C,0), 15)</f>
        <v>54</v>
      </c>
    </row>
    <row r="224" spans="1:7" x14ac:dyDescent="0.2">
      <c r="A224" s="16" t="s">
        <v>535</v>
      </c>
      <c r="B224">
        <f>LOOKUP(A224,collections!A:A,collections!D:D)</f>
        <v>0</v>
      </c>
      <c r="C224">
        <f>INDEX([1]SSD!$A:$G, MATCH(LOOKUP(A224,collections!A:A,collections!Y:Y),[1]SSD!$B:$B,0), 6)</f>
        <v>0.69493506493506496</v>
      </c>
      <c r="D224">
        <f>INDEX('[1]Fruit+seed'!$A:$E, MATCH(LOOKUP(A224,collections!A:A,collections!Y:Y),'[1]Fruit+seed'!$A:$A,0), 4)</f>
        <v>5.8</v>
      </c>
      <c r="E224">
        <f>INDEX('[1]Fruit+seed'!$A:$E, MATCH(LOOKUP(A224,collections!A:A,collections!Y:Y),'[1]Fruit+seed'!$A:$A,0), 2)</f>
        <v>911.8</v>
      </c>
      <c r="F224">
        <f>INDEX([1]Collections!$A:$Z, MATCH(LOOKUP(A224,collections!A:A,collections!Y:Y),[1]Collections!$C:$C,0), 8)</f>
        <v>29</v>
      </c>
      <c r="G224">
        <f>INDEX([1]Collections!$A:$Z, MATCH(LOOKUP(A224,collections!A:A,collections!Y:Y),[1]Collections!$C:$C,0), 15)</f>
        <v>142</v>
      </c>
    </row>
    <row r="225" spans="1:7" x14ac:dyDescent="0.2">
      <c r="A225" s="16" t="s">
        <v>536</v>
      </c>
      <c r="B225" t="str">
        <f>LOOKUP(A225,collections!A:A,collections!D:D)</f>
        <v>E.pan</v>
      </c>
      <c r="C225">
        <f>INDEX([1]SSD!$A:$G, MATCH(LOOKUP(A225,collections!A:A,collections!Y:Y),[1]SSD!$B:$B,0), 6)</f>
        <v>0.59058275058275056</v>
      </c>
      <c r="E225">
        <f>INDEX('[1]Fruit+seed'!$A:$E, MATCH(LOOKUP(A225,collections!A:A,collections!Y:Y),'[1]Fruit+seed'!$A:$A,0), 2)</f>
        <v>665.4</v>
      </c>
      <c r="F225">
        <f>INDEX([1]Collections!$A:$Z, MATCH(LOOKUP(A225,collections!A:A,collections!Y:Y),[1]Collections!$C:$C,0), 8)</f>
        <v>13</v>
      </c>
      <c r="G225">
        <f>INDEX([1]Collections!$A:$Z, MATCH(LOOKUP(A225,collections!A:A,collections!Y:Y),[1]Collections!$C:$C,0), 15)</f>
        <v>90</v>
      </c>
    </row>
    <row r="226" spans="1:7" x14ac:dyDescent="0.2">
      <c r="A226" s="16" t="s">
        <v>537</v>
      </c>
      <c r="B226" t="str">
        <f>LOOKUP(A226,collections!A:A,collections!D:D)</f>
        <v>E.reg</v>
      </c>
    </row>
    <row r="227" spans="1:7" x14ac:dyDescent="0.2">
      <c r="A227" s="16" t="s">
        <v>538</v>
      </c>
      <c r="B227" t="str">
        <f>LOOKUP(A227,collections!A:A,collections!D:D)</f>
        <v>E.reg</v>
      </c>
      <c r="C227">
        <f>INDEX([1]SSD!$A:$G, MATCH(LOOKUP(A227,collections!A:A,collections!Y:Y),[1]SSD!$B:$B,0), 6)</f>
        <v>0.58602150537634412</v>
      </c>
      <c r="D227">
        <f>INDEX('[1]Fruit+seed'!$A:$E, MATCH(LOOKUP(A227,collections!A:A,collections!Y:Y),'[1]Fruit+seed'!$A:$A,0), 4)</f>
        <v>6.2</v>
      </c>
      <c r="E227">
        <f>INDEX('[1]Fruit+seed'!$A:$E, MATCH(LOOKUP(A227,collections!A:A,collections!Y:Y),'[1]Fruit+seed'!$A:$A,0), 2)</f>
        <v>377.1</v>
      </c>
      <c r="F227">
        <f>INDEX([1]Collections!$A:$Z, MATCH(LOOKUP(A227,collections!A:A,collections!Y:Y),[1]Collections!$C:$C,0), 8)</f>
        <v>34</v>
      </c>
    </row>
    <row r="228" spans="1:7" x14ac:dyDescent="0.2">
      <c r="A228" s="16" t="s">
        <v>551</v>
      </c>
      <c r="B228" t="str">
        <f>LOOKUP(A228,collections!A:A,collections!D:D)</f>
        <v>E.ova</v>
      </c>
      <c r="C228">
        <f>INDEX([1]SSD!$A:$G, MATCH(LOOKUP(A228,collections!A:A,collections!Y:Y),[1]SSD!$B:$B,0), 6)</f>
        <v>0.52880794701986755</v>
      </c>
      <c r="D228">
        <f>INDEX('[1]Fruit+seed'!$A:$E, MATCH(LOOKUP(A228,collections!A:A,collections!Y:Y),'[1]Fruit+seed'!$A:$A,0), 4)</f>
        <v>7</v>
      </c>
      <c r="E228">
        <f>INDEX('[1]Fruit+seed'!$A:$E, MATCH(LOOKUP(A228,collections!A:A,collections!Y:Y),'[1]Fruit+seed'!$A:$A,0), 2)</f>
        <v>395.7</v>
      </c>
      <c r="F228">
        <f>INDEX([1]Collections!$A:$Z, MATCH(LOOKUP(A228,collections!A:A,collections!Y:Y),[1]Collections!$C:$C,0), 8)</f>
        <v>9</v>
      </c>
      <c r="G228">
        <f>INDEX([1]Collections!$A:$Z, MATCH(LOOKUP(A228,collections!A:A,collections!Y:Y),[1]Collections!$C:$C,0), 15)</f>
        <v>30</v>
      </c>
    </row>
    <row r="229" spans="1:7" x14ac:dyDescent="0.2">
      <c r="A229" s="16" t="s">
        <v>552</v>
      </c>
      <c r="B229" t="str">
        <f>LOOKUP(A229,collections!A:A,collections!D:D)</f>
        <v>E.ova</v>
      </c>
      <c r="C229">
        <f>INDEX([1]SSD!$A:$G, MATCH(LOOKUP(A229,collections!A:A,collections!Y:Y),[1]SSD!$B:$B,0), 6)</f>
        <v>0.89929577464788735</v>
      </c>
      <c r="D229">
        <f>INDEX('[1]Fruit+seed'!$A:$E, MATCH(LOOKUP(A229,collections!A:A,collections!Y:Y),'[1]Fruit+seed'!$A:$A,0), 4)</f>
        <v>3</v>
      </c>
      <c r="E229">
        <f>INDEX('[1]Fruit+seed'!$A:$E, MATCH(LOOKUP(A229,collections!A:A,collections!Y:Y),'[1]Fruit+seed'!$A:$A,0), 2)</f>
        <v>541.5</v>
      </c>
      <c r="F229">
        <f>INDEX([1]Collections!$A:$Z, MATCH(LOOKUP(A229,collections!A:A,collections!Y:Y),[1]Collections!$C:$C,0), 8)</f>
        <v>17.100000000000001</v>
      </c>
      <c r="G229">
        <f>INDEX([1]Collections!$A:$Z, MATCH(LOOKUP(A229,collections!A:A,collections!Y:Y),[1]Collections!$C:$C,0), 15)</f>
        <v>133</v>
      </c>
    </row>
    <row r="230" spans="1:7" x14ac:dyDescent="0.2">
      <c r="A230" s="16" t="s">
        <v>553</v>
      </c>
      <c r="B230" t="str">
        <f>LOOKUP(A230,collections!A:A,collections!D:D)</f>
        <v>E.ova</v>
      </c>
      <c r="C230">
        <f>INDEX([1]SSD!$A:$G, MATCH(LOOKUP(A230,collections!A:A,collections!Y:Y),[1]SSD!$B:$B,0), 6)</f>
        <v>0.62337662337662336</v>
      </c>
      <c r="D230">
        <f>INDEX('[1]Fruit+seed'!$A:$E, MATCH(LOOKUP(A230,collections!A:A,collections!Y:Y),'[1]Fruit+seed'!$A:$A,0), 4)</f>
        <v>5.9</v>
      </c>
      <c r="E230">
        <f>INDEX('[1]Fruit+seed'!$A:$E, MATCH(LOOKUP(A230,collections!A:A,collections!Y:Y),'[1]Fruit+seed'!$A:$A,0), 2)</f>
        <v>449.6</v>
      </c>
      <c r="F230">
        <f>INDEX([1]Collections!$A:$Z, MATCH(LOOKUP(A230,collections!A:A,collections!Y:Y),[1]Collections!$C:$C,0), 8)</f>
        <v>16.5</v>
      </c>
      <c r="G230">
        <f>INDEX([1]Collections!$A:$Z, MATCH(LOOKUP(A230,collections!A:A,collections!Y:Y),[1]Collections!$C:$C,0), 15)</f>
        <v>150</v>
      </c>
    </row>
    <row r="231" spans="1:7" x14ac:dyDescent="0.2">
      <c r="A231" s="16" t="s">
        <v>554</v>
      </c>
      <c r="B231" t="str">
        <f>LOOKUP(A231,collections!A:A,collections!D:D)</f>
        <v>E.ova</v>
      </c>
      <c r="C231">
        <f>INDEX([1]SSD!$A:$G, MATCH(LOOKUP(A231,collections!A:A,collections!Y:Y),[1]SSD!$B:$B,0), 6)</f>
        <v>0.63741007194244614</v>
      </c>
      <c r="D231">
        <f>INDEX('[1]Fruit+seed'!$A:$E, MATCH(LOOKUP(A231,collections!A:A,collections!Y:Y),'[1]Fruit+seed'!$A:$A,0), 4)</f>
        <v>8.1</v>
      </c>
      <c r="E231">
        <f>INDEX('[1]Fruit+seed'!$A:$E, MATCH(LOOKUP(A231,collections!A:A,collections!Y:Y),'[1]Fruit+seed'!$A:$A,0), 2)</f>
        <v>480.2</v>
      </c>
    </row>
    <row r="232" spans="1:7" x14ac:dyDescent="0.2">
      <c r="A232" s="16" t="s">
        <v>555</v>
      </c>
      <c r="B232" t="str">
        <f>LOOKUP(A232,collections!A:A,collections!D:D)</f>
        <v>E.ova</v>
      </c>
      <c r="C232">
        <f>INDEX([1]SSD!$A:$G, MATCH(LOOKUP(A232,collections!A:A,collections!Y:Y),[1]SSD!$B:$B,0), 6)</f>
        <v>0.58862523540489642</v>
      </c>
      <c r="D232">
        <f>INDEX('[1]Fruit+seed'!$A:$E, MATCH(LOOKUP(A232,collections!A:A,collections!Y:Y),'[1]Fruit+seed'!$A:$A,0), 4)</f>
        <v>2.2000000000000002</v>
      </c>
      <c r="E232">
        <f>INDEX('[1]Fruit+seed'!$A:$E, MATCH(LOOKUP(A232,collections!A:A,collections!Y:Y),'[1]Fruit+seed'!$A:$A,0), 2)</f>
        <v>287.3</v>
      </c>
      <c r="F232">
        <f>INDEX([1]Collections!$A:$Z, MATCH(LOOKUP(A232,collections!A:A,collections!Y:Y),[1]Collections!$C:$C,0), 8)</f>
        <v>16.399999999999999</v>
      </c>
      <c r="G232">
        <f>INDEX([1]Collections!$A:$Z, MATCH(LOOKUP(A232,collections!A:A,collections!Y:Y),[1]Collections!$C:$C,0), 15)</f>
        <v>135</v>
      </c>
    </row>
    <row r="233" spans="1:7" x14ac:dyDescent="0.2">
      <c r="A233" s="16" t="s">
        <v>556</v>
      </c>
      <c r="B233" t="str">
        <f>LOOKUP(A233,collections!A:A,collections!D:D)</f>
        <v>E.bau</v>
      </c>
      <c r="C233">
        <f>INDEX([1]SSD!$A:$G, MATCH(LOOKUP(A233,collections!A:A,collections!Y:Y),[1]SSD!$B:$B,0), 6)</f>
        <v>0.60699999999999998</v>
      </c>
      <c r="F233">
        <f>INDEX([1]Collections!$A:$Z, MATCH(LOOKUP(A233,collections!A:A,collections!Y:Y),[1]Collections!$C:$C,0), 8)</f>
        <v>27</v>
      </c>
      <c r="G233">
        <f>INDEX([1]Collections!$A:$Z, MATCH(LOOKUP(A233,collections!A:A,collections!Y:Y),[1]Collections!$C:$C,0), 15)</f>
        <v>165</v>
      </c>
    </row>
    <row r="234" spans="1:7" x14ac:dyDescent="0.2">
      <c r="A234" s="16" t="s">
        <v>557</v>
      </c>
      <c r="B234" t="str">
        <f>LOOKUP(A234,collections!A:A,collections!D:D)</f>
        <v>E.bau</v>
      </c>
      <c r="C234">
        <f>INDEX([1]SSD!$A:$G, MATCH(LOOKUP(A234,collections!A:A,collections!Y:Y),[1]SSD!$B:$B,0), 6)</f>
        <v>0.62108374384236453</v>
      </c>
      <c r="F234">
        <f>INDEX([1]Collections!$A:$Z, MATCH(LOOKUP(A234,collections!A:A,collections!Y:Y),[1]Collections!$C:$C,0), 8)</f>
        <v>29</v>
      </c>
      <c r="G234">
        <f>INDEX([1]Collections!$A:$Z, MATCH(LOOKUP(A234,collections!A:A,collections!Y:Y),[1]Collections!$C:$C,0), 15)</f>
        <v>240</v>
      </c>
    </row>
    <row r="235" spans="1:7" x14ac:dyDescent="0.2">
      <c r="A235" s="16" t="s">
        <v>558</v>
      </c>
      <c r="B235" t="str">
        <f>LOOKUP(A235,collections!A:A,collections!D:D)</f>
        <v>E.bau</v>
      </c>
      <c r="C235">
        <f>INDEX([1]SSD!$A:$G, MATCH(LOOKUP(A235,collections!A:A,collections!Y:Y),[1]SSD!$B:$B,0), 6)</f>
        <v>0.56159292035398223</v>
      </c>
      <c r="F235">
        <f>INDEX([1]Collections!$A:$Z, MATCH(LOOKUP(A235,collections!A:A,collections!Y:Y),[1]Collections!$C:$C,0), 8)</f>
        <v>19</v>
      </c>
      <c r="G235">
        <f>INDEX([1]Collections!$A:$Z, MATCH(LOOKUP(A235,collections!A:A,collections!Y:Y),[1]Collections!$C:$C,0), 15)</f>
        <v>345</v>
      </c>
    </row>
    <row r="236" spans="1:7" x14ac:dyDescent="0.2">
      <c r="A236" s="16" t="s">
        <v>559</v>
      </c>
      <c r="B236" t="str">
        <f>LOOKUP(A236,collections!A:A,collections!D:D)</f>
        <v>A.cos</v>
      </c>
      <c r="C236">
        <f>INDEX([1]SSD!$A:$G, MATCH(LOOKUP(A236,collections!A:A,collections!Y:Y),[1]SSD!$B:$B,0), 6)</f>
        <v>0.53126654064272216</v>
      </c>
      <c r="D236">
        <f>INDEX('[1]Fruit+seed'!$A:$E, MATCH(LOOKUP(A236,collections!A:A,collections!Y:Y),'[1]Fruit+seed'!$A:$A,0), 4)</f>
        <v>122.7</v>
      </c>
      <c r="E236">
        <f>INDEX('[1]Fruit+seed'!$A:$E, MATCH(LOOKUP(A236,collections!A:A,collections!Y:Y),'[1]Fruit+seed'!$A:$A,0), 2)</f>
        <v>4016.5</v>
      </c>
      <c r="F236">
        <f>INDEX([1]Collections!$A:$Z, MATCH(LOOKUP(A236,collections!A:A,collections!Y:Y),[1]Collections!$C:$C,0), 8)</f>
        <v>18</v>
      </c>
      <c r="G236">
        <f>INDEX([1]Collections!$A:$Z, MATCH(LOOKUP(A236,collections!A:A,collections!Y:Y),[1]Collections!$C:$C,0), 15)</f>
        <v>70</v>
      </c>
    </row>
    <row r="237" spans="1:7" x14ac:dyDescent="0.2">
      <c r="A237" s="16" t="s">
        <v>560</v>
      </c>
      <c r="B237" t="str">
        <f>LOOKUP(A237,collections!A:A,collections!D:D)</f>
        <v>A.cos</v>
      </c>
      <c r="C237">
        <f>INDEX([1]SSD!$A:$G, MATCH(LOOKUP(A237,collections!A:A,collections!Y:Y),[1]SSD!$B:$B,0), 6)</f>
        <v>0.53984168865435356</v>
      </c>
      <c r="E237">
        <f>INDEX('[1]Fruit+seed'!$A:$E, MATCH(LOOKUP(A237,collections!A:A,collections!Y:Y),'[1]Fruit+seed'!$A:$A,0), 2)</f>
        <v>1595.3</v>
      </c>
      <c r="F237">
        <f>INDEX([1]Collections!$A:$Z, MATCH(LOOKUP(A237,collections!A:A,collections!Y:Y),[1]Collections!$C:$C,0), 8)</f>
        <v>10</v>
      </c>
      <c r="G237">
        <f>INDEX([1]Collections!$A:$Z, MATCH(LOOKUP(A237,collections!A:A,collections!Y:Y),[1]Collections!$C:$C,0), 15)</f>
        <v>45</v>
      </c>
    </row>
    <row r="238" spans="1:7" x14ac:dyDescent="0.2">
      <c r="A238" s="16" t="s">
        <v>561</v>
      </c>
      <c r="B238" t="str">
        <f>LOOKUP(A238,collections!A:A,collections!D:D)</f>
        <v>A.cos</v>
      </c>
      <c r="C238">
        <f>INDEX([1]SSD!$A:$G, MATCH(LOOKUP(A238,collections!A:A,collections!Y:Y),[1]SSD!$B:$B,0), 6)</f>
        <v>0.57530172413793113</v>
      </c>
      <c r="D238">
        <f>INDEX('[1]Fruit+seed'!$A:$E, MATCH(LOOKUP(A238,collections!A:A,collections!Y:Y),'[1]Fruit+seed'!$A:$A,0), 4)</f>
        <v>102.9</v>
      </c>
      <c r="E238">
        <f>INDEX('[1]Fruit+seed'!$A:$E, MATCH(LOOKUP(A238,collections!A:A,collections!Y:Y),'[1]Fruit+seed'!$A:$A,0), 2)</f>
        <v>2314.3000000000002</v>
      </c>
      <c r="F238">
        <f>INDEX([1]Collections!$A:$Z, MATCH(LOOKUP(A238,collections!A:A,collections!Y:Y),[1]Collections!$C:$C,0), 8)</f>
        <v>9</v>
      </c>
      <c r="G238">
        <f>INDEX([1]Collections!$A:$Z, MATCH(LOOKUP(A238,collections!A:A,collections!Y:Y),[1]Collections!$C:$C,0), 15)</f>
        <v>50</v>
      </c>
    </row>
    <row r="239" spans="1:7" x14ac:dyDescent="0.2">
      <c r="A239" s="16" t="s">
        <v>562</v>
      </c>
      <c r="B239" t="str">
        <f>LOOKUP(A239,collections!A:A,collections!D:D)</f>
        <v>C.mac</v>
      </c>
      <c r="C239">
        <f>INDEX([1]SSD!$A:$G, MATCH(LOOKUP(A239,collections!A:A,collections!Y:Y),[1]SSD!$B:$B,0), 6)</f>
        <v>0.49476000000000003</v>
      </c>
      <c r="F239">
        <f>INDEX([1]Collections!$A:$Z, MATCH(LOOKUP(A239,collections!A:A,collections!Y:Y),[1]Collections!$C:$C,0), 8)</f>
        <v>27</v>
      </c>
      <c r="G239">
        <f>INDEX([1]Collections!$A:$Z, MATCH(LOOKUP(A239,collections!A:A,collections!Y:Y),[1]Collections!$C:$C,0), 15)</f>
        <v>125</v>
      </c>
    </row>
    <row r="240" spans="1:7" x14ac:dyDescent="0.2">
      <c r="A240" s="16" t="s">
        <v>563</v>
      </c>
      <c r="B240" t="str">
        <f>LOOKUP(A240,collections!A:A,collections!D:D)</f>
        <v>C.mac</v>
      </c>
      <c r="C240">
        <f>INDEX([1]SSD!$A:$G, MATCH(LOOKUP(A240,collections!A:A,collections!Y:Y),[1]SSD!$B:$B,0), 6)</f>
        <v>0.5110507246376812</v>
      </c>
      <c r="D240">
        <f>INDEX('[1]Fruit+seed'!$A:$E, MATCH(LOOKUP(A240,collections!A:A,collections!Y:Y),'[1]Fruit+seed'!$A:$A,0), 4)</f>
        <v>79.400000000000006</v>
      </c>
      <c r="E240">
        <f>INDEX('[1]Fruit+seed'!$A:$E, MATCH(LOOKUP(A240,collections!A:A,collections!Y:Y),'[1]Fruit+seed'!$A:$A,0), 2)</f>
        <v>3372.2</v>
      </c>
      <c r="F240">
        <f>INDEX([1]Collections!$A:$Z, MATCH(LOOKUP(A240,collections!A:A,collections!Y:Y),[1]Collections!$C:$C,0), 8)</f>
        <v>10</v>
      </c>
      <c r="G240">
        <f>INDEX([1]Collections!$A:$Z, MATCH(LOOKUP(A240,collections!A:A,collections!Y:Y),[1]Collections!$C:$C,0), 15)</f>
        <v>135</v>
      </c>
    </row>
    <row r="241" spans="1:7" x14ac:dyDescent="0.2">
      <c r="A241" s="16" t="s">
        <v>564</v>
      </c>
      <c r="B241" t="str">
        <f>LOOKUP(A241,collections!A:A,collections!D:D)</f>
        <v>C.mac</v>
      </c>
      <c r="D241">
        <f>INDEX('[1]Fruit+seed'!$A:$E, MATCH(LOOKUP(A241,collections!A:A,collections!Y:Y),'[1]Fruit+seed'!$A:$A,0), 4)</f>
        <v>77.400000000000006</v>
      </c>
      <c r="E241">
        <f>INDEX('[1]Fruit+seed'!$A:$E, MATCH(LOOKUP(A241,collections!A:A,collections!Y:Y),'[1]Fruit+seed'!$A:$A,0), 2)</f>
        <v>2323.9</v>
      </c>
    </row>
    <row r="242" spans="1:7" x14ac:dyDescent="0.2">
      <c r="A242" s="16" t="s">
        <v>565</v>
      </c>
      <c r="B242" t="str">
        <f>LOOKUP(A242,collections!A:A,collections!D:D)</f>
        <v>C.mac</v>
      </c>
      <c r="C242">
        <f>INDEX([1]SSD!$A:$G, MATCH(LOOKUP(A242,collections!A:A,collections!Y:Y),[1]SSD!$B:$B,0), 6)</f>
        <v>0.61131578947368426</v>
      </c>
    </row>
    <row r="243" spans="1:7" x14ac:dyDescent="0.2">
      <c r="A243" s="16" t="s">
        <v>566</v>
      </c>
      <c r="B243" t="str">
        <f>LOOKUP(A243,collections!A:A,collections!D:D)</f>
        <v>A.cos</v>
      </c>
      <c r="C243">
        <f>INDEX([1]SSD!$A:$G, MATCH(LOOKUP(A243,collections!A:A,collections!Y:Y),[1]SSD!$B:$B,0), 6)</f>
        <v>0.49346153846153845</v>
      </c>
      <c r="D243">
        <f>INDEX('[1]Fruit+seed'!$A:$E, MATCH(LOOKUP(A243,collections!A:A,collections!Y:Y),'[1]Fruit+seed'!$A:$A,0), 4)</f>
        <v>136.4</v>
      </c>
      <c r="E243">
        <f>INDEX('[1]Fruit+seed'!$A:$E, MATCH(LOOKUP(A243,collections!A:A,collections!Y:Y),'[1]Fruit+seed'!$A:$A,0), 2)</f>
        <v>3024.3</v>
      </c>
      <c r="F243">
        <f>INDEX([1]Collections!$A:$Z, MATCH(LOOKUP(A243,collections!A:A,collections!Y:Y),[1]Collections!$C:$C,0), 8)</f>
        <v>10</v>
      </c>
      <c r="G243">
        <f>INDEX([1]Collections!$A:$Z, MATCH(LOOKUP(A243,collections!A:A,collections!Y:Y),[1]Collections!$C:$C,0), 15)</f>
        <v>70</v>
      </c>
    </row>
    <row r="244" spans="1:7" x14ac:dyDescent="0.2">
      <c r="A244" s="16" t="s">
        <v>567</v>
      </c>
      <c r="B244" t="str">
        <f>LOOKUP(A244,collections!A:A,collections!D:D)</f>
        <v>E.fib</v>
      </c>
      <c r="C244">
        <f>INDEX([1]SSD!$A:$G, MATCH(LOOKUP(A244,collections!A:A,collections!Y:Y),[1]SSD!$B:$B,0), 6)</f>
        <v>0.70108013937282232</v>
      </c>
      <c r="D244">
        <f>INDEX('[1]Fruit+seed'!$A:$E, MATCH(LOOKUP(A244,collections!A:A,collections!Y:Y),'[1]Fruit+seed'!$A:$A,0), 4)</f>
        <v>2.6</v>
      </c>
      <c r="E244">
        <f>INDEX('[1]Fruit+seed'!$A:$E, MATCH(LOOKUP(A244,collections!A:A,collections!Y:Y),'[1]Fruit+seed'!$A:$A,0), 2)</f>
        <v>621</v>
      </c>
      <c r="F244">
        <f>INDEX([1]Collections!$A:$Z, MATCH(LOOKUP(A244,collections!A:A,collections!Y:Y),[1]Collections!$C:$C,0), 8)</f>
        <v>20.5</v>
      </c>
      <c r="G244">
        <f>INDEX([1]Collections!$A:$Z, MATCH(LOOKUP(A244,collections!A:A,collections!Y:Y),[1]Collections!$C:$C,0), 15)</f>
        <v>100</v>
      </c>
    </row>
    <row r="245" spans="1:7" x14ac:dyDescent="0.2">
      <c r="A245" s="16" t="s">
        <v>568</v>
      </c>
      <c r="B245" t="str">
        <f>LOOKUP(A245,collections!A:A,collections!D:D)</f>
        <v>E.fib</v>
      </c>
      <c r="C245">
        <f>INDEX([1]SSD!$A:$G, MATCH(LOOKUP(A245,collections!A:A,collections!Y:Y),[1]SSD!$B:$B,0), 6)</f>
        <v>0.61909584086799274</v>
      </c>
      <c r="D245">
        <f>INDEX('[1]Fruit+seed'!$A:$E, MATCH(LOOKUP(A245,collections!A:A,collections!Y:Y),'[1]Fruit+seed'!$A:$A,0), 4)</f>
        <v>7.6</v>
      </c>
      <c r="E245">
        <f>INDEX('[1]Fruit+seed'!$A:$E, MATCH(LOOKUP(A245,collections!A:A,collections!Y:Y),'[1]Fruit+seed'!$A:$A,0), 2)</f>
        <v>756.6</v>
      </c>
      <c r="F245">
        <f>INDEX([1]Collections!$A:$Z, MATCH(LOOKUP(A245,collections!A:A,collections!Y:Y),[1]Collections!$C:$C,0), 8)</f>
        <v>16</v>
      </c>
      <c r="G245">
        <f>INDEX([1]Collections!$A:$Z, MATCH(LOOKUP(A245,collections!A:A,collections!Y:Y),[1]Collections!$C:$C,0), 15)</f>
        <v>62</v>
      </c>
    </row>
    <row r="246" spans="1:7" x14ac:dyDescent="0.2">
      <c r="A246" s="16" t="s">
        <v>569</v>
      </c>
      <c r="B246" t="str">
        <f>LOOKUP(A246,collections!A:A,collections!D:D)</f>
        <v>E.fib</v>
      </c>
      <c r="C246">
        <f>INDEX([1]SSD!$A:$G, MATCH(LOOKUP(A246,collections!A:A,collections!Y:Y),[1]SSD!$B:$B,0), 6)</f>
        <v>0.66175531914893615</v>
      </c>
      <c r="D246">
        <f>INDEX('[1]Fruit+seed'!$A:$E, MATCH(LOOKUP(A246,collections!A:A,collections!Y:Y),'[1]Fruit+seed'!$A:$A,0), 4)</f>
        <v>5.8</v>
      </c>
      <c r="E246">
        <f>INDEX('[1]Fruit+seed'!$A:$E, MATCH(LOOKUP(A246,collections!A:A,collections!Y:Y),'[1]Fruit+seed'!$A:$A,0), 2)</f>
        <v>738.7</v>
      </c>
      <c r="F246">
        <f>INDEX([1]Collections!$A:$Z, MATCH(LOOKUP(A246,collections!A:A,collections!Y:Y),[1]Collections!$C:$C,0), 8)</f>
        <v>12</v>
      </c>
      <c r="G246">
        <f>INDEX([1]Collections!$A:$Z, MATCH(LOOKUP(A246,collections!A:A,collections!Y:Y),[1]Collections!$C:$C,0), 15)</f>
        <v>45</v>
      </c>
    </row>
    <row r="247" spans="1:7" x14ac:dyDescent="0.2">
      <c r="A247" s="16" t="s">
        <v>570</v>
      </c>
      <c r="B247" t="str">
        <f>LOOKUP(A247,collections!A:A,collections!D:D)</f>
        <v>E.bot</v>
      </c>
      <c r="C247">
        <f>INDEX([1]SSD!$A:$G, MATCH(LOOKUP(A247,collections!A:A,collections!Y:Y),[1]SSD!$B:$B,0), 6)</f>
        <v>0.5093333333333333</v>
      </c>
      <c r="D247">
        <f>INDEX('[1]Fruit+seed'!$A:$E, MATCH(LOOKUP(A247,collections!A:A,collections!Y:Y),'[1]Fruit+seed'!$A:$A,0), 4)</f>
        <v>5.2</v>
      </c>
      <c r="E247">
        <f>INDEX('[1]Fruit+seed'!$A:$E, MATCH(LOOKUP(A247,collections!A:A,collections!Y:Y),'[1]Fruit+seed'!$A:$A,0), 2)</f>
        <v>609.79999999999995</v>
      </c>
      <c r="F247">
        <f>INDEX([1]Collections!$A:$Z, MATCH(LOOKUP(A247,collections!A:A,collections!Y:Y),[1]Collections!$C:$C,0), 8)</f>
        <v>25.4</v>
      </c>
      <c r="G247">
        <f>INDEX([1]Collections!$A:$Z, MATCH(LOOKUP(A247,collections!A:A,collections!Y:Y),[1]Collections!$C:$C,0), 15)</f>
        <v>225</v>
      </c>
    </row>
    <row r="248" spans="1:7" x14ac:dyDescent="0.2">
      <c r="A248" s="16" t="s">
        <v>587</v>
      </c>
      <c r="B248" t="str">
        <f>LOOKUP(A248,collections!A:A,collections!D:D)</f>
        <v>E.bot</v>
      </c>
      <c r="F248">
        <f>INDEX([1]Collections!$A:$Z, MATCH(LOOKUP(A248,collections!A:A,collections!Y:Y),[1]Collections!$C:$C,0), 8)</f>
        <v>16</v>
      </c>
      <c r="G248">
        <f>INDEX([1]Collections!$A:$Z, MATCH(LOOKUP(A248,collections!A:A,collections!Y:Y),[1]Collections!$C:$C,0), 15)</f>
        <v>160</v>
      </c>
    </row>
    <row r="249" spans="1:7" x14ac:dyDescent="0.2">
      <c r="A249" s="16" t="s">
        <v>588</v>
      </c>
      <c r="B249" t="str">
        <f>LOOKUP(A249,collections!A:A,collections!D:D)</f>
        <v>E.bot</v>
      </c>
      <c r="C249">
        <f>INDEX([1]SSD!$A:$G, MATCH(LOOKUP(A249,collections!A:A,collections!Y:Y),[1]SSD!$B:$B,0), 6)</f>
        <v>0.53286713286713294</v>
      </c>
      <c r="D249">
        <f>INDEX('[1]Fruit+seed'!$A:$E, MATCH(LOOKUP(A249,collections!A:A,collections!Y:Y),'[1]Fruit+seed'!$A:$A,0), 4)</f>
        <v>8.1999999999999993</v>
      </c>
      <c r="E249">
        <f>INDEX('[1]Fruit+seed'!$A:$E, MATCH(LOOKUP(A249,collections!A:A,collections!Y:Y),'[1]Fruit+seed'!$A:$A,0), 2)</f>
        <v>1089.5999999999999</v>
      </c>
      <c r="G249">
        <f>INDEX([1]Collections!$A:$Z, MATCH(LOOKUP(A249,collections!A:A,collections!Y:Y),[1]Collections!$C:$C,0), 15)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2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595</v>
      </c>
      <c r="B1" t="str">
        <f>INDEX(counts!B:C, MATCH(A1, counts!C:C, 0), 1)</f>
        <v>Angophora costata</v>
      </c>
    </row>
    <row r="2" spans="1:2" x14ac:dyDescent="0.2">
      <c r="A2" t="s">
        <v>455</v>
      </c>
      <c r="B2" t="str">
        <f>INDEX(counts!B:C, MATCH(A2, counts!C:C, 0), 1)</f>
        <v>Angophora floribunda</v>
      </c>
    </row>
    <row r="3" spans="1:2" x14ac:dyDescent="0.2">
      <c r="A3" t="s">
        <v>454</v>
      </c>
      <c r="B3" t="str">
        <f>INDEX(counts!B:C, MATCH(A3, counts!C:C, 0), 1)</f>
        <v>Corymbia gummifera</v>
      </c>
    </row>
    <row r="4" spans="1:2" x14ac:dyDescent="0.2">
      <c r="A4" t="s">
        <v>596</v>
      </c>
      <c r="B4" t="str">
        <f>INDEX(counts!B:C, MATCH(A4, counts!C:C, 0), 1)</f>
        <v>Corymbia maculata</v>
      </c>
    </row>
    <row r="5" spans="1:2" x14ac:dyDescent="0.2">
      <c r="A5" t="s">
        <v>166</v>
      </c>
      <c r="B5" t="str">
        <f>INDEX(counts!B:C, MATCH(A5, counts!C:C, 0), 1)</f>
        <v>Eucalyptus agglomerata</v>
      </c>
    </row>
    <row r="6" spans="1:2" x14ac:dyDescent="0.2">
      <c r="A6" t="s">
        <v>171</v>
      </c>
      <c r="B6" t="str">
        <f>INDEX(counts!B:C, MATCH(A6, counts!C:C, 0), 1)</f>
        <v>Eucalyptus albens</v>
      </c>
    </row>
    <row r="7" spans="1:2" x14ac:dyDescent="0.2">
      <c r="A7" t="s">
        <v>66</v>
      </c>
      <c r="B7" t="str">
        <f>INDEX(counts!B:C, MATCH(A7, counts!C:C, 0), 1)</f>
        <v>Eucalyptus angophoroides</v>
      </c>
    </row>
    <row r="8" spans="1:2" x14ac:dyDescent="0.2">
      <c r="A8" t="s">
        <v>167</v>
      </c>
      <c r="B8" t="str">
        <f>INDEX(counts!B:C, MATCH(A8, counts!C:C, 0), 1)</f>
        <v>Eucalyptus baueriana</v>
      </c>
    </row>
    <row r="9" spans="1:2" x14ac:dyDescent="0.2">
      <c r="A9" t="s">
        <v>198</v>
      </c>
      <c r="B9" t="str">
        <f>INDEX(counts!B:C, MATCH(A9, counts!C:C, 0), 1)</f>
        <v>Eucalyptus baxteri</v>
      </c>
    </row>
    <row r="10" spans="1:2" x14ac:dyDescent="0.2">
      <c r="A10" t="s">
        <v>168</v>
      </c>
      <c r="B10" t="str">
        <f>INDEX(counts!B:C, MATCH(A10, counts!C:C, 0), 1)</f>
        <v>Eucalyptus bosistoana</v>
      </c>
    </row>
    <row r="11" spans="1:2" x14ac:dyDescent="0.2">
      <c r="A11" t="s">
        <v>598</v>
      </c>
      <c r="B11" t="str">
        <f>INDEX(counts!B:C, MATCH(A11, counts!C:C, 0), 1)</f>
        <v>Eucalyptus botryoides</v>
      </c>
    </row>
    <row r="12" spans="1:2" x14ac:dyDescent="0.2">
      <c r="A12" t="s">
        <v>318</v>
      </c>
      <c r="B12" t="str">
        <f>INDEX(counts!B:C, MATCH(A12, counts!C:C, 0), 1)</f>
        <v>Eucalyptus bridgesiana</v>
      </c>
    </row>
    <row r="13" spans="1:2" x14ac:dyDescent="0.2">
      <c r="A13" t="s">
        <v>70</v>
      </c>
      <c r="B13" t="str">
        <f>INDEX(counts!B:C, MATCH(A13, counts!C:C, 0), 1)</f>
        <v>Eucalyptus camaldulensis</v>
      </c>
    </row>
    <row r="14" spans="1:2" x14ac:dyDescent="0.2">
      <c r="A14" t="s">
        <v>317</v>
      </c>
      <c r="B14" t="str">
        <f>INDEX(counts!B:C, MATCH(A14, counts!C:C, 0), 1)</f>
        <v>Eucalyptus croajingolensis</v>
      </c>
    </row>
    <row r="15" spans="1:2" x14ac:dyDescent="0.2">
      <c r="A15" t="s">
        <v>67</v>
      </c>
      <c r="B15" t="str">
        <f>INDEX(counts!B:C, MATCH(A15, counts!C:C, 0), 1)</f>
        <v>Eucalyptus consideniana</v>
      </c>
    </row>
    <row r="16" spans="1:2" x14ac:dyDescent="0.2">
      <c r="A16" t="s">
        <v>68</v>
      </c>
      <c r="B16" t="str">
        <f>INDEX(counts!B:C, MATCH(A16, counts!C:C, 0), 1)</f>
        <v>Eucalyptus conspicua</v>
      </c>
    </row>
    <row r="17" spans="1:2" x14ac:dyDescent="0.2">
      <c r="A17" t="s">
        <v>196</v>
      </c>
      <c r="B17" t="str">
        <f>INDEX(counts!B:C, MATCH(A17, counts!C:C, 0), 1)</f>
        <v>Eucalyptus cypellocarpa</v>
      </c>
    </row>
    <row r="18" spans="1:2" x14ac:dyDescent="0.2">
      <c r="A18" t="s">
        <v>512</v>
      </c>
      <c r="B18" t="str">
        <f>INDEX(counts!B:C, MATCH(A18, counts!C:C, 0), 1)</f>
        <v>Eucalyptus delegatensis</v>
      </c>
    </row>
    <row r="19" spans="1:2" x14ac:dyDescent="0.2">
      <c r="A19" t="s">
        <v>210</v>
      </c>
      <c r="B19" t="str">
        <f>INDEX(counts!B:C, MATCH(A19, counts!C:C, 0), 1)</f>
        <v>Eucalyptus dives</v>
      </c>
    </row>
    <row r="20" spans="1:2" x14ac:dyDescent="0.2">
      <c r="A20" t="s">
        <v>312</v>
      </c>
      <c r="B20" t="str">
        <f>INDEX(counts!B:C, MATCH(A20, counts!C:C, 0), 1)</f>
        <v>Eucalyptus elata</v>
      </c>
    </row>
    <row r="21" spans="1:2" x14ac:dyDescent="0.2">
      <c r="A21" t="s">
        <v>313</v>
      </c>
      <c r="B21" t="str">
        <f>INDEX(counts!B:C, MATCH(A21, counts!C:C, 0), 1)</f>
        <v>Eucalyptus eugenioides</v>
      </c>
    </row>
    <row r="22" spans="1:2" x14ac:dyDescent="0.2">
      <c r="A22" t="s">
        <v>261</v>
      </c>
      <c r="B22" t="str">
        <f>INDEX(counts!B:C, MATCH(A22, counts!C:C, 0), 1)</f>
        <v>Eucalyptus fastigata</v>
      </c>
    </row>
    <row r="23" spans="1:2" x14ac:dyDescent="0.2">
      <c r="A23" t="s">
        <v>597</v>
      </c>
      <c r="B23" t="str">
        <f>INDEX(counts!B:C, MATCH(A23, counts!C:C, 0), 1)</f>
        <v>Eucalyptus fibrosa</v>
      </c>
    </row>
    <row r="24" spans="1:2" x14ac:dyDescent="0.2">
      <c r="A24" t="s">
        <v>69</v>
      </c>
      <c r="B24" t="str">
        <f>INDEX(counts!B:C, MATCH(A24, counts!C:C, 0), 1)</f>
        <v>Eucalyptus fulgens</v>
      </c>
    </row>
    <row r="25" spans="1:2" x14ac:dyDescent="0.2">
      <c r="A25" t="s">
        <v>64</v>
      </c>
      <c r="B25" t="str">
        <f>INDEX(counts!B:C, MATCH(A25, counts!C:C, 0), 1)</f>
        <v>Eucalyptus glaucescens</v>
      </c>
    </row>
    <row r="26" spans="1:2" x14ac:dyDescent="0.2">
      <c r="A26" t="s">
        <v>314</v>
      </c>
      <c r="B26" t="str">
        <f>INDEX(counts!B:C, MATCH(A26, counts!C:C, 0), 1)</f>
        <v>Eucalyptus globoidea</v>
      </c>
    </row>
    <row r="27" spans="1:2" x14ac:dyDescent="0.2">
      <c r="A27" t="s">
        <v>315</v>
      </c>
      <c r="B27" t="str">
        <f>INDEX(counts!B:C, MATCH(A27, counts!C:C, 0), 1)</f>
        <v>Eucalyptus globulus subsp. bicostata</v>
      </c>
    </row>
    <row r="28" spans="1:2" x14ac:dyDescent="0.2">
      <c r="A28" t="s">
        <v>227</v>
      </c>
      <c r="B28" t="str">
        <f>INDEX(counts!B:C, MATCH(A28, counts!C:C, 0), 1)</f>
        <v>Eucalyptus goniocalyx</v>
      </c>
    </row>
    <row r="29" spans="1:2" x14ac:dyDescent="0.2">
      <c r="A29" t="s">
        <v>155</v>
      </c>
      <c r="B29" t="str">
        <f>INDEX(counts!B:C, MATCH(A29, counts!C:C, 0), 1)</f>
        <v>Eucalyptus kitsoniana</v>
      </c>
    </row>
    <row r="30" spans="1:2" x14ac:dyDescent="0.2">
      <c r="A30" t="s">
        <v>511</v>
      </c>
      <c r="B30" t="str">
        <f>INDEX(counts!B:C, MATCH(A30, counts!C:C, 0), 1)</f>
        <v>Eucalyptus kybeanensis</v>
      </c>
    </row>
    <row r="31" spans="1:2" x14ac:dyDescent="0.2">
      <c r="A31" t="s">
        <v>316</v>
      </c>
      <c r="B31" t="str">
        <f>INDEX(counts!B:C, MATCH(A31, counts!C:C, 0), 1)</f>
        <v>Eucalyptus longifolia</v>
      </c>
    </row>
    <row r="32" spans="1:2" x14ac:dyDescent="0.2">
      <c r="A32" t="s">
        <v>176</v>
      </c>
      <c r="B32" t="str">
        <f>INDEX(counts!B:C, MATCH(A32, counts!C:C, 0), 1)</f>
        <v>Eucalyptus macrorhyncha</v>
      </c>
    </row>
    <row r="33" spans="1:2" x14ac:dyDescent="0.2">
      <c r="A33" t="s">
        <v>539</v>
      </c>
      <c r="B33" t="str">
        <f>INDEX(counts!B:C, MATCH(A33, counts!C:C, 0), 1)</f>
        <v>Eucalyptus mannifera</v>
      </c>
    </row>
    <row r="34" spans="1:2" x14ac:dyDescent="0.2">
      <c r="A34" t="s">
        <v>232</v>
      </c>
      <c r="B34" t="str">
        <f>INDEX(counts!B:C, MATCH(A34, counts!C:C, 0), 1)</f>
        <v>Eucalyptus microcarpa</v>
      </c>
    </row>
    <row r="35" spans="1:2" x14ac:dyDescent="0.2">
      <c r="A35" t="s">
        <v>71</v>
      </c>
      <c r="B35" t="str">
        <f>INDEX(counts!B:C, MATCH(A35, counts!C:C, 0), 1)</f>
        <v>Eucalyptus melliodora</v>
      </c>
    </row>
    <row r="36" spans="1:2" x14ac:dyDescent="0.2">
      <c r="A36" t="s">
        <v>260</v>
      </c>
      <c r="B36" t="str">
        <f>INDEX(counts!B:C, MATCH(A36, counts!C:C, 0), 1)</f>
        <v>Eucalyptus muelleriana</v>
      </c>
    </row>
    <row r="37" spans="1:2" x14ac:dyDescent="0.2">
      <c r="A37" t="s">
        <v>65</v>
      </c>
      <c r="B37" t="str">
        <f>INDEX(counts!B:C, MATCH(A37, counts!C:C, 0), 1)</f>
        <v>Eucalyptus obliqua</v>
      </c>
    </row>
    <row r="38" spans="1:2" x14ac:dyDescent="0.2">
      <c r="A38" t="s">
        <v>90</v>
      </c>
      <c r="B38" t="str">
        <f>INDEX(counts!B:C, MATCH(A38, counts!C:C, 0), 1)</f>
        <v>Eucalyptus ovata</v>
      </c>
    </row>
    <row r="39" spans="1:2" x14ac:dyDescent="0.2">
      <c r="A39" t="s">
        <v>540</v>
      </c>
      <c r="B39" t="str">
        <f>INDEX(counts!B:C, MATCH(A39, counts!C:C, 0), 1)</f>
        <v>Eucalyptus paniculata</v>
      </c>
    </row>
    <row r="40" spans="1:2" x14ac:dyDescent="0.2">
      <c r="A40" t="s">
        <v>233</v>
      </c>
      <c r="B40" t="str">
        <f>INDEX(counts!B:C, MATCH(A40, counts!C:C, 0), 1)</f>
        <v>Eucalyptus polyanthemos subsp. vestita</v>
      </c>
    </row>
    <row r="41" spans="1:2" x14ac:dyDescent="0.2">
      <c r="A41" t="s">
        <v>148</v>
      </c>
      <c r="B41" t="str">
        <f>INDEX(counts!B:C, MATCH(A41, counts!C:C, 0), 1)</f>
        <v>Eucalyptus pauciflora subsp. acerina</v>
      </c>
    </row>
    <row r="42" spans="1:2" x14ac:dyDescent="0.2">
      <c r="A42" t="s">
        <v>164</v>
      </c>
      <c r="B42" t="str">
        <f>INDEX(counts!B:C, MATCH(A42, counts!C:C, 0), 1)</f>
        <v>Eucalyptus pauciflora subsp. pauciflora</v>
      </c>
    </row>
    <row r="43" spans="1:2" x14ac:dyDescent="0.2">
      <c r="A43" t="s">
        <v>63</v>
      </c>
      <c r="B43" t="str">
        <f>INDEX(counts!B:C, MATCH(A43, counts!C:C, 0), 1)</f>
        <v>Eucalyptus perriniana</v>
      </c>
    </row>
    <row r="44" spans="1:2" x14ac:dyDescent="0.2">
      <c r="A44" t="s">
        <v>262</v>
      </c>
      <c r="B44" t="str">
        <f>INDEX(counts!B:C, MATCH(A44, counts!C:C, 0), 1)</f>
        <v>Eucalyptus radiata subsp. radiata</v>
      </c>
    </row>
    <row r="45" spans="1:2" x14ac:dyDescent="0.2">
      <c r="A45" t="s">
        <v>263</v>
      </c>
      <c r="B45" t="str">
        <f>INDEX(counts!B:C, MATCH(A45, counts!C:C, 0), 1)</f>
        <v>Eucalyptus radiata subsp. robertsonii</v>
      </c>
    </row>
    <row r="46" spans="1:2" x14ac:dyDescent="0.2">
      <c r="A46" t="s">
        <v>197</v>
      </c>
      <c r="B46" t="str">
        <f>INDEX(counts!B:C, MATCH(A46, counts!C:C, 0), 1)</f>
        <v>Eucalyptus regnans</v>
      </c>
    </row>
    <row r="47" spans="1:2" x14ac:dyDescent="0.2">
      <c r="A47" t="s">
        <v>541</v>
      </c>
      <c r="B47" t="str">
        <f>INDEX(counts!B:C, MATCH(A47, counts!C:C, 0), 1)</f>
        <v>Eucalyptus rubida</v>
      </c>
    </row>
    <row r="48" spans="1:2" x14ac:dyDescent="0.2">
      <c r="A48" t="s">
        <v>199</v>
      </c>
      <c r="B48" t="str">
        <f>INDEX(counts!B:C, MATCH(A48, counts!C:C, 0), 1)</f>
        <v>Eucalyptus sieberi</v>
      </c>
    </row>
    <row r="49" spans="1:2" x14ac:dyDescent="0.2">
      <c r="A49" t="s">
        <v>513</v>
      </c>
      <c r="B49" t="str">
        <f>INDEX(counts!B:C, MATCH(A49, counts!C:C, 0), 1)</f>
        <v>Eucalyptus stellulata</v>
      </c>
    </row>
    <row r="50" spans="1:2" x14ac:dyDescent="0.2">
      <c r="A50" t="s">
        <v>175</v>
      </c>
      <c r="B50" t="str">
        <f>INDEX(counts!B:C, MATCH(A50, counts!C:C, 0), 1)</f>
        <v>Eucalyptus tricarpa</v>
      </c>
    </row>
    <row r="51" spans="1:2" x14ac:dyDescent="0.2">
      <c r="A51" t="s">
        <v>165</v>
      </c>
      <c r="B51" t="str">
        <f>INDEX(counts!B:C, MATCH(A51, counts!C:C, 0), 1)</f>
        <v>Eucalyptus viminalis subsp. pryoriana</v>
      </c>
    </row>
    <row r="52" spans="1:2" x14ac:dyDescent="0.2">
      <c r="A52" t="s">
        <v>149</v>
      </c>
      <c r="B52" t="str">
        <f>INDEX(counts!B:C, MATCH(A52, counts!C:C, 0), 1)</f>
        <v>Eucalyptus viminalis subsp. viminalis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collections</vt:lpstr>
      <vt:lpstr>counts</vt:lpstr>
      <vt:lpstr>leafdata</vt:lpstr>
      <vt:lpstr>treedata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Bo Qing</dc:creator>
  <cp:lastModifiedBy>Peter Vesk</cp:lastModifiedBy>
  <dcterms:created xsi:type="dcterms:W3CDTF">2018-03-08T04:55:52Z</dcterms:created>
  <dcterms:modified xsi:type="dcterms:W3CDTF">2023-10-17T22:46:17Z</dcterms:modified>
</cp:coreProperties>
</file>