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1.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E:\p\INDUSTRIAL STATISTICS LAB\"/>
    </mc:Choice>
  </mc:AlternateContent>
  <xr:revisionPtr revIDLastSave="0" documentId="13_ncr:1_{2AAB13C0-2684-4A76-939B-66B635ABE8DC}" xr6:coauthVersionLast="47" xr6:coauthVersionMax="47" xr10:uidLastSave="{00000000-0000-0000-0000-000000000000}"/>
  <bookViews>
    <workbookView xWindow="-120" yWindow="-120" windowWidth="24240" windowHeight="13020" firstSheet="1" activeTab="10" xr2:uid="{DB9017AF-82FD-4242-A273-51E42569096F}"/>
  </bookViews>
  <sheets>
    <sheet name="CA 1" sheetId="3" r:id="rId1"/>
    <sheet name="CA 2" sheetId="5" r:id="rId2"/>
    <sheet name="CA 3" sheetId="6" r:id="rId3"/>
    <sheet name="CA 4" sheetId="7" r:id="rId4"/>
    <sheet name="CA 5" sheetId="8" r:id="rId5"/>
    <sheet name="CA 6" sheetId="9" r:id="rId6"/>
    <sheet name="CA 7" sheetId="10" r:id="rId7"/>
    <sheet name="CA 8" sheetId="11" r:id="rId8"/>
    <sheet name="CA 9" sheetId="12" r:id="rId9"/>
    <sheet name="CA 10" sheetId="13" r:id="rId10"/>
    <sheet name="CA 11" sheetId="14"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1" i="13" l="1"/>
  <c r="K42" i="13"/>
  <c r="L42" i="13"/>
  <c r="K43" i="13"/>
  <c r="L43" i="13"/>
  <c r="K44" i="13"/>
  <c r="L44" i="13"/>
  <c r="K45" i="13"/>
  <c r="L45" i="13"/>
  <c r="K46" i="13"/>
  <c r="L46" i="13"/>
  <c r="K47" i="13"/>
  <c r="L47" i="13"/>
  <c r="K48" i="13"/>
  <c r="L48" i="13"/>
  <c r="K49" i="13"/>
  <c r="L49" i="13"/>
  <c r="K50" i="13"/>
  <c r="L50" i="13"/>
  <c r="K51" i="13"/>
  <c r="L51" i="13"/>
  <c r="K52" i="13"/>
  <c r="L52" i="13"/>
  <c r="K53" i="13"/>
  <c r="L53" i="13"/>
  <c r="K54" i="13"/>
  <c r="L54" i="13"/>
  <c r="K55" i="13"/>
  <c r="L55" i="13"/>
  <c r="K56" i="13"/>
  <c r="L56" i="13"/>
  <c r="K57" i="13"/>
  <c r="L57" i="13"/>
  <c r="K58" i="13"/>
  <c r="L58" i="13"/>
  <c r="K59" i="13"/>
  <c r="L59" i="13"/>
  <c r="K60" i="13"/>
  <c r="L60" i="13"/>
  <c r="K61" i="13"/>
  <c r="L61" i="13"/>
  <c r="K62" i="13"/>
  <c r="L62" i="13"/>
  <c r="K63" i="13"/>
  <c r="L63" i="13"/>
  <c r="K64" i="13"/>
  <c r="L64" i="13"/>
  <c r="K65" i="13"/>
  <c r="L65" i="13"/>
  <c r="K66" i="13"/>
  <c r="L66" i="13"/>
  <c r="K67" i="13"/>
  <c r="L67" i="13"/>
  <c r="K68" i="13"/>
  <c r="L68" i="13"/>
  <c r="K69" i="13"/>
  <c r="L69" i="13"/>
  <c r="K70" i="13"/>
  <c r="L70" i="13"/>
  <c r="L41" i="13"/>
  <c r="H5" i="13"/>
  <c r="J42" i="13"/>
  <c r="J43" i="13"/>
  <c r="J44" i="13"/>
  <c r="J45" i="13"/>
  <c r="J46" i="13"/>
  <c r="J47" i="13"/>
  <c r="J48" i="13"/>
  <c r="J49" i="13"/>
  <c r="J50" i="13"/>
  <c r="J51" i="13"/>
  <c r="J52" i="13"/>
  <c r="J53" i="13"/>
  <c r="J54" i="13"/>
  <c r="J55" i="13"/>
  <c r="J56" i="13"/>
  <c r="J57" i="13"/>
  <c r="J58" i="13"/>
  <c r="J59" i="13"/>
  <c r="J60" i="13"/>
  <c r="J61" i="13"/>
  <c r="J62" i="13"/>
  <c r="J63" i="13"/>
  <c r="J64" i="13"/>
  <c r="J65" i="13"/>
  <c r="J66" i="13"/>
  <c r="J67" i="13"/>
  <c r="J68" i="13"/>
  <c r="J69" i="13"/>
  <c r="J70" i="13"/>
  <c r="J41" i="13"/>
  <c r="C72" i="13"/>
  <c r="D71" i="13"/>
  <c r="C73" i="13"/>
  <c r="C36" i="13"/>
  <c r="C71" i="13"/>
  <c r="H70" i="13"/>
  <c r="G70" i="13"/>
  <c r="F70" i="13"/>
  <c r="E70" i="13"/>
  <c r="H69" i="13"/>
  <c r="G69" i="13"/>
  <c r="F69" i="13"/>
  <c r="E69" i="13"/>
  <c r="H68" i="13"/>
  <c r="G68" i="13"/>
  <c r="F68" i="13"/>
  <c r="E68" i="13"/>
  <c r="H67" i="13"/>
  <c r="G67" i="13"/>
  <c r="F67" i="13"/>
  <c r="E67" i="13"/>
  <c r="H66" i="13"/>
  <c r="G66" i="13"/>
  <c r="F66" i="13"/>
  <c r="E66" i="13"/>
  <c r="H65" i="13"/>
  <c r="G65" i="13"/>
  <c r="F65" i="13"/>
  <c r="E65" i="13"/>
  <c r="H64" i="13"/>
  <c r="G64" i="13"/>
  <c r="F64" i="13"/>
  <c r="E64" i="13"/>
  <c r="H63" i="13"/>
  <c r="G63" i="13"/>
  <c r="F63" i="13"/>
  <c r="E63" i="13"/>
  <c r="H62" i="13"/>
  <c r="G62" i="13"/>
  <c r="F62" i="13"/>
  <c r="E62" i="13"/>
  <c r="H61" i="13"/>
  <c r="G61" i="13"/>
  <c r="F61" i="13"/>
  <c r="E61" i="13"/>
  <c r="H60" i="13"/>
  <c r="G60" i="13"/>
  <c r="F60" i="13"/>
  <c r="E60" i="13"/>
  <c r="H59" i="13"/>
  <c r="G59" i="13"/>
  <c r="F59" i="13"/>
  <c r="E59" i="13"/>
  <c r="H58" i="13"/>
  <c r="G58" i="13"/>
  <c r="F58" i="13"/>
  <c r="E58" i="13"/>
  <c r="H57" i="13"/>
  <c r="G57" i="13"/>
  <c r="F57" i="13"/>
  <c r="E57" i="13"/>
  <c r="H56" i="13"/>
  <c r="G56" i="13"/>
  <c r="F56" i="13"/>
  <c r="E56" i="13"/>
  <c r="H55" i="13"/>
  <c r="G55" i="13"/>
  <c r="F55" i="13"/>
  <c r="E55" i="13"/>
  <c r="H54" i="13"/>
  <c r="G54" i="13"/>
  <c r="F54" i="13"/>
  <c r="E54" i="13"/>
  <c r="H53" i="13"/>
  <c r="G53" i="13"/>
  <c r="F53" i="13"/>
  <c r="E53" i="13"/>
  <c r="H52" i="13"/>
  <c r="G52" i="13"/>
  <c r="F52" i="13"/>
  <c r="E52" i="13"/>
  <c r="H51" i="13"/>
  <c r="G51" i="13"/>
  <c r="F51" i="13"/>
  <c r="E51" i="13"/>
  <c r="H50" i="13"/>
  <c r="G50" i="13"/>
  <c r="F50" i="13"/>
  <c r="E50" i="13"/>
  <c r="H49" i="13"/>
  <c r="G49" i="13"/>
  <c r="F49" i="13"/>
  <c r="E49" i="13"/>
  <c r="H48" i="13"/>
  <c r="G48" i="13"/>
  <c r="F48" i="13"/>
  <c r="E48" i="13"/>
  <c r="H47" i="13"/>
  <c r="G47" i="13"/>
  <c r="F47" i="13"/>
  <c r="E47" i="13"/>
  <c r="H46" i="13"/>
  <c r="G46" i="13"/>
  <c r="F46" i="13"/>
  <c r="E46" i="13"/>
  <c r="H45" i="13"/>
  <c r="G45" i="13"/>
  <c r="F45" i="13"/>
  <c r="E45" i="13"/>
  <c r="H44" i="13"/>
  <c r="G44" i="13"/>
  <c r="F44" i="13"/>
  <c r="E44" i="13"/>
  <c r="H43" i="13"/>
  <c r="G43" i="13"/>
  <c r="F43" i="13"/>
  <c r="E43" i="13"/>
  <c r="H42" i="13"/>
  <c r="G42" i="13"/>
  <c r="F42" i="13"/>
  <c r="E42" i="13"/>
  <c r="H41" i="13"/>
  <c r="G41" i="13"/>
  <c r="F41" i="13"/>
  <c r="E41" i="13"/>
  <c r="G6" i="13"/>
  <c r="H6" i="13"/>
  <c r="G7" i="13"/>
  <c r="H7" i="13"/>
  <c r="G8" i="13"/>
  <c r="H8" i="13"/>
  <c r="G9" i="13"/>
  <c r="H9" i="13"/>
  <c r="G10" i="13"/>
  <c r="H10" i="13"/>
  <c r="G11" i="13"/>
  <c r="H11" i="13"/>
  <c r="G12" i="13"/>
  <c r="H12" i="13"/>
  <c r="G13" i="13"/>
  <c r="H13" i="13"/>
  <c r="G14" i="13"/>
  <c r="H14" i="13"/>
  <c r="G15" i="13"/>
  <c r="H15" i="13"/>
  <c r="G16" i="13"/>
  <c r="H16" i="13"/>
  <c r="G17" i="13"/>
  <c r="H17" i="13"/>
  <c r="G18" i="13"/>
  <c r="H18" i="13"/>
  <c r="G19" i="13"/>
  <c r="H19" i="13"/>
  <c r="G20" i="13"/>
  <c r="H20" i="13"/>
  <c r="G21" i="13"/>
  <c r="H21" i="13"/>
  <c r="G22" i="13"/>
  <c r="H22" i="13"/>
  <c r="G23" i="13"/>
  <c r="H23" i="13"/>
  <c r="G24" i="13"/>
  <c r="H24" i="13"/>
  <c r="G25" i="13"/>
  <c r="H25" i="13"/>
  <c r="G26" i="13"/>
  <c r="H26" i="13"/>
  <c r="G27" i="13"/>
  <c r="H27" i="13"/>
  <c r="G28" i="13"/>
  <c r="H28" i="13"/>
  <c r="G29" i="13"/>
  <c r="H29" i="13"/>
  <c r="G30" i="13"/>
  <c r="H30" i="13"/>
  <c r="G31" i="13"/>
  <c r="H31" i="13"/>
  <c r="G32" i="13"/>
  <c r="H32" i="13"/>
  <c r="G33" i="13"/>
  <c r="H33" i="13"/>
  <c r="G34" i="13"/>
  <c r="H34" i="13"/>
  <c r="G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5" i="13"/>
  <c r="D35" i="13"/>
  <c r="C3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5" i="13"/>
  <c r="C75" i="12"/>
  <c r="I43" i="12" s="1"/>
  <c r="I45" i="12"/>
  <c r="I47" i="12"/>
  <c r="I49" i="12"/>
  <c r="I51" i="12"/>
  <c r="I53" i="12"/>
  <c r="I55" i="12"/>
  <c r="I57" i="12"/>
  <c r="I59" i="12"/>
  <c r="I61" i="12"/>
  <c r="I63" i="12"/>
  <c r="I65" i="12"/>
  <c r="I67" i="12"/>
  <c r="I69" i="12"/>
  <c r="I71" i="12"/>
  <c r="H43" i="12"/>
  <c r="C73" i="12"/>
  <c r="C74" i="12" s="1"/>
  <c r="C35" i="12"/>
  <c r="C36" i="12" s="1"/>
  <c r="G40" i="11"/>
  <c r="G41" i="11"/>
  <c r="G42" i="11"/>
  <c r="G43" i="11"/>
  <c r="G44" i="11"/>
  <c r="G45" i="11"/>
  <c r="G46" i="11"/>
  <c r="G47" i="11"/>
  <c r="G48" i="11"/>
  <c r="G49" i="11"/>
  <c r="G50" i="11"/>
  <c r="G51" i="11"/>
  <c r="G52" i="11"/>
  <c r="G53" i="11"/>
  <c r="G54" i="11"/>
  <c r="G55" i="11"/>
  <c r="G56" i="11"/>
  <c r="G57" i="11"/>
  <c r="G58" i="11"/>
  <c r="G59" i="11"/>
  <c r="G60" i="11"/>
  <c r="G61" i="11"/>
  <c r="G62" i="11"/>
  <c r="G63" i="11"/>
  <c r="G39" i="11"/>
  <c r="I39" i="11"/>
  <c r="H40" i="11"/>
  <c r="I40" i="11"/>
  <c r="H41" i="11"/>
  <c r="I41" i="11"/>
  <c r="H42" i="11"/>
  <c r="I42" i="11"/>
  <c r="H43" i="11"/>
  <c r="I43" i="11"/>
  <c r="H44" i="11"/>
  <c r="I44" i="11"/>
  <c r="H45" i="11"/>
  <c r="I45" i="11"/>
  <c r="H46" i="11"/>
  <c r="I46" i="11"/>
  <c r="H47" i="11"/>
  <c r="I47" i="11"/>
  <c r="H48" i="11"/>
  <c r="I48" i="11"/>
  <c r="H49" i="11"/>
  <c r="I49" i="11"/>
  <c r="H50" i="11"/>
  <c r="I50" i="11"/>
  <c r="H51" i="11"/>
  <c r="I51" i="11"/>
  <c r="H52" i="11"/>
  <c r="I52" i="11"/>
  <c r="H53" i="11"/>
  <c r="I53" i="11"/>
  <c r="H54" i="11"/>
  <c r="I54" i="11"/>
  <c r="H55" i="11"/>
  <c r="I55" i="11"/>
  <c r="H56" i="11"/>
  <c r="I56" i="11"/>
  <c r="H57" i="11"/>
  <c r="I57" i="11"/>
  <c r="H58" i="11"/>
  <c r="I58" i="11"/>
  <c r="H59" i="11"/>
  <c r="I59" i="11"/>
  <c r="H60" i="11"/>
  <c r="I60" i="11"/>
  <c r="H61" i="11"/>
  <c r="I61" i="11"/>
  <c r="H62" i="11"/>
  <c r="I62" i="11"/>
  <c r="H63" i="11"/>
  <c r="I63" i="11"/>
  <c r="H39" i="11"/>
  <c r="C66" i="11"/>
  <c r="J57" i="10"/>
  <c r="C64" i="11"/>
  <c r="C65" i="11" s="1"/>
  <c r="F63" i="11"/>
  <c r="E62" i="11"/>
  <c r="D62" i="11"/>
  <c r="F61" i="11"/>
  <c r="E61" i="11"/>
  <c r="D61" i="11"/>
  <c r="F60" i="11"/>
  <c r="F59" i="11"/>
  <c r="E58" i="11"/>
  <c r="D58" i="11"/>
  <c r="F57" i="11"/>
  <c r="E57" i="11"/>
  <c r="D57" i="11"/>
  <c r="F56" i="11"/>
  <c r="F55" i="11"/>
  <c r="E54" i="11"/>
  <c r="D54" i="11"/>
  <c r="F53" i="11"/>
  <c r="E53" i="11"/>
  <c r="D53" i="11"/>
  <c r="F52" i="11"/>
  <c r="F51" i="11"/>
  <c r="E50" i="11"/>
  <c r="D50" i="11"/>
  <c r="F49" i="11"/>
  <c r="E49" i="11"/>
  <c r="D49" i="11"/>
  <c r="F48" i="11"/>
  <c r="F47" i="11"/>
  <c r="E46" i="11"/>
  <c r="D46" i="11"/>
  <c r="F45" i="11"/>
  <c r="E45" i="11"/>
  <c r="D45" i="11"/>
  <c r="F44" i="11"/>
  <c r="F43" i="11"/>
  <c r="E42" i="11"/>
  <c r="D42" i="11"/>
  <c r="F41" i="11"/>
  <c r="E41" i="11"/>
  <c r="D41" i="11"/>
  <c r="F40" i="11"/>
  <c r="F39" i="11"/>
  <c r="C30" i="11"/>
  <c r="C31" i="11" s="1"/>
  <c r="E60" i="11" s="1"/>
  <c r="K58" i="10"/>
  <c r="K59" i="10"/>
  <c r="K60" i="10"/>
  <c r="K61" i="10"/>
  <c r="K62" i="10"/>
  <c r="K63" i="10"/>
  <c r="K64" i="10"/>
  <c r="K65" i="10"/>
  <c r="K66" i="10"/>
  <c r="K67" i="10"/>
  <c r="K68" i="10"/>
  <c r="K69" i="10"/>
  <c r="K70" i="10"/>
  <c r="K71" i="10"/>
  <c r="K72" i="10"/>
  <c r="K73" i="10"/>
  <c r="K74" i="10"/>
  <c r="K75" i="10"/>
  <c r="K76" i="10"/>
  <c r="K77" i="10"/>
  <c r="K78" i="10"/>
  <c r="K79" i="10"/>
  <c r="K80" i="10"/>
  <c r="K81" i="10"/>
  <c r="K57" i="10"/>
  <c r="J60" i="10"/>
  <c r="J59" i="10"/>
  <c r="J58" i="10"/>
  <c r="J61" i="10"/>
  <c r="J62" i="10"/>
  <c r="J63" i="10"/>
  <c r="J64" i="10"/>
  <c r="J65" i="10"/>
  <c r="J66" i="10"/>
  <c r="J67" i="10"/>
  <c r="J68" i="10"/>
  <c r="J69" i="10"/>
  <c r="J70" i="10"/>
  <c r="J71" i="10"/>
  <c r="J72" i="10"/>
  <c r="J73" i="10"/>
  <c r="J74" i="10"/>
  <c r="J75" i="10"/>
  <c r="J76" i="10"/>
  <c r="J77" i="10"/>
  <c r="J78" i="10"/>
  <c r="J79" i="10"/>
  <c r="J80" i="10"/>
  <c r="J81" i="10"/>
  <c r="I58" i="10"/>
  <c r="I59" i="10"/>
  <c r="I60" i="10"/>
  <c r="I61" i="10"/>
  <c r="I62" i="10"/>
  <c r="I63" i="10"/>
  <c r="I64" i="10"/>
  <c r="I65" i="10"/>
  <c r="I66" i="10"/>
  <c r="I67" i="10"/>
  <c r="I68" i="10"/>
  <c r="I69" i="10"/>
  <c r="I70" i="10"/>
  <c r="I71" i="10"/>
  <c r="I72" i="10"/>
  <c r="I73" i="10"/>
  <c r="I74" i="10"/>
  <c r="I75" i="10"/>
  <c r="I76" i="10"/>
  <c r="I77" i="10"/>
  <c r="I78" i="10"/>
  <c r="I79" i="10"/>
  <c r="I80" i="10"/>
  <c r="I81" i="10"/>
  <c r="I57" i="10"/>
  <c r="C84" i="10"/>
  <c r="F5" i="10"/>
  <c r="C83" i="10"/>
  <c r="D82" i="10"/>
  <c r="C82" i="10"/>
  <c r="F81" i="10"/>
  <c r="H81" i="10" s="1"/>
  <c r="E81" i="10"/>
  <c r="F80" i="10"/>
  <c r="H80" i="10" s="1"/>
  <c r="E80" i="10"/>
  <c r="H79" i="10"/>
  <c r="F79" i="10"/>
  <c r="G79" i="10" s="1"/>
  <c r="E79" i="10"/>
  <c r="F78" i="10"/>
  <c r="H78" i="10" s="1"/>
  <c r="E78" i="10"/>
  <c r="F77" i="10"/>
  <c r="H77" i="10" s="1"/>
  <c r="E77" i="10"/>
  <c r="H76" i="10"/>
  <c r="F76" i="10"/>
  <c r="G76" i="10" s="1"/>
  <c r="E76" i="10"/>
  <c r="F75" i="10"/>
  <c r="H75" i="10" s="1"/>
  <c r="E75" i="10"/>
  <c r="F74" i="10"/>
  <c r="H74" i="10" s="1"/>
  <c r="E74" i="10"/>
  <c r="H73" i="10"/>
  <c r="F73" i="10"/>
  <c r="G73" i="10" s="1"/>
  <c r="E73" i="10"/>
  <c r="F72" i="10"/>
  <c r="H72" i="10" s="1"/>
  <c r="E72" i="10"/>
  <c r="F71" i="10"/>
  <c r="H71" i="10" s="1"/>
  <c r="E71" i="10"/>
  <c r="H70" i="10"/>
  <c r="F70" i="10"/>
  <c r="G70" i="10" s="1"/>
  <c r="E70" i="10"/>
  <c r="F69" i="10"/>
  <c r="H69" i="10" s="1"/>
  <c r="E69" i="10"/>
  <c r="F68" i="10"/>
  <c r="H68" i="10" s="1"/>
  <c r="E68" i="10"/>
  <c r="H67" i="10"/>
  <c r="F67" i="10"/>
  <c r="G67" i="10" s="1"/>
  <c r="E67" i="10"/>
  <c r="F66" i="10"/>
  <c r="H66" i="10" s="1"/>
  <c r="E66" i="10"/>
  <c r="F65" i="10"/>
  <c r="H65" i="10" s="1"/>
  <c r="E65" i="10"/>
  <c r="H64" i="10"/>
  <c r="F64" i="10"/>
  <c r="G64" i="10" s="1"/>
  <c r="E64" i="10"/>
  <c r="F63" i="10"/>
  <c r="H63" i="10" s="1"/>
  <c r="E63" i="10"/>
  <c r="F62" i="10"/>
  <c r="H62" i="10" s="1"/>
  <c r="E62" i="10"/>
  <c r="H61" i="10"/>
  <c r="F61" i="10"/>
  <c r="G61" i="10" s="1"/>
  <c r="E61" i="10"/>
  <c r="F60" i="10"/>
  <c r="H60" i="10" s="1"/>
  <c r="E60" i="10"/>
  <c r="F59" i="10"/>
  <c r="H59" i="10" s="1"/>
  <c r="E59" i="10"/>
  <c r="H58" i="10"/>
  <c r="F58" i="10"/>
  <c r="G58" i="10" s="1"/>
  <c r="E58" i="10"/>
  <c r="F57" i="10"/>
  <c r="H57" i="10" s="1"/>
  <c r="E57" i="10"/>
  <c r="E6" i="10"/>
  <c r="E7" i="10"/>
  <c r="E8" i="10"/>
  <c r="E9" i="10"/>
  <c r="E10" i="10"/>
  <c r="E11" i="10"/>
  <c r="E12" i="10"/>
  <c r="E13" i="10"/>
  <c r="E14" i="10"/>
  <c r="E15" i="10"/>
  <c r="E16" i="10"/>
  <c r="E17" i="10"/>
  <c r="E18" i="10"/>
  <c r="E19" i="10"/>
  <c r="E20" i="10"/>
  <c r="E21" i="10"/>
  <c r="E22" i="10"/>
  <c r="E23" i="10"/>
  <c r="E24" i="10"/>
  <c r="E25" i="10"/>
  <c r="E26" i="10"/>
  <c r="E27" i="10"/>
  <c r="E28" i="10"/>
  <c r="E29" i="10"/>
  <c r="E5" i="10"/>
  <c r="D30" i="10"/>
  <c r="C31" i="10" s="1"/>
  <c r="C30" i="10"/>
  <c r="J60" i="9"/>
  <c r="K60" i="9"/>
  <c r="L60" i="9"/>
  <c r="J61" i="9"/>
  <c r="K61" i="9"/>
  <c r="L61" i="9"/>
  <c r="J62" i="9"/>
  <c r="K62" i="9"/>
  <c r="L62" i="9"/>
  <c r="J63" i="9"/>
  <c r="K63" i="9"/>
  <c r="L63" i="9"/>
  <c r="J64" i="9"/>
  <c r="K64" i="9"/>
  <c r="L64" i="9"/>
  <c r="J65" i="9"/>
  <c r="K65" i="9"/>
  <c r="L65" i="9"/>
  <c r="J66" i="9"/>
  <c r="K66" i="9"/>
  <c r="L66" i="9"/>
  <c r="J67" i="9"/>
  <c r="K67" i="9"/>
  <c r="L67" i="9"/>
  <c r="J68" i="9"/>
  <c r="K68" i="9"/>
  <c r="L68" i="9"/>
  <c r="J69" i="9"/>
  <c r="K69" i="9"/>
  <c r="L69" i="9"/>
  <c r="J70" i="9"/>
  <c r="K70" i="9"/>
  <c r="L70" i="9"/>
  <c r="J71" i="9"/>
  <c r="K71" i="9"/>
  <c r="L71" i="9"/>
  <c r="J72" i="9"/>
  <c r="K72" i="9"/>
  <c r="L72" i="9"/>
  <c r="J73" i="9"/>
  <c r="K73" i="9"/>
  <c r="L73" i="9"/>
  <c r="J74" i="9"/>
  <c r="K74" i="9"/>
  <c r="L74" i="9"/>
  <c r="J75" i="9"/>
  <c r="K75" i="9"/>
  <c r="L75" i="9"/>
  <c r="J76" i="9"/>
  <c r="K76" i="9"/>
  <c r="L76" i="9"/>
  <c r="J77" i="9"/>
  <c r="K77" i="9"/>
  <c r="L77" i="9"/>
  <c r="J78" i="9"/>
  <c r="K78" i="9"/>
  <c r="L78" i="9"/>
  <c r="J79" i="9"/>
  <c r="K79" i="9"/>
  <c r="L79" i="9"/>
  <c r="J80" i="9"/>
  <c r="K80" i="9"/>
  <c r="L80" i="9"/>
  <c r="J81" i="9"/>
  <c r="K81" i="9"/>
  <c r="L81" i="9"/>
  <c r="J82" i="9"/>
  <c r="K82" i="9"/>
  <c r="L82" i="9"/>
  <c r="J83" i="9"/>
  <c r="K83" i="9"/>
  <c r="L83" i="9"/>
  <c r="L59" i="9"/>
  <c r="K59" i="9"/>
  <c r="J59" i="9"/>
  <c r="M86" i="8"/>
  <c r="E84" i="9"/>
  <c r="H83" i="9"/>
  <c r="G83" i="9"/>
  <c r="F83" i="9"/>
  <c r="E83" i="9"/>
  <c r="H82" i="9"/>
  <c r="G82" i="9"/>
  <c r="F82" i="9"/>
  <c r="E82" i="9"/>
  <c r="H81" i="9"/>
  <c r="G81" i="9"/>
  <c r="F81" i="9"/>
  <c r="E81" i="9"/>
  <c r="H80" i="9"/>
  <c r="G80" i="9"/>
  <c r="F80" i="9"/>
  <c r="E80" i="9"/>
  <c r="H79" i="9"/>
  <c r="G79" i="9"/>
  <c r="F79" i="9"/>
  <c r="E79" i="9"/>
  <c r="H78" i="9"/>
  <c r="G78" i="9"/>
  <c r="F78" i="9"/>
  <c r="E78" i="9"/>
  <c r="H77" i="9"/>
  <c r="G77" i="9"/>
  <c r="F77" i="9"/>
  <c r="E77" i="9"/>
  <c r="H76" i="9"/>
  <c r="G76" i="9"/>
  <c r="F76" i="9"/>
  <c r="E76" i="9"/>
  <c r="H75" i="9"/>
  <c r="G75" i="9"/>
  <c r="F75" i="9"/>
  <c r="E75" i="9"/>
  <c r="H74" i="9"/>
  <c r="G74" i="9"/>
  <c r="F74" i="9"/>
  <c r="E74" i="9"/>
  <c r="H73" i="9"/>
  <c r="G73" i="9"/>
  <c r="F73" i="9"/>
  <c r="E73" i="9"/>
  <c r="H72" i="9"/>
  <c r="G72" i="9"/>
  <c r="F72" i="9"/>
  <c r="E72" i="9"/>
  <c r="H71" i="9"/>
  <c r="G71" i="9"/>
  <c r="F71" i="9"/>
  <c r="E71" i="9"/>
  <c r="H70" i="9"/>
  <c r="G70" i="9"/>
  <c r="F70" i="9"/>
  <c r="E70" i="9"/>
  <c r="H69" i="9"/>
  <c r="G69" i="9"/>
  <c r="F69" i="9"/>
  <c r="E69" i="9"/>
  <c r="H68" i="9"/>
  <c r="G68" i="9"/>
  <c r="F68" i="9"/>
  <c r="E68" i="9"/>
  <c r="H67" i="9"/>
  <c r="G67" i="9"/>
  <c r="F67" i="9"/>
  <c r="E67" i="9"/>
  <c r="H66" i="9"/>
  <c r="G66" i="9"/>
  <c r="F66" i="9"/>
  <c r="E66" i="9"/>
  <c r="H65" i="9"/>
  <c r="G65" i="9"/>
  <c r="F65" i="9"/>
  <c r="E65" i="9"/>
  <c r="H64" i="9"/>
  <c r="G64" i="9"/>
  <c r="F64" i="9"/>
  <c r="E64" i="9"/>
  <c r="H63" i="9"/>
  <c r="G63" i="9"/>
  <c r="F63" i="9"/>
  <c r="E63" i="9"/>
  <c r="H62" i="9"/>
  <c r="G62" i="9"/>
  <c r="F62" i="9"/>
  <c r="E62" i="9"/>
  <c r="H61" i="9"/>
  <c r="G61" i="9"/>
  <c r="F61" i="9"/>
  <c r="E61" i="9"/>
  <c r="H60" i="9"/>
  <c r="G60" i="9"/>
  <c r="F60" i="9"/>
  <c r="E60" i="9"/>
  <c r="H59" i="9"/>
  <c r="G59" i="9"/>
  <c r="F59" i="9"/>
  <c r="E59" i="9"/>
  <c r="H29" i="9"/>
  <c r="G29" i="9"/>
  <c r="H28" i="9"/>
  <c r="G28" i="9"/>
  <c r="H27" i="9"/>
  <c r="G27" i="9"/>
  <c r="H26" i="9"/>
  <c r="G26" i="9"/>
  <c r="H25" i="9"/>
  <c r="G25" i="9"/>
  <c r="H24" i="9"/>
  <c r="G24" i="9"/>
  <c r="H23" i="9"/>
  <c r="G23" i="9"/>
  <c r="H22" i="9"/>
  <c r="G22" i="9"/>
  <c r="H21" i="9"/>
  <c r="G21" i="9"/>
  <c r="H20" i="9"/>
  <c r="G20" i="9"/>
  <c r="H19" i="9"/>
  <c r="G19" i="9"/>
  <c r="H18" i="9"/>
  <c r="G18" i="9"/>
  <c r="H17" i="9"/>
  <c r="G17" i="9"/>
  <c r="H16" i="9"/>
  <c r="G16" i="9"/>
  <c r="H15" i="9"/>
  <c r="G15" i="9"/>
  <c r="H14" i="9"/>
  <c r="G14" i="9"/>
  <c r="H13" i="9"/>
  <c r="G13" i="9"/>
  <c r="H12" i="9"/>
  <c r="G12" i="9"/>
  <c r="H11" i="9"/>
  <c r="G11" i="9"/>
  <c r="H10" i="9"/>
  <c r="G10" i="9"/>
  <c r="H9" i="9"/>
  <c r="G9" i="9"/>
  <c r="H8" i="9"/>
  <c r="G8" i="9"/>
  <c r="H7" i="9"/>
  <c r="G7" i="9"/>
  <c r="H6" i="9"/>
  <c r="G6" i="9"/>
  <c r="H5" i="9"/>
  <c r="G5" i="9"/>
  <c r="F6" i="9"/>
  <c r="F7" i="9"/>
  <c r="F8" i="9"/>
  <c r="F9" i="9"/>
  <c r="F10" i="9"/>
  <c r="F11" i="9"/>
  <c r="F12" i="9"/>
  <c r="F13" i="9"/>
  <c r="F14" i="9"/>
  <c r="F15" i="9"/>
  <c r="F16" i="9"/>
  <c r="F17" i="9"/>
  <c r="F18" i="9"/>
  <c r="F19" i="9"/>
  <c r="F20" i="9"/>
  <c r="F21" i="9"/>
  <c r="F22" i="9"/>
  <c r="F23" i="9"/>
  <c r="F24" i="9"/>
  <c r="F25" i="9"/>
  <c r="F26" i="9"/>
  <c r="F27" i="9"/>
  <c r="F28" i="9"/>
  <c r="F29" i="9"/>
  <c r="F5" i="9"/>
  <c r="E30" i="9"/>
  <c r="E24" i="9"/>
  <c r="E25" i="9"/>
  <c r="E26" i="9"/>
  <c r="E27" i="9"/>
  <c r="E28" i="9"/>
  <c r="E29" i="9"/>
  <c r="E6" i="9"/>
  <c r="E7" i="9"/>
  <c r="E8" i="9"/>
  <c r="E9" i="9"/>
  <c r="E10" i="9"/>
  <c r="E11" i="9"/>
  <c r="E12" i="9"/>
  <c r="E13" i="9"/>
  <c r="E14" i="9"/>
  <c r="E15" i="9"/>
  <c r="E16" i="9"/>
  <c r="E17" i="9"/>
  <c r="E18" i="9"/>
  <c r="E19" i="9"/>
  <c r="E20" i="9"/>
  <c r="E21" i="9"/>
  <c r="E22" i="9"/>
  <c r="E23" i="9"/>
  <c r="E5" i="9"/>
  <c r="W115" i="8"/>
  <c r="X115" i="8"/>
  <c r="W116" i="8"/>
  <c r="X116" i="8"/>
  <c r="W117" i="8"/>
  <c r="X117" i="8"/>
  <c r="W118" i="8"/>
  <c r="X118" i="8"/>
  <c r="W119" i="8"/>
  <c r="X119" i="8"/>
  <c r="W120" i="8"/>
  <c r="X120" i="8"/>
  <c r="W121" i="8"/>
  <c r="X121" i="8"/>
  <c r="W122" i="8"/>
  <c r="X122" i="8"/>
  <c r="W123" i="8"/>
  <c r="X123" i="8"/>
  <c r="W124" i="8"/>
  <c r="X124" i="8"/>
  <c r="W125" i="8"/>
  <c r="X125" i="8"/>
  <c r="W126" i="8"/>
  <c r="X126" i="8"/>
  <c r="W127" i="8"/>
  <c r="X127" i="8"/>
  <c r="W128" i="8"/>
  <c r="X128" i="8"/>
  <c r="W129" i="8"/>
  <c r="X129" i="8"/>
  <c r="W130" i="8"/>
  <c r="X130" i="8"/>
  <c r="W131" i="8"/>
  <c r="X131" i="8"/>
  <c r="W132" i="8"/>
  <c r="X132" i="8"/>
  <c r="W133" i="8"/>
  <c r="X133" i="8"/>
  <c r="W134" i="8"/>
  <c r="X134" i="8"/>
  <c r="W135" i="8"/>
  <c r="X135" i="8"/>
  <c r="W136" i="8"/>
  <c r="X136" i="8"/>
  <c r="W137" i="8"/>
  <c r="X137" i="8"/>
  <c r="W138" i="8"/>
  <c r="X138" i="8"/>
  <c r="X114" i="8"/>
  <c r="W114" i="8"/>
  <c r="U139" i="8"/>
  <c r="O104" i="7"/>
  <c r="Q79" i="7"/>
  <c r="P79" i="7"/>
  <c r="N104" i="7"/>
  <c r="G66" i="7"/>
  <c r="T115" i="8"/>
  <c r="T116" i="8"/>
  <c r="T117" i="8"/>
  <c r="T118" i="8"/>
  <c r="T119" i="8"/>
  <c r="T139" i="8" s="1"/>
  <c r="T120" i="8"/>
  <c r="T121" i="8"/>
  <c r="T122" i="8"/>
  <c r="T123" i="8"/>
  <c r="T124" i="8"/>
  <c r="T125" i="8"/>
  <c r="T126" i="8"/>
  <c r="T127" i="8"/>
  <c r="T128" i="8"/>
  <c r="T129" i="8"/>
  <c r="T130" i="8"/>
  <c r="T131" i="8"/>
  <c r="T132" i="8"/>
  <c r="T133" i="8"/>
  <c r="T134" i="8"/>
  <c r="T135" i="8"/>
  <c r="T136" i="8"/>
  <c r="T137" i="8"/>
  <c r="T138" i="8"/>
  <c r="T114" i="8"/>
  <c r="N79" i="7"/>
  <c r="M138" i="8"/>
  <c r="M137" i="8"/>
  <c r="M136" i="8"/>
  <c r="M135" i="8"/>
  <c r="M134" i="8"/>
  <c r="M133" i="8"/>
  <c r="M132" i="8"/>
  <c r="M131" i="8"/>
  <c r="M130" i="8"/>
  <c r="M129" i="8"/>
  <c r="M128" i="8"/>
  <c r="M127" i="8"/>
  <c r="M126" i="8"/>
  <c r="M125" i="8"/>
  <c r="M124" i="8"/>
  <c r="M123" i="8"/>
  <c r="M122" i="8"/>
  <c r="M121" i="8"/>
  <c r="M120" i="8"/>
  <c r="M119" i="8"/>
  <c r="M118" i="8"/>
  <c r="M117" i="8"/>
  <c r="M116" i="8"/>
  <c r="M115" i="8"/>
  <c r="M114" i="8"/>
  <c r="M85" i="8"/>
  <c r="M84" i="8"/>
  <c r="M83" i="8"/>
  <c r="M82" i="8"/>
  <c r="M81" i="8"/>
  <c r="M80" i="8"/>
  <c r="M79" i="8"/>
  <c r="M78" i="8"/>
  <c r="M77" i="8"/>
  <c r="M76" i="8"/>
  <c r="M75" i="8"/>
  <c r="M74" i="8"/>
  <c r="M73" i="8"/>
  <c r="M72" i="8"/>
  <c r="M71" i="8"/>
  <c r="M70" i="8"/>
  <c r="M69" i="8"/>
  <c r="M68" i="8"/>
  <c r="M67" i="8"/>
  <c r="M66" i="8"/>
  <c r="M65" i="8"/>
  <c r="M64" i="8"/>
  <c r="M63" i="8"/>
  <c r="M62" i="8"/>
  <c r="M61" i="8"/>
  <c r="M6" i="8"/>
  <c r="M31" i="8" s="1"/>
  <c r="O79" i="7"/>
  <c r="O80" i="7"/>
  <c r="O81" i="7"/>
  <c r="O82" i="7"/>
  <c r="O83" i="7"/>
  <c r="O84" i="7"/>
  <c r="O85" i="7"/>
  <c r="O86" i="7"/>
  <c r="O87" i="7"/>
  <c r="O88" i="7"/>
  <c r="O89" i="7"/>
  <c r="O90" i="7"/>
  <c r="O91" i="7"/>
  <c r="O92" i="7"/>
  <c r="O93" i="7"/>
  <c r="O94" i="7"/>
  <c r="O95" i="7"/>
  <c r="O96" i="7"/>
  <c r="O97" i="7"/>
  <c r="O98" i="7"/>
  <c r="O99" i="7"/>
  <c r="O100" i="7"/>
  <c r="O101" i="7"/>
  <c r="O102" i="7"/>
  <c r="O103" i="7"/>
  <c r="M7" i="8"/>
  <c r="M8" i="8"/>
  <c r="M9" i="8"/>
  <c r="M10" i="8"/>
  <c r="M11" i="8"/>
  <c r="M12" i="8"/>
  <c r="M13" i="8"/>
  <c r="M14" i="8"/>
  <c r="M15" i="8"/>
  <c r="M16" i="8"/>
  <c r="M17" i="8"/>
  <c r="M18" i="8"/>
  <c r="M19" i="8"/>
  <c r="M20" i="8"/>
  <c r="M21" i="8"/>
  <c r="M22" i="8"/>
  <c r="M23" i="8"/>
  <c r="M24" i="8"/>
  <c r="M25" i="8"/>
  <c r="M26" i="8"/>
  <c r="M27" i="8"/>
  <c r="M28" i="8"/>
  <c r="M29" i="8"/>
  <c r="M30" i="8"/>
  <c r="G79" i="7"/>
  <c r="N80" i="7"/>
  <c r="N81" i="7"/>
  <c r="N82" i="7"/>
  <c r="N83" i="7"/>
  <c r="N84" i="7"/>
  <c r="N85" i="7"/>
  <c r="N86" i="7"/>
  <c r="N87" i="7"/>
  <c r="N88" i="7"/>
  <c r="N89" i="7"/>
  <c r="N90" i="7"/>
  <c r="N91" i="7"/>
  <c r="N92" i="7"/>
  <c r="N93" i="7"/>
  <c r="N94" i="7"/>
  <c r="N95" i="7"/>
  <c r="N96" i="7"/>
  <c r="N97" i="7"/>
  <c r="N98" i="7"/>
  <c r="N99" i="7"/>
  <c r="N100" i="7"/>
  <c r="N101" i="7"/>
  <c r="N102" i="7"/>
  <c r="N103" i="7"/>
  <c r="G103" i="7"/>
  <c r="G102" i="7"/>
  <c r="G101" i="7"/>
  <c r="G100" i="7"/>
  <c r="G99" i="7"/>
  <c r="G98" i="7"/>
  <c r="G97" i="7"/>
  <c r="G96" i="7"/>
  <c r="G95" i="7"/>
  <c r="G94" i="7"/>
  <c r="G93" i="7"/>
  <c r="G92" i="7"/>
  <c r="G91" i="7"/>
  <c r="G90" i="7"/>
  <c r="G89" i="7"/>
  <c r="G88" i="7"/>
  <c r="G87" i="7"/>
  <c r="G86" i="7"/>
  <c r="G85" i="7"/>
  <c r="G84" i="7"/>
  <c r="G83" i="7"/>
  <c r="G82" i="7"/>
  <c r="G81" i="7"/>
  <c r="G80" i="7"/>
  <c r="J43" i="12" l="1"/>
  <c r="H71" i="12"/>
  <c r="H69" i="12"/>
  <c r="H67" i="12"/>
  <c r="H65" i="12"/>
  <c r="H63" i="12"/>
  <c r="H61" i="12"/>
  <c r="H59" i="12"/>
  <c r="H57" i="12"/>
  <c r="H55" i="12"/>
  <c r="H53" i="12"/>
  <c r="H51" i="12"/>
  <c r="H49" i="12"/>
  <c r="H47" i="12"/>
  <c r="H45" i="12"/>
  <c r="I72" i="12"/>
  <c r="I70" i="12"/>
  <c r="I68" i="12"/>
  <c r="I66" i="12"/>
  <c r="I64" i="12"/>
  <c r="I62" i="12"/>
  <c r="I60" i="12"/>
  <c r="I58" i="12"/>
  <c r="I56" i="12"/>
  <c r="I54" i="12"/>
  <c r="I52" i="12"/>
  <c r="I50" i="12"/>
  <c r="I48" i="12"/>
  <c r="I46" i="12"/>
  <c r="I44" i="12"/>
  <c r="J62" i="12"/>
  <c r="J46" i="12"/>
  <c r="H72" i="12"/>
  <c r="H70" i="12"/>
  <c r="H68" i="12"/>
  <c r="H66" i="12"/>
  <c r="H64" i="12"/>
  <c r="H62" i="12"/>
  <c r="H60" i="12"/>
  <c r="H58" i="12"/>
  <c r="H56" i="12"/>
  <c r="H54" i="12"/>
  <c r="H52" i="12"/>
  <c r="H50" i="12"/>
  <c r="H48" i="12"/>
  <c r="H46" i="12"/>
  <c r="H44" i="12"/>
  <c r="J72" i="12"/>
  <c r="J70" i="12"/>
  <c r="J68" i="12"/>
  <c r="J66" i="12"/>
  <c r="J64" i="12"/>
  <c r="J60" i="12"/>
  <c r="J58" i="12"/>
  <c r="J56" i="12"/>
  <c r="J54" i="12"/>
  <c r="J52" i="12"/>
  <c r="J50" i="12"/>
  <c r="J48" i="12"/>
  <c r="J44" i="12"/>
  <c r="J71" i="12"/>
  <c r="J69" i="12"/>
  <c r="J67" i="12"/>
  <c r="J65" i="12"/>
  <c r="J63" i="12"/>
  <c r="J61" i="12"/>
  <c r="J59" i="12"/>
  <c r="J57" i="12"/>
  <c r="J55" i="12"/>
  <c r="J53" i="12"/>
  <c r="J51" i="12"/>
  <c r="J49" i="12"/>
  <c r="J47" i="12"/>
  <c r="J45" i="12"/>
  <c r="E69" i="12"/>
  <c r="E65" i="12"/>
  <c r="E61" i="12"/>
  <c r="E57" i="12"/>
  <c r="E53" i="12"/>
  <c r="E49" i="12"/>
  <c r="E45" i="12"/>
  <c r="E7" i="12"/>
  <c r="E11" i="12"/>
  <c r="E15" i="12"/>
  <c r="E19" i="12"/>
  <c r="E23" i="12"/>
  <c r="E27" i="12"/>
  <c r="E31" i="12"/>
  <c r="E5" i="12"/>
  <c r="F68" i="12"/>
  <c r="D16" i="12"/>
  <c r="D28" i="12"/>
  <c r="D7" i="12"/>
  <c r="D69" i="12"/>
  <c r="D65" i="12"/>
  <c r="D61" i="12"/>
  <c r="D57" i="12"/>
  <c r="D53" i="12"/>
  <c r="D49" i="12"/>
  <c r="D45" i="12"/>
  <c r="F7" i="12"/>
  <c r="F11" i="12"/>
  <c r="F15" i="12"/>
  <c r="F19" i="12"/>
  <c r="F23" i="12"/>
  <c r="F27" i="12"/>
  <c r="F31" i="12"/>
  <c r="D5" i="12"/>
  <c r="F72" i="12"/>
  <c r="F64" i="12"/>
  <c r="F60" i="12"/>
  <c r="F56" i="12"/>
  <c r="F52" i="12"/>
  <c r="F48" i="12"/>
  <c r="F44" i="12"/>
  <c r="D8" i="12"/>
  <c r="D12" i="12"/>
  <c r="D20" i="12"/>
  <c r="D24" i="12"/>
  <c r="D32" i="12"/>
  <c r="F69" i="12"/>
  <c r="E72" i="12"/>
  <c r="E68" i="12"/>
  <c r="E64" i="12"/>
  <c r="E60" i="12"/>
  <c r="E56" i="12"/>
  <c r="E52" i="12"/>
  <c r="E48" i="12"/>
  <c r="E44" i="12"/>
  <c r="E8" i="12"/>
  <c r="E12" i="12"/>
  <c r="E16" i="12"/>
  <c r="E20" i="12"/>
  <c r="E24" i="12"/>
  <c r="E28" i="12"/>
  <c r="E32" i="12"/>
  <c r="F70" i="12"/>
  <c r="D30" i="12"/>
  <c r="D54" i="12"/>
  <c r="F65" i="12"/>
  <c r="D72" i="12"/>
  <c r="D68" i="12"/>
  <c r="D64" i="12"/>
  <c r="D60" i="12"/>
  <c r="D56" i="12"/>
  <c r="D52" i="12"/>
  <c r="D48" i="12"/>
  <c r="D44" i="12"/>
  <c r="F8" i="12"/>
  <c r="F12" i="12"/>
  <c r="F16" i="12"/>
  <c r="F20" i="12"/>
  <c r="F24" i="12"/>
  <c r="F28" i="12"/>
  <c r="F32" i="12"/>
  <c r="F62" i="12"/>
  <c r="D18" i="12"/>
  <c r="D58" i="12"/>
  <c r="F49" i="12"/>
  <c r="D11" i="12"/>
  <c r="D19" i="12"/>
  <c r="F5" i="12"/>
  <c r="F71" i="12"/>
  <c r="F67" i="12"/>
  <c r="F63" i="12"/>
  <c r="F59" i="12"/>
  <c r="F55" i="12"/>
  <c r="F51" i="12"/>
  <c r="F47" i="12"/>
  <c r="F43" i="12"/>
  <c r="D9" i="12"/>
  <c r="D13" i="12"/>
  <c r="D17" i="12"/>
  <c r="D21" i="12"/>
  <c r="D25" i="12"/>
  <c r="D29" i="12"/>
  <c r="D33" i="12"/>
  <c r="F66" i="12"/>
  <c r="F50" i="12"/>
  <c r="D50" i="12"/>
  <c r="F45" i="12"/>
  <c r="E71" i="12"/>
  <c r="E67" i="12"/>
  <c r="E63" i="12"/>
  <c r="E59" i="12"/>
  <c r="E55" i="12"/>
  <c r="E51" i="12"/>
  <c r="E47" i="12"/>
  <c r="E43" i="12"/>
  <c r="E9" i="12"/>
  <c r="E13" i="12"/>
  <c r="E17" i="12"/>
  <c r="E21" i="12"/>
  <c r="E25" i="12"/>
  <c r="E29" i="12"/>
  <c r="E33" i="12"/>
  <c r="F58" i="12"/>
  <c r="D6" i="12"/>
  <c r="D14" i="12"/>
  <c r="D26" i="12"/>
  <c r="D62" i="12"/>
  <c r="F30" i="12"/>
  <c r="F61" i="12"/>
  <c r="D27" i="12"/>
  <c r="D71" i="12"/>
  <c r="D67" i="12"/>
  <c r="D63" i="12"/>
  <c r="D59" i="12"/>
  <c r="D55" i="12"/>
  <c r="D51" i="12"/>
  <c r="D47" i="12"/>
  <c r="D43" i="12"/>
  <c r="F9" i="12"/>
  <c r="F13" i="12"/>
  <c r="F17" i="12"/>
  <c r="F21" i="12"/>
  <c r="F25" i="12"/>
  <c r="F29" i="12"/>
  <c r="F33" i="12"/>
  <c r="F54" i="12"/>
  <c r="F46" i="12"/>
  <c r="D10" i="12"/>
  <c r="D22" i="12"/>
  <c r="D34" i="12"/>
  <c r="D66" i="12"/>
  <c r="F34" i="12"/>
  <c r="F57" i="12"/>
  <c r="D23" i="12"/>
  <c r="E70" i="12"/>
  <c r="E66" i="12"/>
  <c r="E62" i="12"/>
  <c r="E58" i="12"/>
  <c r="E54" i="12"/>
  <c r="E50" i="12"/>
  <c r="E46" i="12"/>
  <c r="E6" i="12"/>
  <c r="E10" i="12"/>
  <c r="E14" i="12"/>
  <c r="E18" i="12"/>
  <c r="E22" i="12"/>
  <c r="E26" i="12"/>
  <c r="E30" i="12"/>
  <c r="E34" i="12"/>
  <c r="D70" i="12"/>
  <c r="D46" i="12"/>
  <c r="F6" i="12"/>
  <c r="F10" i="12"/>
  <c r="F14" i="12"/>
  <c r="F18" i="12"/>
  <c r="F22" i="12"/>
  <c r="F26" i="12"/>
  <c r="F53" i="12"/>
  <c r="D15" i="12"/>
  <c r="D31" i="12"/>
  <c r="F42" i="11"/>
  <c r="F46" i="11"/>
  <c r="F50" i="11"/>
  <c r="F54" i="11"/>
  <c r="F58" i="11"/>
  <c r="F62" i="11"/>
  <c r="D39" i="11"/>
  <c r="D43" i="11"/>
  <c r="D47" i="11"/>
  <c r="D51" i="11"/>
  <c r="D55" i="11"/>
  <c r="D59" i="11"/>
  <c r="D63" i="11"/>
  <c r="E39" i="11"/>
  <c r="E43" i="11"/>
  <c r="E47" i="11"/>
  <c r="E51" i="11"/>
  <c r="E55" i="11"/>
  <c r="E59" i="11"/>
  <c r="E63" i="11"/>
  <c r="D40" i="11"/>
  <c r="D44" i="11"/>
  <c r="D48" i="11"/>
  <c r="D52" i="11"/>
  <c r="D56" i="11"/>
  <c r="D60" i="11"/>
  <c r="E40" i="11"/>
  <c r="E44" i="11"/>
  <c r="E48" i="11"/>
  <c r="E52" i="11"/>
  <c r="E56" i="11"/>
  <c r="F9" i="11"/>
  <c r="F6" i="11"/>
  <c r="F24" i="11"/>
  <c r="E17" i="11"/>
  <c r="D11" i="11"/>
  <c r="D29" i="11"/>
  <c r="F7" i="11"/>
  <c r="F27" i="11"/>
  <c r="E18" i="11"/>
  <c r="D14" i="11"/>
  <c r="E5" i="11"/>
  <c r="F8" i="11"/>
  <c r="F28" i="11"/>
  <c r="E19" i="11"/>
  <c r="D15" i="11"/>
  <c r="D5" i="11"/>
  <c r="F11" i="11"/>
  <c r="F29" i="11"/>
  <c r="E22" i="11"/>
  <c r="D16" i="11"/>
  <c r="E6" i="11"/>
  <c r="F12" i="11"/>
  <c r="F5" i="11"/>
  <c r="E23" i="11"/>
  <c r="D17" i="11"/>
  <c r="F15" i="11"/>
  <c r="E26" i="11"/>
  <c r="D18" i="11"/>
  <c r="E11" i="11"/>
  <c r="D23" i="11"/>
  <c r="F16" i="11"/>
  <c r="E7" i="11"/>
  <c r="E27" i="11"/>
  <c r="D19" i="11"/>
  <c r="F17" i="11"/>
  <c r="E10" i="11"/>
  <c r="E28" i="11"/>
  <c r="D22" i="11"/>
  <c r="F18" i="11"/>
  <c r="E29" i="11"/>
  <c r="F19" i="11"/>
  <c r="E14" i="11"/>
  <c r="D6" i="11"/>
  <c r="D26" i="11"/>
  <c r="F20" i="11"/>
  <c r="E15" i="11"/>
  <c r="D7" i="11"/>
  <c r="D27" i="11"/>
  <c r="F23" i="11"/>
  <c r="E16" i="11"/>
  <c r="D10" i="11"/>
  <c r="D28" i="11"/>
  <c r="D25" i="11"/>
  <c r="D13" i="11"/>
  <c r="E25" i="11"/>
  <c r="E13" i="11"/>
  <c r="F26" i="11"/>
  <c r="F14" i="11"/>
  <c r="D24" i="11"/>
  <c r="D12" i="11"/>
  <c r="E24" i="11"/>
  <c r="E12" i="11"/>
  <c r="F25" i="11"/>
  <c r="F13" i="11"/>
  <c r="D21" i="11"/>
  <c r="D9" i="11"/>
  <c r="E21" i="11"/>
  <c r="E9" i="11"/>
  <c r="F22" i="11"/>
  <c r="F10" i="11"/>
  <c r="D20" i="11"/>
  <c r="D8" i="11"/>
  <c r="E20" i="11"/>
  <c r="E8" i="11"/>
  <c r="F21" i="11"/>
  <c r="G59" i="10"/>
  <c r="G62" i="10"/>
  <c r="G65" i="10"/>
  <c r="G68" i="10"/>
  <c r="G71" i="10"/>
  <c r="G74" i="10"/>
  <c r="G77" i="10"/>
  <c r="G80" i="10"/>
  <c r="G57" i="10"/>
  <c r="G60" i="10"/>
  <c r="G63" i="10"/>
  <c r="G66" i="10"/>
  <c r="G69" i="10"/>
  <c r="G72" i="10"/>
  <c r="G75" i="10"/>
  <c r="G78" i="10"/>
  <c r="G81" i="10"/>
  <c r="F6" i="10"/>
  <c r="F18" i="10"/>
  <c r="F11" i="10"/>
  <c r="F24" i="10"/>
  <c r="F7" i="10"/>
  <c r="F19" i="10"/>
  <c r="F8" i="10"/>
  <c r="F20" i="10"/>
  <c r="F23" i="10"/>
  <c r="F9" i="10"/>
  <c r="F21" i="10"/>
  <c r="F10" i="10"/>
  <c r="F22" i="10"/>
  <c r="F12" i="10"/>
  <c r="F13" i="10"/>
  <c r="F25" i="10"/>
  <c r="F16" i="10"/>
  <c r="F29" i="10"/>
  <c r="F14" i="10"/>
  <c r="F26" i="10"/>
  <c r="F17" i="10"/>
  <c r="F15" i="10"/>
  <c r="F27" i="10"/>
  <c r="F28" i="10"/>
  <c r="V119" i="8"/>
  <c r="V125" i="8"/>
  <c r="V131" i="8"/>
  <c r="V137" i="8"/>
  <c r="V130" i="8"/>
  <c r="V120" i="8"/>
  <c r="V126" i="8"/>
  <c r="V132" i="8"/>
  <c r="V138" i="8"/>
  <c r="V118" i="8"/>
  <c r="V115" i="8"/>
  <c r="V121" i="8"/>
  <c r="V127" i="8"/>
  <c r="V133" i="8"/>
  <c r="V114" i="8"/>
  <c r="V123" i="8"/>
  <c r="V116" i="8"/>
  <c r="V122" i="8"/>
  <c r="V128" i="8"/>
  <c r="V134" i="8"/>
  <c r="V129" i="8"/>
  <c r="V135" i="8"/>
  <c r="V124" i="8"/>
  <c r="V136" i="8"/>
  <c r="V117" i="8"/>
  <c r="Q136" i="8"/>
  <c r="P67" i="8"/>
  <c r="O138" i="8"/>
  <c r="P137" i="8"/>
  <c r="N133" i="8"/>
  <c r="O132" i="8"/>
  <c r="P131" i="8"/>
  <c r="N127" i="8"/>
  <c r="O126" i="8"/>
  <c r="P125" i="8"/>
  <c r="N121" i="8"/>
  <c r="O120" i="8"/>
  <c r="P119" i="8"/>
  <c r="N115" i="8"/>
  <c r="O114" i="8"/>
  <c r="N135" i="8"/>
  <c r="P127" i="8"/>
  <c r="N123" i="8"/>
  <c r="P138" i="8"/>
  <c r="P132" i="8"/>
  <c r="O115" i="8"/>
  <c r="N138" i="8"/>
  <c r="O137" i="8"/>
  <c r="P136" i="8"/>
  <c r="N132" i="8"/>
  <c r="O131" i="8"/>
  <c r="P130" i="8"/>
  <c r="N126" i="8"/>
  <c r="O125" i="8"/>
  <c r="P124" i="8"/>
  <c r="N120" i="8"/>
  <c r="O119" i="8"/>
  <c r="P118" i="8"/>
  <c r="N114" i="8"/>
  <c r="O134" i="8"/>
  <c r="N129" i="8"/>
  <c r="O122" i="8"/>
  <c r="N117" i="8"/>
  <c r="P126" i="8"/>
  <c r="P120" i="8"/>
  <c r="N116" i="8"/>
  <c r="N137" i="8"/>
  <c r="O136" i="8"/>
  <c r="P135" i="8"/>
  <c r="N131" i="8"/>
  <c r="O130" i="8"/>
  <c r="P129" i="8"/>
  <c r="N125" i="8"/>
  <c r="O124" i="8"/>
  <c r="P123" i="8"/>
  <c r="N119" i="8"/>
  <c r="O118" i="8"/>
  <c r="P117" i="8"/>
  <c r="P133" i="8"/>
  <c r="P121" i="8"/>
  <c r="P115" i="8"/>
  <c r="N134" i="8"/>
  <c r="O127" i="8"/>
  <c r="P114" i="8"/>
  <c r="N136" i="8"/>
  <c r="O135" i="8"/>
  <c r="P134" i="8"/>
  <c r="N130" i="8"/>
  <c r="O129" i="8"/>
  <c r="P128" i="8"/>
  <c r="N124" i="8"/>
  <c r="O123" i="8"/>
  <c r="P122" i="8"/>
  <c r="N118" i="8"/>
  <c r="O117" i="8"/>
  <c r="P116" i="8"/>
  <c r="O128" i="8"/>
  <c r="O116" i="8"/>
  <c r="O133" i="8"/>
  <c r="N128" i="8"/>
  <c r="N122" i="8"/>
  <c r="O121" i="8"/>
  <c r="R135" i="8"/>
  <c r="S134" i="8"/>
  <c r="R129" i="8"/>
  <c r="S128" i="8"/>
  <c r="R123" i="8"/>
  <c r="S122" i="8"/>
  <c r="R117" i="8"/>
  <c r="S116" i="8"/>
  <c r="S71" i="8"/>
  <c r="S77" i="8"/>
  <c r="R63" i="8"/>
  <c r="R69" i="8"/>
  <c r="R81" i="8"/>
  <c r="Q63" i="8"/>
  <c r="Q75" i="8"/>
  <c r="Q81" i="8"/>
  <c r="S124" i="8"/>
  <c r="Q120" i="8"/>
  <c r="R67" i="8"/>
  <c r="Q67" i="8"/>
  <c r="S135" i="8"/>
  <c r="Q119" i="8"/>
  <c r="R74" i="8"/>
  <c r="Q74" i="8"/>
  <c r="R134" i="8"/>
  <c r="S133" i="8"/>
  <c r="R128" i="8"/>
  <c r="S127" i="8"/>
  <c r="Q123" i="8"/>
  <c r="R122" i="8"/>
  <c r="S121" i="8"/>
  <c r="R116" i="8"/>
  <c r="S115" i="8"/>
  <c r="S66" i="8"/>
  <c r="S72" i="8"/>
  <c r="S78" i="8"/>
  <c r="R64" i="8"/>
  <c r="R70" i="8"/>
  <c r="R76" i="8"/>
  <c r="R82" i="8"/>
  <c r="Q64" i="8"/>
  <c r="Q76" i="8"/>
  <c r="Q82" i="8"/>
  <c r="R125" i="8"/>
  <c r="R119" i="8"/>
  <c r="S118" i="8"/>
  <c r="S81" i="8"/>
  <c r="R79" i="8"/>
  <c r="Q79" i="8"/>
  <c r="S64" i="8"/>
  <c r="S82" i="8"/>
  <c r="S138" i="8"/>
  <c r="Q134" i="8"/>
  <c r="R133" i="8"/>
  <c r="S132" i="8"/>
  <c r="Q128" i="8"/>
  <c r="S126" i="8"/>
  <c r="Q122" i="8"/>
  <c r="R121" i="8"/>
  <c r="S120" i="8"/>
  <c r="Q116" i="8"/>
  <c r="S114" i="8"/>
  <c r="S67" i="8"/>
  <c r="S73" i="8"/>
  <c r="S79" i="8"/>
  <c r="S85" i="8"/>
  <c r="R71" i="8"/>
  <c r="R77" i="8"/>
  <c r="R83" i="8"/>
  <c r="Q65" i="8"/>
  <c r="Q71" i="8"/>
  <c r="Q83" i="8"/>
  <c r="S69" i="8"/>
  <c r="R73" i="8"/>
  <c r="Q73" i="8"/>
  <c r="Q137" i="8"/>
  <c r="R62" i="8"/>
  <c r="Q68" i="8"/>
  <c r="Q61" i="8"/>
  <c r="R138" i="8"/>
  <c r="S137" i="8"/>
  <c r="R132" i="8"/>
  <c r="S131" i="8"/>
  <c r="Q127" i="8"/>
  <c r="R126" i="8"/>
  <c r="S125" i="8"/>
  <c r="R120" i="8"/>
  <c r="S119" i="8"/>
  <c r="Q115" i="8"/>
  <c r="R114" i="8"/>
  <c r="S62" i="8"/>
  <c r="S74" i="8"/>
  <c r="S80" i="8"/>
  <c r="S61" i="8"/>
  <c r="R66" i="8"/>
  <c r="R72" i="8"/>
  <c r="R84" i="8"/>
  <c r="Q66" i="8"/>
  <c r="Q72" i="8"/>
  <c r="Q78" i="8"/>
  <c r="Q84" i="8"/>
  <c r="R137" i="8"/>
  <c r="S136" i="8"/>
  <c r="Q132" i="8"/>
  <c r="S130" i="8"/>
  <c r="Q126" i="8"/>
  <c r="R61" i="8"/>
  <c r="R85" i="8"/>
  <c r="Q85" i="8"/>
  <c r="Q131" i="8"/>
  <c r="S129" i="8"/>
  <c r="R124" i="8"/>
  <c r="S123" i="8"/>
  <c r="R118" i="8"/>
  <c r="S117" i="8"/>
  <c r="S70" i="8"/>
  <c r="R80" i="8"/>
  <c r="Q80" i="8"/>
  <c r="R88" i="7"/>
  <c r="O61" i="8"/>
  <c r="P64" i="8"/>
  <c r="O85" i="8"/>
  <c r="N66" i="8"/>
  <c r="N62" i="8"/>
  <c r="P63" i="8"/>
  <c r="O65" i="8"/>
  <c r="O68" i="8"/>
  <c r="O71" i="8"/>
  <c r="O74" i="8"/>
  <c r="O77" i="8"/>
  <c r="O80" i="8"/>
  <c r="O83" i="8"/>
  <c r="N72" i="8"/>
  <c r="P76" i="8"/>
  <c r="N81" i="8"/>
  <c r="N84" i="8"/>
  <c r="P61" i="8"/>
  <c r="O72" i="8"/>
  <c r="O75" i="8"/>
  <c r="O78" i="8"/>
  <c r="O81" i="8"/>
  <c r="O84" i="8"/>
  <c r="O63" i="8"/>
  <c r="P66" i="8"/>
  <c r="N71" i="8"/>
  <c r="N74" i="8"/>
  <c r="N77" i="8"/>
  <c r="P78" i="8"/>
  <c r="N80" i="8"/>
  <c r="P81" i="8"/>
  <c r="P84" i="8"/>
  <c r="O62" i="8"/>
  <c r="P65" i="8"/>
  <c r="N67" i="8"/>
  <c r="P68" i="8"/>
  <c r="N70" i="8"/>
  <c r="P71" i="8"/>
  <c r="N73" i="8"/>
  <c r="P74" i="8"/>
  <c r="N76" i="8"/>
  <c r="P77" i="8"/>
  <c r="N79" i="8"/>
  <c r="P80" i="8"/>
  <c r="N82" i="8"/>
  <c r="P83" i="8"/>
  <c r="N85" i="8"/>
  <c r="N69" i="8"/>
  <c r="P70" i="8"/>
  <c r="P73" i="8"/>
  <c r="N75" i="8"/>
  <c r="N78" i="8"/>
  <c r="P79" i="8"/>
  <c r="P82" i="8"/>
  <c r="P85" i="8"/>
  <c r="N63" i="8"/>
  <c r="O66" i="8"/>
  <c r="O69" i="8"/>
  <c r="N64" i="8"/>
  <c r="N65" i="8"/>
  <c r="N68" i="8"/>
  <c r="P69" i="8"/>
  <c r="P72" i="8"/>
  <c r="P75" i="8"/>
  <c r="N83" i="8"/>
  <c r="N61" i="8"/>
  <c r="P62" i="8"/>
  <c r="O64" i="8"/>
  <c r="O67" i="8"/>
  <c r="O70" i="8"/>
  <c r="O73" i="8"/>
  <c r="O76" i="8"/>
  <c r="O79" i="8"/>
  <c r="O82" i="8"/>
  <c r="P7" i="8"/>
  <c r="P13" i="8"/>
  <c r="P19" i="8"/>
  <c r="P25" i="8"/>
  <c r="P6" i="8"/>
  <c r="O12" i="8"/>
  <c r="O18" i="8"/>
  <c r="O24" i="8"/>
  <c r="O30" i="8"/>
  <c r="N11" i="8"/>
  <c r="N17" i="8"/>
  <c r="N23" i="8"/>
  <c r="N29" i="8"/>
  <c r="P8" i="8"/>
  <c r="P14" i="8"/>
  <c r="P20" i="8"/>
  <c r="P26" i="8"/>
  <c r="O7" i="8"/>
  <c r="O13" i="8"/>
  <c r="O19" i="8"/>
  <c r="O25" i="8"/>
  <c r="O6" i="8"/>
  <c r="N12" i="8"/>
  <c r="N18" i="8"/>
  <c r="N24" i="8"/>
  <c r="N30" i="8"/>
  <c r="P9" i="8"/>
  <c r="P15" i="8"/>
  <c r="P21" i="8"/>
  <c r="P27" i="8"/>
  <c r="O8" i="8"/>
  <c r="O14" i="8"/>
  <c r="O20" i="8"/>
  <c r="O26" i="8"/>
  <c r="N7" i="8"/>
  <c r="N13" i="8"/>
  <c r="N19" i="8"/>
  <c r="N25" i="8"/>
  <c r="P10" i="8"/>
  <c r="P22" i="8"/>
  <c r="P28" i="8"/>
  <c r="O9" i="8"/>
  <c r="O15" i="8"/>
  <c r="O21" i="8"/>
  <c r="O27" i="8"/>
  <c r="N8" i="8"/>
  <c r="N14" i="8"/>
  <c r="N26" i="8"/>
  <c r="N20" i="8"/>
  <c r="N15" i="8"/>
  <c r="N6" i="8"/>
  <c r="P16" i="8"/>
  <c r="P11" i="8"/>
  <c r="P17" i="8"/>
  <c r="P23" i="8"/>
  <c r="P29" i="8"/>
  <c r="O10" i="8"/>
  <c r="O16" i="8"/>
  <c r="O22" i="8"/>
  <c r="O28" i="8"/>
  <c r="N9" i="8"/>
  <c r="N21" i="8"/>
  <c r="N27" i="8"/>
  <c r="P12" i="8"/>
  <c r="P18" i="8"/>
  <c r="P24" i="8"/>
  <c r="P30" i="8"/>
  <c r="O11" i="8"/>
  <c r="O17" i="8"/>
  <c r="O23" i="8"/>
  <c r="O29" i="8"/>
  <c r="N10" i="8"/>
  <c r="N16" i="8"/>
  <c r="N22" i="8"/>
  <c r="N28" i="8"/>
  <c r="R81" i="7"/>
  <c r="R103" i="7"/>
  <c r="Q95" i="7"/>
  <c r="Q94" i="7"/>
  <c r="R89" i="7"/>
  <c r="R79" i="7"/>
  <c r="R93" i="7"/>
  <c r="Q99" i="7"/>
  <c r="Q91" i="7"/>
  <c r="Q98" i="7"/>
  <c r="Q85" i="7"/>
  <c r="Q84" i="7"/>
  <c r="R91" i="7"/>
  <c r="Q82" i="7"/>
  <c r="Q83" i="7"/>
  <c r="R92" i="7"/>
  <c r="R101" i="7"/>
  <c r="Q89" i="7"/>
  <c r="R100" i="7"/>
  <c r="Q103" i="7"/>
  <c r="Q88" i="7"/>
  <c r="R82" i="7"/>
  <c r="Q102" i="7"/>
  <c r="R98" i="7"/>
  <c r="Q101" i="7"/>
  <c r="R97" i="7"/>
  <c r="Q93" i="7"/>
  <c r="R95" i="7"/>
  <c r="R80" i="7"/>
  <c r="Q80" i="7"/>
  <c r="R94" i="7"/>
  <c r="R84" i="7"/>
  <c r="R83" i="7"/>
  <c r="P86" i="7"/>
  <c r="P84" i="7"/>
  <c r="P83" i="7"/>
  <c r="P92" i="7"/>
  <c r="P80" i="7"/>
  <c r="P103" i="7"/>
  <c r="P91" i="7"/>
  <c r="P97" i="7"/>
  <c r="P85" i="7"/>
  <c r="P96" i="7"/>
  <c r="P95" i="7"/>
  <c r="P94" i="7"/>
  <c r="P82" i="7"/>
  <c r="P93" i="7"/>
  <c r="P81" i="7"/>
  <c r="P102" i="7"/>
  <c r="P90" i="7"/>
  <c r="P101" i="7"/>
  <c r="P89" i="7"/>
  <c r="P100" i="7"/>
  <c r="P88" i="7"/>
  <c r="P99" i="7"/>
  <c r="P87" i="7"/>
  <c r="P98" i="7"/>
  <c r="G64" i="7"/>
  <c r="G63" i="7"/>
  <c r="G62" i="7"/>
  <c r="G61" i="7"/>
  <c r="G60" i="7"/>
  <c r="G59" i="7"/>
  <c r="G58" i="7"/>
  <c r="G57" i="7"/>
  <c r="G56" i="7"/>
  <c r="G55" i="7"/>
  <c r="G54" i="7"/>
  <c r="G53" i="7"/>
  <c r="G52" i="7"/>
  <c r="G51" i="7"/>
  <c r="G50" i="7"/>
  <c r="G49" i="7"/>
  <c r="G48" i="7"/>
  <c r="G47" i="7"/>
  <c r="G46" i="7"/>
  <c r="G45" i="7"/>
  <c r="G44" i="7"/>
  <c r="G43" i="7"/>
  <c r="G42" i="7"/>
  <c r="G41" i="7"/>
  <c r="G40" i="7"/>
  <c r="G6" i="7"/>
  <c r="G7" i="7"/>
  <c r="G8" i="7"/>
  <c r="G9" i="7"/>
  <c r="G10" i="7"/>
  <c r="G11" i="7"/>
  <c r="G12" i="7"/>
  <c r="G13" i="7"/>
  <c r="G14" i="7"/>
  <c r="G15" i="7"/>
  <c r="G16" i="7"/>
  <c r="G17" i="7"/>
  <c r="G18" i="7"/>
  <c r="G19" i="7"/>
  <c r="G20" i="7"/>
  <c r="G21" i="7"/>
  <c r="G22" i="7"/>
  <c r="G23" i="7"/>
  <c r="G24" i="7"/>
  <c r="G25" i="7"/>
  <c r="G26" i="7"/>
  <c r="G27" i="7"/>
  <c r="G28" i="7"/>
  <c r="G29" i="7"/>
  <c r="G5" i="7"/>
  <c r="I46" i="6"/>
  <c r="H46" i="6"/>
  <c r="I45" i="6"/>
  <c r="H45" i="6"/>
  <c r="I44" i="6"/>
  <c r="H44" i="6"/>
  <c r="I43" i="6"/>
  <c r="H43" i="6"/>
  <c r="I42" i="6"/>
  <c r="H42" i="6"/>
  <c r="I41" i="6"/>
  <c r="H41" i="6"/>
  <c r="I40" i="6"/>
  <c r="H40" i="6"/>
  <c r="I39" i="6"/>
  <c r="H39" i="6"/>
  <c r="I38" i="6"/>
  <c r="H38" i="6"/>
  <c r="I37" i="6"/>
  <c r="H37" i="6"/>
  <c r="I36" i="6"/>
  <c r="H36" i="6"/>
  <c r="I35" i="6"/>
  <c r="H35" i="6"/>
  <c r="I6" i="6"/>
  <c r="I7" i="6"/>
  <c r="I8" i="6"/>
  <c r="I9" i="6"/>
  <c r="I10" i="6"/>
  <c r="I11" i="6"/>
  <c r="I12" i="6"/>
  <c r="I13" i="6"/>
  <c r="I14" i="6"/>
  <c r="I15" i="6"/>
  <c r="I16" i="6"/>
  <c r="H5" i="5"/>
  <c r="I5" i="6"/>
  <c r="H6" i="6"/>
  <c r="H7" i="6"/>
  <c r="H8" i="6"/>
  <c r="H9" i="6"/>
  <c r="H10" i="6"/>
  <c r="H11" i="6"/>
  <c r="H12" i="6"/>
  <c r="H13" i="6"/>
  <c r="H14" i="6"/>
  <c r="H15" i="6"/>
  <c r="H16" i="6"/>
  <c r="H5" i="6"/>
  <c r="H37" i="5"/>
  <c r="I45" i="5"/>
  <c r="H45" i="5"/>
  <c r="I44" i="5"/>
  <c r="H44" i="5"/>
  <c r="I43" i="5"/>
  <c r="H43" i="5"/>
  <c r="I42" i="5"/>
  <c r="H42" i="5"/>
  <c r="I41" i="5"/>
  <c r="H41" i="5"/>
  <c r="I40" i="5"/>
  <c r="H40" i="5"/>
  <c r="I39" i="5"/>
  <c r="H39" i="5"/>
  <c r="I38" i="5"/>
  <c r="H38" i="5"/>
  <c r="I37" i="5"/>
  <c r="I36" i="5"/>
  <c r="H36" i="5"/>
  <c r="I35" i="5"/>
  <c r="H35" i="5"/>
  <c r="I34" i="5"/>
  <c r="H34" i="5"/>
  <c r="G27" i="10" l="1"/>
  <c r="H27" i="10"/>
  <c r="G21" i="10"/>
  <c r="H21" i="10"/>
  <c r="G15" i="10"/>
  <c r="H15" i="10"/>
  <c r="G9" i="10"/>
  <c r="H9" i="10"/>
  <c r="G17" i="10"/>
  <c r="H17" i="10"/>
  <c r="G23" i="10"/>
  <c r="H23" i="10"/>
  <c r="G26" i="10"/>
  <c r="H26" i="10"/>
  <c r="G14" i="10"/>
  <c r="H14" i="10"/>
  <c r="H19" i="10"/>
  <c r="G19" i="10"/>
  <c r="H7" i="10"/>
  <c r="G7" i="10"/>
  <c r="G25" i="10"/>
  <c r="H25" i="10"/>
  <c r="H24" i="10"/>
  <c r="G24" i="10"/>
  <c r="G20" i="10"/>
  <c r="H20" i="10"/>
  <c r="G8" i="10"/>
  <c r="H8" i="10"/>
  <c r="H29" i="10"/>
  <c r="G29" i="10"/>
  <c r="G13" i="10"/>
  <c r="H13" i="10"/>
  <c r="G11" i="10"/>
  <c r="H11" i="10"/>
  <c r="G12" i="10"/>
  <c r="H12" i="10"/>
  <c r="G5" i="10"/>
  <c r="H5" i="10"/>
  <c r="G16" i="10"/>
  <c r="H16" i="10"/>
  <c r="G22" i="10"/>
  <c r="H22" i="10"/>
  <c r="G18" i="10"/>
  <c r="H18" i="10"/>
  <c r="G28" i="10"/>
  <c r="H28" i="10"/>
  <c r="G10" i="10"/>
  <c r="H10" i="10"/>
  <c r="H6" i="10"/>
  <c r="G6" i="10"/>
  <c r="R68" i="8"/>
  <c r="Q125" i="8"/>
  <c r="S63" i="8"/>
  <c r="Q138" i="8"/>
  <c r="R78" i="8"/>
  <c r="S68" i="8"/>
  <c r="Q121" i="8"/>
  <c r="Q133" i="8"/>
  <c r="R130" i="8"/>
  <c r="Q77" i="8"/>
  <c r="R65" i="8"/>
  <c r="R115" i="8"/>
  <c r="R127" i="8"/>
  <c r="Q62" i="8"/>
  <c r="Q114" i="8"/>
  <c r="Q70" i="8"/>
  <c r="S84" i="8"/>
  <c r="Q117" i="8"/>
  <c r="Q129" i="8"/>
  <c r="S76" i="8"/>
  <c r="S75" i="8"/>
  <c r="Q69" i="8"/>
  <c r="S83" i="8"/>
  <c r="Q118" i="8"/>
  <c r="Q130" i="8"/>
  <c r="Q135" i="8"/>
  <c r="R136" i="8"/>
  <c r="R131" i="8"/>
  <c r="R75" i="8"/>
  <c r="S65" i="8"/>
  <c r="Q124" i="8"/>
  <c r="G65" i="7"/>
  <c r="Q92" i="7"/>
  <c r="Q86" i="7"/>
  <c r="R99" i="7"/>
  <c r="R86" i="7"/>
  <c r="Q96" i="7"/>
  <c r="R96" i="7"/>
  <c r="R90" i="7"/>
  <c r="R102" i="7"/>
  <c r="K102" i="7"/>
  <c r="G30" i="7"/>
  <c r="I13" i="7" s="1"/>
  <c r="Q90" i="7"/>
  <c r="Q81" i="7"/>
  <c r="Q87" i="7"/>
  <c r="R85" i="7"/>
  <c r="Q100" i="7"/>
  <c r="Q97" i="7"/>
  <c r="R87" i="7"/>
  <c r="K79" i="7"/>
  <c r="L95" i="7"/>
  <c r="K90" i="7"/>
  <c r="M88" i="7"/>
  <c r="L83" i="7"/>
  <c r="K95" i="7"/>
  <c r="M93" i="7"/>
  <c r="L88" i="7"/>
  <c r="K83" i="7"/>
  <c r="M57" i="7"/>
  <c r="L44" i="7"/>
  <c r="L56" i="7"/>
  <c r="K43" i="7"/>
  <c r="M98" i="7"/>
  <c r="L93" i="7"/>
  <c r="K88" i="7"/>
  <c r="M86" i="7"/>
  <c r="M58" i="7"/>
  <c r="L45" i="7"/>
  <c r="L57" i="7"/>
  <c r="K44" i="7"/>
  <c r="K46" i="7"/>
  <c r="K64" i="7"/>
  <c r="M103" i="7"/>
  <c r="L98" i="7"/>
  <c r="L86" i="7"/>
  <c r="K81" i="7"/>
  <c r="M79" i="7"/>
  <c r="M47" i="7"/>
  <c r="L58" i="7"/>
  <c r="K45" i="7"/>
  <c r="K57" i="7"/>
  <c r="M60" i="7"/>
  <c r="K98" i="7"/>
  <c r="M96" i="7"/>
  <c r="L91" i="7"/>
  <c r="K86" i="7"/>
  <c r="M48" i="7"/>
  <c r="L59" i="7"/>
  <c r="K103" i="7"/>
  <c r="M101" i="7"/>
  <c r="K91" i="7"/>
  <c r="M89" i="7"/>
  <c r="L84" i="7"/>
  <c r="M49" i="7"/>
  <c r="M61" i="7"/>
  <c r="L60" i="7"/>
  <c r="K47" i="7"/>
  <c r="K59" i="7"/>
  <c r="L61" i="7"/>
  <c r="L101" i="7"/>
  <c r="M94" i="7"/>
  <c r="L89" i="7"/>
  <c r="K84" i="7"/>
  <c r="M82" i="7"/>
  <c r="M50" i="7"/>
  <c r="L49" i="7"/>
  <c r="K48" i="7"/>
  <c r="K60" i="7"/>
  <c r="K101" i="7"/>
  <c r="M99" i="7"/>
  <c r="K89" i="7"/>
  <c r="M87" i="7"/>
  <c r="L82" i="7"/>
  <c r="M51" i="7"/>
  <c r="M63" i="7"/>
  <c r="L62" i="7"/>
  <c r="K49" i="7"/>
  <c r="K61" i="7"/>
  <c r="M64" i="7"/>
  <c r="L63" i="7"/>
  <c r="L99" i="7"/>
  <c r="K94" i="7"/>
  <c r="M92" i="7"/>
  <c r="L87" i="7"/>
  <c r="K82" i="7"/>
  <c r="M52" i="7"/>
  <c r="L51" i="7"/>
  <c r="K50" i="7"/>
  <c r="K99" i="7"/>
  <c r="M97" i="7"/>
  <c r="K87" i="7"/>
  <c r="M85" i="7"/>
  <c r="L80" i="7"/>
  <c r="M41" i="7"/>
  <c r="M53" i="7"/>
  <c r="L52" i="7"/>
  <c r="L64" i="7"/>
  <c r="K51" i="7"/>
  <c r="K63" i="7"/>
  <c r="M54" i="7"/>
  <c r="L40" i="7"/>
  <c r="M102" i="7"/>
  <c r="L97" i="7"/>
  <c r="K92" i="7"/>
  <c r="M90" i="7"/>
  <c r="K80" i="7"/>
  <c r="M42" i="7"/>
  <c r="L53" i="7"/>
  <c r="K52" i="7"/>
  <c r="L102" i="7"/>
  <c r="M95" i="7"/>
  <c r="L90" i="7"/>
  <c r="K85" i="7"/>
  <c r="M83" i="7"/>
  <c r="M43" i="7"/>
  <c r="L42" i="7"/>
  <c r="L54" i="7"/>
  <c r="K41" i="7"/>
  <c r="K53" i="7"/>
  <c r="K40" i="7"/>
  <c r="L43" i="7"/>
  <c r="L55" i="7"/>
  <c r="K42" i="7"/>
  <c r="K54" i="7"/>
  <c r="H46" i="5"/>
  <c r="I47" i="5"/>
  <c r="H47" i="5"/>
  <c r="O45" i="5" s="1"/>
  <c r="I17" i="6"/>
  <c r="H17" i="6"/>
  <c r="J10" i="6" s="1"/>
  <c r="H47" i="6"/>
  <c r="H48" i="6"/>
  <c r="I47" i="6"/>
  <c r="I48" i="6"/>
  <c r="J43" i="7"/>
  <c r="J14" i="7"/>
  <c r="J26" i="7"/>
  <c r="I25" i="7"/>
  <c r="J9" i="7"/>
  <c r="I8" i="7"/>
  <c r="H8" i="7"/>
  <c r="J57" i="7"/>
  <c r="H21" i="7"/>
  <c r="I20" i="7"/>
  <c r="H44" i="7"/>
  <c r="H63" i="7"/>
  <c r="H57" i="7"/>
  <c r="H5" i="7"/>
  <c r="I23" i="7"/>
  <c r="I46" i="5"/>
  <c r="J8" i="6"/>
  <c r="I6" i="5"/>
  <c r="I7" i="5"/>
  <c r="I8" i="5"/>
  <c r="I9" i="5"/>
  <c r="I10" i="5"/>
  <c r="I11" i="5"/>
  <c r="I12" i="5"/>
  <c r="I13" i="5"/>
  <c r="I14" i="5"/>
  <c r="I15" i="5"/>
  <c r="I16" i="5"/>
  <c r="I5" i="5"/>
  <c r="H16" i="5"/>
  <c r="H15" i="5"/>
  <c r="H14" i="5"/>
  <c r="H13" i="5"/>
  <c r="H12" i="5"/>
  <c r="H11" i="5"/>
  <c r="H10" i="5"/>
  <c r="H9" i="5"/>
  <c r="H8" i="5"/>
  <c r="H7" i="5"/>
  <c r="H6" i="5"/>
  <c r="H5" i="3"/>
  <c r="H6" i="3"/>
  <c r="H7" i="3"/>
  <c r="H8" i="3"/>
  <c r="H9" i="3"/>
  <c r="H10" i="3"/>
  <c r="H11" i="3"/>
  <c r="H12" i="3"/>
  <c r="H13" i="3"/>
  <c r="H14" i="3"/>
  <c r="H15" i="3"/>
  <c r="H16" i="3"/>
  <c r="H17" i="3" l="1"/>
  <c r="J12" i="6"/>
  <c r="J16" i="6"/>
  <c r="J5" i="6"/>
  <c r="J9" i="6"/>
  <c r="J6" i="6"/>
  <c r="J14" i="6"/>
  <c r="J7" i="6"/>
  <c r="H60" i="7"/>
  <c r="J54" i="7"/>
  <c r="J15" i="7"/>
  <c r="J55" i="7"/>
  <c r="L79" i="7"/>
  <c r="L103" i="7"/>
  <c r="L46" i="7"/>
  <c r="M91" i="7"/>
  <c r="L47" i="7"/>
  <c r="M46" i="7"/>
  <c r="K100" i="7"/>
  <c r="M45" i="7"/>
  <c r="L100" i="7"/>
  <c r="M100" i="7"/>
  <c r="J24" i="7"/>
  <c r="J62" i="7"/>
  <c r="M56" i="7"/>
  <c r="M55" i="7"/>
  <c r="K97" i="7"/>
  <c r="L85" i="7"/>
  <c r="L41" i="7"/>
  <c r="M40" i="7"/>
  <c r="L92" i="7"/>
  <c r="M80" i="7"/>
  <c r="K62" i="7"/>
  <c r="L50" i="7"/>
  <c r="L94" i="7"/>
  <c r="M62" i="7"/>
  <c r="K96" i="7"/>
  <c r="L48" i="7"/>
  <c r="L96" i="7"/>
  <c r="M84" i="7"/>
  <c r="K58" i="7"/>
  <c r="M59" i="7"/>
  <c r="K93" i="7"/>
  <c r="K56" i="7"/>
  <c r="L81" i="7"/>
  <c r="K55" i="7"/>
  <c r="M81" i="7"/>
  <c r="M44" i="7"/>
  <c r="I53" i="7"/>
  <c r="H79" i="7"/>
  <c r="J25" i="7"/>
  <c r="I54" i="7"/>
  <c r="J28" i="7"/>
  <c r="J13" i="7"/>
  <c r="I60" i="7"/>
  <c r="J16" i="7"/>
  <c r="H49" i="7"/>
  <c r="J56" i="7"/>
  <c r="H47" i="7"/>
  <c r="H55" i="7"/>
  <c r="I63" i="7"/>
  <c r="J21" i="7"/>
  <c r="I44" i="7"/>
  <c r="J27" i="7"/>
  <c r="H28" i="7"/>
  <c r="I52" i="7"/>
  <c r="H19" i="7"/>
  <c r="J59" i="7"/>
  <c r="H23" i="7"/>
  <c r="H7" i="7"/>
  <c r="H18" i="7"/>
  <c r="J6" i="7"/>
  <c r="I28" i="7"/>
  <c r="H24" i="7"/>
  <c r="I19" i="7"/>
  <c r="H6" i="7"/>
  <c r="J42" i="7"/>
  <c r="I16" i="7"/>
  <c r="I55" i="7"/>
  <c r="H12" i="7"/>
  <c r="I18" i="7"/>
  <c r="H9" i="7"/>
  <c r="I24" i="7"/>
  <c r="H51" i="7"/>
  <c r="I6" i="7"/>
  <c r="J48" i="7"/>
  <c r="J47" i="7"/>
  <c r="I64" i="7"/>
  <c r="I5" i="7"/>
  <c r="I46" i="7"/>
  <c r="I7" i="7"/>
  <c r="J45" i="7"/>
  <c r="I58" i="7"/>
  <c r="I12" i="7"/>
  <c r="H54" i="7"/>
  <c r="J19" i="7"/>
  <c r="J51" i="7"/>
  <c r="I27" i="7"/>
  <c r="H25" i="7"/>
  <c r="H59" i="7"/>
  <c r="J23" i="7"/>
  <c r="H20" i="7"/>
  <c r="H58" i="7"/>
  <c r="I10" i="7"/>
  <c r="H29" i="7"/>
  <c r="H56" i="7"/>
  <c r="H42" i="7"/>
  <c r="I29" i="7"/>
  <c r="H22" i="7"/>
  <c r="H26" i="7"/>
  <c r="J64" i="7"/>
  <c r="H99" i="7"/>
  <c r="J97" i="7"/>
  <c r="I92" i="7"/>
  <c r="H87" i="7"/>
  <c r="J85" i="7"/>
  <c r="I80" i="7"/>
  <c r="J102" i="7"/>
  <c r="I97" i="7"/>
  <c r="H92" i="7"/>
  <c r="J90" i="7"/>
  <c r="I85" i="7"/>
  <c r="H80" i="7"/>
  <c r="I102" i="7"/>
  <c r="H97" i="7"/>
  <c r="J95" i="7"/>
  <c r="I90" i="7"/>
  <c r="H85" i="7"/>
  <c r="J83" i="7"/>
  <c r="H102" i="7"/>
  <c r="J100" i="7"/>
  <c r="I95" i="7"/>
  <c r="H90" i="7"/>
  <c r="J88" i="7"/>
  <c r="I83" i="7"/>
  <c r="I100" i="7"/>
  <c r="H95" i="7"/>
  <c r="J93" i="7"/>
  <c r="I88" i="7"/>
  <c r="H83" i="7"/>
  <c r="J81" i="7"/>
  <c r="H100" i="7"/>
  <c r="J98" i="7"/>
  <c r="I93" i="7"/>
  <c r="H88" i="7"/>
  <c r="J86" i="7"/>
  <c r="I81" i="7"/>
  <c r="J79" i="7"/>
  <c r="J103" i="7"/>
  <c r="I98" i="7"/>
  <c r="H93" i="7"/>
  <c r="J91" i="7"/>
  <c r="I86" i="7"/>
  <c r="H81" i="7"/>
  <c r="I79" i="7"/>
  <c r="I103" i="7"/>
  <c r="H98" i="7"/>
  <c r="J96" i="7"/>
  <c r="I91" i="7"/>
  <c r="H86" i="7"/>
  <c r="J84" i="7"/>
  <c r="H103" i="7"/>
  <c r="J101" i="7"/>
  <c r="I96" i="7"/>
  <c r="H91" i="7"/>
  <c r="J89" i="7"/>
  <c r="I84" i="7"/>
  <c r="I101" i="7"/>
  <c r="H96" i="7"/>
  <c r="J94" i="7"/>
  <c r="I89" i="7"/>
  <c r="H84" i="7"/>
  <c r="J82" i="7"/>
  <c r="H101" i="7"/>
  <c r="J99" i="7"/>
  <c r="I94" i="7"/>
  <c r="H89" i="7"/>
  <c r="J87" i="7"/>
  <c r="I82" i="7"/>
  <c r="I99" i="7"/>
  <c r="H94" i="7"/>
  <c r="J92" i="7"/>
  <c r="I87" i="7"/>
  <c r="H82" i="7"/>
  <c r="J80" i="7"/>
  <c r="J8" i="7"/>
  <c r="J12" i="7"/>
  <c r="H10" i="7"/>
  <c r="I21" i="7"/>
  <c r="H50" i="7"/>
  <c r="I56" i="7"/>
  <c r="I9" i="7"/>
  <c r="H45" i="7"/>
  <c r="J10" i="7"/>
  <c r="I48" i="7"/>
  <c r="I17" i="7"/>
  <c r="I41" i="7"/>
  <c r="J11" i="7"/>
  <c r="I26" i="7"/>
  <c r="I15" i="7"/>
  <c r="H41" i="7"/>
  <c r="J20" i="7"/>
  <c r="J7" i="7"/>
  <c r="J63" i="7"/>
  <c r="J29" i="7"/>
  <c r="H11" i="7"/>
  <c r="H62" i="7"/>
  <c r="I47" i="7"/>
  <c r="I42" i="7"/>
  <c r="I11" i="7"/>
  <c r="H64" i="7"/>
  <c r="I50" i="7"/>
  <c r="I45" i="7"/>
  <c r="J50" i="7"/>
  <c r="J41" i="7"/>
  <c r="H48" i="7"/>
  <c r="J53" i="7"/>
  <c r="I51" i="7"/>
  <c r="J5" i="7"/>
  <c r="J22" i="7"/>
  <c r="I62" i="7"/>
  <c r="I14" i="7"/>
  <c r="H61" i="7"/>
  <c r="M34" i="5"/>
  <c r="N38" i="5"/>
  <c r="J11" i="6"/>
  <c r="J15" i="6"/>
  <c r="O46" i="6"/>
  <c r="N46" i="6"/>
  <c r="M46" i="6"/>
  <c r="M36" i="6"/>
  <c r="O35" i="6"/>
  <c r="N35" i="6"/>
  <c r="M35" i="6"/>
  <c r="O36" i="6"/>
  <c r="N36" i="6"/>
  <c r="O37" i="6"/>
  <c r="N37" i="6"/>
  <c r="M37" i="6"/>
  <c r="M41" i="6"/>
  <c r="O42" i="6"/>
  <c r="O38" i="6"/>
  <c r="N38" i="6"/>
  <c r="M38" i="6"/>
  <c r="O41" i="6"/>
  <c r="N42" i="6"/>
  <c r="O39" i="6"/>
  <c r="N39" i="6"/>
  <c r="M39" i="6"/>
  <c r="N41" i="6"/>
  <c r="M42" i="6"/>
  <c r="O40" i="6"/>
  <c r="N40" i="6"/>
  <c r="M40" i="6"/>
  <c r="O43" i="6"/>
  <c r="N43" i="6"/>
  <c r="M43" i="6"/>
  <c r="O45" i="6"/>
  <c r="N45" i="6"/>
  <c r="M45" i="6"/>
  <c r="O44" i="6"/>
  <c r="N44" i="6"/>
  <c r="M44" i="6"/>
  <c r="L42" i="6"/>
  <c r="J40" i="6"/>
  <c r="K35" i="6"/>
  <c r="L10" i="6"/>
  <c r="K12" i="6"/>
  <c r="L44" i="6"/>
  <c r="J42" i="6"/>
  <c r="K37" i="6"/>
  <c r="L8" i="6"/>
  <c r="K14" i="6"/>
  <c r="K42" i="6"/>
  <c r="L37" i="6"/>
  <c r="J35" i="6"/>
  <c r="L9" i="6"/>
  <c r="K13" i="6"/>
  <c r="L35" i="6"/>
  <c r="K44" i="6"/>
  <c r="L39" i="6"/>
  <c r="J37" i="6"/>
  <c r="L7" i="6"/>
  <c r="K15" i="6"/>
  <c r="J41" i="6"/>
  <c r="K7" i="6"/>
  <c r="K43" i="6"/>
  <c r="L14" i="6"/>
  <c r="L11" i="6"/>
  <c r="L46" i="6"/>
  <c r="J44" i="6"/>
  <c r="K39" i="6"/>
  <c r="L6" i="6"/>
  <c r="K16" i="6"/>
  <c r="K36" i="6"/>
  <c r="K46" i="6"/>
  <c r="L41" i="6"/>
  <c r="J39" i="6"/>
  <c r="K5" i="6"/>
  <c r="L5" i="6"/>
  <c r="L43" i="6"/>
  <c r="L38" i="6"/>
  <c r="K8" i="6"/>
  <c r="K11" i="6"/>
  <c r="J46" i="6"/>
  <c r="K41" i="6"/>
  <c r="L36" i="6"/>
  <c r="L16" i="6"/>
  <c r="K6" i="6"/>
  <c r="L15" i="6"/>
  <c r="J36" i="6"/>
  <c r="L45" i="6"/>
  <c r="J43" i="6"/>
  <c r="K38" i="6"/>
  <c r="L13" i="6"/>
  <c r="K9" i="6"/>
  <c r="L40" i="6"/>
  <c r="J38" i="6"/>
  <c r="K10" i="6"/>
  <c r="J45" i="6"/>
  <c r="K40" i="6"/>
  <c r="K45" i="6"/>
  <c r="L12" i="6"/>
  <c r="J13" i="6"/>
  <c r="I22" i="7"/>
  <c r="J40" i="7"/>
  <c r="H43" i="7"/>
  <c r="I40" i="7"/>
  <c r="J44" i="7"/>
  <c r="J46" i="7"/>
  <c r="J17" i="7"/>
  <c r="H46" i="7"/>
  <c r="I43" i="7"/>
  <c r="H15" i="7"/>
  <c r="J49" i="7"/>
  <c r="I57" i="7"/>
  <c r="J18" i="7"/>
  <c r="I59" i="7"/>
  <c r="H53" i="7"/>
  <c r="H52" i="7"/>
  <c r="I49" i="7"/>
  <c r="H40" i="7"/>
  <c r="J58" i="7"/>
  <c r="J52" i="7"/>
  <c r="H17" i="7"/>
  <c r="J60" i="7"/>
  <c r="H16" i="7"/>
  <c r="H27" i="7"/>
  <c r="H14" i="7"/>
  <c r="I61" i="7"/>
  <c r="H13" i="7"/>
  <c r="J61" i="7"/>
  <c r="N39" i="5"/>
  <c r="N43" i="5"/>
  <c r="N40" i="5"/>
  <c r="M42" i="5"/>
  <c r="O38" i="5"/>
  <c r="M45" i="5"/>
  <c r="M41" i="5"/>
  <c r="N35" i="5"/>
  <c r="N44" i="5"/>
  <c r="N34" i="5"/>
  <c r="O41" i="5"/>
  <c r="O42" i="5"/>
  <c r="M37" i="5"/>
  <c r="O39" i="5"/>
  <c r="M36" i="5"/>
  <c r="O37" i="5"/>
  <c r="O44" i="5"/>
  <c r="N45" i="5"/>
  <c r="M44" i="5"/>
  <c r="M43" i="5"/>
  <c r="M38" i="5"/>
  <c r="O43" i="5"/>
  <c r="O35" i="5"/>
  <c r="M39" i="5"/>
  <c r="N36" i="5"/>
  <c r="O40" i="5"/>
  <c r="M35" i="5"/>
  <c r="N41" i="5"/>
  <c r="O36" i="5"/>
  <c r="M40" i="5"/>
  <c r="O34" i="5"/>
  <c r="N37" i="5"/>
  <c r="N42" i="5"/>
  <c r="H17" i="5"/>
  <c r="J9" i="5" s="1"/>
  <c r="I17" i="5"/>
  <c r="K9" i="3" l="1"/>
  <c r="K15" i="3"/>
  <c r="J9" i="3"/>
  <c r="J15" i="3"/>
  <c r="I10" i="3"/>
  <c r="I16" i="3"/>
  <c r="I12" i="3"/>
  <c r="K10" i="3"/>
  <c r="K16" i="3"/>
  <c r="J10" i="3"/>
  <c r="J16" i="3"/>
  <c r="I11" i="3"/>
  <c r="I5" i="3"/>
  <c r="J13" i="3"/>
  <c r="I14" i="3"/>
  <c r="K8" i="3"/>
  <c r="J14" i="3"/>
  <c r="K11" i="3"/>
  <c r="K5" i="3"/>
  <c r="J11" i="3"/>
  <c r="I6" i="3"/>
  <c r="J8" i="3"/>
  <c r="I15" i="3"/>
  <c r="J5" i="3"/>
  <c r="K6" i="3"/>
  <c r="K12" i="3"/>
  <c r="J6" i="3"/>
  <c r="J12" i="3"/>
  <c r="I7" i="3"/>
  <c r="I13" i="3"/>
  <c r="K7" i="3"/>
  <c r="K13" i="3"/>
  <c r="J7" i="3"/>
  <c r="I8" i="3"/>
  <c r="K14" i="3"/>
  <c r="I9" i="3"/>
  <c r="J45" i="5"/>
  <c r="K13" i="5"/>
  <c r="K37" i="5"/>
  <c r="K35" i="5"/>
  <c r="L36" i="5"/>
  <c r="J14" i="5"/>
  <c r="L42" i="5"/>
  <c r="J39" i="5"/>
  <c r="J6" i="5"/>
  <c r="L45" i="5"/>
  <c r="K14" i="5"/>
  <c r="L34" i="5"/>
  <c r="K8" i="5"/>
  <c r="K45" i="5"/>
  <c r="J11" i="5"/>
  <c r="K36" i="5"/>
  <c r="L39" i="5"/>
  <c r="J16" i="5"/>
  <c r="L37" i="5"/>
  <c r="K10" i="5"/>
  <c r="J5" i="5"/>
  <c r="L10" i="5"/>
  <c r="K34" i="5"/>
  <c r="J35" i="5"/>
  <c r="L5" i="5"/>
  <c r="K9" i="5"/>
  <c r="K40" i="5"/>
  <c r="J42" i="5"/>
  <c r="L16" i="5"/>
  <c r="L9" i="5"/>
  <c r="L41" i="5"/>
  <c r="K11" i="5"/>
  <c r="J44" i="5"/>
  <c r="J15" i="5"/>
  <c r="L40" i="5"/>
  <c r="J7" i="5"/>
  <c r="K43" i="5"/>
  <c r="J10" i="5"/>
  <c r="K12" i="5"/>
  <c r="K41" i="5"/>
  <c r="J34" i="5"/>
  <c r="K5" i="5"/>
  <c r="L7" i="5"/>
  <c r="J36" i="5"/>
  <c r="K16" i="5"/>
  <c r="L15" i="5"/>
  <c r="K6" i="5"/>
  <c r="K39" i="5"/>
  <c r="J41" i="5"/>
  <c r="J40" i="5"/>
  <c r="J12" i="5"/>
  <c r="L35" i="5"/>
  <c r="L44" i="5"/>
  <c r="J8" i="5"/>
  <c r="J38" i="5"/>
  <c r="L11" i="5"/>
  <c r="L38" i="5"/>
  <c r="L13" i="5"/>
  <c r="J37" i="5"/>
  <c r="L8" i="5"/>
  <c r="K38" i="5"/>
  <c r="J13" i="5"/>
  <c r="J43" i="5"/>
  <c r="L12" i="5"/>
  <c r="K7" i="5"/>
  <c r="K42" i="5"/>
  <c r="K15" i="5"/>
  <c r="L14" i="5"/>
  <c r="L6" i="5"/>
  <c r="K44" i="5"/>
  <c r="L43" i="5"/>
</calcChain>
</file>

<file path=xl/sharedStrings.xml><?xml version="1.0" encoding="utf-8"?>
<sst xmlns="http://schemas.openxmlformats.org/spreadsheetml/2006/main" count="426" uniqueCount="130">
  <si>
    <t>Sample No.</t>
  </si>
  <si>
    <t>Obs 1</t>
  </si>
  <si>
    <t>Obs 2</t>
  </si>
  <si>
    <t>Obs 3</t>
  </si>
  <si>
    <t>Obs 4</t>
  </si>
  <si>
    <t>k</t>
  </si>
  <si>
    <t>n</t>
  </si>
  <si>
    <t>σ</t>
  </si>
  <si>
    <t>Obs 5</t>
  </si>
  <si>
    <t>Sample Mean</t>
  </si>
  <si>
    <t>Centre line</t>
  </si>
  <si>
    <t>UCL</t>
  </si>
  <si>
    <t>LCL</t>
  </si>
  <si>
    <t>Sample Range</t>
  </si>
  <si>
    <t>Average</t>
  </si>
  <si>
    <t>Screenshot/Result CA1</t>
  </si>
  <si>
    <t>Screenshot/Result CA2</t>
  </si>
  <si>
    <t xml:space="preserve">Revised  X̅ chart </t>
  </si>
  <si>
    <t>d</t>
  </si>
  <si>
    <t>Revised average</t>
  </si>
  <si>
    <t>Revised control limits</t>
  </si>
  <si>
    <t>Revised Centre line</t>
  </si>
  <si>
    <t>Revised  UCL</t>
  </si>
  <si>
    <t>Revised LCL</t>
  </si>
  <si>
    <t>Screenshot/Result CA3</t>
  </si>
  <si>
    <t xml:space="preserve">Sample Mean </t>
  </si>
  <si>
    <t xml:space="preserve">SD </t>
  </si>
  <si>
    <t>Control limits</t>
  </si>
  <si>
    <r>
      <rPr>
        <b/>
        <sz val="14"/>
        <color theme="1"/>
        <rFont val="Calibri"/>
        <family val="2"/>
        <scheme val="minor"/>
      </rPr>
      <t>Revised  X̅ chart</t>
    </r>
    <r>
      <rPr>
        <sz val="14"/>
        <color theme="1"/>
        <rFont val="Calibri"/>
        <family val="2"/>
        <scheme val="minor"/>
      </rPr>
      <t xml:space="preserve"> </t>
    </r>
  </si>
  <si>
    <t xml:space="preserve">Revised average </t>
  </si>
  <si>
    <t>Juice Volume  (in ml)</t>
  </si>
  <si>
    <t>Range</t>
  </si>
  <si>
    <r>
      <rPr>
        <b/>
        <sz val="14"/>
        <color theme="1"/>
        <rFont val="Calibri"/>
        <family val="2"/>
        <scheme val="minor"/>
      </rPr>
      <t>Revised  R - chart</t>
    </r>
    <r>
      <rPr>
        <sz val="14"/>
        <color theme="1"/>
        <rFont val="Calibri"/>
        <family val="2"/>
        <scheme val="minor"/>
      </rPr>
      <t xml:space="preserve"> </t>
    </r>
  </si>
  <si>
    <r>
      <t>D</t>
    </r>
    <r>
      <rPr>
        <b/>
        <vertAlign val="subscript"/>
        <sz val="11"/>
        <color theme="1"/>
        <rFont val="Calibri"/>
        <family val="2"/>
        <scheme val="minor"/>
      </rPr>
      <t xml:space="preserve">3 </t>
    </r>
    <r>
      <rPr>
        <b/>
        <sz val="11"/>
        <color theme="1"/>
        <rFont val="Calibri"/>
        <family val="2"/>
        <scheme val="minor"/>
      </rPr>
      <t>Value from Table (for n = 4)</t>
    </r>
  </si>
  <si>
    <r>
      <t>D</t>
    </r>
    <r>
      <rPr>
        <b/>
        <vertAlign val="subscript"/>
        <sz val="11"/>
        <color theme="1"/>
        <rFont val="Calibri"/>
        <family val="2"/>
        <scheme val="minor"/>
      </rPr>
      <t xml:space="preserve">4 </t>
    </r>
    <r>
      <rPr>
        <b/>
        <sz val="11"/>
        <color theme="1"/>
        <rFont val="Calibri"/>
        <family val="2"/>
        <scheme val="minor"/>
      </rPr>
      <t>Value from Table (for n = 4)</t>
    </r>
  </si>
  <si>
    <r>
      <t>A</t>
    </r>
    <r>
      <rPr>
        <b/>
        <vertAlign val="subscript"/>
        <sz val="11"/>
        <color theme="1"/>
        <rFont val="Calibri"/>
        <family val="2"/>
        <scheme val="minor"/>
      </rPr>
      <t xml:space="preserve">3 </t>
    </r>
    <r>
      <rPr>
        <b/>
        <sz val="11"/>
        <color theme="1"/>
        <rFont val="Calibri"/>
        <family val="2"/>
        <scheme val="minor"/>
      </rPr>
      <t>Value from Table (for n = 5)</t>
    </r>
  </si>
  <si>
    <r>
      <t>A</t>
    </r>
    <r>
      <rPr>
        <b/>
        <vertAlign val="subscript"/>
        <sz val="11"/>
        <color theme="1"/>
        <rFont val="Calibri"/>
        <family val="2"/>
        <scheme val="minor"/>
      </rPr>
      <t>2</t>
    </r>
    <r>
      <rPr>
        <b/>
        <sz val="11"/>
        <color theme="1"/>
        <rFont val="Calibri"/>
        <family val="2"/>
        <scheme val="minor"/>
      </rPr>
      <t xml:space="preserve"> Value from Table (for n = 5)</t>
    </r>
  </si>
  <si>
    <r>
      <t>X</t>
    </r>
    <r>
      <rPr>
        <b/>
        <sz val="11"/>
        <color theme="1"/>
        <rFont val="Calibri"/>
        <family val="2"/>
      </rPr>
      <t>̅̅</t>
    </r>
  </si>
  <si>
    <r>
      <t>A</t>
    </r>
    <r>
      <rPr>
        <b/>
        <vertAlign val="subscript"/>
        <sz val="11"/>
        <color theme="1"/>
        <rFont val="Calibri"/>
        <family val="2"/>
        <scheme val="minor"/>
      </rPr>
      <t>2</t>
    </r>
    <r>
      <rPr>
        <b/>
        <sz val="11"/>
        <color theme="1"/>
        <rFont val="Calibri"/>
        <family val="2"/>
        <scheme val="minor"/>
      </rPr>
      <t xml:space="preserve"> Value from Table (for n = 4)</t>
    </r>
  </si>
  <si>
    <t>Revised Control limits</t>
  </si>
  <si>
    <t>Obs. 1</t>
  </si>
  <si>
    <t>Obs. 2</t>
  </si>
  <si>
    <t>Obs. 3</t>
  </si>
  <si>
    <t>Obs. 4</t>
  </si>
  <si>
    <t>Obs. 5</t>
  </si>
  <si>
    <t>Obs. 6</t>
  </si>
  <si>
    <t>Obs. 7</t>
  </si>
  <si>
    <t>Obs. 8</t>
  </si>
  <si>
    <t>Obs. 9</t>
  </si>
  <si>
    <t>Obs. 10</t>
  </si>
  <si>
    <t>Screenshot/Result CA-5</t>
  </si>
  <si>
    <t>SD</t>
  </si>
  <si>
    <r>
      <t>B</t>
    </r>
    <r>
      <rPr>
        <b/>
        <vertAlign val="subscript"/>
        <sz val="11"/>
        <color theme="1"/>
        <rFont val="Calibri"/>
        <family val="2"/>
        <scheme val="minor"/>
      </rPr>
      <t xml:space="preserve">3 </t>
    </r>
    <r>
      <rPr>
        <b/>
        <sz val="11"/>
        <color theme="1"/>
        <rFont val="Calibri"/>
        <family val="2"/>
        <scheme val="minor"/>
      </rPr>
      <t>Value from Table (for n = 10)</t>
    </r>
  </si>
  <si>
    <r>
      <t>B</t>
    </r>
    <r>
      <rPr>
        <b/>
        <vertAlign val="subscript"/>
        <sz val="11"/>
        <color theme="1"/>
        <rFont val="Calibri"/>
        <family val="2"/>
        <scheme val="minor"/>
      </rPr>
      <t xml:space="preserve">4 </t>
    </r>
    <r>
      <rPr>
        <b/>
        <sz val="11"/>
        <color theme="1"/>
        <rFont val="Calibri"/>
        <family val="2"/>
        <scheme val="minor"/>
      </rPr>
      <t>Value from Table (for n = 10)</t>
    </r>
  </si>
  <si>
    <r>
      <rPr>
        <b/>
        <sz val="14"/>
        <color theme="1"/>
        <rFont val="Calibri"/>
        <family val="2"/>
        <scheme val="minor"/>
      </rPr>
      <t>Revised  S - chart</t>
    </r>
    <r>
      <rPr>
        <sz val="14"/>
        <color theme="1"/>
        <rFont val="Calibri"/>
        <family val="2"/>
        <scheme val="minor"/>
      </rPr>
      <t xml:space="preserve"> </t>
    </r>
  </si>
  <si>
    <r>
      <rPr>
        <b/>
        <sz val="14"/>
        <color theme="1"/>
        <rFont val="Calibri"/>
        <family val="2"/>
        <scheme val="minor"/>
      </rPr>
      <t xml:space="preserve">  R - chart</t>
    </r>
    <r>
      <rPr>
        <sz val="14"/>
        <color theme="1"/>
        <rFont val="Calibri"/>
        <family val="2"/>
        <scheme val="minor"/>
      </rPr>
      <t xml:space="preserve"> </t>
    </r>
  </si>
  <si>
    <r>
      <rPr>
        <b/>
        <sz val="14"/>
        <color theme="1"/>
        <rFont val="Calibri"/>
        <family val="2"/>
        <scheme val="minor"/>
      </rPr>
      <t xml:space="preserve">  X̅ chart</t>
    </r>
    <r>
      <rPr>
        <sz val="14"/>
        <color theme="1"/>
        <rFont val="Calibri"/>
        <family val="2"/>
        <scheme val="minor"/>
      </rPr>
      <t xml:space="preserve"> </t>
    </r>
  </si>
  <si>
    <r>
      <rPr>
        <b/>
        <sz val="14"/>
        <color theme="1"/>
        <rFont val="Calibri"/>
        <family val="2"/>
        <scheme val="minor"/>
      </rPr>
      <t xml:space="preserve"> S - chart</t>
    </r>
    <r>
      <rPr>
        <sz val="14"/>
        <color theme="1"/>
        <rFont val="Calibri"/>
        <family val="2"/>
        <scheme val="minor"/>
      </rPr>
      <t xml:space="preserve"> </t>
    </r>
  </si>
  <si>
    <t xml:space="preserve">  X̅ chart </t>
  </si>
  <si>
    <r>
      <t>A</t>
    </r>
    <r>
      <rPr>
        <b/>
        <vertAlign val="subscript"/>
        <sz val="11"/>
        <color theme="1"/>
        <rFont val="Calibri"/>
        <family val="2"/>
        <scheme val="minor"/>
      </rPr>
      <t xml:space="preserve">3 </t>
    </r>
    <r>
      <rPr>
        <b/>
        <sz val="11"/>
        <color theme="1"/>
        <rFont val="Calibri"/>
        <family val="2"/>
        <scheme val="minor"/>
      </rPr>
      <t>Value from Table (for n = 10)</t>
    </r>
  </si>
  <si>
    <t>Screenshot/Result CA4</t>
  </si>
  <si>
    <t xml:space="preserve">Laptops Produced </t>
  </si>
  <si>
    <t xml:space="preserve">Number of Defective Laptops </t>
  </si>
  <si>
    <t>Fraction defective (p)</t>
  </si>
  <si>
    <t>Screenshot/Result CA-6</t>
  </si>
  <si>
    <r>
      <rPr>
        <b/>
        <sz val="14"/>
        <color theme="1"/>
        <rFont val="Calibri"/>
        <family val="2"/>
        <scheme val="minor"/>
      </rPr>
      <t xml:space="preserve"> p - chart</t>
    </r>
    <r>
      <rPr>
        <sz val="14"/>
        <color theme="1"/>
        <rFont val="Calibri"/>
        <family val="2"/>
        <scheme val="minor"/>
      </rPr>
      <t xml:space="preserve"> </t>
    </r>
  </si>
  <si>
    <t>LCL *</t>
  </si>
  <si>
    <r>
      <rPr>
        <b/>
        <sz val="14"/>
        <color theme="1"/>
        <rFont val="Calibri"/>
        <family val="2"/>
        <scheme val="minor"/>
      </rPr>
      <t>Revised p - chart</t>
    </r>
    <r>
      <rPr>
        <sz val="14"/>
        <color theme="1"/>
        <rFont val="Calibri"/>
        <family val="2"/>
        <scheme val="minor"/>
      </rPr>
      <t xml:space="preserve"> </t>
    </r>
  </si>
  <si>
    <t>Screenshot/Result CA-7</t>
  </si>
  <si>
    <t>Tyres Inspected</t>
  </si>
  <si>
    <t>Number of Defective Tyres</t>
  </si>
  <si>
    <t>Total</t>
  </si>
  <si>
    <t>p̅</t>
  </si>
  <si>
    <r>
      <t>p̅</t>
    </r>
    <r>
      <rPr>
        <b/>
        <vertAlign val="subscript"/>
        <sz val="11"/>
        <color theme="1"/>
        <rFont val="Calibri"/>
        <family val="2"/>
      </rPr>
      <t>new</t>
    </r>
  </si>
  <si>
    <t xml:space="preserve">Number of Defective Tyres </t>
  </si>
  <si>
    <t>Screenshot/Result CA-8</t>
  </si>
  <si>
    <t xml:space="preserve">Total </t>
  </si>
  <si>
    <r>
      <rPr>
        <b/>
        <sz val="14"/>
        <color theme="1"/>
        <rFont val="Calibri"/>
        <family val="2"/>
        <scheme val="minor"/>
      </rPr>
      <t>np - chart</t>
    </r>
    <r>
      <rPr>
        <sz val="14"/>
        <color theme="1"/>
        <rFont val="Calibri"/>
        <family val="2"/>
        <scheme val="minor"/>
      </rPr>
      <t xml:space="preserve"> </t>
    </r>
  </si>
  <si>
    <r>
      <rPr>
        <b/>
        <sz val="14"/>
        <color theme="1"/>
        <rFont val="Calibri"/>
        <family val="2"/>
        <scheme val="minor"/>
      </rPr>
      <t>Revised np - chart</t>
    </r>
    <r>
      <rPr>
        <sz val="14"/>
        <color theme="1"/>
        <rFont val="Calibri"/>
        <family val="2"/>
        <scheme val="minor"/>
      </rPr>
      <t xml:space="preserve"> </t>
    </r>
  </si>
  <si>
    <t>Day</t>
  </si>
  <si>
    <t>Number of Scratch Marks</t>
  </si>
  <si>
    <t>c̅</t>
  </si>
  <si>
    <r>
      <rPr>
        <b/>
        <sz val="14"/>
        <color theme="1"/>
        <rFont val="Calibri"/>
        <family val="2"/>
        <scheme val="minor"/>
      </rPr>
      <t xml:space="preserve"> c - chart</t>
    </r>
    <r>
      <rPr>
        <sz val="14"/>
        <color theme="1"/>
        <rFont val="Calibri"/>
        <family val="2"/>
        <scheme val="minor"/>
      </rPr>
      <t xml:space="preserve"> </t>
    </r>
  </si>
  <si>
    <r>
      <t>c̅</t>
    </r>
    <r>
      <rPr>
        <b/>
        <vertAlign val="subscript"/>
        <sz val="11"/>
        <color theme="1"/>
        <rFont val="Calibri"/>
        <family val="2"/>
      </rPr>
      <t>new</t>
    </r>
  </si>
  <si>
    <r>
      <rPr>
        <b/>
        <sz val="14"/>
        <color theme="1"/>
        <rFont val="Calibri"/>
        <family val="2"/>
        <scheme val="minor"/>
      </rPr>
      <t>Revised c - chart</t>
    </r>
    <r>
      <rPr>
        <sz val="14"/>
        <color theme="1"/>
        <rFont val="Calibri"/>
        <family val="2"/>
        <scheme val="minor"/>
      </rPr>
      <t xml:space="preserve"> </t>
    </r>
  </si>
  <si>
    <t>Days</t>
  </si>
  <si>
    <t>Number of Almirah Inspected</t>
  </si>
  <si>
    <t>Number of Defects</t>
  </si>
  <si>
    <t>Screenshot/Result CA-9</t>
  </si>
  <si>
    <t>Screenshot/Result CA-10</t>
  </si>
  <si>
    <t>u̅</t>
  </si>
  <si>
    <r>
      <rPr>
        <b/>
        <sz val="14"/>
        <color theme="1"/>
        <rFont val="Calibri"/>
        <family val="2"/>
        <scheme val="minor"/>
      </rPr>
      <t xml:space="preserve"> u - chart</t>
    </r>
    <r>
      <rPr>
        <sz val="14"/>
        <color theme="1"/>
        <rFont val="Calibri"/>
        <family val="2"/>
        <scheme val="minor"/>
      </rPr>
      <t xml:space="preserve"> </t>
    </r>
  </si>
  <si>
    <r>
      <rPr>
        <b/>
        <sz val="14"/>
        <color theme="1"/>
        <rFont val="Calibri"/>
        <family val="2"/>
        <scheme val="minor"/>
      </rPr>
      <t>Revised u - chart</t>
    </r>
    <r>
      <rPr>
        <sz val="14"/>
        <color theme="1"/>
        <rFont val="Calibri"/>
        <family val="2"/>
        <scheme val="minor"/>
      </rPr>
      <t xml:space="preserve"> </t>
    </r>
  </si>
  <si>
    <r>
      <t>u̅</t>
    </r>
    <r>
      <rPr>
        <b/>
        <vertAlign val="subscript"/>
        <sz val="11"/>
        <color theme="1"/>
        <rFont val="Calibri"/>
        <family val="2"/>
      </rPr>
      <t>new</t>
    </r>
  </si>
  <si>
    <t>Screenshot/Result CA-11</t>
  </si>
  <si>
    <r>
      <t>u</t>
    </r>
    <r>
      <rPr>
        <b/>
        <sz val="9"/>
        <color rgb="FF000000"/>
        <rFont val="Times New Roman"/>
        <family val="1"/>
      </rPr>
      <t xml:space="preserve"> (No. of defects)</t>
    </r>
  </si>
  <si>
    <r>
      <t xml:space="preserve">u </t>
    </r>
    <r>
      <rPr>
        <b/>
        <sz val="9"/>
        <color rgb="FF000000"/>
        <rFont val="Times New Roman"/>
        <family val="1"/>
      </rPr>
      <t>(No. of defects</t>
    </r>
    <r>
      <rPr>
        <b/>
        <sz val="10"/>
        <color rgb="FF000000"/>
        <rFont val="Times New Roman"/>
        <family val="1"/>
      </rPr>
      <t>)</t>
    </r>
  </si>
  <si>
    <t>S. No.</t>
  </si>
  <si>
    <t>Electricity Consumption (in kWh)</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</si>
  <si>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</si>
  <si>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</si>
  <si>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</si>
  <si>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</si>
  <si>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</si>
  <si>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</si>
  <si>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</si>
  <si>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</si>
  <si>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</si>
  <si>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</si>
  <si>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</si>
  <si>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</si>
  <si>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</si>
  <si>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</si>
  <si>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</si>
  <si>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</si>
  <si>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</si>
  <si>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</si>
  <si>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</si>
  <si>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</si>
  <si>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</si>
  <si>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99.0%</t>
  </si>
  <si>
    <t>Upper 99.0%</t>
  </si>
  <si>
    <t>RESIDUAL OUTPUT</t>
  </si>
  <si>
    <t>Observation</t>
  </si>
  <si>
    <t>Residuals</t>
  </si>
  <si>
    <t>Standard Residuals</t>
  </si>
  <si>
    <t>PROBABILITY OUTPUT</t>
  </si>
  <si>
    <t>Percentile</t>
  </si>
  <si>
    <t>Size of House (in sq ft)</t>
  </si>
  <si>
    <t>Predicted Electricity Consumption (in kWh)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</si>
</sst>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18">
    <font>
      <sz val="11"/>
      <color theme="1"/>
      <name val="Calibri"/>
      <family val="2"/>
      <scheme val="minor"/>
    </font>
    <font>
      <b/>
      <sz val="11"/>
      <color theme="1"/>
      <name val="Calibri"/>
      <family val="2"/>
      <scheme val="minor"/>
    </font>
    <font>
      <sz val="11"/>
      <color theme="1"/>
      <name val="Calibri"/>
      <family val="2"/>
    </font>
    <font>
      <sz val="8"/>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b/>
      <sz val="10"/>
      <color rgb="FF000000"/>
      <name val="Times New Roman"/>
      <family val="1"/>
    </font>
    <font>
      <sz val="10"/>
      <color rgb="FF000000"/>
      <name val="Times New Roman"/>
      <family val="1"/>
    </font>
    <font>
      <b/>
      <vertAlign val="subscript"/>
      <sz val="11"/>
      <color theme="1"/>
      <name val="Calibri"/>
      <family val="2"/>
      <scheme val="minor"/>
    </font>
    <font>
      <b/>
      <sz val="11"/>
      <color theme="1"/>
      <name val="Calibri"/>
      <family val="2"/>
    </font>
    <font>
      <sz val="12"/>
      <color theme="1"/>
      <name val="Times New Roman"/>
      <family val="1"/>
    </font>
    <font>
      <b/>
      <sz val="16"/>
      <color theme="1"/>
      <name val="Times New Roman"/>
      <family val="1"/>
    </font>
    <font>
      <sz val="12"/>
      <color theme="1"/>
      <name val="Calibri"/>
      <family val="2"/>
      <scheme val="minor"/>
    </font>
    <font>
      <b/>
      <vertAlign val="subscript"/>
      <sz val="11"/>
      <color theme="1"/>
      <name val="Calibri"/>
      <family val="2"/>
    </font>
    <font>
      <sz val="10"/>
      <color theme="1"/>
      <name val="Arial Unicode MS"/>
    </font>
    <font>
      <b/>
      <sz val="9"/>
      <color rgb="FF000000"/>
      <name val="Times New Roman"/>
      <family val="1"/>
    </font>
    <font>
      <i/>
      <sz val="11"/>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rgb="FFD6E3BC"/>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9"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bottom style="medium">
        <color indexed="64"/>
      </bottom>
      <diagonal/>
    </border>
    <border>
      <left/>
      <right/>
      <top style="thin">
        <color indexed="64"/>
      </top>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s>
  <cellStyleXfs count="1">
    <xf numFmtId="0" fontId="0" fillId="0" borderId="0"/>
  </cellStyleXfs>
  <cellXfs count="139">
    <xf numFmtId="0" fontId="0" fillId="0" borderId="0" xfId="0"/>
    <xf numFmtId="0" fontId="0" fillId="0" borderId="0" xfId="0" applyAlignment="1">
      <alignment horizontal="center"/>
    </xf>
    <xf numFmtId="164" fontId="0" fillId="0" borderId="0" xfId="0" applyNumberFormat="1" applyAlignment="1">
      <alignment horizontal="center"/>
    </xf>
    <xf numFmtId="0" fontId="1" fillId="0" borderId="1" xfId="0" applyFont="1" applyBorder="1"/>
    <xf numFmtId="0" fontId="0" fillId="0" borderId="2" xfId="0" applyBorder="1" applyAlignment="1">
      <alignment horizontal="center"/>
    </xf>
    <xf numFmtId="0" fontId="0" fillId="0" borderId="3" xfId="0" applyBorder="1" applyAlignment="1">
      <alignment horizontal="center"/>
    </xf>
    <xf numFmtId="0" fontId="1" fillId="0" borderId="1" xfId="0" applyFont="1" applyBorder="1" applyAlignment="1">
      <alignment horizontal="center"/>
    </xf>
    <xf numFmtId="164" fontId="0" fillId="0" borderId="2" xfId="0" applyNumberFormat="1" applyBorder="1" applyAlignment="1">
      <alignment horizontal="center"/>
    </xf>
    <xf numFmtId="164" fontId="0" fillId="0" borderId="3" xfId="0" applyNumberFormat="1" applyBorder="1" applyAlignment="1">
      <alignment horizontal="center"/>
    </xf>
    <xf numFmtId="0" fontId="4" fillId="0" borderId="0" xfId="0" applyFont="1"/>
    <xf numFmtId="0" fontId="0" fillId="0" borderId="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 fillId="0" borderId="5" xfId="0" applyFont="1" applyBorder="1" applyAlignment="1">
      <alignment horizontal="center"/>
    </xf>
    <xf numFmtId="0" fontId="1" fillId="0" borderId="1" xfId="0" applyFont="1" applyBorder="1" applyAlignment="1">
      <alignment horizontal="center" wrapText="1"/>
    </xf>
    <xf numFmtId="165" fontId="0" fillId="0" borderId="4" xfId="0" applyNumberFormat="1" applyBorder="1" applyAlignment="1">
      <alignment horizontal="center"/>
    </xf>
    <xf numFmtId="165" fontId="0" fillId="0" borderId="2" xfId="0" applyNumberFormat="1" applyBorder="1" applyAlignment="1">
      <alignment horizontal="center"/>
    </xf>
    <xf numFmtId="165" fontId="0" fillId="0" borderId="3" xfId="0" applyNumberFormat="1" applyBorder="1" applyAlignment="1">
      <alignment horizontal="center"/>
    </xf>
    <xf numFmtId="165" fontId="0" fillId="0" borderId="0" xfId="0" applyNumberFormat="1" applyAlignment="1">
      <alignment horizontal="center"/>
    </xf>
    <xf numFmtId="0" fontId="2" fillId="0" borderId="0" xfId="0" applyFont="1"/>
    <xf numFmtId="0" fontId="0" fillId="2" borderId="2" xfId="0" applyFill="1" applyBorder="1" applyAlignment="1">
      <alignment horizontal="center"/>
    </xf>
    <xf numFmtId="0" fontId="0" fillId="2" borderId="6" xfId="0" applyFill="1" applyBorder="1" applyAlignment="1">
      <alignment horizontal="center"/>
    </xf>
    <xf numFmtId="164" fontId="0" fillId="2" borderId="2" xfId="0" applyNumberFormat="1" applyFill="1" applyBorder="1" applyAlignment="1">
      <alignment horizontal="center"/>
    </xf>
    <xf numFmtId="165" fontId="0" fillId="2" borderId="2" xfId="0" applyNumberFormat="1" applyFill="1" applyBorder="1" applyAlignment="1">
      <alignment horizontal="center"/>
    </xf>
    <xf numFmtId="0" fontId="0" fillId="0" borderId="0" xfId="0" applyAlignment="1">
      <alignment horizontal="left"/>
    </xf>
    <xf numFmtId="0" fontId="1" fillId="0" borderId="0" xfId="0" applyFont="1" applyAlignment="1">
      <alignment horizontal="left"/>
    </xf>
    <xf numFmtId="164" fontId="0" fillId="0" borderId="4" xfId="0" applyNumberFormat="1" applyBorder="1"/>
    <xf numFmtId="164" fontId="0" fillId="0" borderId="2" xfId="0" applyNumberFormat="1" applyBorder="1"/>
    <xf numFmtId="164" fontId="0" fillId="0" borderId="3" xfId="0" applyNumberFormat="1" applyBorder="1"/>
    <xf numFmtId="164" fontId="0" fillId="0" borderId="4" xfId="0" applyNumberFormat="1" applyBorder="1" applyAlignment="1">
      <alignment horizontal="center"/>
    </xf>
    <xf numFmtId="0" fontId="1" fillId="0" borderId="4" xfId="0" applyFont="1" applyBorder="1" applyAlignment="1">
      <alignment horizontal="center"/>
    </xf>
    <xf numFmtId="164" fontId="0" fillId="0" borderId="8" xfId="0" applyNumberFormat="1" applyBorder="1" applyAlignment="1">
      <alignment horizontal="center"/>
    </xf>
    <xf numFmtId="164" fontId="0" fillId="0" borderId="6" xfId="0" applyNumberFormat="1" applyBorder="1" applyAlignment="1">
      <alignment horizontal="center"/>
    </xf>
    <xf numFmtId="164" fontId="0" fillId="0" borderId="7" xfId="0" applyNumberFormat="1" applyBorder="1" applyAlignment="1">
      <alignment horizontal="center"/>
    </xf>
    <xf numFmtId="0" fontId="1" fillId="0" borderId="0" xfId="0" applyFont="1"/>
    <xf numFmtId="0" fontId="1" fillId="0" borderId="0" xfId="0" applyFont="1" applyAlignment="1">
      <alignment horizontal="center"/>
    </xf>
    <xf numFmtId="164" fontId="0" fillId="2" borderId="6" xfId="0" applyNumberFormat="1" applyFill="1" applyBorder="1" applyAlignment="1">
      <alignment horizontal="center"/>
    </xf>
    <xf numFmtId="0" fontId="7" fillId="3" borderId="11" xfId="0" applyFont="1" applyFill="1" applyBorder="1" applyAlignment="1">
      <alignment horizontal="center" vertical="center"/>
    </xf>
    <xf numFmtId="0" fontId="8" fillId="3" borderId="14"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11" xfId="0" applyFont="1" applyFill="1" applyBorder="1" applyAlignment="1">
      <alignment horizontal="center" vertical="center"/>
    </xf>
    <xf numFmtId="0" fontId="8" fillId="3" borderId="12"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13" xfId="0" applyFont="1" applyFill="1" applyBorder="1" applyAlignment="1">
      <alignment horizontal="center" vertical="center"/>
    </xf>
    <xf numFmtId="0" fontId="0" fillId="0" borderId="1" xfId="0" applyBorder="1" applyAlignment="1">
      <alignment horizontal="center"/>
    </xf>
    <xf numFmtId="165" fontId="0" fillId="0" borderId="1" xfId="0" applyNumberFormat="1" applyBorder="1" applyAlignment="1">
      <alignment horizontal="center"/>
    </xf>
    <xf numFmtId="0" fontId="8" fillId="4" borderId="14" xfId="0" applyFont="1" applyFill="1" applyBorder="1" applyAlignment="1">
      <alignment horizontal="center" vertical="center"/>
    </xf>
    <xf numFmtId="0" fontId="8" fillId="4" borderId="15" xfId="0" applyFont="1" applyFill="1" applyBorder="1" applyAlignment="1">
      <alignment horizontal="center" vertical="center"/>
    </xf>
    <xf numFmtId="0" fontId="8" fillId="4" borderId="17" xfId="0" applyFont="1" applyFill="1" applyBorder="1" applyAlignment="1">
      <alignment horizontal="center" vertical="center"/>
    </xf>
    <xf numFmtId="0" fontId="0" fillId="4" borderId="1" xfId="0" applyFill="1" applyBorder="1" applyAlignment="1">
      <alignment horizontal="center"/>
    </xf>
    <xf numFmtId="165" fontId="0" fillId="4" borderId="1" xfId="0" applyNumberFormat="1" applyFill="1" applyBorder="1" applyAlignment="1">
      <alignment horizontal="center"/>
    </xf>
    <xf numFmtId="0" fontId="5" fillId="0" borderId="0" xfId="0" applyFont="1" applyAlignment="1">
      <alignment horizontal="center"/>
    </xf>
    <xf numFmtId="0" fontId="1" fillId="0" borderId="0" xfId="0" applyFont="1" applyAlignment="1">
      <alignment vertical="top"/>
    </xf>
    <xf numFmtId="0" fontId="10" fillId="0" borderId="0" xfId="0" applyFont="1" applyAlignment="1">
      <alignment horizontal="center"/>
    </xf>
    <xf numFmtId="0" fontId="8" fillId="3" borderId="0" xfId="0" applyFont="1" applyFill="1" applyAlignment="1">
      <alignment horizontal="center" vertical="center"/>
    </xf>
    <xf numFmtId="0" fontId="1" fillId="0" borderId="18" xfId="0" applyFont="1" applyBorder="1" applyAlignment="1">
      <alignment horizontal="center"/>
    </xf>
    <xf numFmtId="0" fontId="0" fillId="0" borderId="18" xfId="0" applyBorder="1" applyAlignment="1">
      <alignment horizontal="center"/>
    </xf>
    <xf numFmtId="0" fontId="1" fillId="0" borderId="0" xfId="0" applyFont="1" applyAlignment="1">
      <alignment horizontal="left" vertical="center"/>
    </xf>
    <xf numFmtId="0" fontId="7" fillId="3" borderId="13" xfId="0" applyFont="1" applyFill="1" applyBorder="1" applyAlignment="1">
      <alignment horizontal="center" vertical="center"/>
    </xf>
    <xf numFmtId="0" fontId="8" fillId="3" borderId="1" xfId="0" applyFont="1" applyFill="1" applyBorder="1" applyAlignment="1">
      <alignment horizontal="center" vertical="center"/>
    </xf>
    <xf numFmtId="0" fontId="0" fillId="0" borderId="1" xfId="0" applyBorder="1"/>
    <xf numFmtId="0" fontId="0" fillId="4" borderId="1" xfId="0" applyFill="1" applyBorder="1"/>
    <xf numFmtId="0" fontId="11" fillId="3" borderId="11" xfId="0" applyFont="1" applyFill="1" applyBorder="1" applyAlignment="1">
      <alignment vertical="center"/>
    </xf>
    <xf numFmtId="0" fontId="7" fillId="3" borderId="14" xfId="0" applyFont="1" applyFill="1" applyBorder="1" applyAlignment="1">
      <alignment horizontal="center" vertical="center"/>
    </xf>
    <xf numFmtId="0" fontId="7" fillId="3" borderId="15" xfId="0" applyFont="1" applyFill="1" applyBorder="1" applyAlignment="1">
      <alignment horizontal="center" vertical="center"/>
    </xf>
    <xf numFmtId="0" fontId="8" fillId="3" borderId="14" xfId="0" applyFont="1" applyFill="1" applyBorder="1" applyAlignment="1">
      <alignment horizontal="center" vertical="center" wrapText="1"/>
    </xf>
    <xf numFmtId="0" fontId="7" fillId="3" borderId="12" xfId="0" applyFont="1" applyFill="1" applyBorder="1" applyAlignment="1">
      <alignment horizontal="center" vertical="center"/>
    </xf>
    <xf numFmtId="0" fontId="7" fillId="3" borderId="17" xfId="0" applyFont="1" applyFill="1" applyBorder="1" applyAlignment="1">
      <alignment horizontal="center" vertical="center"/>
    </xf>
    <xf numFmtId="0" fontId="7" fillId="3" borderId="1" xfId="0" applyFont="1" applyFill="1" applyBorder="1" applyAlignment="1">
      <alignment horizontal="center" vertical="center"/>
    </xf>
    <xf numFmtId="0" fontId="8" fillId="4" borderId="14" xfId="0" applyFont="1" applyFill="1" applyBorder="1" applyAlignment="1">
      <alignment horizontal="center" vertical="center" wrapText="1"/>
    </xf>
    <xf numFmtId="165" fontId="0" fillId="0" borderId="18" xfId="0" applyNumberFormat="1" applyBorder="1" applyAlignment="1">
      <alignment horizontal="center"/>
    </xf>
    <xf numFmtId="165" fontId="0" fillId="0" borderId="18" xfId="0" applyNumberForma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2" fillId="0" borderId="0" xfId="0" applyFont="1" applyAlignment="1">
      <alignment vertical="center"/>
    </xf>
    <xf numFmtId="0" fontId="7" fillId="3" borderId="1" xfId="0" applyFont="1" applyFill="1" applyBorder="1" applyAlignment="1">
      <alignment horizontal="center" vertical="center" wrapText="1"/>
    </xf>
    <xf numFmtId="165" fontId="13" fillId="0" borderId="1" xfId="0" applyNumberFormat="1" applyFont="1" applyBorder="1" applyAlignment="1">
      <alignment horizontal="center"/>
    </xf>
    <xf numFmtId="0" fontId="1" fillId="0" borderId="18" xfId="0" applyFont="1" applyBorder="1" applyAlignment="1">
      <alignment horizontal="left" vertical="center"/>
    </xf>
    <xf numFmtId="0" fontId="0" fillId="0" borderId="0" xfId="0" applyAlignment="1">
      <alignment horizontal="left" vertical="center"/>
    </xf>
    <xf numFmtId="0" fontId="8" fillId="5" borderId="14" xfId="0" applyFont="1" applyFill="1" applyBorder="1" applyAlignment="1">
      <alignment horizontal="center" vertical="center"/>
    </xf>
    <xf numFmtId="0" fontId="8" fillId="5" borderId="15" xfId="0" applyFont="1" applyFill="1" applyBorder="1" applyAlignment="1">
      <alignment horizontal="center" vertical="center"/>
    </xf>
    <xf numFmtId="0" fontId="8" fillId="5" borderId="17" xfId="0" applyFont="1" applyFill="1" applyBorder="1" applyAlignment="1">
      <alignment horizontal="center" vertical="center"/>
    </xf>
    <xf numFmtId="0" fontId="0" fillId="5" borderId="1" xfId="0" applyFill="1" applyBorder="1" applyAlignment="1">
      <alignment horizontal="center"/>
    </xf>
    <xf numFmtId="165" fontId="13" fillId="5" borderId="1" xfId="0" applyNumberFormat="1" applyFont="1" applyFill="1" applyBorder="1" applyAlignment="1">
      <alignment horizontal="center"/>
    </xf>
    <xf numFmtId="165" fontId="0" fillId="5" borderId="1" xfId="0" applyNumberFormat="1" applyFill="1" applyBorder="1" applyAlignment="1">
      <alignment horizontal="center"/>
    </xf>
    <xf numFmtId="0" fontId="7" fillId="3" borderId="12"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6" borderId="15" xfId="0" applyFont="1" applyFill="1" applyBorder="1" applyAlignment="1">
      <alignment horizontal="center" vertical="center"/>
    </xf>
    <xf numFmtId="0" fontId="8" fillId="6" borderId="17" xfId="0" applyFont="1" applyFill="1" applyBorder="1" applyAlignment="1">
      <alignment horizontal="center" vertical="center"/>
    </xf>
    <xf numFmtId="164" fontId="0" fillId="0" borderId="1" xfId="0" applyNumberFormat="1" applyBorder="1" applyAlignment="1">
      <alignment horizontal="center"/>
    </xf>
    <xf numFmtId="164" fontId="0" fillId="0" borderId="0" xfId="0" applyNumberFormat="1" applyAlignment="1">
      <alignment horizontal="center" wrapText="1"/>
    </xf>
    <xf numFmtId="0" fontId="8" fillId="2" borderId="14" xfId="0" applyFont="1" applyFill="1" applyBorder="1" applyAlignment="1">
      <alignment horizontal="center" vertical="center"/>
    </xf>
    <xf numFmtId="0" fontId="8" fillId="2" borderId="15" xfId="0" applyFont="1" applyFill="1" applyBorder="1" applyAlignment="1">
      <alignment horizontal="center" vertical="center"/>
    </xf>
    <xf numFmtId="165" fontId="0" fillId="2" borderId="1" xfId="0" applyNumberFormat="1" applyFill="1" applyBorder="1" applyAlignment="1">
      <alignment horizontal="center"/>
    </xf>
    <xf numFmtId="164" fontId="0" fillId="2" borderId="1" xfId="0" applyNumberFormat="1" applyFill="1" applyBorder="1" applyAlignment="1">
      <alignment horizontal="center"/>
    </xf>
    <xf numFmtId="0" fontId="7" fillId="3" borderId="11" xfId="0" applyFont="1" applyFill="1" applyBorder="1" applyAlignment="1">
      <alignment horizontal="center" vertical="center" wrapText="1"/>
    </xf>
    <xf numFmtId="0" fontId="8" fillId="3" borderId="15"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1" fillId="0" borderId="0" xfId="0" applyFont="1" applyAlignment="1">
      <alignment horizontal="center" vertical="center"/>
    </xf>
    <xf numFmtId="0" fontId="8" fillId="0" borderId="0" xfId="0" applyFont="1" applyAlignment="1">
      <alignment horizontal="center" vertical="center" wrapText="1"/>
    </xf>
    <xf numFmtId="0" fontId="8" fillId="3" borderId="17"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8" fillId="5" borderId="15" xfId="0" applyFont="1" applyFill="1" applyBorder="1" applyAlignment="1">
      <alignment horizontal="center" vertical="center" wrapText="1"/>
    </xf>
    <xf numFmtId="165" fontId="15" fillId="0" borderId="1" xfId="0" applyNumberFormat="1" applyFont="1" applyBorder="1" applyAlignment="1">
      <alignment horizontal="center" vertical="center"/>
    </xf>
    <xf numFmtId="165" fontId="15" fillId="5" borderId="1" xfId="0" applyNumberFormat="1" applyFont="1" applyFill="1" applyBorder="1" applyAlignment="1">
      <alignment horizontal="center" vertical="center"/>
    </xf>
    <xf numFmtId="0" fontId="8" fillId="3" borderId="0" xfId="0" applyFont="1" applyFill="1" applyAlignment="1">
      <alignment horizontal="center" vertical="center" wrapText="1"/>
    </xf>
    <xf numFmtId="0" fontId="8" fillId="4" borderId="15"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7" fillId="3" borderId="16" xfId="0" applyFont="1" applyFill="1" applyBorder="1" applyAlignment="1">
      <alignment horizontal="center" vertical="center" wrapText="1"/>
    </xf>
    <xf numFmtId="0" fontId="0" fillId="0" borderId="18" xfId="0" applyBorder="1"/>
    <xf numFmtId="0" fontId="8" fillId="4" borderId="11" xfId="0" applyFont="1" applyFill="1" applyBorder="1" applyAlignment="1">
      <alignment horizontal="center" vertical="center" wrapText="1"/>
    </xf>
    <xf numFmtId="0" fontId="8" fillId="4" borderId="12" xfId="0" applyFont="1" applyFill="1" applyBorder="1" applyAlignment="1">
      <alignment horizontal="center" vertical="center" wrapText="1"/>
    </xf>
    <xf numFmtId="0" fontId="8" fillId="4" borderId="13" xfId="0" applyFont="1" applyFill="1" applyBorder="1" applyAlignment="1">
      <alignment horizontal="center" vertical="center" wrapText="1"/>
    </xf>
    <xf numFmtId="0" fontId="8" fillId="4" borderId="17" xfId="0" applyFont="1" applyFill="1" applyBorder="1" applyAlignment="1">
      <alignment horizontal="center" vertical="center" wrapText="1"/>
    </xf>
    <xf numFmtId="0" fontId="7" fillId="3" borderId="19" xfId="0" applyFont="1" applyFill="1" applyBorder="1" applyAlignment="1">
      <alignment horizontal="center" vertical="center"/>
    </xf>
    <xf numFmtId="0" fontId="0" fillId="0" borderId="17" xfId="0" applyBorder="1"/>
    <xf numFmtId="0" fontId="17" fillId="0" borderId="20" xfId="0" applyFont="1" applyBorder="1" applyAlignment="1">
      <alignment horizontal="center"/>
    </xf>
    <xf numFmtId="0" fontId="17" fillId="0" borderId="20" xfId="0" applyFont="1" applyBorder="1" applyAlignment="1">
      <alignment horizontal="centerContinuous"/>
    </xf>
    <xf numFmtId="0" fontId="7" fillId="3" borderId="19" xfId="0" applyFont="1" applyFill="1" applyBorder="1" applyAlignment="1">
      <alignment horizontal="center" vertical="center" wrapText="1"/>
    </xf>
    <xf numFmtId="0" fontId="17" fillId="0" borderId="20" xfId="0" applyFont="1" applyBorder="1" applyAlignment="1">
      <alignment horizontal="center" wrapText="1"/>
    </xf>
    <xf numFmtId="0" fontId="0" fillId="0" borderId="0" xfId="0" applyAlignment="1">
      <alignment horizontal="right"/>
    </xf>
    <xf numFmtId="0" fontId="0" fillId="0" borderId="17" xfId="0" applyBorder="1" applyAlignment="1">
      <alignment horizontal="right"/>
    </xf>
    <xf numFmtId="0" fontId="6" fillId="2" borderId="9" xfId="0" applyFont="1" applyFill="1" applyBorder="1" applyAlignment="1">
      <alignment horizontal="center"/>
    </xf>
    <xf numFmtId="0" fontId="5" fillId="2" borderId="10" xfId="0" applyFont="1" applyFill="1" applyBorder="1" applyAlignment="1">
      <alignment horizontal="center"/>
    </xf>
    <xf numFmtId="0" fontId="5" fillId="2" borderId="5" xfId="0" applyFont="1" applyFill="1" applyBorder="1" applyAlignment="1">
      <alignment horizontal="center"/>
    </xf>
    <xf numFmtId="0" fontId="5" fillId="2" borderId="9" xfId="0" applyFont="1" applyFill="1" applyBorder="1" applyAlignment="1">
      <alignment horizontal="center"/>
    </xf>
    <xf numFmtId="0" fontId="7" fillId="3" borderId="16" xfId="0" applyFont="1" applyFill="1" applyBorder="1" applyAlignment="1">
      <alignment horizontal="center" vertical="center"/>
    </xf>
    <xf numFmtId="0" fontId="7" fillId="3" borderId="13" xfId="0" applyFont="1" applyFill="1" applyBorder="1" applyAlignment="1">
      <alignment horizontal="center" vertical="center"/>
    </xf>
    <xf numFmtId="0" fontId="5" fillId="4" borderId="9" xfId="0" applyFont="1" applyFill="1" applyBorder="1" applyAlignment="1">
      <alignment horizontal="center"/>
    </xf>
    <xf numFmtId="0" fontId="5" fillId="4" borderId="10" xfId="0" applyFont="1" applyFill="1" applyBorder="1" applyAlignment="1">
      <alignment horizontal="center"/>
    </xf>
    <xf numFmtId="0" fontId="5" fillId="4" borderId="5" xfId="0" applyFont="1" applyFill="1" applyBorder="1" applyAlignment="1">
      <alignment horizontal="center"/>
    </xf>
    <xf numFmtId="0" fontId="7" fillId="3" borderId="12" xfId="0" applyFont="1" applyFill="1" applyBorder="1" applyAlignment="1">
      <alignment horizontal="center" vertical="center"/>
    </xf>
    <xf numFmtId="164" fontId="0" fillId="0" borderId="0" xfId="0" applyNumberFormat="1"/>
    <xf numFmtId="164" fontId="0" fillId="0" borderId="17" xfId="0" applyNumberFormat="1" applyBorder="1"/>
    <xf numFmtId="164" fontId="17" fillId="0" borderId="20" xfId="0" applyNumberFormat="1" applyFont="1" applyBorder="1" applyAlignment="1">
      <alignment horizontal="center"/>
    </xf>
    <xf numFmtId="164" fontId="0" fillId="0" borderId="0" xfId="0" applyNumberFormat="1" applyAlignment="1">
      <alignment horizontal="right"/>
    </xf>
    <xf numFmtId="164" fontId="0" fillId="0" borderId="17" xfId="0" applyNumberFormat="1" applyBorder="1" applyAlignment="1">
      <alignment horizontal="right"/>
    </xf>
    <xf numFmtId="164" fontId="0" fillId="0" borderId="17" xfId="0" applyNumberForma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'CA 1'!$H$4</c:f>
              <c:strCache>
                <c:ptCount val="1"/>
                <c:pt idx="0">
                  <c:v>Sample Mean</c:v>
                </c:pt>
              </c:strCache>
            </c:strRef>
          </c:tx>
          <c:spPr>
            <a:ln w="28575" cap="rnd">
              <a:solidFill>
                <a:schemeClr val="accent1">
                  <a:lumMod val="75000"/>
                </a:schemeClr>
              </a:solidFill>
              <a:round/>
            </a:ln>
            <a:effectLst/>
          </c:spPr>
          <c:marker>
            <c:symbol val="circle"/>
            <c:size val="5"/>
            <c:spPr>
              <a:solidFill>
                <a:schemeClr val="accent2">
                  <a:lumMod val="50000"/>
                </a:schemeClr>
              </a:solidFill>
              <a:ln w="9525">
                <a:solidFill>
                  <a:schemeClr val="accent1"/>
                </a:solidFill>
              </a:ln>
              <a:effectLst/>
            </c:spPr>
          </c:marker>
          <c:val>
            <c:numRef>
              <c:f>'CA 1'!$H$5:$H$16</c:f>
              <c:numCache>
                <c:formatCode>General</c:formatCode>
                <c:ptCount val="12"/>
                <c:pt idx="0">
                  <c:v>69.400000000000006</c:v>
                </c:pt>
                <c:pt idx="1">
                  <c:v>63.4</c:v>
                </c:pt>
                <c:pt idx="2">
                  <c:v>57</c:v>
                </c:pt>
                <c:pt idx="3">
                  <c:v>68</c:v>
                </c:pt>
                <c:pt idx="4">
                  <c:v>57.4</c:v>
                </c:pt>
                <c:pt idx="5">
                  <c:v>82</c:v>
                </c:pt>
                <c:pt idx="6">
                  <c:v>85</c:v>
                </c:pt>
                <c:pt idx="7">
                  <c:v>33.4</c:v>
                </c:pt>
                <c:pt idx="8">
                  <c:v>46</c:v>
                </c:pt>
                <c:pt idx="9">
                  <c:v>112.4</c:v>
                </c:pt>
                <c:pt idx="10">
                  <c:v>93.6</c:v>
                </c:pt>
                <c:pt idx="11">
                  <c:v>95.6</c:v>
                </c:pt>
              </c:numCache>
            </c:numRef>
          </c:val>
          <c:smooth val="0"/>
          <c:extLst>
            <c:ext xmlns:c16="http://schemas.microsoft.com/office/drawing/2014/chart" uri="{C3380CC4-5D6E-409C-BE32-E72D297353CC}">
              <c16:uniqueId val="{00000000-EE16-483A-9FFC-12A31D52C570}"/>
            </c:ext>
          </c:extLst>
        </c:ser>
        <c:ser>
          <c:idx val="1"/>
          <c:order val="1"/>
          <c:tx>
            <c:strRef>
              <c:f>'CA 1'!$I$4</c:f>
              <c:strCache>
                <c:ptCount val="1"/>
                <c:pt idx="0">
                  <c:v>Centre line</c:v>
                </c:pt>
              </c:strCache>
            </c:strRef>
          </c:tx>
          <c:spPr>
            <a:ln w="28575" cap="rnd">
              <a:solidFill>
                <a:schemeClr val="accent2"/>
              </a:solidFill>
              <a:prstDash val="solid"/>
              <a:round/>
            </a:ln>
            <a:effectLst/>
          </c:spPr>
          <c:marker>
            <c:symbol val="none"/>
          </c:marker>
          <c:val>
            <c:numRef>
              <c:f>'CA 1'!$I$5:$I$16</c:f>
              <c:numCache>
                <c:formatCode>0.0000</c:formatCode>
                <c:ptCount val="12"/>
                <c:pt idx="0">
                  <c:v>71.933333333333337</c:v>
                </c:pt>
                <c:pt idx="1">
                  <c:v>71.933333333333337</c:v>
                </c:pt>
                <c:pt idx="2">
                  <c:v>71.933333333333337</c:v>
                </c:pt>
                <c:pt idx="3">
                  <c:v>71.933333333333337</c:v>
                </c:pt>
                <c:pt idx="4">
                  <c:v>71.933333333333337</c:v>
                </c:pt>
                <c:pt idx="5">
                  <c:v>71.933333333333337</c:v>
                </c:pt>
                <c:pt idx="6">
                  <c:v>71.933333333333337</c:v>
                </c:pt>
                <c:pt idx="7">
                  <c:v>71.933333333333337</c:v>
                </c:pt>
                <c:pt idx="8">
                  <c:v>71.933333333333337</c:v>
                </c:pt>
                <c:pt idx="9">
                  <c:v>71.933333333333337</c:v>
                </c:pt>
                <c:pt idx="10">
                  <c:v>71.933333333333337</c:v>
                </c:pt>
                <c:pt idx="11">
                  <c:v>71.933333333333337</c:v>
                </c:pt>
              </c:numCache>
            </c:numRef>
          </c:val>
          <c:smooth val="0"/>
          <c:extLst>
            <c:ext xmlns:c16="http://schemas.microsoft.com/office/drawing/2014/chart" uri="{C3380CC4-5D6E-409C-BE32-E72D297353CC}">
              <c16:uniqueId val="{00000001-EE16-483A-9FFC-12A31D52C570}"/>
            </c:ext>
          </c:extLst>
        </c:ser>
        <c:ser>
          <c:idx val="2"/>
          <c:order val="2"/>
          <c:tx>
            <c:strRef>
              <c:f>'CA 1'!$J$4</c:f>
              <c:strCache>
                <c:ptCount val="1"/>
                <c:pt idx="0">
                  <c:v>UCL</c:v>
                </c:pt>
              </c:strCache>
            </c:strRef>
          </c:tx>
          <c:spPr>
            <a:ln w="28575" cap="rnd">
              <a:solidFill>
                <a:schemeClr val="accent3"/>
              </a:solidFill>
              <a:prstDash val="dash"/>
              <a:round/>
            </a:ln>
            <a:effectLst/>
          </c:spPr>
          <c:marker>
            <c:symbol val="none"/>
          </c:marker>
          <c:val>
            <c:numRef>
              <c:f>'CA 1'!$J$5:$J$16</c:f>
              <c:numCache>
                <c:formatCode>General</c:formatCode>
                <c:ptCount val="12"/>
                <c:pt idx="0">
                  <c:v>105.47435299583017</c:v>
                </c:pt>
                <c:pt idx="1">
                  <c:v>105.47435299583017</c:v>
                </c:pt>
                <c:pt idx="2">
                  <c:v>105.47435299583017</c:v>
                </c:pt>
                <c:pt idx="3">
                  <c:v>105.47435299583017</c:v>
                </c:pt>
                <c:pt idx="4">
                  <c:v>105.47435299583017</c:v>
                </c:pt>
                <c:pt idx="5">
                  <c:v>105.47435299583017</c:v>
                </c:pt>
                <c:pt idx="6">
                  <c:v>105.47435299583017</c:v>
                </c:pt>
                <c:pt idx="7">
                  <c:v>105.47435299583017</c:v>
                </c:pt>
                <c:pt idx="8">
                  <c:v>105.47435299583017</c:v>
                </c:pt>
                <c:pt idx="9">
                  <c:v>105.47435299583017</c:v>
                </c:pt>
                <c:pt idx="10">
                  <c:v>105.47435299583017</c:v>
                </c:pt>
                <c:pt idx="11">
                  <c:v>105.47435299583017</c:v>
                </c:pt>
              </c:numCache>
            </c:numRef>
          </c:val>
          <c:smooth val="0"/>
          <c:extLst>
            <c:ext xmlns:c16="http://schemas.microsoft.com/office/drawing/2014/chart" uri="{C3380CC4-5D6E-409C-BE32-E72D297353CC}">
              <c16:uniqueId val="{00000002-EE16-483A-9FFC-12A31D52C570}"/>
            </c:ext>
          </c:extLst>
        </c:ser>
        <c:ser>
          <c:idx val="3"/>
          <c:order val="3"/>
          <c:tx>
            <c:strRef>
              <c:f>'CA 1'!$K$4</c:f>
              <c:strCache>
                <c:ptCount val="1"/>
                <c:pt idx="0">
                  <c:v>LCL</c:v>
                </c:pt>
              </c:strCache>
            </c:strRef>
          </c:tx>
          <c:spPr>
            <a:ln w="28575" cap="rnd">
              <a:solidFill>
                <a:schemeClr val="accent4"/>
              </a:solidFill>
              <a:prstDash val="dash"/>
              <a:round/>
            </a:ln>
            <a:effectLst/>
          </c:spPr>
          <c:marker>
            <c:symbol val="none"/>
          </c:marker>
          <c:val>
            <c:numRef>
              <c:f>'CA 1'!$K$5:$K$16</c:f>
              <c:numCache>
                <c:formatCode>General</c:formatCode>
                <c:ptCount val="12"/>
                <c:pt idx="0">
                  <c:v>38.392313670836494</c:v>
                </c:pt>
                <c:pt idx="1">
                  <c:v>38.392313670836494</c:v>
                </c:pt>
                <c:pt idx="2">
                  <c:v>38.392313670836494</c:v>
                </c:pt>
                <c:pt idx="3">
                  <c:v>38.392313670836494</c:v>
                </c:pt>
                <c:pt idx="4">
                  <c:v>38.392313670836494</c:v>
                </c:pt>
                <c:pt idx="5">
                  <c:v>38.392313670836494</c:v>
                </c:pt>
                <c:pt idx="6">
                  <c:v>38.392313670836494</c:v>
                </c:pt>
                <c:pt idx="7">
                  <c:v>38.392313670836494</c:v>
                </c:pt>
                <c:pt idx="8">
                  <c:v>38.392313670836494</c:v>
                </c:pt>
                <c:pt idx="9">
                  <c:v>38.392313670836494</c:v>
                </c:pt>
                <c:pt idx="10">
                  <c:v>38.392313670836494</c:v>
                </c:pt>
                <c:pt idx="11">
                  <c:v>38.392313670836494</c:v>
                </c:pt>
              </c:numCache>
            </c:numRef>
          </c:val>
          <c:smooth val="0"/>
          <c:extLst>
            <c:ext xmlns:c16="http://schemas.microsoft.com/office/drawing/2014/chart" uri="{C3380CC4-5D6E-409C-BE32-E72D297353CC}">
              <c16:uniqueId val="{00000003-EE16-483A-9FFC-12A31D52C570}"/>
            </c:ext>
          </c:extLst>
        </c:ser>
        <c:dLbls>
          <c:showLegendKey val="0"/>
          <c:showVal val="0"/>
          <c:showCatName val="0"/>
          <c:showSerName val="0"/>
          <c:showPercent val="0"/>
          <c:showBubbleSize val="0"/>
        </c:dLbls>
        <c:marker val="1"/>
        <c:smooth val="0"/>
        <c:axId val="684952112"/>
        <c:axId val="684951128"/>
      </c:lineChart>
      <c:catAx>
        <c:axId val="684952112"/>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sz="1200" b="1"/>
                  <a:t>Sample</a:t>
                </a:r>
                <a:r>
                  <a:rPr lang="en-IN" sz="1200" b="1" baseline="0"/>
                  <a:t> No</a:t>
                </a:r>
                <a:r>
                  <a:rPr lang="en-IN" sz="1200" baseline="0"/>
                  <a:t>.</a:t>
                </a:r>
                <a:endParaRPr lang="en-IN" sz="1200"/>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IN"/>
            </a:p>
          </c:txPr>
        </c:title>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951128"/>
        <c:crosses val="autoZero"/>
        <c:auto val="1"/>
        <c:lblAlgn val="ctr"/>
        <c:lblOffset val="100"/>
        <c:noMultiLvlLbl val="0"/>
      </c:catAx>
      <c:valAx>
        <c:axId val="684951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sz="1200" b="1"/>
                  <a:t>Life</a:t>
                </a:r>
                <a:r>
                  <a:rPr lang="en-IN" sz="1200" b="1" baseline="0"/>
                  <a:t> of bulbs</a:t>
                </a:r>
                <a:endParaRPr lang="en-IN" sz="1200" b="1"/>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9521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'CA 5'!$M$60</c:f>
              <c:strCache>
                <c:ptCount val="1"/>
                <c:pt idx="0">
                  <c:v>SD</c:v>
                </c:pt>
              </c:strCache>
            </c:strRef>
          </c:tx>
          <c:spPr>
            <a:ln w="28575" cap="rnd">
              <a:solidFill>
                <a:schemeClr val="accent1"/>
              </a:solidFill>
              <a:round/>
            </a:ln>
            <a:effectLst/>
          </c:spPr>
          <c:marker>
            <c:symbol val="circle"/>
            <c:size val="5"/>
            <c:spPr>
              <a:solidFill>
                <a:schemeClr val="accent1"/>
              </a:solidFill>
              <a:ln w="9525">
                <a:solidFill>
                  <a:schemeClr val="tx1"/>
                </a:solidFill>
              </a:ln>
              <a:effectLst/>
            </c:spPr>
          </c:marker>
          <c:cat>
            <c:numRef>
              <c:f>('CA 5'!$B$61,'CA 5'!$B$63:$B$76,'CA 5'!$B$78:$B$85)</c:f>
              <c:numCache>
                <c:formatCode>General</c:formatCode>
                <c:ptCount val="23"/>
                <c:pt idx="0">
                  <c:v>1</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18</c:v>
                </c:pt>
                <c:pt idx="16">
                  <c:v>19</c:v>
                </c:pt>
                <c:pt idx="17">
                  <c:v>20</c:v>
                </c:pt>
                <c:pt idx="18">
                  <c:v>21</c:v>
                </c:pt>
                <c:pt idx="19">
                  <c:v>22</c:v>
                </c:pt>
                <c:pt idx="20">
                  <c:v>23</c:v>
                </c:pt>
                <c:pt idx="21">
                  <c:v>24</c:v>
                </c:pt>
                <c:pt idx="22">
                  <c:v>25</c:v>
                </c:pt>
              </c:numCache>
            </c:numRef>
          </c:cat>
          <c:val>
            <c:numRef>
              <c:f>('CA 5'!$M$61,'CA 5'!$M$63:$M$76,'CA 5'!$M$78:$M$85)</c:f>
              <c:numCache>
                <c:formatCode>0.000</c:formatCode>
                <c:ptCount val="23"/>
                <c:pt idx="0">
                  <c:v>1.2555016704267887</c:v>
                </c:pt>
                <c:pt idx="1">
                  <c:v>0.88075724994650773</c:v>
                </c:pt>
                <c:pt idx="2">
                  <c:v>0.93491532593420801</c:v>
                </c:pt>
                <c:pt idx="3">
                  <c:v>0.91068716423979545</c:v>
                </c:pt>
                <c:pt idx="4">
                  <c:v>0.74954504719714754</c:v>
                </c:pt>
                <c:pt idx="5">
                  <c:v>0.84496153758617187</c:v>
                </c:pt>
                <c:pt idx="6">
                  <c:v>1.0948850776831935</c:v>
                </c:pt>
                <c:pt idx="7">
                  <c:v>0.93452542917664172</c:v>
                </c:pt>
                <c:pt idx="8">
                  <c:v>0.5954167541404165</c:v>
                </c:pt>
                <c:pt idx="9">
                  <c:v>0.78631630616014292</c:v>
                </c:pt>
                <c:pt idx="10">
                  <c:v>1.0729419576307213</c:v>
                </c:pt>
                <c:pt idx="11">
                  <c:v>0.81284411516326616</c:v>
                </c:pt>
                <c:pt idx="12">
                  <c:v>1.109474350011455</c:v>
                </c:pt>
                <c:pt idx="13">
                  <c:v>0.58242405322735191</c:v>
                </c:pt>
                <c:pt idx="14">
                  <c:v>1.0220589241547842</c:v>
                </c:pt>
                <c:pt idx="15">
                  <c:v>0.74822456522089575</c:v>
                </c:pt>
                <c:pt idx="16">
                  <c:v>0.57513283489796851</c:v>
                </c:pt>
                <c:pt idx="17">
                  <c:v>0.99398412685738491</c:v>
                </c:pt>
                <c:pt idx="18">
                  <c:v>0.5891764497066112</c:v>
                </c:pt>
                <c:pt idx="19">
                  <c:v>0.74543052437277002</c:v>
                </c:pt>
                <c:pt idx="20">
                  <c:v>1.4566872614867545</c:v>
                </c:pt>
                <c:pt idx="21">
                  <c:v>0.83363727790395603</c:v>
                </c:pt>
                <c:pt idx="22">
                  <c:v>0.76866406475419669</c:v>
                </c:pt>
              </c:numCache>
            </c:numRef>
          </c:val>
          <c:smooth val="0"/>
          <c:extLst>
            <c:ext xmlns:c16="http://schemas.microsoft.com/office/drawing/2014/chart" uri="{C3380CC4-5D6E-409C-BE32-E72D297353CC}">
              <c16:uniqueId val="{00000000-6C88-4E02-AB44-691513ADE167}"/>
            </c:ext>
          </c:extLst>
        </c:ser>
        <c:ser>
          <c:idx val="1"/>
          <c:order val="1"/>
          <c:tx>
            <c:strRef>
              <c:f>'CA 5'!$Q$60</c:f>
              <c:strCache>
                <c:ptCount val="1"/>
                <c:pt idx="0">
                  <c:v>Centre line</c:v>
                </c:pt>
              </c:strCache>
            </c:strRef>
          </c:tx>
          <c:spPr>
            <a:ln w="28575" cap="rnd">
              <a:solidFill>
                <a:schemeClr val="accent2"/>
              </a:solidFill>
              <a:round/>
            </a:ln>
            <a:effectLst/>
          </c:spPr>
          <c:marker>
            <c:symbol val="none"/>
          </c:marker>
          <c:cat>
            <c:numRef>
              <c:f>('CA 5'!$B$61,'CA 5'!$B$63:$B$76,'CA 5'!$B$78:$B$85)</c:f>
              <c:numCache>
                <c:formatCode>General</c:formatCode>
                <c:ptCount val="23"/>
                <c:pt idx="0">
                  <c:v>1</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18</c:v>
                </c:pt>
                <c:pt idx="16">
                  <c:v>19</c:v>
                </c:pt>
                <c:pt idx="17">
                  <c:v>20</c:v>
                </c:pt>
                <c:pt idx="18">
                  <c:v>21</c:v>
                </c:pt>
                <c:pt idx="19">
                  <c:v>22</c:v>
                </c:pt>
                <c:pt idx="20">
                  <c:v>23</c:v>
                </c:pt>
                <c:pt idx="21">
                  <c:v>24</c:v>
                </c:pt>
                <c:pt idx="22">
                  <c:v>25</c:v>
                </c:pt>
              </c:numCache>
            </c:numRef>
          </c:cat>
          <c:val>
            <c:numRef>
              <c:f>('CA 5'!$Q$61,'CA 5'!$Q$63:$Q$76,'CA 5'!$Q$78:$Q$85)</c:f>
              <c:numCache>
                <c:formatCode>0.000</c:formatCode>
                <c:ptCount val="23"/>
                <c:pt idx="0">
                  <c:v>0.88253008990778814</c:v>
                </c:pt>
                <c:pt idx="1">
                  <c:v>0.88253008990778814</c:v>
                </c:pt>
                <c:pt idx="2">
                  <c:v>0.88253008990778814</c:v>
                </c:pt>
                <c:pt idx="3">
                  <c:v>0.88253008990778814</c:v>
                </c:pt>
                <c:pt idx="4">
                  <c:v>0.88253008990778814</c:v>
                </c:pt>
                <c:pt idx="5">
                  <c:v>0.88253008990778814</c:v>
                </c:pt>
                <c:pt idx="6">
                  <c:v>0.88253008990778814</c:v>
                </c:pt>
                <c:pt idx="7">
                  <c:v>0.88253008990778814</c:v>
                </c:pt>
                <c:pt idx="8">
                  <c:v>0.88253008990778814</c:v>
                </c:pt>
                <c:pt idx="9">
                  <c:v>0.88253008990778814</c:v>
                </c:pt>
                <c:pt idx="10">
                  <c:v>0.88253008990778814</c:v>
                </c:pt>
                <c:pt idx="11">
                  <c:v>0.88253008990778814</c:v>
                </c:pt>
                <c:pt idx="12">
                  <c:v>0.88253008990778814</c:v>
                </c:pt>
                <c:pt idx="13">
                  <c:v>0.88253008990778814</c:v>
                </c:pt>
                <c:pt idx="14">
                  <c:v>0.88253008990778814</c:v>
                </c:pt>
                <c:pt idx="15">
                  <c:v>0.88253008990778814</c:v>
                </c:pt>
                <c:pt idx="16">
                  <c:v>0.88253008990778814</c:v>
                </c:pt>
                <c:pt idx="17">
                  <c:v>0.88253008990778814</c:v>
                </c:pt>
                <c:pt idx="18">
                  <c:v>0.88253008990778814</c:v>
                </c:pt>
                <c:pt idx="19">
                  <c:v>0.88253008990778814</c:v>
                </c:pt>
                <c:pt idx="20">
                  <c:v>0.88253008990778814</c:v>
                </c:pt>
                <c:pt idx="21">
                  <c:v>0.88253008990778814</c:v>
                </c:pt>
                <c:pt idx="22">
                  <c:v>0.88253008990778814</c:v>
                </c:pt>
              </c:numCache>
            </c:numRef>
          </c:val>
          <c:smooth val="0"/>
          <c:extLst>
            <c:ext xmlns:c16="http://schemas.microsoft.com/office/drawing/2014/chart" uri="{C3380CC4-5D6E-409C-BE32-E72D297353CC}">
              <c16:uniqueId val="{00000001-6C88-4E02-AB44-691513ADE167}"/>
            </c:ext>
          </c:extLst>
        </c:ser>
        <c:ser>
          <c:idx val="2"/>
          <c:order val="2"/>
          <c:tx>
            <c:strRef>
              <c:f>'CA 5'!$R$60</c:f>
              <c:strCache>
                <c:ptCount val="1"/>
                <c:pt idx="0">
                  <c:v>UCL</c:v>
                </c:pt>
              </c:strCache>
            </c:strRef>
          </c:tx>
          <c:spPr>
            <a:ln w="28575" cap="rnd">
              <a:solidFill>
                <a:schemeClr val="accent3"/>
              </a:solidFill>
              <a:prstDash val="dash"/>
              <a:round/>
            </a:ln>
            <a:effectLst/>
          </c:spPr>
          <c:marker>
            <c:symbol val="none"/>
          </c:marker>
          <c:cat>
            <c:numRef>
              <c:f>('CA 5'!$B$61,'CA 5'!$B$63:$B$76,'CA 5'!$B$78:$B$85)</c:f>
              <c:numCache>
                <c:formatCode>General</c:formatCode>
                <c:ptCount val="23"/>
                <c:pt idx="0">
                  <c:v>1</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18</c:v>
                </c:pt>
                <c:pt idx="16">
                  <c:v>19</c:v>
                </c:pt>
                <c:pt idx="17">
                  <c:v>20</c:v>
                </c:pt>
                <c:pt idx="18">
                  <c:v>21</c:v>
                </c:pt>
                <c:pt idx="19">
                  <c:v>22</c:v>
                </c:pt>
                <c:pt idx="20">
                  <c:v>23</c:v>
                </c:pt>
                <c:pt idx="21">
                  <c:v>24</c:v>
                </c:pt>
                <c:pt idx="22">
                  <c:v>25</c:v>
                </c:pt>
              </c:numCache>
            </c:numRef>
          </c:cat>
          <c:val>
            <c:numRef>
              <c:f>('CA 5'!$R$61,'CA 5'!$R$63:$R$76,'CA 5'!$R$78:$R$85)</c:f>
              <c:numCache>
                <c:formatCode>0.000</c:formatCode>
                <c:ptCount val="23"/>
                <c:pt idx="0">
                  <c:v>1.5144216342817645</c:v>
                </c:pt>
                <c:pt idx="1">
                  <c:v>1.5144216342817645</c:v>
                </c:pt>
                <c:pt idx="2">
                  <c:v>1.5144216342817645</c:v>
                </c:pt>
                <c:pt idx="3">
                  <c:v>1.5144216342817645</c:v>
                </c:pt>
                <c:pt idx="4">
                  <c:v>1.5144216342817645</c:v>
                </c:pt>
                <c:pt idx="5">
                  <c:v>1.5144216342817645</c:v>
                </c:pt>
                <c:pt idx="6">
                  <c:v>1.5144216342817645</c:v>
                </c:pt>
                <c:pt idx="7">
                  <c:v>1.5144216342817645</c:v>
                </c:pt>
                <c:pt idx="8">
                  <c:v>1.5144216342817645</c:v>
                </c:pt>
                <c:pt idx="9">
                  <c:v>1.5144216342817645</c:v>
                </c:pt>
                <c:pt idx="10">
                  <c:v>1.5144216342817645</c:v>
                </c:pt>
                <c:pt idx="11">
                  <c:v>1.5144216342817645</c:v>
                </c:pt>
                <c:pt idx="12">
                  <c:v>1.5144216342817645</c:v>
                </c:pt>
                <c:pt idx="13">
                  <c:v>1.5144216342817645</c:v>
                </c:pt>
                <c:pt idx="14">
                  <c:v>1.5144216342817645</c:v>
                </c:pt>
                <c:pt idx="15">
                  <c:v>1.5144216342817645</c:v>
                </c:pt>
                <c:pt idx="16">
                  <c:v>1.5144216342817645</c:v>
                </c:pt>
                <c:pt idx="17">
                  <c:v>1.5144216342817645</c:v>
                </c:pt>
                <c:pt idx="18">
                  <c:v>1.5144216342817645</c:v>
                </c:pt>
                <c:pt idx="19">
                  <c:v>1.5144216342817645</c:v>
                </c:pt>
                <c:pt idx="20">
                  <c:v>1.5144216342817645</c:v>
                </c:pt>
                <c:pt idx="21">
                  <c:v>1.5144216342817645</c:v>
                </c:pt>
                <c:pt idx="22">
                  <c:v>1.5144216342817645</c:v>
                </c:pt>
              </c:numCache>
            </c:numRef>
          </c:val>
          <c:smooth val="0"/>
          <c:extLst>
            <c:ext xmlns:c16="http://schemas.microsoft.com/office/drawing/2014/chart" uri="{C3380CC4-5D6E-409C-BE32-E72D297353CC}">
              <c16:uniqueId val="{00000002-6C88-4E02-AB44-691513ADE167}"/>
            </c:ext>
          </c:extLst>
        </c:ser>
        <c:ser>
          <c:idx val="3"/>
          <c:order val="3"/>
          <c:tx>
            <c:strRef>
              <c:f>'CA 5'!$S$60</c:f>
              <c:strCache>
                <c:ptCount val="1"/>
                <c:pt idx="0">
                  <c:v>LCL</c:v>
                </c:pt>
              </c:strCache>
            </c:strRef>
          </c:tx>
          <c:spPr>
            <a:ln w="28575" cap="rnd">
              <a:solidFill>
                <a:schemeClr val="accent4"/>
              </a:solidFill>
              <a:prstDash val="dash"/>
              <a:round/>
            </a:ln>
            <a:effectLst/>
          </c:spPr>
          <c:marker>
            <c:symbol val="none"/>
          </c:marker>
          <c:cat>
            <c:numRef>
              <c:f>('CA 5'!$B$61,'CA 5'!$B$63:$B$76,'CA 5'!$B$78:$B$85)</c:f>
              <c:numCache>
                <c:formatCode>General</c:formatCode>
                <c:ptCount val="23"/>
                <c:pt idx="0">
                  <c:v>1</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18</c:v>
                </c:pt>
                <c:pt idx="16">
                  <c:v>19</c:v>
                </c:pt>
                <c:pt idx="17">
                  <c:v>20</c:v>
                </c:pt>
                <c:pt idx="18">
                  <c:v>21</c:v>
                </c:pt>
                <c:pt idx="19">
                  <c:v>22</c:v>
                </c:pt>
                <c:pt idx="20">
                  <c:v>23</c:v>
                </c:pt>
                <c:pt idx="21">
                  <c:v>24</c:v>
                </c:pt>
                <c:pt idx="22">
                  <c:v>25</c:v>
                </c:pt>
              </c:numCache>
            </c:numRef>
          </c:cat>
          <c:val>
            <c:numRef>
              <c:f>('CA 5'!$S$61,'CA 5'!$S$63:$S$76,'CA 5'!$S$78:$S$85)</c:f>
              <c:numCache>
                <c:formatCode>0.000</c:formatCode>
                <c:ptCount val="23"/>
                <c:pt idx="0">
                  <c:v>0.25063854553381182</c:v>
                </c:pt>
                <c:pt idx="1">
                  <c:v>0.25063854553381182</c:v>
                </c:pt>
                <c:pt idx="2">
                  <c:v>0.25063854553381182</c:v>
                </c:pt>
                <c:pt idx="3">
                  <c:v>0.25063854553381182</c:v>
                </c:pt>
                <c:pt idx="4">
                  <c:v>0.25063854553381182</c:v>
                </c:pt>
                <c:pt idx="5">
                  <c:v>0.25063854553381182</c:v>
                </c:pt>
                <c:pt idx="6">
                  <c:v>0.25063854553381182</c:v>
                </c:pt>
                <c:pt idx="7">
                  <c:v>0.25063854553381182</c:v>
                </c:pt>
                <c:pt idx="8">
                  <c:v>0.25063854553381182</c:v>
                </c:pt>
                <c:pt idx="9">
                  <c:v>0.25063854553381182</c:v>
                </c:pt>
                <c:pt idx="10">
                  <c:v>0.25063854553381182</c:v>
                </c:pt>
                <c:pt idx="11">
                  <c:v>0.25063854553381182</c:v>
                </c:pt>
                <c:pt idx="12">
                  <c:v>0.25063854553381182</c:v>
                </c:pt>
                <c:pt idx="13">
                  <c:v>0.25063854553381182</c:v>
                </c:pt>
                <c:pt idx="14">
                  <c:v>0.25063854553381182</c:v>
                </c:pt>
                <c:pt idx="15">
                  <c:v>0.25063854553381182</c:v>
                </c:pt>
                <c:pt idx="16">
                  <c:v>0.25063854553381182</c:v>
                </c:pt>
                <c:pt idx="17">
                  <c:v>0.25063854553381182</c:v>
                </c:pt>
                <c:pt idx="18">
                  <c:v>0.25063854553381182</c:v>
                </c:pt>
                <c:pt idx="19">
                  <c:v>0.25063854553381182</c:v>
                </c:pt>
                <c:pt idx="20">
                  <c:v>0.25063854553381182</c:v>
                </c:pt>
                <c:pt idx="21">
                  <c:v>0.25063854553381182</c:v>
                </c:pt>
                <c:pt idx="22">
                  <c:v>0.25063854553381182</c:v>
                </c:pt>
              </c:numCache>
            </c:numRef>
          </c:val>
          <c:smooth val="0"/>
          <c:extLst>
            <c:ext xmlns:c16="http://schemas.microsoft.com/office/drawing/2014/chart" uri="{C3380CC4-5D6E-409C-BE32-E72D297353CC}">
              <c16:uniqueId val="{00000003-6C88-4E02-AB44-691513ADE167}"/>
            </c:ext>
          </c:extLst>
        </c:ser>
        <c:dLbls>
          <c:showLegendKey val="0"/>
          <c:showVal val="0"/>
          <c:showCatName val="0"/>
          <c:showSerName val="0"/>
          <c:showPercent val="0"/>
          <c:showBubbleSize val="0"/>
        </c:dLbls>
        <c:marker val="1"/>
        <c:smooth val="0"/>
        <c:axId val="550782104"/>
        <c:axId val="550780136"/>
      </c:lineChart>
      <c:catAx>
        <c:axId val="550782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Sample</a:t>
                </a:r>
                <a:r>
                  <a:rPr lang="en-IN" sz="1400" b="1" baseline="0"/>
                  <a:t> No</a:t>
                </a:r>
                <a:r>
                  <a:rPr lang="en-IN" baseline="0"/>
                  <a: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50780136"/>
        <c:crosses val="autoZero"/>
        <c:auto val="1"/>
        <c:lblAlgn val="ctr"/>
        <c:lblOffset val="100"/>
        <c:noMultiLvlLbl val="0"/>
      </c:catAx>
      <c:valAx>
        <c:axId val="55078013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Juice</a:t>
                </a:r>
                <a:r>
                  <a:rPr lang="en-IN" sz="1100" b="1" baseline="0"/>
                  <a:t> Volume (in ml</a:t>
                </a:r>
                <a:r>
                  <a:rPr lang="en-IN" sz="1100" baseline="0"/>
                  <a:t>)</a:t>
                </a:r>
                <a:endParaRPr lang="en-IN" sz="1100"/>
              </a:p>
            </c:rich>
          </c:tx>
          <c:layout>
            <c:manualLayout>
              <c:xMode val="edge"/>
              <c:yMode val="edge"/>
              <c:x val="2.437166598727716E-2"/>
              <c:y val="0.182824287432298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507821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'CA 5'!$T$113</c:f>
              <c:strCache>
                <c:ptCount val="1"/>
                <c:pt idx="0">
                  <c:v>Sample Mean</c:v>
                </c:pt>
              </c:strCache>
            </c:strRef>
          </c:tx>
          <c:spPr>
            <a:ln w="28575" cap="rnd">
              <a:solidFill>
                <a:schemeClr val="accent1"/>
              </a:solidFill>
              <a:round/>
            </a:ln>
            <a:effectLst/>
          </c:spPr>
          <c:marker>
            <c:symbol val="circle"/>
            <c:size val="5"/>
            <c:spPr>
              <a:solidFill>
                <a:schemeClr val="tx1"/>
              </a:solidFill>
              <a:ln w="9525">
                <a:solidFill>
                  <a:schemeClr val="accent2">
                    <a:lumMod val="50000"/>
                  </a:schemeClr>
                </a:solidFill>
              </a:ln>
              <a:effectLst/>
            </c:spPr>
          </c:marker>
          <c:cat>
            <c:numRef>
              <c:f>('CA 5'!$B$114,'CA 5'!$B$116:$B$129,'CA 5'!$B$131:$B$138)</c:f>
              <c:numCache>
                <c:formatCode>General</c:formatCode>
                <c:ptCount val="23"/>
                <c:pt idx="0">
                  <c:v>1</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18</c:v>
                </c:pt>
                <c:pt idx="16">
                  <c:v>19</c:v>
                </c:pt>
                <c:pt idx="17">
                  <c:v>20</c:v>
                </c:pt>
                <c:pt idx="18">
                  <c:v>21</c:v>
                </c:pt>
                <c:pt idx="19">
                  <c:v>22</c:v>
                </c:pt>
                <c:pt idx="20">
                  <c:v>23</c:v>
                </c:pt>
                <c:pt idx="21">
                  <c:v>24</c:v>
                </c:pt>
                <c:pt idx="22">
                  <c:v>25</c:v>
                </c:pt>
              </c:numCache>
            </c:numRef>
          </c:cat>
          <c:val>
            <c:numRef>
              <c:f>('CA 5'!$T$114,'CA 5'!$T$116:$T$129,'CA 5'!$T$131:$T$138)</c:f>
              <c:numCache>
                <c:formatCode>General</c:formatCode>
                <c:ptCount val="23"/>
                <c:pt idx="0">
                  <c:v>498.488</c:v>
                </c:pt>
                <c:pt idx="1">
                  <c:v>498.48</c:v>
                </c:pt>
                <c:pt idx="2">
                  <c:v>498.66999999999996</c:v>
                </c:pt>
                <c:pt idx="3">
                  <c:v>499.512</c:v>
                </c:pt>
                <c:pt idx="4">
                  <c:v>499.80199999999996</c:v>
                </c:pt>
                <c:pt idx="5">
                  <c:v>498.48600000000005</c:v>
                </c:pt>
                <c:pt idx="6">
                  <c:v>499.24799999999993</c:v>
                </c:pt>
                <c:pt idx="7">
                  <c:v>499.73400000000004</c:v>
                </c:pt>
                <c:pt idx="8">
                  <c:v>498.59100000000007</c:v>
                </c:pt>
                <c:pt idx="9">
                  <c:v>499.904</c:v>
                </c:pt>
                <c:pt idx="10">
                  <c:v>499.70600000000002</c:v>
                </c:pt>
                <c:pt idx="11">
                  <c:v>498.52600000000001</c:v>
                </c:pt>
                <c:pt idx="12">
                  <c:v>499.32</c:v>
                </c:pt>
                <c:pt idx="13">
                  <c:v>499.72200000000004</c:v>
                </c:pt>
                <c:pt idx="14">
                  <c:v>499.85599999999994</c:v>
                </c:pt>
                <c:pt idx="15">
                  <c:v>499.67199999999991</c:v>
                </c:pt>
                <c:pt idx="16">
                  <c:v>499.96999999999997</c:v>
                </c:pt>
                <c:pt idx="17">
                  <c:v>498.50599999999997</c:v>
                </c:pt>
                <c:pt idx="18">
                  <c:v>500.00799999999998</c:v>
                </c:pt>
                <c:pt idx="19">
                  <c:v>498.47000000000008</c:v>
                </c:pt>
                <c:pt idx="20">
                  <c:v>499.74399999999997</c:v>
                </c:pt>
                <c:pt idx="21">
                  <c:v>498.55200000000002</c:v>
                </c:pt>
                <c:pt idx="22">
                  <c:v>499.5</c:v>
                </c:pt>
              </c:numCache>
            </c:numRef>
          </c:val>
          <c:smooth val="0"/>
          <c:extLst>
            <c:ext xmlns:c16="http://schemas.microsoft.com/office/drawing/2014/chart" uri="{C3380CC4-5D6E-409C-BE32-E72D297353CC}">
              <c16:uniqueId val="{00000000-E248-40EF-9F33-C1A6406143C1}"/>
            </c:ext>
          </c:extLst>
        </c:ser>
        <c:ser>
          <c:idx val="1"/>
          <c:order val="1"/>
          <c:tx>
            <c:strRef>
              <c:f>'CA 5'!$V$113</c:f>
              <c:strCache>
                <c:ptCount val="1"/>
                <c:pt idx="0">
                  <c:v>Centre line</c:v>
                </c:pt>
              </c:strCache>
            </c:strRef>
          </c:tx>
          <c:spPr>
            <a:ln w="28575" cap="rnd">
              <a:solidFill>
                <a:schemeClr val="accent2"/>
              </a:solidFill>
              <a:round/>
            </a:ln>
            <a:effectLst/>
          </c:spPr>
          <c:marker>
            <c:symbol val="none"/>
          </c:marker>
          <c:cat>
            <c:numRef>
              <c:f>('CA 5'!$B$114,'CA 5'!$B$116:$B$129,'CA 5'!$B$131:$B$138)</c:f>
              <c:numCache>
                <c:formatCode>General</c:formatCode>
                <c:ptCount val="23"/>
                <c:pt idx="0">
                  <c:v>1</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18</c:v>
                </c:pt>
                <c:pt idx="16">
                  <c:v>19</c:v>
                </c:pt>
                <c:pt idx="17">
                  <c:v>20</c:v>
                </c:pt>
                <c:pt idx="18">
                  <c:v>21</c:v>
                </c:pt>
                <c:pt idx="19">
                  <c:v>22</c:v>
                </c:pt>
                <c:pt idx="20">
                  <c:v>23</c:v>
                </c:pt>
                <c:pt idx="21">
                  <c:v>24</c:v>
                </c:pt>
                <c:pt idx="22">
                  <c:v>25</c:v>
                </c:pt>
              </c:numCache>
            </c:numRef>
          </c:cat>
          <c:val>
            <c:numRef>
              <c:f>('CA 5'!$V$114,'CA 5'!$V$116:$V$129,'CA 5'!$V$131:$V$138)</c:f>
              <c:numCache>
                <c:formatCode>0.000</c:formatCode>
                <c:ptCount val="23"/>
                <c:pt idx="0">
                  <c:v>499.23769565217384</c:v>
                </c:pt>
                <c:pt idx="1">
                  <c:v>499.23769565217384</c:v>
                </c:pt>
                <c:pt idx="2">
                  <c:v>499.23769565217384</c:v>
                </c:pt>
                <c:pt idx="3">
                  <c:v>499.23769565217384</c:v>
                </c:pt>
                <c:pt idx="4">
                  <c:v>499.23769565217384</c:v>
                </c:pt>
                <c:pt idx="5">
                  <c:v>499.23769565217384</c:v>
                </c:pt>
                <c:pt idx="6">
                  <c:v>499.23769565217384</c:v>
                </c:pt>
                <c:pt idx="7">
                  <c:v>499.23769565217384</c:v>
                </c:pt>
                <c:pt idx="8">
                  <c:v>499.23769565217384</c:v>
                </c:pt>
                <c:pt idx="9">
                  <c:v>499.23769565217384</c:v>
                </c:pt>
                <c:pt idx="10">
                  <c:v>499.23769565217384</c:v>
                </c:pt>
                <c:pt idx="11">
                  <c:v>499.23769565217384</c:v>
                </c:pt>
                <c:pt idx="12">
                  <c:v>499.23769565217384</c:v>
                </c:pt>
                <c:pt idx="13">
                  <c:v>499.23769565217384</c:v>
                </c:pt>
                <c:pt idx="14">
                  <c:v>499.23769565217384</c:v>
                </c:pt>
                <c:pt idx="15">
                  <c:v>499.23769565217384</c:v>
                </c:pt>
                <c:pt idx="16">
                  <c:v>499.23769565217384</c:v>
                </c:pt>
                <c:pt idx="17">
                  <c:v>499.23769565217384</c:v>
                </c:pt>
                <c:pt idx="18">
                  <c:v>499.23769565217384</c:v>
                </c:pt>
                <c:pt idx="19">
                  <c:v>499.23769565217384</c:v>
                </c:pt>
                <c:pt idx="20">
                  <c:v>499.23769565217384</c:v>
                </c:pt>
                <c:pt idx="21">
                  <c:v>499.23769565217384</c:v>
                </c:pt>
                <c:pt idx="22">
                  <c:v>499.23769565217384</c:v>
                </c:pt>
              </c:numCache>
            </c:numRef>
          </c:val>
          <c:smooth val="0"/>
          <c:extLst>
            <c:ext xmlns:c16="http://schemas.microsoft.com/office/drawing/2014/chart" uri="{C3380CC4-5D6E-409C-BE32-E72D297353CC}">
              <c16:uniqueId val="{00000001-E248-40EF-9F33-C1A6406143C1}"/>
            </c:ext>
          </c:extLst>
        </c:ser>
        <c:ser>
          <c:idx val="2"/>
          <c:order val="2"/>
          <c:tx>
            <c:strRef>
              <c:f>'CA 5'!$W$113</c:f>
              <c:strCache>
                <c:ptCount val="1"/>
                <c:pt idx="0">
                  <c:v>UCL</c:v>
                </c:pt>
              </c:strCache>
            </c:strRef>
          </c:tx>
          <c:spPr>
            <a:ln w="28575" cap="rnd">
              <a:solidFill>
                <a:schemeClr val="accent3"/>
              </a:solidFill>
              <a:prstDash val="dash"/>
              <a:round/>
            </a:ln>
            <a:effectLst/>
          </c:spPr>
          <c:marker>
            <c:symbol val="none"/>
          </c:marker>
          <c:cat>
            <c:numRef>
              <c:f>('CA 5'!$B$114,'CA 5'!$B$116:$B$129,'CA 5'!$B$131:$B$138)</c:f>
              <c:numCache>
                <c:formatCode>General</c:formatCode>
                <c:ptCount val="23"/>
                <c:pt idx="0">
                  <c:v>1</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18</c:v>
                </c:pt>
                <c:pt idx="16">
                  <c:v>19</c:v>
                </c:pt>
                <c:pt idx="17">
                  <c:v>20</c:v>
                </c:pt>
                <c:pt idx="18">
                  <c:v>21</c:v>
                </c:pt>
                <c:pt idx="19">
                  <c:v>22</c:v>
                </c:pt>
                <c:pt idx="20">
                  <c:v>23</c:v>
                </c:pt>
                <c:pt idx="21">
                  <c:v>24</c:v>
                </c:pt>
                <c:pt idx="22">
                  <c:v>25</c:v>
                </c:pt>
              </c:numCache>
            </c:numRef>
          </c:cat>
          <c:val>
            <c:numRef>
              <c:f>('CA 5'!$W$114,'CA 5'!$W$116:$W$129,'CA 5'!$W$131:$W$138)</c:f>
              <c:numCache>
                <c:formatCode>0.000</c:formatCode>
                <c:ptCount val="23"/>
                <c:pt idx="0">
                  <c:v>500.09816248983395</c:v>
                </c:pt>
                <c:pt idx="1">
                  <c:v>500.09816248983395</c:v>
                </c:pt>
                <c:pt idx="2">
                  <c:v>500.09816248983395</c:v>
                </c:pt>
                <c:pt idx="3">
                  <c:v>500.09816248983395</c:v>
                </c:pt>
                <c:pt idx="4">
                  <c:v>500.09816248983395</c:v>
                </c:pt>
                <c:pt idx="5">
                  <c:v>500.09816248983395</c:v>
                </c:pt>
                <c:pt idx="6">
                  <c:v>500.09816248983395</c:v>
                </c:pt>
                <c:pt idx="7">
                  <c:v>500.09816248983395</c:v>
                </c:pt>
                <c:pt idx="8">
                  <c:v>500.09816248983395</c:v>
                </c:pt>
                <c:pt idx="9">
                  <c:v>500.09816248983395</c:v>
                </c:pt>
                <c:pt idx="10">
                  <c:v>500.09816248983395</c:v>
                </c:pt>
                <c:pt idx="11">
                  <c:v>500.09816248983395</c:v>
                </c:pt>
                <c:pt idx="12">
                  <c:v>500.09816248983395</c:v>
                </c:pt>
                <c:pt idx="13">
                  <c:v>500.09816248983395</c:v>
                </c:pt>
                <c:pt idx="14">
                  <c:v>500.09816248983395</c:v>
                </c:pt>
                <c:pt idx="15">
                  <c:v>500.09816248983395</c:v>
                </c:pt>
                <c:pt idx="16">
                  <c:v>500.09816248983395</c:v>
                </c:pt>
                <c:pt idx="17">
                  <c:v>500.09816248983395</c:v>
                </c:pt>
                <c:pt idx="18">
                  <c:v>500.09816248983395</c:v>
                </c:pt>
                <c:pt idx="19">
                  <c:v>500.09816248983395</c:v>
                </c:pt>
                <c:pt idx="20">
                  <c:v>500.09816248983395</c:v>
                </c:pt>
                <c:pt idx="21">
                  <c:v>500.09816248983395</c:v>
                </c:pt>
                <c:pt idx="22">
                  <c:v>500.09816248983395</c:v>
                </c:pt>
              </c:numCache>
            </c:numRef>
          </c:val>
          <c:smooth val="0"/>
          <c:extLst>
            <c:ext xmlns:c16="http://schemas.microsoft.com/office/drawing/2014/chart" uri="{C3380CC4-5D6E-409C-BE32-E72D297353CC}">
              <c16:uniqueId val="{00000002-E248-40EF-9F33-C1A6406143C1}"/>
            </c:ext>
          </c:extLst>
        </c:ser>
        <c:ser>
          <c:idx val="3"/>
          <c:order val="3"/>
          <c:tx>
            <c:strRef>
              <c:f>'CA 5'!$X$113</c:f>
              <c:strCache>
                <c:ptCount val="1"/>
                <c:pt idx="0">
                  <c:v>LCL</c:v>
                </c:pt>
              </c:strCache>
            </c:strRef>
          </c:tx>
          <c:spPr>
            <a:ln w="28575" cap="rnd">
              <a:solidFill>
                <a:schemeClr val="accent4"/>
              </a:solidFill>
              <a:prstDash val="dash"/>
              <a:round/>
            </a:ln>
            <a:effectLst/>
          </c:spPr>
          <c:marker>
            <c:symbol val="none"/>
          </c:marker>
          <c:cat>
            <c:numRef>
              <c:f>('CA 5'!$B$114,'CA 5'!$B$116:$B$129,'CA 5'!$B$131:$B$138)</c:f>
              <c:numCache>
                <c:formatCode>General</c:formatCode>
                <c:ptCount val="23"/>
                <c:pt idx="0">
                  <c:v>1</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18</c:v>
                </c:pt>
                <c:pt idx="16">
                  <c:v>19</c:v>
                </c:pt>
                <c:pt idx="17">
                  <c:v>20</c:v>
                </c:pt>
                <c:pt idx="18">
                  <c:v>21</c:v>
                </c:pt>
                <c:pt idx="19">
                  <c:v>22</c:v>
                </c:pt>
                <c:pt idx="20">
                  <c:v>23</c:v>
                </c:pt>
                <c:pt idx="21">
                  <c:v>24</c:v>
                </c:pt>
                <c:pt idx="22">
                  <c:v>25</c:v>
                </c:pt>
              </c:numCache>
            </c:numRef>
          </c:cat>
          <c:val>
            <c:numRef>
              <c:f>('CA 5'!$X$114,'CA 5'!$X$116:$X$129,'CA 5'!$X$131:$X$138)</c:f>
              <c:numCache>
                <c:formatCode>0.000</c:formatCode>
                <c:ptCount val="23"/>
                <c:pt idx="0">
                  <c:v>498.37722881451373</c:v>
                </c:pt>
                <c:pt idx="1">
                  <c:v>498.37722881451373</c:v>
                </c:pt>
                <c:pt idx="2">
                  <c:v>498.37722881451373</c:v>
                </c:pt>
                <c:pt idx="3">
                  <c:v>498.37722881451373</c:v>
                </c:pt>
                <c:pt idx="4">
                  <c:v>498.37722881451373</c:v>
                </c:pt>
                <c:pt idx="5">
                  <c:v>498.37722881451373</c:v>
                </c:pt>
                <c:pt idx="6">
                  <c:v>498.37722881451373</c:v>
                </c:pt>
                <c:pt idx="7">
                  <c:v>498.37722881451373</c:v>
                </c:pt>
                <c:pt idx="8">
                  <c:v>498.37722881451373</c:v>
                </c:pt>
                <c:pt idx="9">
                  <c:v>498.37722881451373</c:v>
                </c:pt>
                <c:pt idx="10">
                  <c:v>498.37722881451373</c:v>
                </c:pt>
                <c:pt idx="11">
                  <c:v>498.37722881451373</c:v>
                </c:pt>
                <c:pt idx="12">
                  <c:v>498.37722881451373</c:v>
                </c:pt>
                <c:pt idx="13">
                  <c:v>498.37722881451373</c:v>
                </c:pt>
                <c:pt idx="14">
                  <c:v>498.37722881451373</c:v>
                </c:pt>
                <c:pt idx="15">
                  <c:v>498.37722881451373</c:v>
                </c:pt>
                <c:pt idx="16">
                  <c:v>498.37722881451373</c:v>
                </c:pt>
                <c:pt idx="17">
                  <c:v>498.37722881451373</c:v>
                </c:pt>
                <c:pt idx="18">
                  <c:v>498.37722881451373</c:v>
                </c:pt>
                <c:pt idx="19">
                  <c:v>498.37722881451373</c:v>
                </c:pt>
                <c:pt idx="20">
                  <c:v>498.37722881451373</c:v>
                </c:pt>
                <c:pt idx="21">
                  <c:v>498.37722881451373</c:v>
                </c:pt>
                <c:pt idx="22">
                  <c:v>498.37722881451373</c:v>
                </c:pt>
              </c:numCache>
            </c:numRef>
          </c:val>
          <c:smooth val="0"/>
          <c:extLst>
            <c:ext xmlns:c16="http://schemas.microsoft.com/office/drawing/2014/chart" uri="{C3380CC4-5D6E-409C-BE32-E72D297353CC}">
              <c16:uniqueId val="{00000003-E248-40EF-9F33-C1A6406143C1}"/>
            </c:ext>
          </c:extLst>
        </c:ser>
        <c:dLbls>
          <c:showLegendKey val="0"/>
          <c:showVal val="0"/>
          <c:showCatName val="0"/>
          <c:showSerName val="0"/>
          <c:showPercent val="0"/>
          <c:showBubbleSize val="0"/>
        </c:dLbls>
        <c:marker val="1"/>
        <c:smooth val="0"/>
        <c:axId val="550759472"/>
        <c:axId val="550759800"/>
      </c:lineChart>
      <c:catAx>
        <c:axId val="55075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600" b="1"/>
                  <a:t>Sample</a:t>
                </a:r>
                <a:r>
                  <a:rPr lang="en-IN" sz="1600" b="1" baseline="0"/>
                  <a:t> No</a:t>
                </a:r>
                <a:r>
                  <a:rPr lang="en-IN" sz="1800" b="1" baseline="0"/>
                  <a:t>.</a:t>
                </a:r>
                <a:endParaRPr lang="en-IN" sz="1800" b="1"/>
              </a:p>
            </c:rich>
          </c:tx>
          <c:layout>
            <c:manualLayout>
              <c:xMode val="edge"/>
              <c:yMode val="edge"/>
              <c:x val="0.36403578415575816"/>
              <c:y val="0.869655654456236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50759800"/>
        <c:crosses val="autoZero"/>
        <c:auto val="1"/>
        <c:lblAlgn val="ctr"/>
        <c:lblOffset val="100"/>
        <c:noMultiLvlLbl val="0"/>
      </c:catAx>
      <c:valAx>
        <c:axId val="55075980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Juice</a:t>
                </a:r>
                <a:r>
                  <a:rPr lang="en-IN" sz="1200" b="1" baseline="0"/>
                  <a:t> volume (in ml)</a:t>
                </a:r>
                <a:endParaRPr lang="en-IN" sz="12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507594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365476054623613E-2"/>
          <c:y val="8.5197018104366348E-2"/>
          <c:w val="0.66595245159572447"/>
          <c:h val="0.79468256563776163"/>
        </c:manualLayout>
      </c:layout>
      <c:lineChart>
        <c:grouping val="standard"/>
        <c:varyColors val="0"/>
        <c:ser>
          <c:idx val="0"/>
          <c:order val="0"/>
          <c:tx>
            <c:strRef>
              <c:f>'CA 6'!$E$4</c:f>
              <c:strCache>
                <c:ptCount val="1"/>
                <c:pt idx="0">
                  <c:v>Fraction defective (p)</c:v>
                </c:pt>
              </c:strCache>
            </c:strRef>
          </c:tx>
          <c:spPr>
            <a:ln w="28575" cap="rnd">
              <a:solidFill>
                <a:schemeClr val="accent1"/>
              </a:solidFill>
              <a:round/>
            </a:ln>
            <a:effectLst/>
          </c:spPr>
          <c:marker>
            <c:symbol val="circle"/>
            <c:size val="5"/>
            <c:spPr>
              <a:solidFill>
                <a:schemeClr val="accent1"/>
              </a:solidFill>
              <a:ln w="9525">
                <a:solidFill>
                  <a:schemeClr val="accent2">
                    <a:lumMod val="75000"/>
                  </a:schemeClr>
                </a:solidFill>
              </a:ln>
              <a:effectLst/>
            </c:spPr>
          </c:marker>
          <c:val>
            <c:numRef>
              <c:f>'CA 6'!$E$5:$E$29</c:f>
              <c:numCache>
                <c:formatCode>General</c:formatCode>
                <c:ptCount val="25"/>
                <c:pt idx="0">
                  <c:v>0.06</c:v>
                </c:pt>
                <c:pt idx="1">
                  <c:v>0.08</c:v>
                </c:pt>
                <c:pt idx="2">
                  <c:v>0.08</c:v>
                </c:pt>
                <c:pt idx="3">
                  <c:v>0.22</c:v>
                </c:pt>
                <c:pt idx="4">
                  <c:v>0.08</c:v>
                </c:pt>
                <c:pt idx="5">
                  <c:v>0.04</c:v>
                </c:pt>
                <c:pt idx="6">
                  <c:v>0.08</c:v>
                </c:pt>
                <c:pt idx="7">
                  <c:v>0.08</c:v>
                </c:pt>
                <c:pt idx="8">
                  <c:v>0.1</c:v>
                </c:pt>
                <c:pt idx="9">
                  <c:v>0.08</c:v>
                </c:pt>
                <c:pt idx="10">
                  <c:v>0.12</c:v>
                </c:pt>
                <c:pt idx="11">
                  <c:v>0.12</c:v>
                </c:pt>
                <c:pt idx="12">
                  <c:v>0.12</c:v>
                </c:pt>
                <c:pt idx="13">
                  <c:v>0.1</c:v>
                </c:pt>
                <c:pt idx="14">
                  <c:v>0.04</c:v>
                </c:pt>
                <c:pt idx="15">
                  <c:v>0.08</c:v>
                </c:pt>
                <c:pt idx="16">
                  <c:v>0.06</c:v>
                </c:pt>
                <c:pt idx="17">
                  <c:v>0.12</c:v>
                </c:pt>
                <c:pt idx="18">
                  <c:v>0.04</c:v>
                </c:pt>
                <c:pt idx="19">
                  <c:v>0.08</c:v>
                </c:pt>
                <c:pt idx="20">
                  <c:v>0.06</c:v>
                </c:pt>
                <c:pt idx="21">
                  <c:v>0.02</c:v>
                </c:pt>
                <c:pt idx="22">
                  <c:v>0.1</c:v>
                </c:pt>
                <c:pt idx="23">
                  <c:v>0.06</c:v>
                </c:pt>
                <c:pt idx="24">
                  <c:v>0.08</c:v>
                </c:pt>
              </c:numCache>
            </c:numRef>
          </c:val>
          <c:smooth val="0"/>
          <c:extLst>
            <c:ext xmlns:c16="http://schemas.microsoft.com/office/drawing/2014/chart" uri="{C3380CC4-5D6E-409C-BE32-E72D297353CC}">
              <c16:uniqueId val="{00000000-2F2D-47EF-BE52-F981718CA118}"/>
            </c:ext>
          </c:extLst>
        </c:ser>
        <c:ser>
          <c:idx val="1"/>
          <c:order val="1"/>
          <c:tx>
            <c:strRef>
              <c:f>'CA 6'!$F$4</c:f>
              <c:strCache>
                <c:ptCount val="1"/>
                <c:pt idx="0">
                  <c:v>Centre line</c:v>
                </c:pt>
              </c:strCache>
            </c:strRef>
          </c:tx>
          <c:spPr>
            <a:ln w="28575" cap="rnd">
              <a:solidFill>
                <a:schemeClr val="accent2"/>
              </a:solidFill>
              <a:round/>
            </a:ln>
            <a:effectLst/>
          </c:spPr>
          <c:marker>
            <c:symbol val="none"/>
          </c:marker>
          <c:val>
            <c:numRef>
              <c:f>'CA 6'!$F$5:$F$29</c:f>
              <c:numCache>
                <c:formatCode>General</c:formatCode>
                <c:ptCount val="25"/>
                <c:pt idx="0">
                  <c:v>8.4000000000000033E-2</c:v>
                </c:pt>
                <c:pt idx="1">
                  <c:v>8.4000000000000033E-2</c:v>
                </c:pt>
                <c:pt idx="2">
                  <c:v>8.4000000000000033E-2</c:v>
                </c:pt>
                <c:pt idx="3">
                  <c:v>8.4000000000000033E-2</c:v>
                </c:pt>
                <c:pt idx="4">
                  <c:v>8.4000000000000033E-2</c:v>
                </c:pt>
                <c:pt idx="5">
                  <c:v>8.4000000000000033E-2</c:v>
                </c:pt>
                <c:pt idx="6">
                  <c:v>8.4000000000000033E-2</c:v>
                </c:pt>
                <c:pt idx="7">
                  <c:v>8.4000000000000033E-2</c:v>
                </c:pt>
                <c:pt idx="8">
                  <c:v>8.4000000000000033E-2</c:v>
                </c:pt>
                <c:pt idx="9">
                  <c:v>8.4000000000000033E-2</c:v>
                </c:pt>
                <c:pt idx="10">
                  <c:v>8.4000000000000033E-2</c:v>
                </c:pt>
                <c:pt idx="11">
                  <c:v>8.4000000000000033E-2</c:v>
                </c:pt>
                <c:pt idx="12">
                  <c:v>8.4000000000000033E-2</c:v>
                </c:pt>
                <c:pt idx="13">
                  <c:v>8.4000000000000033E-2</c:v>
                </c:pt>
                <c:pt idx="14">
                  <c:v>8.4000000000000033E-2</c:v>
                </c:pt>
                <c:pt idx="15">
                  <c:v>8.4000000000000033E-2</c:v>
                </c:pt>
                <c:pt idx="16">
                  <c:v>8.4000000000000033E-2</c:v>
                </c:pt>
                <c:pt idx="17">
                  <c:v>8.4000000000000033E-2</c:v>
                </c:pt>
                <c:pt idx="18">
                  <c:v>8.4000000000000033E-2</c:v>
                </c:pt>
                <c:pt idx="19">
                  <c:v>8.4000000000000033E-2</c:v>
                </c:pt>
                <c:pt idx="20">
                  <c:v>8.4000000000000033E-2</c:v>
                </c:pt>
                <c:pt idx="21">
                  <c:v>8.4000000000000033E-2</c:v>
                </c:pt>
                <c:pt idx="22">
                  <c:v>8.4000000000000033E-2</c:v>
                </c:pt>
                <c:pt idx="23">
                  <c:v>8.4000000000000033E-2</c:v>
                </c:pt>
                <c:pt idx="24">
                  <c:v>8.4000000000000033E-2</c:v>
                </c:pt>
              </c:numCache>
            </c:numRef>
          </c:val>
          <c:smooth val="0"/>
          <c:extLst>
            <c:ext xmlns:c16="http://schemas.microsoft.com/office/drawing/2014/chart" uri="{C3380CC4-5D6E-409C-BE32-E72D297353CC}">
              <c16:uniqueId val="{00000001-2F2D-47EF-BE52-F981718CA118}"/>
            </c:ext>
          </c:extLst>
        </c:ser>
        <c:ser>
          <c:idx val="2"/>
          <c:order val="2"/>
          <c:tx>
            <c:strRef>
              <c:f>'CA 6'!$G$4</c:f>
              <c:strCache>
                <c:ptCount val="1"/>
                <c:pt idx="0">
                  <c:v>UCL</c:v>
                </c:pt>
              </c:strCache>
            </c:strRef>
          </c:tx>
          <c:spPr>
            <a:ln w="28575" cap="rnd">
              <a:solidFill>
                <a:schemeClr val="accent3"/>
              </a:solidFill>
              <a:prstDash val="dash"/>
              <a:round/>
            </a:ln>
            <a:effectLst/>
          </c:spPr>
          <c:marker>
            <c:symbol val="none"/>
          </c:marker>
          <c:val>
            <c:numRef>
              <c:f>'CA 6'!$G$5:$G$29</c:f>
              <c:numCache>
                <c:formatCode>0.000</c:formatCode>
                <c:ptCount val="25"/>
                <c:pt idx="0">
                  <c:v>0.2016856830714765</c:v>
                </c:pt>
                <c:pt idx="1">
                  <c:v>0.2016856830714765</c:v>
                </c:pt>
                <c:pt idx="2">
                  <c:v>0.2016856830714765</c:v>
                </c:pt>
                <c:pt idx="3">
                  <c:v>0.2016856830714765</c:v>
                </c:pt>
                <c:pt idx="4">
                  <c:v>0.2016856830714765</c:v>
                </c:pt>
                <c:pt idx="5">
                  <c:v>0.2016856830714765</c:v>
                </c:pt>
                <c:pt idx="6">
                  <c:v>0.2016856830714765</c:v>
                </c:pt>
                <c:pt idx="7">
                  <c:v>0.2016856830714765</c:v>
                </c:pt>
                <c:pt idx="8">
                  <c:v>0.2016856830714765</c:v>
                </c:pt>
                <c:pt idx="9">
                  <c:v>0.2016856830714765</c:v>
                </c:pt>
                <c:pt idx="10">
                  <c:v>0.2016856830714765</c:v>
                </c:pt>
                <c:pt idx="11">
                  <c:v>0.2016856830714765</c:v>
                </c:pt>
                <c:pt idx="12">
                  <c:v>0.2016856830714765</c:v>
                </c:pt>
                <c:pt idx="13">
                  <c:v>0.2016856830714765</c:v>
                </c:pt>
                <c:pt idx="14">
                  <c:v>0.2016856830714765</c:v>
                </c:pt>
                <c:pt idx="15">
                  <c:v>0.2016856830714765</c:v>
                </c:pt>
                <c:pt idx="16">
                  <c:v>0.2016856830714765</c:v>
                </c:pt>
                <c:pt idx="17">
                  <c:v>0.2016856830714765</c:v>
                </c:pt>
                <c:pt idx="18">
                  <c:v>0.2016856830714765</c:v>
                </c:pt>
                <c:pt idx="19">
                  <c:v>0.2016856830714765</c:v>
                </c:pt>
                <c:pt idx="20">
                  <c:v>0.2016856830714765</c:v>
                </c:pt>
                <c:pt idx="21">
                  <c:v>0.2016856830714765</c:v>
                </c:pt>
                <c:pt idx="22">
                  <c:v>0.2016856830714765</c:v>
                </c:pt>
                <c:pt idx="23">
                  <c:v>0.2016856830714765</c:v>
                </c:pt>
                <c:pt idx="24">
                  <c:v>0.2016856830714765</c:v>
                </c:pt>
              </c:numCache>
            </c:numRef>
          </c:val>
          <c:smooth val="0"/>
          <c:extLst>
            <c:ext xmlns:c16="http://schemas.microsoft.com/office/drawing/2014/chart" uri="{C3380CC4-5D6E-409C-BE32-E72D297353CC}">
              <c16:uniqueId val="{00000002-2F2D-47EF-BE52-F981718CA118}"/>
            </c:ext>
          </c:extLst>
        </c:ser>
        <c:ser>
          <c:idx val="3"/>
          <c:order val="3"/>
          <c:tx>
            <c:strRef>
              <c:f>'CA 6'!$I$4</c:f>
              <c:strCache>
                <c:ptCount val="1"/>
                <c:pt idx="0">
                  <c:v>LCL *</c:v>
                </c:pt>
              </c:strCache>
            </c:strRef>
          </c:tx>
          <c:spPr>
            <a:ln w="28575" cap="rnd">
              <a:solidFill>
                <a:schemeClr val="accent4"/>
              </a:solidFill>
              <a:prstDash val="dash"/>
              <a:round/>
            </a:ln>
            <a:effectLst/>
          </c:spPr>
          <c:marker>
            <c:symbol val="none"/>
          </c:marker>
          <c:val>
            <c:numRef>
              <c:f>'CA 6'!$I$5:$I$29</c:f>
              <c:numCache>
                <c:formatCode>General</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mooth val="0"/>
          <c:extLst>
            <c:ext xmlns:c16="http://schemas.microsoft.com/office/drawing/2014/chart" uri="{C3380CC4-5D6E-409C-BE32-E72D297353CC}">
              <c16:uniqueId val="{00000003-2F2D-47EF-BE52-F981718CA118}"/>
            </c:ext>
          </c:extLst>
        </c:ser>
        <c:dLbls>
          <c:showLegendKey val="0"/>
          <c:showVal val="0"/>
          <c:showCatName val="0"/>
          <c:showSerName val="0"/>
          <c:showPercent val="0"/>
          <c:showBubbleSize val="0"/>
        </c:dLbls>
        <c:marker val="1"/>
        <c:smooth val="0"/>
        <c:axId val="510951896"/>
        <c:axId val="510958128"/>
      </c:lineChart>
      <c:catAx>
        <c:axId val="510951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Sample</a:t>
                </a:r>
                <a:r>
                  <a:rPr lang="en-IN" sz="1400" b="1" baseline="0"/>
                  <a:t> No.</a:t>
                </a:r>
                <a:endParaRPr lang="en-IN" sz="14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majorTickMark val="out"/>
        <c:minorTickMark val="none"/>
        <c:tickLblPos val="nextTo"/>
        <c:spPr>
          <a:solidFill>
            <a:schemeClr val="accent1">
              <a:lumMod val="20000"/>
              <a:lumOff val="80000"/>
            </a:schemeClr>
          </a:solid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ln>
                  <a:noFill/>
                </a:ln>
                <a:solidFill>
                  <a:schemeClr val="tx1"/>
                </a:solidFill>
                <a:latin typeface="+mn-lt"/>
                <a:ea typeface="+mn-ea"/>
                <a:cs typeface="+mn-cs"/>
              </a:defRPr>
            </a:pPr>
            <a:endParaRPr lang="en-US"/>
          </a:p>
        </c:txPr>
        <c:crossAx val="510958128"/>
        <c:crosses val="autoZero"/>
        <c:auto val="1"/>
        <c:lblAlgn val="ctr"/>
        <c:lblOffset val="100"/>
        <c:noMultiLvlLbl val="0"/>
      </c:catAx>
      <c:valAx>
        <c:axId val="51095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Fraction</a:t>
                </a:r>
                <a:r>
                  <a:rPr lang="en-IN" sz="1400" b="1" baseline="0"/>
                  <a:t> defective (p)</a:t>
                </a:r>
                <a:endParaRPr lang="en-IN" sz="14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09518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118182740969527E-2"/>
          <c:y val="8.3333333333333329E-2"/>
          <c:w val="0.68139107611548555"/>
          <c:h val="0.76645344110747216"/>
        </c:manualLayout>
      </c:layout>
      <c:lineChart>
        <c:grouping val="standard"/>
        <c:varyColors val="0"/>
        <c:ser>
          <c:idx val="0"/>
          <c:order val="0"/>
          <c:tx>
            <c:strRef>
              <c:f>'CA 6'!$E$58</c:f>
              <c:strCache>
                <c:ptCount val="1"/>
                <c:pt idx="0">
                  <c:v>Fraction defective (p)</c:v>
                </c:pt>
              </c:strCache>
            </c:strRef>
          </c:tx>
          <c:spPr>
            <a:ln w="28575" cap="rnd">
              <a:solidFill>
                <a:schemeClr val="accent1"/>
              </a:solidFill>
              <a:round/>
            </a:ln>
            <a:effectLst/>
          </c:spPr>
          <c:marker>
            <c:symbol val="circle"/>
            <c:size val="5"/>
            <c:spPr>
              <a:solidFill>
                <a:schemeClr val="accent2">
                  <a:lumMod val="75000"/>
                </a:schemeClr>
              </a:solidFill>
              <a:ln w="9525">
                <a:solidFill>
                  <a:schemeClr val="accent1">
                    <a:lumMod val="75000"/>
                  </a:schemeClr>
                </a:solidFill>
              </a:ln>
              <a:effectLst/>
            </c:spPr>
          </c:marker>
          <c:cat>
            <c:numRef>
              <c:f>('CA 6'!$B$59:$B$61,'CA 6'!$B$63:$B$83)</c:f>
              <c:numCache>
                <c:formatCode>General</c:formatCode>
                <c:ptCount val="24"/>
                <c:pt idx="0">
                  <c:v>1</c:v>
                </c:pt>
                <c:pt idx="1">
                  <c:v>2</c:v>
                </c:pt>
                <c:pt idx="2">
                  <c:v>3</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cat>
          <c:val>
            <c:numRef>
              <c:f>('CA 6'!$E$59:$E$61,'CA 6'!$E$63:$E$83)</c:f>
              <c:numCache>
                <c:formatCode>General</c:formatCode>
                <c:ptCount val="24"/>
                <c:pt idx="0">
                  <c:v>0.06</c:v>
                </c:pt>
                <c:pt idx="1">
                  <c:v>0.08</c:v>
                </c:pt>
                <c:pt idx="2">
                  <c:v>0.08</c:v>
                </c:pt>
                <c:pt idx="3">
                  <c:v>0.08</c:v>
                </c:pt>
                <c:pt idx="4">
                  <c:v>0.04</c:v>
                </c:pt>
                <c:pt idx="5">
                  <c:v>0.08</c:v>
                </c:pt>
                <c:pt idx="6">
                  <c:v>0.08</c:v>
                </c:pt>
                <c:pt idx="7">
                  <c:v>0.1</c:v>
                </c:pt>
                <c:pt idx="8">
                  <c:v>0.08</c:v>
                </c:pt>
                <c:pt idx="9">
                  <c:v>0.12</c:v>
                </c:pt>
                <c:pt idx="10">
                  <c:v>0.12</c:v>
                </c:pt>
                <c:pt idx="11">
                  <c:v>0.12</c:v>
                </c:pt>
                <c:pt idx="12">
                  <c:v>0.1</c:v>
                </c:pt>
                <c:pt idx="13">
                  <c:v>0.04</c:v>
                </c:pt>
                <c:pt idx="14">
                  <c:v>0.08</c:v>
                </c:pt>
                <c:pt idx="15">
                  <c:v>0.06</c:v>
                </c:pt>
                <c:pt idx="16">
                  <c:v>0.12</c:v>
                </c:pt>
                <c:pt idx="17">
                  <c:v>0.04</c:v>
                </c:pt>
                <c:pt idx="18">
                  <c:v>0.08</c:v>
                </c:pt>
                <c:pt idx="19">
                  <c:v>0.06</c:v>
                </c:pt>
                <c:pt idx="20">
                  <c:v>0.02</c:v>
                </c:pt>
                <c:pt idx="21">
                  <c:v>0.1</c:v>
                </c:pt>
                <c:pt idx="22">
                  <c:v>0.06</c:v>
                </c:pt>
                <c:pt idx="23">
                  <c:v>0.08</c:v>
                </c:pt>
              </c:numCache>
            </c:numRef>
          </c:val>
          <c:smooth val="0"/>
          <c:extLst>
            <c:ext xmlns:c16="http://schemas.microsoft.com/office/drawing/2014/chart" uri="{C3380CC4-5D6E-409C-BE32-E72D297353CC}">
              <c16:uniqueId val="{00000000-DFB3-410E-B0F2-BAF0A091B59A}"/>
            </c:ext>
          </c:extLst>
        </c:ser>
        <c:ser>
          <c:idx val="1"/>
          <c:order val="1"/>
          <c:tx>
            <c:strRef>
              <c:f>'CA 6'!$J$58</c:f>
              <c:strCache>
                <c:ptCount val="1"/>
                <c:pt idx="0">
                  <c:v>Centre line</c:v>
                </c:pt>
              </c:strCache>
            </c:strRef>
          </c:tx>
          <c:spPr>
            <a:ln w="28575" cap="rnd">
              <a:solidFill>
                <a:schemeClr val="accent2"/>
              </a:solidFill>
              <a:round/>
            </a:ln>
            <a:effectLst/>
          </c:spPr>
          <c:marker>
            <c:symbol val="none"/>
          </c:marker>
          <c:cat>
            <c:numRef>
              <c:f>('CA 6'!$B$59:$B$61,'CA 6'!$B$63:$B$83)</c:f>
              <c:numCache>
                <c:formatCode>General</c:formatCode>
                <c:ptCount val="24"/>
                <c:pt idx="0">
                  <c:v>1</c:v>
                </c:pt>
                <c:pt idx="1">
                  <c:v>2</c:v>
                </c:pt>
                <c:pt idx="2">
                  <c:v>3</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cat>
          <c:val>
            <c:numRef>
              <c:f>('CA 6'!$J$59:$J$61,'CA 6'!$J$63:$J$83)</c:f>
              <c:numCache>
                <c:formatCode>0.000</c:formatCode>
                <c:ptCount val="24"/>
                <c:pt idx="0">
                  <c:v>7.833333333333338E-2</c:v>
                </c:pt>
                <c:pt idx="1">
                  <c:v>7.833333333333338E-2</c:v>
                </c:pt>
                <c:pt idx="2">
                  <c:v>7.833333333333338E-2</c:v>
                </c:pt>
                <c:pt idx="3">
                  <c:v>7.833333333333338E-2</c:v>
                </c:pt>
                <c:pt idx="4">
                  <c:v>7.833333333333338E-2</c:v>
                </c:pt>
                <c:pt idx="5">
                  <c:v>7.833333333333338E-2</c:v>
                </c:pt>
                <c:pt idx="6">
                  <c:v>7.833333333333338E-2</c:v>
                </c:pt>
                <c:pt idx="7">
                  <c:v>7.833333333333338E-2</c:v>
                </c:pt>
                <c:pt idx="8">
                  <c:v>7.833333333333338E-2</c:v>
                </c:pt>
                <c:pt idx="9">
                  <c:v>7.833333333333338E-2</c:v>
                </c:pt>
                <c:pt idx="10">
                  <c:v>7.833333333333338E-2</c:v>
                </c:pt>
                <c:pt idx="11">
                  <c:v>7.833333333333338E-2</c:v>
                </c:pt>
                <c:pt idx="12">
                  <c:v>7.833333333333338E-2</c:v>
                </c:pt>
                <c:pt idx="13">
                  <c:v>7.833333333333338E-2</c:v>
                </c:pt>
                <c:pt idx="14">
                  <c:v>7.833333333333338E-2</c:v>
                </c:pt>
                <c:pt idx="15">
                  <c:v>7.833333333333338E-2</c:v>
                </c:pt>
                <c:pt idx="16">
                  <c:v>7.833333333333338E-2</c:v>
                </c:pt>
                <c:pt idx="17">
                  <c:v>7.833333333333338E-2</c:v>
                </c:pt>
                <c:pt idx="18">
                  <c:v>7.833333333333338E-2</c:v>
                </c:pt>
                <c:pt idx="19">
                  <c:v>7.833333333333338E-2</c:v>
                </c:pt>
                <c:pt idx="20">
                  <c:v>7.833333333333338E-2</c:v>
                </c:pt>
                <c:pt idx="21">
                  <c:v>7.833333333333338E-2</c:v>
                </c:pt>
                <c:pt idx="22">
                  <c:v>7.833333333333338E-2</c:v>
                </c:pt>
                <c:pt idx="23">
                  <c:v>7.833333333333338E-2</c:v>
                </c:pt>
              </c:numCache>
            </c:numRef>
          </c:val>
          <c:smooth val="0"/>
          <c:extLst>
            <c:ext xmlns:c16="http://schemas.microsoft.com/office/drawing/2014/chart" uri="{C3380CC4-5D6E-409C-BE32-E72D297353CC}">
              <c16:uniqueId val="{00000001-DFB3-410E-B0F2-BAF0A091B59A}"/>
            </c:ext>
          </c:extLst>
        </c:ser>
        <c:ser>
          <c:idx val="2"/>
          <c:order val="2"/>
          <c:tx>
            <c:strRef>
              <c:f>'CA 6'!$K$58</c:f>
              <c:strCache>
                <c:ptCount val="1"/>
                <c:pt idx="0">
                  <c:v>UCL</c:v>
                </c:pt>
              </c:strCache>
            </c:strRef>
          </c:tx>
          <c:spPr>
            <a:ln w="28575" cap="rnd">
              <a:solidFill>
                <a:schemeClr val="accent3"/>
              </a:solidFill>
              <a:prstDash val="dash"/>
              <a:round/>
            </a:ln>
            <a:effectLst/>
          </c:spPr>
          <c:marker>
            <c:symbol val="none"/>
          </c:marker>
          <c:cat>
            <c:numRef>
              <c:f>('CA 6'!$B$59:$B$61,'CA 6'!$B$63:$B$83)</c:f>
              <c:numCache>
                <c:formatCode>General</c:formatCode>
                <c:ptCount val="24"/>
                <c:pt idx="0">
                  <c:v>1</c:v>
                </c:pt>
                <c:pt idx="1">
                  <c:v>2</c:v>
                </c:pt>
                <c:pt idx="2">
                  <c:v>3</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cat>
          <c:val>
            <c:numRef>
              <c:f>('CA 6'!$K$59:$K$61,'CA 6'!$K$63:$K$83)</c:f>
              <c:numCache>
                <c:formatCode>0.000</c:formatCode>
                <c:ptCount val="24"/>
                <c:pt idx="0">
                  <c:v>0.19233114032978399</c:v>
                </c:pt>
                <c:pt idx="1">
                  <c:v>0.19233114032978399</c:v>
                </c:pt>
                <c:pt idx="2">
                  <c:v>0.19233114032978399</c:v>
                </c:pt>
                <c:pt idx="3">
                  <c:v>0.19233114032978399</c:v>
                </c:pt>
                <c:pt idx="4">
                  <c:v>0.19233114032978399</c:v>
                </c:pt>
                <c:pt idx="5">
                  <c:v>0.19233114032978399</c:v>
                </c:pt>
                <c:pt idx="6">
                  <c:v>0.19233114032978399</c:v>
                </c:pt>
                <c:pt idx="7">
                  <c:v>0.19233114032978399</c:v>
                </c:pt>
                <c:pt idx="8">
                  <c:v>0.19233114032978399</c:v>
                </c:pt>
                <c:pt idx="9">
                  <c:v>0.19233114032978399</c:v>
                </c:pt>
                <c:pt idx="10">
                  <c:v>0.19233114032978399</c:v>
                </c:pt>
                <c:pt idx="11">
                  <c:v>0.19233114032978399</c:v>
                </c:pt>
                <c:pt idx="12">
                  <c:v>0.19233114032978399</c:v>
                </c:pt>
                <c:pt idx="13">
                  <c:v>0.19233114032978399</c:v>
                </c:pt>
                <c:pt idx="14">
                  <c:v>0.19233114032978399</c:v>
                </c:pt>
                <c:pt idx="15">
                  <c:v>0.19233114032978399</c:v>
                </c:pt>
                <c:pt idx="16">
                  <c:v>0.19233114032978399</c:v>
                </c:pt>
                <c:pt idx="17">
                  <c:v>0.19233114032978399</c:v>
                </c:pt>
                <c:pt idx="18">
                  <c:v>0.19233114032978399</c:v>
                </c:pt>
                <c:pt idx="19">
                  <c:v>0.19233114032978399</c:v>
                </c:pt>
                <c:pt idx="20">
                  <c:v>0.19233114032978399</c:v>
                </c:pt>
                <c:pt idx="21">
                  <c:v>0.19233114032978399</c:v>
                </c:pt>
                <c:pt idx="22">
                  <c:v>0.19233114032978399</c:v>
                </c:pt>
                <c:pt idx="23">
                  <c:v>0.19233114032978399</c:v>
                </c:pt>
              </c:numCache>
            </c:numRef>
          </c:val>
          <c:smooth val="0"/>
          <c:extLst>
            <c:ext xmlns:c16="http://schemas.microsoft.com/office/drawing/2014/chart" uri="{C3380CC4-5D6E-409C-BE32-E72D297353CC}">
              <c16:uniqueId val="{00000002-DFB3-410E-B0F2-BAF0A091B59A}"/>
            </c:ext>
          </c:extLst>
        </c:ser>
        <c:ser>
          <c:idx val="3"/>
          <c:order val="3"/>
          <c:tx>
            <c:strRef>
              <c:f>'CA 6'!$M$58</c:f>
              <c:strCache>
                <c:ptCount val="1"/>
                <c:pt idx="0">
                  <c:v>LCL *</c:v>
                </c:pt>
              </c:strCache>
            </c:strRef>
          </c:tx>
          <c:spPr>
            <a:ln w="28575" cap="rnd">
              <a:solidFill>
                <a:schemeClr val="accent4"/>
              </a:solidFill>
              <a:prstDash val="dash"/>
              <a:round/>
            </a:ln>
            <a:effectLst/>
          </c:spPr>
          <c:marker>
            <c:symbol val="none"/>
          </c:marker>
          <c:cat>
            <c:numRef>
              <c:f>('CA 6'!$B$59:$B$61,'CA 6'!$B$63:$B$83)</c:f>
              <c:numCache>
                <c:formatCode>General</c:formatCode>
                <c:ptCount val="24"/>
                <c:pt idx="0">
                  <c:v>1</c:v>
                </c:pt>
                <c:pt idx="1">
                  <c:v>2</c:v>
                </c:pt>
                <c:pt idx="2">
                  <c:v>3</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cat>
          <c:val>
            <c:numRef>
              <c:f>('CA 6'!$M$59:$M$61,'CA 6'!$M$63:$M$83)</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DFB3-410E-B0F2-BAF0A091B59A}"/>
            </c:ext>
          </c:extLst>
        </c:ser>
        <c:dLbls>
          <c:showLegendKey val="0"/>
          <c:showVal val="0"/>
          <c:showCatName val="0"/>
          <c:showSerName val="0"/>
          <c:showPercent val="0"/>
          <c:showBubbleSize val="0"/>
        </c:dLbls>
        <c:marker val="1"/>
        <c:smooth val="0"/>
        <c:axId val="535690832"/>
        <c:axId val="535690176"/>
      </c:lineChart>
      <c:catAx>
        <c:axId val="535690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Sample</a:t>
                </a:r>
                <a:r>
                  <a:rPr lang="en-IN" sz="1400" b="1" baseline="0"/>
                  <a:t> No</a:t>
                </a:r>
                <a:r>
                  <a:rPr lang="en-IN" baseline="0"/>
                  <a: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5690176"/>
        <c:crosses val="autoZero"/>
        <c:auto val="1"/>
        <c:lblAlgn val="ctr"/>
        <c:lblOffset val="100"/>
        <c:noMultiLvlLbl val="0"/>
      </c:catAx>
      <c:valAx>
        <c:axId val="53569017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b="1"/>
                  <a:t>Fraction</a:t>
                </a:r>
                <a:r>
                  <a:rPr lang="en-IN" sz="1400" b="1" baseline="0"/>
                  <a:t> defectiv</a:t>
                </a:r>
                <a:r>
                  <a:rPr lang="en-IN" sz="1400" b="1"/>
                  <a:t>e (p</a:t>
                </a:r>
                <a:r>
                  <a:rPr lang="en-IN" sz="1400"/>
                  <a:t>)</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56908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'CA 7'!$E$4</c:f>
              <c:strCache>
                <c:ptCount val="1"/>
                <c:pt idx="0">
                  <c:v>Fraction defective (p)</c:v>
                </c:pt>
              </c:strCache>
            </c:strRef>
          </c:tx>
          <c:spPr>
            <a:ln w="28575" cap="rnd">
              <a:solidFill>
                <a:schemeClr val="accent1"/>
              </a:solidFill>
              <a:round/>
            </a:ln>
            <a:effectLst/>
          </c:spPr>
          <c:marker>
            <c:symbol val="circle"/>
            <c:size val="5"/>
            <c:spPr>
              <a:solidFill>
                <a:schemeClr val="accent1">
                  <a:lumMod val="75000"/>
                </a:schemeClr>
              </a:solidFill>
              <a:ln w="9525">
                <a:solidFill>
                  <a:schemeClr val="accent2">
                    <a:lumMod val="75000"/>
                  </a:schemeClr>
                </a:solidFill>
              </a:ln>
              <a:effectLst/>
            </c:spPr>
          </c:marker>
          <c:val>
            <c:numRef>
              <c:f>'CA 7'!$E$5:$E$29</c:f>
              <c:numCache>
                <c:formatCode>0.000</c:formatCode>
                <c:ptCount val="25"/>
                <c:pt idx="0">
                  <c:v>0.1076923076923077</c:v>
                </c:pt>
                <c:pt idx="1">
                  <c:v>0.14509803921568629</c:v>
                </c:pt>
                <c:pt idx="2">
                  <c:v>9.6666666666666665E-2</c:v>
                </c:pt>
                <c:pt idx="3">
                  <c:v>0.10338983050847457</c:v>
                </c:pt>
                <c:pt idx="4">
                  <c:v>0.10317460317460317</c:v>
                </c:pt>
                <c:pt idx="5">
                  <c:v>0.16615384615384615</c:v>
                </c:pt>
                <c:pt idx="6">
                  <c:v>0.11714285714285715</c:v>
                </c:pt>
                <c:pt idx="7">
                  <c:v>6.8918918918918923E-2</c:v>
                </c:pt>
                <c:pt idx="8">
                  <c:v>0.13793103448275862</c:v>
                </c:pt>
                <c:pt idx="9">
                  <c:v>0.15</c:v>
                </c:pt>
                <c:pt idx="10">
                  <c:v>0.10597014925373134</c:v>
                </c:pt>
                <c:pt idx="11">
                  <c:v>0.11363636363636363</c:v>
                </c:pt>
                <c:pt idx="12">
                  <c:v>0.12833333333333333</c:v>
                </c:pt>
                <c:pt idx="13">
                  <c:v>0.14181818181818182</c:v>
                </c:pt>
                <c:pt idx="14">
                  <c:v>0.11851851851851852</c:v>
                </c:pt>
                <c:pt idx="15">
                  <c:v>0.14754098360655737</c:v>
                </c:pt>
                <c:pt idx="16">
                  <c:v>0.14328358208955225</c:v>
                </c:pt>
                <c:pt idx="17">
                  <c:v>0.15</c:v>
                </c:pt>
                <c:pt idx="18">
                  <c:v>0.12</c:v>
                </c:pt>
                <c:pt idx="19">
                  <c:v>0.10169491525423729</c:v>
                </c:pt>
                <c:pt idx="20">
                  <c:v>8.615384615384615E-2</c:v>
                </c:pt>
                <c:pt idx="21">
                  <c:v>8.59375E-2</c:v>
                </c:pt>
                <c:pt idx="22">
                  <c:v>9.8275862068965519E-2</c:v>
                </c:pt>
                <c:pt idx="23">
                  <c:v>0.10943396226415095</c:v>
                </c:pt>
                <c:pt idx="24">
                  <c:v>8.461538461538462E-2</c:v>
                </c:pt>
              </c:numCache>
            </c:numRef>
          </c:val>
          <c:smooth val="0"/>
          <c:extLst>
            <c:ext xmlns:c16="http://schemas.microsoft.com/office/drawing/2014/chart" uri="{C3380CC4-5D6E-409C-BE32-E72D297353CC}">
              <c16:uniqueId val="{00000000-DDF3-455E-B30E-A285FBC53625}"/>
            </c:ext>
          </c:extLst>
        </c:ser>
        <c:ser>
          <c:idx val="1"/>
          <c:order val="1"/>
          <c:tx>
            <c:strRef>
              <c:f>'CA 7'!$F$4</c:f>
              <c:strCache>
                <c:ptCount val="1"/>
                <c:pt idx="0">
                  <c:v>Centre line</c:v>
                </c:pt>
              </c:strCache>
            </c:strRef>
          </c:tx>
          <c:spPr>
            <a:ln w="28575" cap="rnd">
              <a:solidFill>
                <a:schemeClr val="accent2"/>
              </a:solidFill>
              <a:round/>
            </a:ln>
            <a:effectLst/>
          </c:spPr>
          <c:marker>
            <c:symbol val="none"/>
          </c:marker>
          <c:val>
            <c:numRef>
              <c:f>'CA 7'!$F$5:$F$29</c:f>
              <c:numCache>
                <c:formatCode>0.0000</c:formatCode>
                <c:ptCount val="25"/>
                <c:pt idx="0">
                  <c:v>0.11691607026675342</c:v>
                </c:pt>
                <c:pt idx="1">
                  <c:v>0.11691607026675342</c:v>
                </c:pt>
                <c:pt idx="2">
                  <c:v>0.11691607026675342</c:v>
                </c:pt>
                <c:pt idx="3">
                  <c:v>0.11691607026675342</c:v>
                </c:pt>
                <c:pt idx="4">
                  <c:v>0.11691607026675342</c:v>
                </c:pt>
                <c:pt idx="5">
                  <c:v>0.11691607026675342</c:v>
                </c:pt>
                <c:pt idx="6">
                  <c:v>0.11691607026675342</c:v>
                </c:pt>
                <c:pt idx="7">
                  <c:v>0.11691607026675342</c:v>
                </c:pt>
                <c:pt idx="8">
                  <c:v>0.11691607026675342</c:v>
                </c:pt>
                <c:pt idx="9">
                  <c:v>0.11691607026675342</c:v>
                </c:pt>
                <c:pt idx="10">
                  <c:v>0.11691607026675342</c:v>
                </c:pt>
                <c:pt idx="11">
                  <c:v>0.11691607026675342</c:v>
                </c:pt>
                <c:pt idx="12">
                  <c:v>0.11691607026675342</c:v>
                </c:pt>
                <c:pt idx="13">
                  <c:v>0.11691607026675342</c:v>
                </c:pt>
                <c:pt idx="14">
                  <c:v>0.11691607026675342</c:v>
                </c:pt>
                <c:pt idx="15">
                  <c:v>0.11691607026675342</c:v>
                </c:pt>
                <c:pt idx="16">
                  <c:v>0.11691607026675342</c:v>
                </c:pt>
                <c:pt idx="17">
                  <c:v>0.11691607026675342</c:v>
                </c:pt>
                <c:pt idx="18">
                  <c:v>0.11691607026675342</c:v>
                </c:pt>
                <c:pt idx="19">
                  <c:v>0.11691607026675342</c:v>
                </c:pt>
                <c:pt idx="20">
                  <c:v>0.11691607026675342</c:v>
                </c:pt>
                <c:pt idx="21">
                  <c:v>0.11691607026675342</c:v>
                </c:pt>
                <c:pt idx="22">
                  <c:v>0.11691607026675342</c:v>
                </c:pt>
                <c:pt idx="23">
                  <c:v>0.11691607026675342</c:v>
                </c:pt>
                <c:pt idx="24">
                  <c:v>0.11691607026675342</c:v>
                </c:pt>
              </c:numCache>
            </c:numRef>
          </c:val>
          <c:smooth val="0"/>
          <c:extLst>
            <c:ext xmlns:c16="http://schemas.microsoft.com/office/drawing/2014/chart" uri="{C3380CC4-5D6E-409C-BE32-E72D297353CC}">
              <c16:uniqueId val="{00000001-DDF3-455E-B30E-A285FBC53625}"/>
            </c:ext>
          </c:extLst>
        </c:ser>
        <c:ser>
          <c:idx val="2"/>
          <c:order val="2"/>
          <c:tx>
            <c:strRef>
              <c:f>'CA 7'!$G$4</c:f>
              <c:strCache>
                <c:ptCount val="1"/>
                <c:pt idx="0">
                  <c:v>UCL</c:v>
                </c:pt>
              </c:strCache>
            </c:strRef>
          </c:tx>
          <c:spPr>
            <a:ln w="28575" cap="rnd">
              <a:solidFill>
                <a:schemeClr val="accent3"/>
              </a:solidFill>
              <a:prstDash val="dash"/>
              <a:round/>
            </a:ln>
            <a:effectLst/>
          </c:spPr>
          <c:marker>
            <c:symbol val="none"/>
          </c:marker>
          <c:val>
            <c:numRef>
              <c:f>'CA 7'!$G$5:$G$29</c:f>
              <c:numCache>
                <c:formatCode>0.0000</c:formatCode>
                <c:ptCount val="25"/>
                <c:pt idx="0">
                  <c:v>0.15472572155847841</c:v>
                </c:pt>
                <c:pt idx="1">
                  <c:v>0.15960096967270804</c:v>
                </c:pt>
                <c:pt idx="2">
                  <c:v>0.15626960303958076</c:v>
                </c:pt>
                <c:pt idx="3">
                  <c:v>0.1566017062503906</c:v>
                </c:pt>
                <c:pt idx="4">
                  <c:v>0.15532118577053811</c:v>
                </c:pt>
                <c:pt idx="5">
                  <c:v>0.15472572155847841</c:v>
                </c:pt>
                <c:pt idx="6">
                  <c:v>0.15335036190489479</c:v>
                </c:pt>
                <c:pt idx="7">
                  <c:v>0.15235197214494098</c:v>
                </c:pt>
                <c:pt idx="8">
                  <c:v>0.15694236173445295</c:v>
                </c:pt>
                <c:pt idx="9">
                  <c:v>0.15626960303958076</c:v>
                </c:pt>
                <c:pt idx="10">
                  <c:v>0.154157122984075</c:v>
                </c:pt>
                <c:pt idx="11">
                  <c:v>0.15443819152029464</c:v>
                </c:pt>
                <c:pt idx="12">
                  <c:v>0.15626960303958076</c:v>
                </c:pt>
                <c:pt idx="13">
                  <c:v>0.15801949469877052</c:v>
                </c:pt>
                <c:pt idx="14">
                  <c:v>0.15839833611215876</c:v>
                </c:pt>
                <c:pt idx="15">
                  <c:v>0.15594570014241929</c:v>
                </c:pt>
                <c:pt idx="16">
                  <c:v>0.154157122984075</c:v>
                </c:pt>
                <c:pt idx="17">
                  <c:v>0.15443819152029464</c:v>
                </c:pt>
                <c:pt idx="18">
                  <c:v>0.15472572155847841</c:v>
                </c:pt>
                <c:pt idx="19">
                  <c:v>0.1566017062503906</c:v>
                </c:pt>
                <c:pt idx="20">
                  <c:v>0.15472572155847841</c:v>
                </c:pt>
                <c:pt idx="21">
                  <c:v>0.15501996452765043</c:v>
                </c:pt>
                <c:pt idx="22">
                  <c:v>0.15694236173445295</c:v>
                </c:pt>
                <c:pt idx="23">
                  <c:v>0.15878784950129765</c:v>
                </c:pt>
                <c:pt idx="24">
                  <c:v>0.15918854551368333</c:v>
                </c:pt>
              </c:numCache>
            </c:numRef>
          </c:val>
          <c:smooth val="0"/>
          <c:extLst>
            <c:ext xmlns:c16="http://schemas.microsoft.com/office/drawing/2014/chart" uri="{C3380CC4-5D6E-409C-BE32-E72D297353CC}">
              <c16:uniqueId val="{00000002-DDF3-455E-B30E-A285FBC53625}"/>
            </c:ext>
          </c:extLst>
        </c:ser>
        <c:ser>
          <c:idx val="3"/>
          <c:order val="3"/>
          <c:tx>
            <c:strRef>
              <c:f>'CA 7'!$H$4</c:f>
              <c:strCache>
                <c:ptCount val="1"/>
                <c:pt idx="0">
                  <c:v>LCL</c:v>
                </c:pt>
              </c:strCache>
            </c:strRef>
          </c:tx>
          <c:spPr>
            <a:ln w="28575" cap="rnd">
              <a:solidFill>
                <a:schemeClr val="accent4"/>
              </a:solidFill>
              <a:prstDash val="dashDot"/>
              <a:round/>
            </a:ln>
            <a:effectLst/>
          </c:spPr>
          <c:marker>
            <c:symbol val="none"/>
          </c:marker>
          <c:val>
            <c:numRef>
              <c:f>'CA 7'!$H$5:$H$29</c:f>
              <c:numCache>
                <c:formatCode>0.0000</c:formatCode>
                <c:ptCount val="25"/>
                <c:pt idx="0">
                  <c:v>7.9106418975028431E-2</c:v>
                </c:pt>
                <c:pt idx="1">
                  <c:v>7.4231170860798806E-2</c:v>
                </c:pt>
                <c:pt idx="2">
                  <c:v>7.7562537493926081E-2</c:v>
                </c:pt>
                <c:pt idx="3">
                  <c:v>7.7230434283116253E-2</c:v>
                </c:pt>
                <c:pt idx="4">
                  <c:v>7.8510954762968738E-2</c:v>
                </c:pt>
                <c:pt idx="5">
                  <c:v>7.9106418975028431E-2</c:v>
                </c:pt>
                <c:pt idx="6">
                  <c:v>8.0481778628612055E-2</c:v>
                </c:pt>
                <c:pt idx="7">
                  <c:v>8.1480168388565866E-2</c:v>
                </c:pt>
                <c:pt idx="8">
                  <c:v>7.6889778799053898E-2</c:v>
                </c:pt>
                <c:pt idx="9">
                  <c:v>7.7562537493926081E-2</c:v>
                </c:pt>
                <c:pt idx="10">
                  <c:v>7.9675017549431848E-2</c:v>
                </c:pt>
                <c:pt idx="11">
                  <c:v>7.9393949013212201E-2</c:v>
                </c:pt>
                <c:pt idx="12">
                  <c:v>7.7562537493926081E-2</c:v>
                </c:pt>
                <c:pt idx="13">
                  <c:v>7.581264583473632E-2</c:v>
                </c:pt>
                <c:pt idx="14">
                  <c:v>7.5433804421348075E-2</c:v>
                </c:pt>
                <c:pt idx="15">
                  <c:v>7.7886440391087552E-2</c:v>
                </c:pt>
                <c:pt idx="16">
                  <c:v>7.9675017549431848E-2</c:v>
                </c:pt>
                <c:pt idx="17">
                  <c:v>7.9393949013212201E-2</c:v>
                </c:pt>
                <c:pt idx="18">
                  <c:v>7.9106418975028431E-2</c:v>
                </c:pt>
                <c:pt idx="19">
                  <c:v>7.7230434283116253E-2</c:v>
                </c:pt>
                <c:pt idx="20">
                  <c:v>7.9106418975028431E-2</c:v>
                </c:pt>
                <c:pt idx="21">
                  <c:v>7.881217600585641E-2</c:v>
                </c:pt>
                <c:pt idx="22">
                  <c:v>7.6889778799053898E-2</c:v>
                </c:pt>
                <c:pt idx="23">
                  <c:v>7.5044291032209193E-2</c:v>
                </c:pt>
                <c:pt idx="24">
                  <c:v>7.4643595019823511E-2</c:v>
                </c:pt>
              </c:numCache>
            </c:numRef>
          </c:val>
          <c:smooth val="0"/>
          <c:extLst>
            <c:ext xmlns:c16="http://schemas.microsoft.com/office/drawing/2014/chart" uri="{C3380CC4-5D6E-409C-BE32-E72D297353CC}">
              <c16:uniqueId val="{00000003-DDF3-455E-B30E-A285FBC53625}"/>
            </c:ext>
          </c:extLst>
        </c:ser>
        <c:dLbls>
          <c:showLegendKey val="0"/>
          <c:showVal val="0"/>
          <c:showCatName val="0"/>
          <c:showSerName val="0"/>
          <c:showPercent val="0"/>
          <c:showBubbleSize val="0"/>
        </c:dLbls>
        <c:marker val="1"/>
        <c:smooth val="0"/>
        <c:axId val="561337560"/>
        <c:axId val="561335592"/>
      </c:lineChart>
      <c:catAx>
        <c:axId val="561337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Sample</a:t>
                </a:r>
                <a:r>
                  <a:rPr lang="en-IN" sz="1400" b="1" baseline="0"/>
                  <a:t> No.</a:t>
                </a:r>
                <a:endParaRPr lang="en-IN" sz="14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1335592"/>
        <c:crosses val="autoZero"/>
        <c:auto val="1"/>
        <c:lblAlgn val="ctr"/>
        <c:lblOffset val="100"/>
        <c:noMultiLvlLbl val="0"/>
      </c:catAx>
      <c:valAx>
        <c:axId val="561335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Fraction</a:t>
                </a:r>
                <a:r>
                  <a:rPr lang="en-IN" sz="1100" b="1" baseline="0"/>
                  <a:t> defective (p)</a:t>
                </a:r>
                <a:endParaRPr lang="en-IN" sz="1100" b="1"/>
              </a:p>
            </c:rich>
          </c:tx>
          <c:layout>
            <c:manualLayout>
              <c:xMode val="edge"/>
              <c:yMode val="edge"/>
              <c:x val="2.4879839458249956E-2"/>
              <c:y val="0.224494750656167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1337560"/>
        <c:crosses val="autoZero"/>
        <c:crossBetween val="midCat"/>
      </c:valAx>
      <c:spPr>
        <a:solidFill>
          <a:schemeClr val="accent1">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'CA 7'!$E$56</c:f>
              <c:strCache>
                <c:ptCount val="1"/>
                <c:pt idx="0">
                  <c:v>Fraction defective (p)</c:v>
                </c:pt>
              </c:strCache>
            </c:strRef>
          </c:tx>
          <c:spPr>
            <a:ln w="28575" cap="rnd">
              <a:solidFill>
                <a:schemeClr val="accent1"/>
              </a:solidFill>
              <a:round/>
            </a:ln>
            <a:effectLst/>
          </c:spPr>
          <c:marker>
            <c:symbol val="circle"/>
            <c:size val="5"/>
            <c:spPr>
              <a:solidFill>
                <a:schemeClr val="accent1"/>
              </a:solidFill>
              <a:ln w="9525">
                <a:solidFill>
                  <a:schemeClr val="accent2">
                    <a:lumMod val="75000"/>
                  </a:schemeClr>
                </a:solidFill>
              </a:ln>
              <a:effectLst/>
            </c:spPr>
          </c:marker>
          <c:cat>
            <c:numRef>
              <c:f>('CA 7'!$B$57:$B$61,'CA 7'!$B$63,'CA 7'!$B$65:$B$81)</c:f>
              <c:numCache>
                <c:formatCode>General</c:formatCode>
                <c:ptCount val="23"/>
                <c:pt idx="0">
                  <c:v>1</c:v>
                </c:pt>
                <c:pt idx="1">
                  <c:v>2</c:v>
                </c:pt>
                <c:pt idx="2">
                  <c:v>3</c:v>
                </c:pt>
                <c:pt idx="3">
                  <c:v>4</c:v>
                </c:pt>
                <c:pt idx="4">
                  <c:v>5</c:v>
                </c:pt>
                <c:pt idx="5">
                  <c:v>7</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numCache>
            </c:numRef>
          </c:cat>
          <c:val>
            <c:numRef>
              <c:f>('CA 7'!$E$57:$E$61,'CA 7'!$E$63,'CA 7'!$E$65:$E$81)</c:f>
              <c:numCache>
                <c:formatCode>0.000</c:formatCode>
                <c:ptCount val="23"/>
                <c:pt idx="0">
                  <c:v>0.1076923076923077</c:v>
                </c:pt>
                <c:pt idx="1">
                  <c:v>0.14509803921568629</c:v>
                </c:pt>
                <c:pt idx="2">
                  <c:v>9.6666666666666665E-2</c:v>
                </c:pt>
                <c:pt idx="3">
                  <c:v>0.10338983050847457</c:v>
                </c:pt>
                <c:pt idx="4">
                  <c:v>0.10317460317460317</c:v>
                </c:pt>
                <c:pt idx="5">
                  <c:v>0.11714285714285715</c:v>
                </c:pt>
                <c:pt idx="6">
                  <c:v>0.13793103448275862</c:v>
                </c:pt>
                <c:pt idx="7">
                  <c:v>0.15</c:v>
                </c:pt>
                <c:pt idx="8">
                  <c:v>0.10597014925373134</c:v>
                </c:pt>
                <c:pt idx="9">
                  <c:v>0.11363636363636363</c:v>
                </c:pt>
                <c:pt idx="10">
                  <c:v>0.12833333333333333</c:v>
                </c:pt>
                <c:pt idx="11">
                  <c:v>0.14181818181818182</c:v>
                </c:pt>
                <c:pt idx="12">
                  <c:v>0.11851851851851852</c:v>
                </c:pt>
                <c:pt idx="13">
                  <c:v>0.14754098360655737</c:v>
                </c:pt>
                <c:pt idx="14">
                  <c:v>0.14328358208955225</c:v>
                </c:pt>
                <c:pt idx="15">
                  <c:v>0.15</c:v>
                </c:pt>
                <c:pt idx="16">
                  <c:v>0.12</c:v>
                </c:pt>
                <c:pt idx="17">
                  <c:v>0.10169491525423729</c:v>
                </c:pt>
                <c:pt idx="18">
                  <c:v>8.615384615384615E-2</c:v>
                </c:pt>
                <c:pt idx="19">
                  <c:v>8.59375E-2</c:v>
                </c:pt>
                <c:pt idx="20">
                  <c:v>9.8275862068965519E-2</c:v>
                </c:pt>
                <c:pt idx="21">
                  <c:v>0.10943396226415095</c:v>
                </c:pt>
                <c:pt idx="22">
                  <c:v>8.461538461538462E-2</c:v>
                </c:pt>
              </c:numCache>
            </c:numRef>
          </c:val>
          <c:smooth val="0"/>
          <c:extLst>
            <c:ext xmlns:c16="http://schemas.microsoft.com/office/drawing/2014/chart" uri="{C3380CC4-5D6E-409C-BE32-E72D297353CC}">
              <c16:uniqueId val="{00000000-7640-4EC0-B359-BBF20A1F2F4A}"/>
            </c:ext>
          </c:extLst>
        </c:ser>
        <c:ser>
          <c:idx val="1"/>
          <c:order val="1"/>
          <c:tx>
            <c:strRef>
              <c:f>'CA 7'!$I$56</c:f>
              <c:strCache>
                <c:ptCount val="1"/>
                <c:pt idx="0">
                  <c:v>Centre line</c:v>
                </c:pt>
              </c:strCache>
            </c:strRef>
          </c:tx>
          <c:spPr>
            <a:ln w="28575" cap="rnd">
              <a:solidFill>
                <a:schemeClr val="accent2"/>
              </a:solidFill>
              <a:round/>
            </a:ln>
            <a:effectLst/>
          </c:spPr>
          <c:marker>
            <c:symbol val="none"/>
          </c:marker>
          <c:cat>
            <c:numRef>
              <c:f>('CA 7'!$B$57:$B$61,'CA 7'!$B$63,'CA 7'!$B$65:$B$81)</c:f>
              <c:numCache>
                <c:formatCode>General</c:formatCode>
                <c:ptCount val="23"/>
                <c:pt idx="0">
                  <c:v>1</c:v>
                </c:pt>
                <c:pt idx="1">
                  <c:v>2</c:v>
                </c:pt>
                <c:pt idx="2">
                  <c:v>3</c:v>
                </c:pt>
                <c:pt idx="3">
                  <c:v>4</c:v>
                </c:pt>
                <c:pt idx="4">
                  <c:v>5</c:v>
                </c:pt>
                <c:pt idx="5">
                  <c:v>7</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numCache>
            </c:numRef>
          </c:cat>
          <c:val>
            <c:numRef>
              <c:f>('CA 7'!$I$57:$I$61,'CA 7'!$I$63,'CA 7'!$I$65:$I$81)</c:f>
              <c:numCache>
                <c:formatCode>0.0000</c:formatCode>
                <c:ptCount val="23"/>
                <c:pt idx="0">
                  <c:v>0.11716738197424893</c:v>
                </c:pt>
                <c:pt idx="1">
                  <c:v>0.11716738197424893</c:v>
                </c:pt>
                <c:pt idx="2">
                  <c:v>0.11716738197424893</c:v>
                </c:pt>
                <c:pt idx="3">
                  <c:v>0.11716738197424893</c:v>
                </c:pt>
                <c:pt idx="4">
                  <c:v>0.11716738197424893</c:v>
                </c:pt>
                <c:pt idx="5">
                  <c:v>0.11716738197424893</c:v>
                </c:pt>
                <c:pt idx="6">
                  <c:v>0.11716738197424893</c:v>
                </c:pt>
                <c:pt idx="7">
                  <c:v>0.11716738197424893</c:v>
                </c:pt>
                <c:pt idx="8">
                  <c:v>0.11716738197424893</c:v>
                </c:pt>
                <c:pt idx="9">
                  <c:v>0.11716738197424893</c:v>
                </c:pt>
                <c:pt idx="10">
                  <c:v>0.11716738197424893</c:v>
                </c:pt>
                <c:pt idx="11">
                  <c:v>0.11716738197424893</c:v>
                </c:pt>
                <c:pt idx="12">
                  <c:v>0.11716738197424893</c:v>
                </c:pt>
                <c:pt idx="13">
                  <c:v>0.11716738197424893</c:v>
                </c:pt>
                <c:pt idx="14">
                  <c:v>0.11716738197424893</c:v>
                </c:pt>
                <c:pt idx="15">
                  <c:v>0.11716738197424893</c:v>
                </c:pt>
                <c:pt idx="16">
                  <c:v>0.11716738197424893</c:v>
                </c:pt>
                <c:pt idx="17">
                  <c:v>0.11716738197424893</c:v>
                </c:pt>
                <c:pt idx="18">
                  <c:v>0.11716738197424893</c:v>
                </c:pt>
                <c:pt idx="19">
                  <c:v>0.11716738197424893</c:v>
                </c:pt>
                <c:pt idx="20">
                  <c:v>0.11716738197424893</c:v>
                </c:pt>
                <c:pt idx="21">
                  <c:v>0.11716738197424893</c:v>
                </c:pt>
                <c:pt idx="22">
                  <c:v>0.11716738197424893</c:v>
                </c:pt>
              </c:numCache>
            </c:numRef>
          </c:val>
          <c:smooth val="0"/>
          <c:extLst>
            <c:ext xmlns:c16="http://schemas.microsoft.com/office/drawing/2014/chart" uri="{C3380CC4-5D6E-409C-BE32-E72D297353CC}">
              <c16:uniqueId val="{00000001-7640-4EC0-B359-BBF20A1F2F4A}"/>
            </c:ext>
          </c:extLst>
        </c:ser>
        <c:ser>
          <c:idx val="2"/>
          <c:order val="2"/>
          <c:tx>
            <c:strRef>
              <c:f>'CA 7'!$J$56</c:f>
              <c:strCache>
                <c:ptCount val="1"/>
                <c:pt idx="0">
                  <c:v>UCL</c:v>
                </c:pt>
              </c:strCache>
            </c:strRef>
          </c:tx>
          <c:spPr>
            <a:ln w="28575" cap="rnd">
              <a:solidFill>
                <a:schemeClr val="accent3"/>
              </a:solidFill>
              <a:prstDash val="dash"/>
              <a:round/>
            </a:ln>
            <a:effectLst/>
          </c:spPr>
          <c:marker>
            <c:symbol val="none"/>
          </c:marker>
          <c:cat>
            <c:numRef>
              <c:f>('CA 7'!$B$57:$B$61,'CA 7'!$B$63,'CA 7'!$B$65:$B$81)</c:f>
              <c:numCache>
                <c:formatCode>General</c:formatCode>
                <c:ptCount val="23"/>
                <c:pt idx="0">
                  <c:v>1</c:v>
                </c:pt>
                <c:pt idx="1">
                  <c:v>2</c:v>
                </c:pt>
                <c:pt idx="2">
                  <c:v>3</c:v>
                </c:pt>
                <c:pt idx="3">
                  <c:v>4</c:v>
                </c:pt>
                <c:pt idx="4">
                  <c:v>5</c:v>
                </c:pt>
                <c:pt idx="5">
                  <c:v>7</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numCache>
            </c:numRef>
          </c:cat>
          <c:val>
            <c:numRef>
              <c:f>('CA 7'!$J$57:$J$61,'CA 7'!$J$63,'CA 7'!$J$65:$J$81)</c:f>
              <c:numCache>
                <c:formatCode>0.0000</c:formatCode>
                <c:ptCount val="23"/>
                <c:pt idx="0">
                  <c:v>0.15501226129822179</c:v>
                </c:pt>
                <c:pt idx="1">
                  <c:v>0.15989205178171209</c:v>
                </c:pt>
                <c:pt idx="2">
                  <c:v>0.15655758124555549</c:v>
                </c:pt>
                <c:pt idx="3">
                  <c:v>0.15688999388377925</c:v>
                </c:pt>
                <c:pt idx="4">
                  <c:v>0.15560828031657425</c:v>
                </c:pt>
                <c:pt idx="5">
                  <c:v>0.15363562019367066</c:v>
                </c:pt>
                <c:pt idx="6">
                  <c:v>0.15723096676358497</c:v>
                </c:pt>
                <c:pt idx="7">
                  <c:v>0.15655758124555549</c:v>
                </c:pt>
                <c:pt idx="8">
                  <c:v>0.1544431329487945</c:v>
                </c:pt>
                <c:pt idx="9">
                  <c:v>0.15472446336236872</c:v>
                </c:pt>
                <c:pt idx="10">
                  <c:v>0.15655758124555549</c:v>
                </c:pt>
                <c:pt idx="11">
                  <c:v>0.15830910331491024</c:v>
                </c:pt>
                <c:pt idx="12">
                  <c:v>0.15868829770266013</c:v>
                </c:pt>
                <c:pt idx="13">
                  <c:v>0.15623337656138156</c:v>
                </c:pt>
                <c:pt idx="14">
                  <c:v>0.1544431329487945</c:v>
                </c:pt>
                <c:pt idx="15">
                  <c:v>0.15472446336236872</c:v>
                </c:pt>
                <c:pt idx="16">
                  <c:v>0.15501226129822179</c:v>
                </c:pt>
                <c:pt idx="17">
                  <c:v>0.15688999388377925</c:v>
                </c:pt>
                <c:pt idx="18">
                  <c:v>0.15501226129822179</c:v>
                </c:pt>
                <c:pt idx="19">
                  <c:v>0.15530677841963941</c:v>
                </c:pt>
                <c:pt idx="20">
                  <c:v>0.15723096676358497</c:v>
                </c:pt>
                <c:pt idx="21">
                  <c:v>0.15907817400946062</c:v>
                </c:pt>
                <c:pt idx="22">
                  <c:v>0.15947924335858873</c:v>
                </c:pt>
              </c:numCache>
            </c:numRef>
          </c:val>
          <c:smooth val="0"/>
          <c:extLst>
            <c:ext xmlns:c16="http://schemas.microsoft.com/office/drawing/2014/chart" uri="{C3380CC4-5D6E-409C-BE32-E72D297353CC}">
              <c16:uniqueId val="{00000002-7640-4EC0-B359-BBF20A1F2F4A}"/>
            </c:ext>
          </c:extLst>
        </c:ser>
        <c:ser>
          <c:idx val="3"/>
          <c:order val="3"/>
          <c:tx>
            <c:strRef>
              <c:f>'CA 7'!$K$56</c:f>
              <c:strCache>
                <c:ptCount val="1"/>
                <c:pt idx="0">
                  <c:v>LCL</c:v>
                </c:pt>
              </c:strCache>
            </c:strRef>
          </c:tx>
          <c:spPr>
            <a:ln w="28575" cap="rnd">
              <a:solidFill>
                <a:schemeClr val="accent4"/>
              </a:solidFill>
              <a:prstDash val="dash"/>
              <a:round/>
            </a:ln>
            <a:effectLst/>
          </c:spPr>
          <c:marker>
            <c:symbol val="none"/>
          </c:marker>
          <c:cat>
            <c:numRef>
              <c:f>('CA 7'!$B$57:$B$61,'CA 7'!$B$63,'CA 7'!$B$65:$B$81)</c:f>
              <c:numCache>
                <c:formatCode>General</c:formatCode>
                <c:ptCount val="23"/>
                <c:pt idx="0">
                  <c:v>1</c:v>
                </c:pt>
                <c:pt idx="1">
                  <c:v>2</c:v>
                </c:pt>
                <c:pt idx="2">
                  <c:v>3</c:v>
                </c:pt>
                <c:pt idx="3">
                  <c:v>4</c:v>
                </c:pt>
                <c:pt idx="4">
                  <c:v>5</c:v>
                </c:pt>
                <c:pt idx="5">
                  <c:v>7</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numCache>
            </c:numRef>
          </c:cat>
          <c:val>
            <c:numRef>
              <c:f>('CA 7'!$K$57:$K$61,'CA 7'!$K$63,'CA 7'!$K$65:$K$81)</c:f>
              <c:numCache>
                <c:formatCode>0.0000</c:formatCode>
                <c:ptCount val="23"/>
                <c:pt idx="0">
                  <c:v>7.9322502650276072E-2</c:v>
                </c:pt>
                <c:pt idx="1">
                  <c:v>7.4442712166785774E-2</c:v>
                </c:pt>
                <c:pt idx="2">
                  <c:v>7.7777182702942371E-2</c:v>
                </c:pt>
                <c:pt idx="3">
                  <c:v>7.7444770064718615E-2</c:v>
                </c:pt>
                <c:pt idx="4">
                  <c:v>7.8726483631923597E-2</c:v>
                </c:pt>
                <c:pt idx="5">
                  <c:v>8.0699143754827202E-2</c:v>
                </c:pt>
                <c:pt idx="6">
                  <c:v>7.7103797184912892E-2</c:v>
                </c:pt>
                <c:pt idx="7">
                  <c:v>7.7777182702942371E-2</c:v>
                </c:pt>
                <c:pt idx="8">
                  <c:v>7.9891630999703367E-2</c:v>
                </c:pt>
                <c:pt idx="9">
                  <c:v>7.9610300586129126E-2</c:v>
                </c:pt>
                <c:pt idx="10">
                  <c:v>7.7777182702942371E-2</c:v>
                </c:pt>
                <c:pt idx="11">
                  <c:v>7.6025660633587622E-2</c:v>
                </c:pt>
                <c:pt idx="12">
                  <c:v>7.5646466245837748E-2</c:v>
                </c:pt>
                <c:pt idx="13">
                  <c:v>7.8101387387116306E-2</c:v>
                </c:pt>
                <c:pt idx="14">
                  <c:v>7.9891630999703367E-2</c:v>
                </c:pt>
                <c:pt idx="15">
                  <c:v>7.9610300586129126E-2</c:v>
                </c:pt>
                <c:pt idx="16">
                  <c:v>7.9322502650276072E-2</c:v>
                </c:pt>
                <c:pt idx="17">
                  <c:v>7.7444770064718615E-2</c:v>
                </c:pt>
                <c:pt idx="18">
                  <c:v>7.9322502650276072E-2</c:v>
                </c:pt>
                <c:pt idx="19">
                  <c:v>7.9027985528858466E-2</c:v>
                </c:pt>
                <c:pt idx="20">
                  <c:v>7.7103797184912892E-2</c:v>
                </c:pt>
                <c:pt idx="21">
                  <c:v>7.5256589939037249E-2</c:v>
                </c:pt>
                <c:pt idx="22">
                  <c:v>7.485552058990913E-2</c:v>
                </c:pt>
              </c:numCache>
            </c:numRef>
          </c:val>
          <c:smooth val="0"/>
          <c:extLst>
            <c:ext xmlns:c16="http://schemas.microsoft.com/office/drawing/2014/chart" uri="{C3380CC4-5D6E-409C-BE32-E72D297353CC}">
              <c16:uniqueId val="{00000003-7640-4EC0-B359-BBF20A1F2F4A}"/>
            </c:ext>
          </c:extLst>
        </c:ser>
        <c:dLbls>
          <c:showLegendKey val="0"/>
          <c:showVal val="0"/>
          <c:showCatName val="0"/>
          <c:showSerName val="0"/>
          <c:showPercent val="0"/>
          <c:showBubbleSize val="0"/>
        </c:dLbls>
        <c:marker val="1"/>
        <c:smooth val="0"/>
        <c:axId val="1691297119"/>
        <c:axId val="1691295679"/>
      </c:lineChart>
      <c:catAx>
        <c:axId val="169129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Sample</a:t>
                </a:r>
                <a:r>
                  <a:rPr lang="en-IN" sz="1400" b="1" baseline="0"/>
                  <a:t> No.</a:t>
                </a:r>
                <a:endParaRPr lang="en-IN" sz="14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691295679"/>
        <c:crosses val="autoZero"/>
        <c:auto val="1"/>
        <c:lblAlgn val="ctr"/>
        <c:lblOffset val="100"/>
        <c:noMultiLvlLbl val="0"/>
      </c:catAx>
      <c:valAx>
        <c:axId val="1691295679"/>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a:t>Fraction</a:t>
                </a:r>
                <a:r>
                  <a:rPr lang="en-IN" sz="1400" baseline="0"/>
                  <a:t> defectibve (p</a:t>
                </a:r>
                <a:r>
                  <a:rPr lang="en-IN" sz="1200" baseline="0"/>
                  <a:t>)</a:t>
                </a:r>
                <a:endParaRPr lang="en-IN"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9129711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744378980599451E-2"/>
          <c:y val="5.0925925925925923E-2"/>
          <c:w val="0.672214966136226"/>
          <c:h val="0.73218394575678036"/>
        </c:manualLayout>
      </c:layout>
      <c:lineChart>
        <c:grouping val="standard"/>
        <c:varyColors val="0"/>
        <c:ser>
          <c:idx val="0"/>
          <c:order val="0"/>
          <c:tx>
            <c:strRef>
              <c:f>'CA 8'!$C$4</c:f>
              <c:strCache>
                <c:ptCount val="1"/>
                <c:pt idx="0">
                  <c:v>Number of Defective Tyres </c:v>
                </c:pt>
              </c:strCache>
            </c:strRef>
          </c:tx>
          <c:spPr>
            <a:ln w="28575" cap="rnd">
              <a:solidFill>
                <a:schemeClr val="accent1"/>
              </a:solidFill>
              <a:round/>
            </a:ln>
            <a:effectLst/>
          </c:spPr>
          <c:marker>
            <c:symbol val="circle"/>
            <c:size val="5"/>
            <c:spPr>
              <a:solidFill>
                <a:schemeClr val="accent1"/>
              </a:solidFill>
              <a:ln w="9525">
                <a:solidFill>
                  <a:schemeClr val="accent2">
                    <a:lumMod val="75000"/>
                  </a:schemeClr>
                </a:solidFill>
              </a:ln>
              <a:effectLst/>
            </c:spPr>
          </c:marker>
          <c:val>
            <c:numRef>
              <c:f>'CA 8'!$C$5:$C$29</c:f>
              <c:numCache>
                <c:formatCode>General</c:formatCode>
                <c:ptCount val="25"/>
                <c:pt idx="0">
                  <c:v>70</c:v>
                </c:pt>
                <c:pt idx="1">
                  <c:v>74</c:v>
                </c:pt>
                <c:pt idx="2">
                  <c:v>58</c:v>
                </c:pt>
                <c:pt idx="3">
                  <c:v>61</c:v>
                </c:pt>
                <c:pt idx="4">
                  <c:v>65</c:v>
                </c:pt>
                <c:pt idx="5">
                  <c:v>108</c:v>
                </c:pt>
                <c:pt idx="6">
                  <c:v>82</c:v>
                </c:pt>
                <c:pt idx="7">
                  <c:v>56</c:v>
                </c:pt>
                <c:pt idx="8">
                  <c:v>80</c:v>
                </c:pt>
                <c:pt idx="9">
                  <c:v>90</c:v>
                </c:pt>
                <c:pt idx="10">
                  <c:v>71</c:v>
                </c:pt>
                <c:pt idx="11">
                  <c:v>75</c:v>
                </c:pt>
                <c:pt idx="12">
                  <c:v>77</c:v>
                </c:pt>
                <c:pt idx="13">
                  <c:v>78</c:v>
                </c:pt>
                <c:pt idx="14">
                  <c:v>64</c:v>
                </c:pt>
                <c:pt idx="15">
                  <c:v>90</c:v>
                </c:pt>
                <c:pt idx="16">
                  <c:v>87</c:v>
                </c:pt>
                <c:pt idx="17">
                  <c:v>91</c:v>
                </c:pt>
                <c:pt idx="18">
                  <c:v>78</c:v>
                </c:pt>
                <c:pt idx="19">
                  <c:v>60</c:v>
                </c:pt>
                <c:pt idx="20">
                  <c:v>56</c:v>
                </c:pt>
                <c:pt idx="21">
                  <c:v>55</c:v>
                </c:pt>
                <c:pt idx="22">
                  <c:v>57</c:v>
                </c:pt>
                <c:pt idx="23">
                  <c:v>78</c:v>
                </c:pt>
                <c:pt idx="24">
                  <c:v>68</c:v>
                </c:pt>
              </c:numCache>
            </c:numRef>
          </c:val>
          <c:smooth val="0"/>
          <c:extLst>
            <c:ext xmlns:c16="http://schemas.microsoft.com/office/drawing/2014/chart" uri="{C3380CC4-5D6E-409C-BE32-E72D297353CC}">
              <c16:uniqueId val="{00000000-F4B6-4BCD-B5DB-F91892FF8B0D}"/>
            </c:ext>
          </c:extLst>
        </c:ser>
        <c:ser>
          <c:idx val="1"/>
          <c:order val="1"/>
          <c:tx>
            <c:strRef>
              <c:f>'CA 8'!$D$4</c:f>
              <c:strCache>
                <c:ptCount val="1"/>
                <c:pt idx="0">
                  <c:v>Centre line</c:v>
                </c:pt>
              </c:strCache>
            </c:strRef>
          </c:tx>
          <c:spPr>
            <a:ln w="28575" cap="rnd">
              <a:solidFill>
                <a:schemeClr val="accent2"/>
              </a:solidFill>
              <a:round/>
            </a:ln>
            <a:effectLst/>
          </c:spPr>
          <c:marker>
            <c:symbol val="none"/>
          </c:marker>
          <c:val>
            <c:numRef>
              <c:f>'CA 8'!$D$5:$D$29</c:f>
              <c:numCache>
                <c:formatCode>0.000</c:formatCode>
                <c:ptCount val="25"/>
                <c:pt idx="0">
                  <c:v>73.16</c:v>
                </c:pt>
                <c:pt idx="1">
                  <c:v>73.16</c:v>
                </c:pt>
                <c:pt idx="2">
                  <c:v>73.16</c:v>
                </c:pt>
                <c:pt idx="3">
                  <c:v>73.16</c:v>
                </c:pt>
                <c:pt idx="4">
                  <c:v>73.16</c:v>
                </c:pt>
                <c:pt idx="5">
                  <c:v>73.16</c:v>
                </c:pt>
                <c:pt idx="6">
                  <c:v>73.16</c:v>
                </c:pt>
                <c:pt idx="7">
                  <c:v>73.16</c:v>
                </c:pt>
                <c:pt idx="8">
                  <c:v>73.16</c:v>
                </c:pt>
                <c:pt idx="9">
                  <c:v>73.16</c:v>
                </c:pt>
                <c:pt idx="10">
                  <c:v>73.16</c:v>
                </c:pt>
                <c:pt idx="11">
                  <c:v>73.16</c:v>
                </c:pt>
                <c:pt idx="12">
                  <c:v>73.16</c:v>
                </c:pt>
                <c:pt idx="13">
                  <c:v>73.16</c:v>
                </c:pt>
                <c:pt idx="14">
                  <c:v>73.16</c:v>
                </c:pt>
                <c:pt idx="15">
                  <c:v>73.16</c:v>
                </c:pt>
                <c:pt idx="16">
                  <c:v>73.16</c:v>
                </c:pt>
                <c:pt idx="17">
                  <c:v>73.16</c:v>
                </c:pt>
                <c:pt idx="18">
                  <c:v>73.16</c:v>
                </c:pt>
                <c:pt idx="19">
                  <c:v>73.16</c:v>
                </c:pt>
                <c:pt idx="20">
                  <c:v>73.16</c:v>
                </c:pt>
                <c:pt idx="21">
                  <c:v>73.16</c:v>
                </c:pt>
                <c:pt idx="22">
                  <c:v>73.16</c:v>
                </c:pt>
                <c:pt idx="23">
                  <c:v>73.16</c:v>
                </c:pt>
                <c:pt idx="24">
                  <c:v>73.16</c:v>
                </c:pt>
              </c:numCache>
            </c:numRef>
          </c:val>
          <c:smooth val="0"/>
          <c:extLst>
            <c:ext xmlns:c16="http://schemas.microsoft.com/office/drawing/2014/chart" uri="{C3380CC4-5D6E-409C-BE32-E72D297353CC}">
              <c16:uniqueId val="{00000001-F4B6-4BCD-B5DB-F91892FF8B0D}"/>
            </c:ext>
          </c:extLst>
        </c:ser>
        <c:ser>
          <c:idx val="2"/>
          <c:order val="2"/>
          <c:tx>
            <c:strRef>
              <c:f>'CA 8'!$E$4</c:f>
              <c:strCache>
                <c:ptCount val="1"/>
                <c:pt idx="0">
                  <c:v>UCL</c:v>
                </c:pt>
              </c:strCache>
            </c:strRef>
          </c:tx>
          <c:spPr>
            <a:ln w="28575" cap="rnd">
              <a:solidFill>
                <a:schemeClr val="accent3"/>
              </a:solidFill>
              <a:prstDash val="dash"/>
              <a:round/>
            </a:ln>
            <a:effectLst/>
          </c:spPr>
          <c:marker>
            <c:symbol val="none"/>
          </c:marker>
          <c:val>
            <c:numRef>
              <c:f>'CA 8'!$E$5:$E$29</c:f>
              <c:numCache>
                <c:formatCode>0.000</c:formatCode>
                <c:ptCount val="25"/>
                <c:pt idx="0">
                  <c:v>97.332919673437488</c:v>
                </c:pt>
                <c:pt idx="1">
                  <c:v>97.332919673437488</c:v>
                </c:pt>
                <c:pt idx="2">
                  <c:v>97.332919673437488</c:v>
                </c:pt>
                <c:pt idx="3">
                  <c:v>97.332919673437488</c:v>
                </c:pt>
                <c:pt idx="4">
                  <c:v>97.332919673437488</c:v>
                </c:pt>
                <c:pt idx="5">
                  <c:v>97.332919673437488</c:v>
                </c:pt>
                <c:pt idx="6">
                  <c:v>97.332919673437488</c:v>
                </c:pt>
                <c:pt idx="7">
                  <c:v>97.332919673437488</c:v>
                </c:pt>
                <c:pt idx="8">
                  <c:v>97.332919673437488</c:v>
                </c:pt>
                <c:pt idx="9">
                  <c:v>97.332919673437488</c:v>
                </c:pt>
                <c:pt idx="10">
                  <c:v>97.332919673437488</c:v>
                </c:pt>
                <c:pt idx="11">
                  <c:v>97.332919673437488</c:v>
                </c:pt>
                <c:pt idx="12">
                  <c:v>97.332919673437488</c:v>
                </c:pt>
                <c:pt idx="13">
                  <c:v>97.332919673437488</c:v>
                </c:pt>
                <c:pt idx="14">
                  <c:v>97.332919673437488</c:v>
                </c:pt>
                <c:pt idx="15">
                  <c:v>97.332919673437488</c:v>
                </c:pt>
                <c:pt idx="16">
                  <c:v>97.332919673437488</c:v>
                </c:pt>
                <c:pt idx="17">
                  <c:v>97.332919673437488</c:v>
                </c:pt>
                <c:pt idx="18">
                  <c:v>97.332919673437488</c:v>
                </c:pt>
                <c:pt idx="19">
                  <c:v>97.332919673437488</c:v>
                </c:pt>
                <c:pt idx="20">
                  <c:v>97.332919673437488</c:v>
                </c:pt>
                <c:pt idx="21">
                  <c:v>97.332919673437488</c:v>
                </c:pt>
                <c:pt idx="22">
                  <c:v>97.332919673437488</c:v>
                </c:pt>
                <c:pt idx="23">
                  <c:v>97.332919673437488</c:v>
                </c:pt>
                <c:pt idx="24">
                  <c:v>97.332919673437488</c:v>
                </c:pt>
              </c:numCache>
            </c:numRef>
          </c:val>
          <c:smooth val="0"/>
          <c:extLst>
            <c:ext xmlns:c16="http://schemas.microsoft.com/office/drawing/2014/chart" uri="{C3380CC4-5D6E-409C-BE32-E72D297353CC}">
              <c16:uniqueId val="{00000002-F4B6-4BCD-B5DB-F91892FF8B0D}"/>
            </c:ext>
          </c:extLst>
        </c:ser>
        <c:ser>
          <c:idx val="3"/>
          <c:order val="3"/>
          <c:tx>
            <c:strRef>
              <c:f>'CA 8'!$F$4</c:f>
              <c:strCache>
                <c:ptCount val="1"/>
                <c:pt idx="0">
                  <c:v>LCL</c:v>
                </c:pt>
              </c:strCache>
            </c:strRef>
          </c:tx>
          <c:spPr>
            <a:ln w="28575" cap="rnd">
              <a:solidFill>
                <a:schemeClr val="accent4"/>
              </a:solidFill>
              <a:prstDash val="dash"/>
              <a:round/>
            </a:ln>
            <a:effectLst/>
          </c:spPr>
          <c:marker>
            <c:symbol val="none"/>
          </c:marker>
          <c:val>
            <c:numRef>
              <c:f>'CA 8'!$F$5:$F$29</c:f>
              <c:numCache>
                <c:formatCode>0.000</c:formatCode>
                <c:ptCount val="25"/>
                <c:pt idx="0">
                  <c:v>48.987080326562506</c:v>
                </c:pt>
                <c:pt idx="1">
                  <c:v>48.987080326562506</c:v>
                </c:pt>
                <c:pt idx="2">
                  <c:v>48.987080326562506</c:v>
                </c:pt>
                <c:pt idx="3">
                  <c:v>48.987080326562506</c:v>
                </c:pt>
                <c:pt idx="4">
                  <c:v>48.987080326562506</c:v>
                </c:pt>
                <c:pt idx="5">
                  <c:v>48.987080326562506</c:v>
                </c:pt>
                <c:pt idx="6">
                  <c:v>48.987080326562506</c:v>
                </c:pt>
                <c:pt idx="7">
                  <c:v>48.987080326562506</c:v>
                </c:pt>
                <c:pt idx="8">
                  <c:v>48.987080326562506</c:v>
                </c:pt>
                <c:pt idx="9">
                  <c:v>48.987080326562506</c:v>
                </c:pt>
                <c:pt idx="10">
                  <c:v>48.987080326562506</c:v>
                </c:pt>
                <c:pt idx="11">
                  <c:v>48.987080326562506</c:v>
                </c:pt>
                <c:pt idx="12">
                  <c:v>48.987080326562506</c:v>
                </c:pt>
                <c:pt idx="13">
                  <c:v>48.987080326562506</c:v>
                </c:pt>
                <c:pt idx="14">
                  <c:v>48.987080326562506</c:v>
                </c:pt>
                <c:pt idx="15">
                  <c:v>48.987080326562506</c:v>
                </c:pt>
                <c:pt idx="16">
                  <c:v>48.987080326562506</c:v>
                </c:pt>
                <c:pt idx="17">
                  <c:v>48.987080326562506</c:v>
                </c:pt>
                <c:pt idx="18">
                  <c:v>48.987080326562506</c:v>
                </c:pt>
                <c:pt idx="19">
                  <c:v>48.987080326562506</c:v>
                </c:pt>
                <c:pt idx="20">
                  <c:v>48.987080326562506</c:v>
                </c:pt>
                <c:pt idx="21">
                  <c:v>48.987080326562506</c:v>
                </c:pt>
                <c:pt idx="22">
                  <c:v>48.987080326562506</c:v>
                </c:pt>
                <c:pt idx="23">
                  <c:v>48.987080326562506</c:v>
                </c:pt>
                <c:pt idx="24">
                  <c:v>48.987080326562506</c:v>
                </c:pt>
              </c:numCache>
            </c:numRef>
          </c:val>
          <c:smooth val="0"/>
          <c:extLst>
            <c:ext xmlns:c16="http://schemas.microsoft.com/office/drawing/2014/chart" uri="{C3380CC4-5D6E-409C-BE32-E72D297353CC}">
              <c16:uniqueId val="{00000003-F4B6-4BCD-B5DB-F91892FF8B0D}"/>
            </c:ext>
          </c:extLst>
        </c:ser>
        <c:dLbls>
          <c:showLegendKey val="0"/>
          <c:showVal val="0"/>
          <c:showCatName val="0"/>
          <c:showSerName val="0"/>
          <c:showPercent val="0"/>
          <c:showBubbleSize val="0"/>
        </c:dLbls>
        <c:marker val="1"/>
        <c:smooth val="0"/>
        <c:axId val="2011860191"/>
        <c:axId val="2011843871"/>
      </c:lineChart>
      <c:catAx>
        <c:axId val="201186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Sample</a:t>
                </a:r>
                <a:r>
                  <a:rPr lang="en-IN" sz="1400" b="1" baseline="0"/>
                  <a:t> No</a:t>
                </a:r>
                <a:r>
                  <a:rPr lang="en-IN" baseline="0"/>
                  <a: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11843871"/>
        <c:crosses val="autoZero"/>
        <c:auto val="1"/>
        <c:lblAlgn val="ctr"/>
        <c:lblOffset val="100"/>
        <c:noMultiLvlLbl val="0"/>
      </c:catAx>
      <c:valAx>
        <c:axId val="2011843871"/>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Number</a:t>
                </a:r>
                <a:r>
                  <a:rPr lang="en-IN" sz="1200" b="1" baseline="0"/>
                  <a:t> of Defective Tyres</a:t>
                </a:r>
                <a:endParaRPr lang="en-IN" sz="12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11860191"/>
        <c:crosses val="autoZero"/>
        <c:crossBetween val="midCat"/>
      </c:valAx>
      <c:spPr>
        <a:noFill/>
        <a:ln>
          <a:noFill/>
        </a:ln>
        <a:effectLst/>
      </c:spPr>
    </c:plotArea>
    <c:legend>
      <c:legendPos val="r"/>
      <c:layout>
        <c:manualLayout>
          <c:xMode val="edge"/>
          <c:yMode val="edge"/>
          <c:x val="0.7939756621331423"/>
          <c:y val="0.26041557305336827"/>
          <c:w val="0.19483552667804632"/>
          <c:h val="0.530094779819189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693511412339282E-2"/>
          <c:y val="8.4416357117499258E-2"/>
          <c:w val="0.70883165553672867"/>
          <c:h val="0.7621350470529018"/>
        </c:manualLayout>
      </c:layout>
      <c:lineChart>
        <c:grouping val="standard"/>
        <c:varyColors val="0"/>
        <c:ser>
          <c:idx val="0"/>
          <c:order val="0"/>
          <c:tx>
            <c:strRef>
              <c:f>'CA 8'!$C$38</c:f>
              <c:strCache>
                <c:ptCount val="1"/>
                <c:pt idx="0">
                  <c:v>Number of Defective Tyres </c:v>
                </c:pt>
              </c:strCache>
            </c:strRef>
          </c:tx>
          <c:spPr>
            <a:ln w="28575" cap="rnd">
              <a:solidFill>
                <a:schemeClr val="accent1"/>
              </a:solidFill>
              <a:round/>
            </a:ln>
            <a:effectLst/>
          </c:spPr>
          <c:marker>
            <c:symbol val="circle"/>
            <c:size val="5"/>
            <c:spPr>
              <a:solidFill>
                <a:schemeClr val="accent1"/>
              </a:solidFill>
              <a:ln w="9525">
                <a:solidFill>
                  <a:schemeClr val="accent2">
                    <a:lumMod val="75000"/>
                  </a:schemeClr>
                </a:solidFill>
              </a:ln>
              <a:effectLst/>
            </c:spPr>
          </c:marker>
          <c:cat>
            <c:numRef>
              <c:f>('CA 8'!$B$39:$B$43,'CA 8'!$B$45:$B$63)</c:f>
              <c:numCache>
                <c:formatCode>General</c:formatCode>
                <c:ptCount val="24"/>
                <c:pt idx="0">
                  <c:v>1</c:v>
                </c:pt>
                <c:pt idx="1">
                  <c:v>2</c:v>
                </c:pt>
                <c:pt idx="2">
                  <c:v>3</c:v>
                </c:pt>
                <c:pt idx="3">
                  <c:v>4</c:v>
                </c:pt>
                <c:pt idx="4">
                  <c:v>5</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cat>
          <c:val>
            <c:numRef>
              <c:f>('CA 8'!$C$39:$C$43,'CA 8'!$C$45:$C$63)</c:f>
              <c:numCache>
                <c:formatCode>General</c:formatCode>
                <c:ptCount val="24"/>
                <c:pt idx="0">
                  <c:v>70</c:v>
                </c:pt>
                <c:pt idx="1">
                  <c:v>74</c:v>
                </c:pt>
                <c:pt idx="2">
                  <c:v>58</c:v>
                </c:pt>
                <c:pt idx="3">
                  <c:v>61</c:v>
                </c:pt>
                <c:pt idx="4">
                  <c:v>65</c:v>
                </c:pt>
                <c:pt idx="5">
                  <c:v>82</c:v>
                </c:pt>
                <c:pt idx="6">
                  <c:v>56</c:v>
                </c:pt>
                <c:pt idx="7">
                  <c:v>80</c:v>
                </c:pt>
                <c:pt idx="8">
                  <c:v>90</c:v>
                </c:pt>
                <c:pt idx="9">
                  <c:v>71</c:v>
                </c:pt>
                <c:pt idx="10">
                  <c:v>75</c:v>
                </c:pt>
                <c:pt idx="11">
                  <c:v>77</c:v>
                </c:pt>
                <c:pt idx="12">
                  <c:v>78</c:v>
                </c:pt>
                <c:pt idx="13">
                  <c:v>64</c:v>
                </c:pt>
                <c:pt idx="14">
                  <c:v>90</c:v>
                </c:pt>
                <c:pt idx="15">
                  <c:v>87</c:v>
                </c:pt>
                <c:pt idx="16">
                  <c:v>91</c:v>
                </c:pt>
                <c:pt idx="17">
                  <c:v>78</c:v>
                </c:pt>
                <c:pt idx="18">
                  <c:v>60</c:v>
                </c:pt>
                <c:pt idx="19">
                  <c:v>56</c:v>
                </c:pt>
                <c:pt idx="20">
                  <c:v>55</c:v>
                </c:pt>
                <c:pt idx="21">
                  <c:v>57</c:v>
                </c:pt>
                <c:pt idx="22">
                  <c:v>78</c:v>
                </c:pt>
                <c:pt idx="23">
                  <c:v>68</c:v>
                </c:pt>
              </c:numCache>
            </c:numRef>
          </c:val>
          <c:smooth val="0"/>
          <c:extLst>
            <c:ext xmlns:c16="http://schemas.microsoft.com/office/drawing/2014/chart" uri="{C3380CC4-5D6E-409C-BE32-E72D297353CC}">
              <c16:uniqueId val="{00000000-7C46-43C2-BCEC-8E71C724E9A7}"/>
            </c:ext>
          </c:extLst>
        </c:ser>
        <c:ser>
          <c:idx val="1"/>
          <c:order val="1"/>
          <c:tx>
            <c:strRef>
              <c:f>'CA 8'!$G$38</c:f>
              <c:strCache>
                <c:ptCount val="1"/>
                <c:pt idx="0">
                  <c:v>Centre line</c:v>
                </c:pt>
              </c:strCache>
            </c:strRef>
          </c:tx>
          <c:spPr>
            <a:ln w="28575" cap="rnd">
              <a:solidFill>
                <a:schemeClr val="accent2"/>
              </a:solidFill>
              <a:round/>
            </a:ln>
            <a:effectLst/>
          </c:spPr>
          <c:marker>
            <c:symbol val="none"/>
          </c:marker>
          <c:cat>
            <c:numRef>
              <c:f>('CA 8'!$B$39:$B$43,'CA 8'!$B$45:$B$63)</c:f>
              <c:numCache>
                <c:formatCode>General</c:formatCode>
                <c:ptCount val="24"/>
                <c:pt idx="0">
                  <c:v>1</c:v>
                </c:pt>
                <c:pt idx="1">
                  <c:v>2</c:v>
                </c:pt>
                <c:pt idx="2">
                  <c:v>3</c:v>
                </c:pt>
                <c:pt idx="3">
                  <c:v>4</c:v>
                </c:pt>
                <c:pt idx="4">
                  <c:v>5</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cat>
          <c:val>
            <c:numRef>
              <c:f>('CA 8'!$G$39:$G$43,'CA 8'!$G$45:$G$63)</c:f>
              <c:numCache>
                <c:formatCode>0.000</c:formatCode>
                <c:ptCount val="24"/>
                <c:pt idx="0">
                  <c:v>71.708333333333329</c:v>
                </c:pt>
                <c:pt idx="1">
                  <c:v>71.708333333333329</c:v>
                </c:pt>
                <c:pt idx="2">
                  <c:v>71.708333333333329</c:v>
                </c:pt>
                <c:pt idx="3">
                  <c:v>71.708333333333329</c:v>
                </c:pt>
                <c:pt idx="4">
                  <c:v>71.708333333333329</c:v>
                </c:pt>
                <c:pt idx="5">
                  <c:v>71.708333333333329</c:v>
                </c:pt>
                <c:pt idx="6">
                  <c:v>71.708333333333329</c:v>
                </c:pt>
                <c:pt idx="7">
                  <c:v>71.708333333333329</c:v>
                </c:pt>
                <c:pt idx="8">
                  <c:v>71.708333333333329</c:v>
                </c:pt>
                <c:pt idx="9">
                  <c:v>71.708333333333329</c:v>
                </c:pt>
                <c:pt idx="10">
                  <c:v>71.708333333333329</c:v>
                </c:pt>
                <c:pt idx="11">
                  <c:v>71.708333333333329</c:v>
                </c:pt>
                <c:pt idx="12">
                  <c:v>71.708333333333329</c:v>
                </c:pt>
                <c:pt idx="13">
                  <c:v>71.708333333333329</c:v>
                </c:pt>
                <c:pt idx="14">
                  <c:v>71.708333333333329</c:v>
                </c:pt>
                <c:pt idx="15">
                  <c:v>71.708333333333329</c:v>
                </c:pt>
                <c:pt idx="16">
                  <c:v>71.708333333333329</c:v>
                </c:pt>
                <c:pt idx="17">
                  <c:v>71.708333333333329</c:v>
                </c:pt>
                <c:pt idx="18">
                  <c:v>71.708333333333329</c:v>
                </c:pt>
                <c:pt idx="19">
                  <c:v>71.708333333333329</c:v>
                </c:pt>
                <c:pt idx="20">
                  <c:v>71.708333333333329</c:v>
                </c:pt>
                <c:pt idx="21">
                  <c:v>71.708333333333329</c:v>
                </c:pt>
                <c:pt idx="22">
                  <c:v>71.708333333333329</c:v>
                </c:pt>
                <c:pt idx="23">
                  <c:v>71.708333333333329</c:v>
                </c:pt>
              </c:numCache>
            </c:numRef>
          </c:val>
          <c:smooth val="0"/>
          <c:extLst>
            <c:ext xmlns:c16="http://schemas.microsoft.com/office/drawing/2014/chart" uri="{C3380CC4-5D6E-409C-BE32-E72D297353CC}">
              <c16:uniqueId val="{00000001-7C46-43C2-BCEC-8E71C724E9A7}"/>
            </c:ext>
          </c:extLst>
        </c:ser>
        <c:ser>
          <c:idx val="2"/>
          <c:order val="2"/>
          <c:tx>
            <c:strRef>
              <c:f>'CA 8'!$H$38</c:f>
              <c:strCache>
                <c:ptCount val="1"/>
                <c:pt idx="0">
                  <c:v>UCL</c:v>
                </c:pt>
              </c:strCache>
            </c:strRef>
          </c:tx>
          <c:spPr>
            <a:ln w="28575" cap="rnd">
              <a:solidFill>
                <a:schemeClr val="accent3"/>
              </a:solidFill>
              <a:prstDash val="dash"/>
              <a:round/>
            </a:ln>
            <a:effectLst/>
          </c:spPr>
          <c:marker>
            <c:symbol val="none"/>
          </c:marker>
          <c:cat>
            <c:numRef>
              <c:f>('CA 8'!$B$39:$B$43,'CA 8'!$B$45:$B$63)</c:f>
              <c:numCache>
                <c:formatCode>General</c:formatCode>
                <c:ptCount val="24"/>
                <c:pt idx="0">
                  <c:v>1</c:v>
                </c:pt>
                <c:pt idx="1">
                  <c:v>2</c:v>
                </c:pt>
                <c:pt idx="2">
                  <c:v>3</c:v>
                </c:pt>
                <c:pt idx="3">
                  <c:v>4</c:v>
                </c:pt>
                <c:pt idx="4">
                  <c:v>5</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cat>
          <c:val>
            <c:numRef>
              <c:f>('CA 8'!$H$39:$H$43,'CA 8'!$H$45:$H$63)</c:f>
              <c:numCache>
                <c:formatCode>0.000</c:formatCode>
                <c:ptCount val="24"/>
                <c:pt idx="0">
                  <c:v>95.670321961960582</c:v>
                </c:pt>
                <c:pt idx="1">
                  <c:v>95.670321961960582</c:v>
                </c:pt>
                <c:pt idx="2">
                  <c:v>95.670321961960582</c:v>
                </c:pt>
                <c:pt idx="3">
                  <c:v>95.670321961960582</c:v>
                </c:pt>
                <c:pt idx="4">
                  <c:v>95.670321961960582</c:v>
                </c:pt>
                <c:pt idx="5">
                  <c:v>95.670321961960582</c:v>
                </c:pt>
                <c:pt idx="6">
                  <c:v>95.670321961960582</c:v>
                </c:pt>
                <c:pt idx="7">
                  <c:v>95.670321961960582</c:v>
                </c:pt>
                <c:pt idx="8">
                  <c:v>95.670321961960582</c:v>
                </c:pt>
                <c:pt idx="9">
                  <c:v>95.670321961960582</c:v>
                </c:pt>
                <c:pt idx="10">
                  <c:v>95.670321961960582</c:v>
                </c:pt>
                <c:pt idx="11">
                  <c:v>95.670321961960582</c:v>
                </c:pt>
                <c:pt idx="12">
                  <c:v>95.670321961960582</c:v>
                </c:pt>
                <c:pt idx="13">
                  <c:v>95.670321961960582</c:v>
                </c:pt>
                <c:pt idx="14">
                  <c:v>95.670321961960582</c:v>
                </c:pt>
                <c:pt idx="15">
                  <c:v>95.670321961960582</c:v>
                </c:pt>
                <c:pt idx="16">
                  <c:v>95.670321961960582</c:v>
                </c:pt>
                <c:pt idx="17">
                  <c:v>95.670321961960582</c:v>
                </c:pt>
                <c:pt idx="18">
                  <c:v>95.670321961960582</c:v>
                </c:pt>
                <c:pt idx="19">
                  <c:v>95.670321961960582</c:v>
                </c:pt>
                <c:pt idx="20">
                  <c:v>95.670321961960582</c:v>
                </c:pt>
                <c:pt idx="21">
                  <c:v>95.670321961960582</c:v>
                </c:pt>
                <c:pt idx="22">
                  <c:v>95.670321961960582</c:v>
                </c:pt>
                <c:pt idx="23">
                  <c:v>95.670321961960582</c:v>
                </c:pt>
              </c:numCache>
            </c:numRef>
          </c:val>
          <c:smooth val="0"/>
          <c:extLst>
            <c:ext xmlns:c16="http://schemas.microsoft.com/office/drawing/2014/chart" uri="{C3380CC4-5D6E-409C-BE32-E72D297353CC}">
              <c16:uniqueId val="{00000002-7C46-43C2-BCEC-8E71C724E9A7}"/>
            </c:ext>
          </c:extLst>
        </c:ser>
        <c:ser>
          <c:idx val="3"/>
          <c:order val="3"/>
          <c:tx>
            <c:strRef>
              <c:f>'CA 8'!$I$38</c:f>
              <c:strCache>
                <c:ptCount val="1"/>
                <c:pt idx="0">
                  <c:v>LCL</c:v>
                </c:pt>
              </c:strCache>
            </c:strRef>
          </c:tx>
          <c:spPr>
            <a:ln w="28575" cap="rnd">
              <a:solidFill>
                <a:schemeClr val="accent4"/>
              </a:solidFill>
              <a:prstDash val="dash"/>
              <a:round/>
            </a:ln>
            <a:effectLst/>
          </c:spPr>
          <c:marker>
            <c:symbol val="none"/>
          </c:marker>
          <c:cat>
            <c:numRef>
              <c:f>('CA 8'!$B$39:$B$43,'CA 8'!$B$45:$B$63)</c:f>
              <c:numCache>
                <c:formatCode>General</c:formatCode>
                <c:ptCount val="24"/>
                <c:pt idx="0">
                  <c:v>1</c:v>
                </c:pt>
                <c:pt idx="1">
                  <c:v>2</c:v>
                </c:pt>
                <c:pt idx="2">
                  <c:v>3</c:v>
                </c:pt>
                <c:pt idx="3">
                  <c:v>4</c:v>
                </c:pt>
                <c:pt idx="4">
                  <c:v>5</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cat>
          <c:val>
            <c:numRef>
              <c:f>('CA 8'!$I$39:$I$43,'CA 8'!$I$45:$I$63)</c:f>
              <c:numCache>
                <c:formatCode>0.000</c:formatCode>
                <c:ptCount val="24"/>
                <c:pt idx="0">
                  <c:v>47.746344704706082</c:v>
                </c:pt>
                <c:pt idx="1">
                  <c:v>47.746344704706082</c:v>
                </c:pt>
                <c:pt idx="2">
                  <c:v>47.746344704706082</c:v>
                </c:pt>
                <c:pt idx="3">
                  <c:v>47.746344704706082</c:v>
                </c:pt>
                <c:pt idx="4">
                  <c:v>47.746344704706082</c:v>
                </c:pt>
                <c:pt idx="5">
                  <c:v>47.746344704706082</c:v>
                </c:pt>
                <c:pt idx="6">
                  <c:v>47.746344704706082</c:v>
                </c:pt>
                <c:pt idx="7">
                  <c:v>47.746344704706082</c:v>
                </c:pt>
                <c:pt idx="8">
                  <c:v>47.746344704706082</c:v>
                </c:pt>
                <c:pt idx="9">
                  <c:v>47.746344704706082</c:v>
                </c:pt>
                <c:pt idx="10">
                  <c:v>47.746344704706082</c:v>
                </c:pt>
                <c:pt idx="11">
                  <c:v>47.746344704706082</c:v>
                </c:pt>
                <c:pt idx="12">
                  <c:v>47.746344704706082</c:v>
                </c:pt>
                <c:pt idx="13">
                  <c:v>47.746344704706082</c:v>
                </c:pt>
                <c:pt idx="14">
                  <c:v>47.746344704706082</c:v>
                </c:pt>
                <c:pt idx="15">
                  <c:v>47.746344704706082</c:v>
                </c:pt>
                <c:pt idx="16">
                  <c:v>47.746344704706082</c:v>
                </c:pt>
                <c:pt idx="17">
                  <c:v>47.746344704706082</c:v>
                </c:pt>
                <c:pt idx="18">
                  <c:v>47.746344704706082</c:v>
                </c:pt>
                <c:pt idx="19">
                  <c:v>47.746344704706082</c:v>
                </c:pt>
                <c:pt idx="20">
                  <c:v>47.746344704706082</c:v>
                </c:pt>
                <c:pt idx="21">
                  <c:v>47.746344704706082</c:v>
                </c:pt>
                <c:pt idx="22">
                  <c:v>47.746344704706082</c:v>
                </c:pt>
                <c:pt idx="23">
                  <c:v>47.746344704706082</c:v>
                </c:pt>
              </c:numCache>
            </c:numRef>
          </c:val>
          <c:smooth val="0"/>
          <c:extLst>
            <c:ext xmlns:c16="http://schemas.microsoft.com/office/drawing/2014/chart" uri="{C3380CC4-5D6E-409C-BE32-E72D297353CC}">
              <c16:uniqueId val="{00000003-7C46-43C2-BCEC-8E71C724E9A7}"/>
            </c:ext>
          </c:extLst>
        </c:ser>
        <c:dLbls>
          <c:showLegendKey val="0"/>
          <c:showVal val="0"/>
          <c:showCatName val="0"/>
          <c:showSerName val="0"/>
          <c:showPercent val="0"/>
          <c:showBubbleSize val="0"/>
        </c:dLbls>
        <c:marker val="1"/>
        <c:smooth val="0"/>
        <c:axId val="36799103"/>
        <c:axId val="36803903"/>
      </c:lineChart>
      <c:catAx>
        <c:axId val="3679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Sample</a:t>
                </a:r>
                <a:r>
                  <a:rPr lang="en-IN" sz="1400" b="1" baseline="0"/>
                  <a:t> No</a:t>
                </a:r>
                <a:r>
                  <a:rPr lang="en-IN" baseline="0"/>
                  <a: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3903"/>
        <c:crosses val="autoZero"/>
        <c:auto val="1"/>
        <c:lblAlgn val="ctr"/>
        <c:lblOffset val="100"/>
        <c:noMultiLvlLbl val="0"/>
      </c:catAx>
      <c:valAx>
        <c:axId val="36803903"/>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No.</a:t>
                </a:r>
                <a:r>
                  <a:rPr lang="en-IN" sz="1400" b="1" baseline="0"/>
                  <a:t> of defective tyres </a:t>
                </a:r>
                <a:endParaRPr lang="en-IN" sz="14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6799103"/>
        <c:crosses val="autoZero"/>
        <c:crossBetween val="midCat"/>
      </c:valAx>
      <c:spPr>
        <a:noFill/>
        <a:ln>
          <a:noFill/>
        </a:ln>
        <a:effectLst/>
      </c:spPr>
    </c:plotArea>
    <c:legend>
      <c:legendPos val="r"/>
      <c:layout>
        <c:manualLayout>
          <c:xMode val="edge"/>
          <c:yMode val="edge"/>
          <c:x val="0.82872480813316041"/>
          <c:y val="0.23263779527559056"/>
          <c:w val="0.15439755473603772"/>
          <c:h val="0.418591343347244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174705893354775E-2"/>
          <c:y val="8.3807961504811873E-2"/>
          <c:w val="0.73527122648861287"/>
          <c:h val="0.72312882764654418"/>
        </c:manualLayout>
      </c:layout>
      <c:lineChart>
        <c:grouping val="standard"/>
        <c:varyColors val="0"/>
        <c:ser>
          <c:idx val="0"/>
          <c:order val="0"/>
          <c:tx>
            <c:strRef>
              <c:f>'CA 9'!$C$4</c:f>
              <c:strCache>
                <c:ptCount val="1"/>
                <c:pt idx="0">
                  <c:v>Number of Scratch Marks</c:v>
                </c:pt>
              </c:strCache>
            </c:strRef>
          </c:tx>
          <c:spPr>
            <a:ln w="28575" cap="rnd">
              <a:solidFill>
                <a:schemeClr val="accent1"/>
              </a:solidFill>
              <a:round/>
            </a:ln>
            <a:effectLst/>
          </c:spPr>
          <c:marker>
            <c:symbol val="circle"/>
            <c:size val="5"/>
            <c:spPr>
              <a:solidFill>
                <a:schemeClr val="accent1"/>
              </a:solidFill>
              <a:ln w="9525">
                <a:solidFill>
                  <a:schemeClr val="accent2">
                    <a:lumMod val="75000"/>
                  </a:schemeClr>
                </a:solidFill>
              </a:ln>
              <a:effectLst/>
            </c:spPr>
          </c:marker>
          <c:val>
            <c:numRef>
              <c:f>'CA 9'!$C$5:$C$34</c:f>
              <c:numCache>
                <c:formatCode>General</c:formatCode>
                <c:ptCount val="30"/>
                <c:pt idx="0">
                  <c:v>7</c:v>
                </c:pt>
                <c:pt idx="1">
                  <c:v>3</c:v>
                </c:pt>
                <c:pt idx="2">
                  <c:v>1</c:v>
                </c:pt>
                <c:pt idx="3">
                  <c:v>3</c:v>
                </c:pt>
                <c:pt idx="4">
                  <c:v>6</c:v>
                </c:pt>
                <c:pt idx="5">
                  <c:v>2</c:v>
                </c:pt>
                <c:pt idx="6">
                  <c:v>4</c:v>
                </c:pt>
                <c:pt idx="7">
                  <c:v>5</c:v>
                </c:pt>
                <c:pt idx="8">
                  <c:v>7</c:v>
                </c:pt>
                <c:pt idx="9">
                  <c:v>3</c:v>
                </c:pt>
                <c:pt idx="10">
                  <c:v>6</c:v>
                </c:pt>
                <c:pt idx="11">
                  <c:v>3</c:v>
                </c:pt>
                <c:pt idx="12">
                  <c:v>14</c:v>
                </c:pt>
                <c:pt idx="13">
                  <c:v>7</c:v>
                </c:pt>
                <c:pt idx="14">
                  <c:v>2</c:v>
                </c:pt>
                <c:pt idx="15">
                  <c:v>5</c:v>
                </c:pt>
                <c:pt idx="16">
                  <c:v>9</c:v>
                </c:pt>
                <c:pt idx="17">
                  <c:v>4</c:v>
                </c:pt>
                <c:pt idx="18">
                  <c:v>7</c:v>
                </c:pt>
                <c:pt idx="19">
                  <c:v>3</c:v>
                </c:pt>
                <c:pt idx="20">
                  <c:v>2</c:v>
                </c:pt>
                <c:pt idx="21">
                  <c:v>7</c:v>
                </c:pt>
                <c:pt idx="22">
                  <c:v>6</c:v>
                </c:pt>
                <c:pt idx="23">
                  <c:v>8</c:v>
                </c:pt>
                <c:pt idx="24">
                  <c:v>4</c:v>
                </c:pt>
                <c:pt idx="25">
                  <c:v>10</c:v>
                </c:pt>
                <c:pt idx="26">
                  <c:v>5</c:v>
                </c:pt>
                <c:pt idx="27">
                  <c:v>4</c:v>
                </c:pt>
                <c:pt idx="28">
                  <c:v>6</c:v>
                </c:pt>
                <c:pt idx="29">
                  <c:v>7</c:v>
                </c:pt>
              </c:numCache>
            </c:numRef>
          </c:val>
          <c:smooth val="0"/>
          <c:extLst>
            <c:ext xmlns:c16="http://schemas.microsoft.com/office/drawing/2014/chart" uri="{C3380CC4-5D6E-409C-BE32-E72D297353CC}">
              <c16:uniqueId val="{00000000-2192-4ABB-B82C-FADDD75CAD78}"/>
            </c:ext>
          </c:extLst>
        </c:ser>
        <c:ser>
          <c:idx val="1"/>
          <c:order val="1"/>
          <c:tx>
            <c:strRef>
              <c:f>'CA 9'!$D$4</c:f>
              <c:strCache>
                <c:ptCount val="1"/>
                <c:pt idx="0">
                  <c:v>Centre line</c:v>
                </c:pt>
              </c:strCache>
            </c:strRef>
          </c:tx>
          <c:spPr>
            <a:ln w="28575" cap="rnd">
              <a:solidFill>
                <a:schemeClr val="accent2"/>
              </a:solidFill>
              <a:round/>
            </a:ln>
            <a:effectLst/>
          </c:spPr>
          <c:marker>
            <c:symbol val="none"/>
          </c:marker>
          <c:val>
            <c:numRef>
              <c:f>'CA 9'!$D$5:$D$34</c:f>
              <c:numCache>
                <c:formatCode>0.000</c:formatCode>
                <c:ptCount val="30"/>
                <c:pt idx="0">
                  <c:v>5.333333333333333</c:v>
                </c:pt>
                <c:pt idx="1">
                  <c:v>5.333333333333333</c:v>
                </c:pt>
                <c:pt idx="2">
                  <c:v>5.333333333333333</c:v>
                </c:pt>
                <c:pt idx="3">
                  <c:v>5.333333333333333</c:v>
                </c:pt>
                <c:pt idx="4">
                  <c:v>5.333333333333333</c:v>
                </c:pt>
                <c:pt idx="5">
                  <c:v>5.333333333333333</c:v>
                </c:pt>
                <c:pt idx="6">
                  <c:v>5.333333333333333</c:v>
                </c:pt>
                <c:pt idx="7">
                  <c:v>5.333333333333333</c:v>
                </c:pt>
                <c:pt idx="8">
                  <c:v>5.333333333333333</c:v>
                </c:pt>
                <c:pt idx="9">
                  <c:v>5.333333333333333</c:v>
                </c:pt>
                <c:pt idx="10">
                  <c:v>5.333333333333333</c:v>
                </c:pt>
                <c:pt idx="11">
                  <c:v>5.333333333333333</c:v>
                </c:pt>
                <c:pt idx="12">
                  <c:v>5.333333333333333</c:v>
                </c:pt>
                <c:pt idx="13">
                  <c:v>5.333333333333333</c:v>
                </c:pt>
                <c:pt idx="14">
                  <c:v>5.333333333333333</c:v>
                </c:pt>
                <c:pt idx="15">
                  <c:v>5.333333333333333</c:v>
                </c:pt>
                <c:pt idx="16">
                  <c:v>5.333333333333333</c:v>
                </c:pt>
                <c:pt idx="17">
                  <c:v>5.333333333333333</c:v>
                </c:pt>
                <c:pt idx="18">
                  <c:v>5.333333333333333</c:v>
                </c:pt>
                <c:pt idx="19">
                  <c:v>5.333333333333333</c:v>
                </c:pt>
                <c:pt idx="20">
                  <c:v>5.333333333333333</c:v>
                </c:pt>
                <c:pt idx="21">
                  <c:v>5.333333333333333</c:v>
                </c:pt>
                <c:pt idx="22">
                  <c:v>5.333333333333333</c:v>
                </c:pt>
                <c:pt idx="23">
                  <c:v>5.333333333333333</c:v>
                </c:pt>
                <c:pt idx="24">
                  <c:v>5.333333333333333</c:v>
                </c:pt>
                <c:pt idx="25">
                  <c:v>5.333333333333333</c:v>
                </c:pt>
                <c:pt idx="26">
                  <c:v>5.333333333333333</c:v>
                </c:pt>
                <c:pt idx="27">
                  <c:v>5.333333333333333</c:v>
                </c:pt>
                <c:pt idx="28">
                  <c:v>5.333333333333333</c:v>
                </c:pt>
                <c:pt idx="29">
                  <c:v>5.333333333333333</c:v>
                </c:pt>
              </c:numCache>
            </c:numRef>
          </c:val>
          <c:smooth val="0"/>
          <c:extLst>
            <c:ext xmlns:c16="http://schemas.microsoft.com/office/drawing/2014/chart" uri="{C3380CC4-5D6E-409C-BE32-E72D297353CC}">
              <c16:uniqueId val="{00000001-2192-4ABB-B82C-FADDD75CAD78}"/>
            </c:ext>
          </c:extLst>
        </c:ser>
        <c:ser>
          <c:idx val="2"/>
          <c:order val="2"/>
          <c:tx>
            <c:strRef>
              <c:f>'CA 9'!$E$4</c:f>
              <c:strCache>
                <c:ptCount val="1"/>
                <c:pt idx="0">
                  <c:v>UCL</c:v>
                </c:pt>
              </c:strCache>
            </c:strRef>
          </c:tx>
          <c:spPr>
            <a:ln w="28575" cap="rnd">
              <a:solidFill>
                <a:schemeClr val="accent3"/>
              </a:solidFill>
              <a:prstDash val="dash"/>
              <a:round/>
            </a:ln>
            <a:effectLst/>
          </c:spPr>
          <c:marker>
            <c:symbol val="none"/>
          </c:marker>
          <c:val>
            <c:numRef>
              <c:f>'CA 9'!$E$5:$E$34</c:f>
              <c:numCache>
                <c:formatCode>0.000</c:formatCode>
                <c:ptCount val="30"/>
                <c:pt idx="0">
                  <c:v>12.261536563608843</c:v>
                </c:pt>
                <c:pt idx="1">
                  <c:v>12.261536563608843</c:v>
                </c:pt>
                <c:pt idx="2">
                  <c:v>12.261536563608843</c:v>
                </c:pt>
                <c:pt idx="3">
                  <c:v>12.261536563608843</c:v>
                </c:pt>
                <c:pt idx="4">
                  <c:v>12.261536563608843</c:v>
                </c:pt>
                <c:pt idx="5">
                  <c:v>12.261536563608843</c:v>
                </c:pt>
                <c:pt idx="6">
                  <c:v>12.261536563608843</c:v>
                </c:pt>
                <c:pt idx="7">
                  <c:v>12.261536563608843</c:v>
                </c:pt>
                <c:pt idx="8">
                  <c:v>12.261536563608843</c:v>
                </c:pt>
                <c:pt idx="9">
                  <c:v>12.261536563608843</c:v>
                </c:pt>
                <c:pt idx="10">
                  <c:v>12.261536563608843</c:v>
                </c:pt>
                <c:pt idx="11">
                  <c:v>12.261536563608843</c:v>
                </c:pt>
                <c:pt idx="12">
                  <c:v>12.261536563608843</c:v>
                </c:pt>
                <c:pt idx="13">
                  <c:v>12.261536563608843</c:v>
                </c:pt>
                <c:pt idx="14">
                  <c:v>12.261536563608843</c:v>
                </c:pt>
                <c:pt idx="15">
                  <c:v>12.261536563608843</c:v>
                </c:pt>
                <c:pt idx="16">
                  <c:v>12.261536563608843</c:v>
                </c:pt>
                <c:pt idx="17">
                  <c:v>12.261536563608843</c:v>
                </c:pt>
                <c:pt idx="18">
                  <c:v>12.261536563608843</c:v>
                </c:pt>
                <c:pt idx="19">
                  <c:v>12.261536563608843</c:v>
                </c:pt>
                <c:pt idx="20">
                  <c:v>12.261536563608843</c:v>
                </c:pt>
                <c:pt idx="21">
                  <c:v>12.261536563608843</c:v>
                </c:pt>
                <c:pt idx="22">
                  <c:v>12.261536563608843</c:v>
                </c:pt>
                <c:pt idx="23">
                  <c:v>12.261536563608843</c:v>
                </c:pt>
                <c:pt idx="24">
                  <c:v>12.261536563608843</c:v>
                </c:pt>
                <c:pt idx="25">
                  <c:v>12.261536563608843</c:v>
                </c:pt>
                <c:pt idx="26">
                  <c:v>12.261536563608843</c:v>
                </c:pt>
                <c:pt idx="27">
                  <c:v>12.261536563608843</c:v>
                </c:pt>
                <c:pt idx="28">
                  <c:v>12.261536563608843</c:v>
                </c:pt>
                <c:pt idx="29">
                  <c:v>12.261536563608843</c:v>
                </c:pt>
              </c:numCache>
            </c:numRef>
          </c:val>
          <c:smooth val="0"/>
          <c:extLst>
            <c:ext xmlns:c16="http://schemas.microsoft.com/office/drawing/2014/chart" uri="{C3380CC4-5D6E-409C-BE32-E72D297353CC}">
              <c16:uniqueId val="{00000002-2192-4ABB-B82C-FADDD75CAD78}"/>
            </c:ext>
          </c:extLst>
        </c:ser>
        <c:ser>
          <c:idx val="3"/>
          <c:order val="3"/>
          <c:tx>
            <c:strRef>
              <c:f>'CA 9'!$G$4</c:f>
              <c:strCache>
                <c:ptCount val="1"/>
                <c:pt idx="0">
                  <c:v>LCL *</c:v>
                </c:pt>
              </c:strCache>
            </c:strRef>
          </c:tx>
          <c:spPr>
            <a:ln w="28575" cap="rnd">
              <a:solidFill>
                <a:schemeClr val="accent4"/>
              </a:solidFill>
              <a:prstDash val="dash"/>
              <a:round/>
            </a:ln>
            <a:effectLst/>
          </c:spPr>
          <c:marker>
            <c:symbol val="none"/>
          </c:marker>
          <c:val>
            <c:numRef>
              <c:f>'CA 9'!$G$5:$G$34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extLst>
            <c:ext xmlns:c16="http://schemas.microsoft.com/office/drawing/2014/chart" uri="{C3380CC4-5D6E-409C-BE32-E72D297353CC}">
              <c16:uniqueId val="{00000003-2192-4ABB-B82C-FADDD75CAD78}"/>
            </c:ext>
          </c:extLst>
        </c:ser>
        <c:dLbls>
          <c:showLegendKey val="0"/>
          <c:showVal val="0"/>
          <c:showCatName val="0"/>
          <c:showSerName val="0"/>
          <c:showPercent val="0"/>
          <c:showBubbleSize val="0"/>
        </c:dLbls>
        <c:marker val="1"/>
        <c:smooth val="0"/>
        <c:axId val="998905391"/>
        <c:axId val="998903471"/>
      </c:lineChart>
      <c:catAx>
        <c:axId val="998905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Sample</a:t>
                </a:r>
                <a:r>
                  <a:rPr lang="en-IN" sz="1200" b="1" baseline="0"/>
                  <a:t> No</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98903471"/>
        <c:crosses val="autoZero"/>
        <c:auto val="1"/>
        <c:lblAlgn val="ctr"/>
        <c:lblOffset val="100"/>
        <c:noMultiLvlLbl val="0"/>
      </c:catAx>
      <c:valAx>
        <c:axId val="998903471"/>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a:t>No.</a:t>
                </a:r>
                <a:r>
                  <a:rPr lang="en-IN" sz="1050" baseline="0"/>
                  <a:t> of Defets (Scratch marks)</a:t>
                </a:r>
                <a:endParaRPr lang="en-IN" sz="105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98905391"/>
        <c:crosses val="autoZero"/>
        <c:crossBetween val="midCat"/>
      </c:valAx>
      <c:spPr>
        <a:noFill/>
        <a:ln>
          <a:noFill/>
        </a:ln>
        <a:effectLst/>
      </c:spPr>
    </c:plotArea>
    <c:legend>
      <c:legendPos val="r"/>
      <c:layout>
        <c:manualLayout>
          <c:xMode val="edge"/>
          <c:yMode val="edge"/>
          <c:x val="0.82680856104388367"/>
          <c:y val="0.27893409157188687"/>
          <c:w val="0.16527378258240286"/>
          <c:h val="0.511576261300670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'CA 9'!$C$42</c:f>
              <c:strCache>
                <c:ptCount val="1"/>
                <c:pt idx="0">
                  <c:v>Number of Scratch Marks</c:v>
                </c:pt>
              </c:strCache>
            </c:strRef>
          </c:tx>
          <c:spPr>
            <a:ln w="28575" cap="rnd">
              <a:solidFill>
                <a:schemeClr val="accent1"/>
              </a:solidFill>
              <a:round/>
            </a:ln>
            <a:effectLst/>
          </c:spPr>
          <c:marker>
            <c:symbol val="circle"/>
            <c:size val="5"/>
            <c:spPr>
              <a:solidFill>
                <a:schemeClr val="accent1"/>
              </a:solidFill>
              <a:ln w="9525">
                <a:solidFill>
                  <a:schemeClr val="accent2">
                    <a:lumMod val="50000"/>
                  </a:schemeClr>
                </a:solidFill>
              </a:ln>
              <a:effectLst/>
            </c:spPr>
          </c:marker>
          <c:cat>
            <c:numRef>
              <c:f>('CA 9'!$B$43:$B$54,'CA 9'!$B$56:$B$72)</c:f>
              <c:numCache>
                <c:formatCode>General</c:formatCode>
                <c:ptCount val="29"/>
                <c:pt idx="0">
                  <c:v>1</c:v>
                </c:pt>
                <c:pt idx="1">
                  <c:v>2</c:v>
                </c:pt>
                <c:pt idx="2">
                  <c:v>3</c:v>
                </c:pt>
                <c:pt idx="3">
                  <c:v>4</c:v>
                </c:pt>
                <c:pt idx="4">
                  <c:v>5</c:v>
                </c:pt>
                <c:pt idx="5">
                  <c:v>6</c:v>
                </c:pt>
                <c:pt idx="6">
                  <c:v>7</c:v>
                </c:pt>
                <c:pt idx="7">
                  <c:v>8</c:v>
                </c:pt>
                <c:pt idx="8">
                  <c:v>9</c:v>
                </c:pt>
                <c:pt idx="9">
                  <c:v>10</c:v>
                </c:pt>
                <c:pt idx="10">
                  <c:v>11</c:v>
                </c:pt>
                <c:pt idx="11">
                  <c:v>12</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numCache>
            </c:numRef>
          </c:cat>
          <c:val>
            <c:numRef>
              <c:f>('CA 9'!$C$43:$C$54,'CA 9'!$C$56:$C$72)</c:f>
              <c:numCache>
                <c:formatCode>General</c:formatCode>
                <c:ptCount val="29"/>
                <c:pt idx="0">
                  <c:v>7</c:v>
                </c:pt>
                <c:pt idx="1">
                  <c:v>3</c:v>
                </c:pt>
                <c:pt idx="2">
                  <c:v>1</c:v>
                </c:pt>
                <c:pt idx="3">
                  <c:v>3</c:v>
                </c:pt>
                <c:pt idx="4">
                  <c:v>6</c:v>
                </c:pt>
                <c:pt idx="5">
                  <c:v>2</c:v>
                </c:pt>
                <c:pt idx="6">
                  <c:v>4</c:v>
                </c:pt>
                <c:pt idx="7">
                  <c:v>5</c:v>
                </c:pt>
                <c:pt idx="8">
                  <c:v>7</c:v>
                </c:pt>
                <c:pt idx="9">
                  <c:v>3</c:v>
                </c:pt>
                <c:pt idx="10">
                  <c:v>6</c:v>
                </c:pt>
                <c:pt idx="11">
                  <c:v>3</c:v>
                </c:pt>
                <c:pt idx="12">
                  <c:v>7</c:v>
                </c:pt>
                <c:pt idx="13">
                  <c:v>2</c:v>
                </c:pt>
                <c:pt idx="14">
                  <c:v>5</c:v>
                </c:pt>
                <c:pt idx="15">
                  <c:v>9</c:v>
                </c:pt>
                <c:pt idx="16">
                  <c:v>4</c:v>
                </c:pt>
                <c:pt idx="17">
                  <c:v>7</c:v>
                </c:pt>
                <c:pt idx="18">
                  <c:v>3</c:v>
                </c:pt>
                <c:pt idx="19">
                  <c:v>2</c:v>
                </c:pt>
                <c:pt idx="20">
                  <c:v>7</c:v>
                </c:pt>
                <c:pt idx="21">
                  <c:v>6</c:v>
                </c:pt>
                <c:pt idx="22">
                  <c:v>8</c:v>
                </c:pt>
                <c:pt idx="23">
                  <c:v>4</c:v>
                </c:pt>
                <c:pt idx="24">
                  <c:v>10</c:v>
                </c:pt>
                <c:pt idx="25">
                  <c:v>5</c:v>
                </c:pt>
                <c:pt idx="26">
                  <c:v>4</c:v>
                </c:pt>
                <c:pt idx="27">
                  <c:v>6</c:v>
                </c:pt>
                <c:pt idx="28">
                  <c:v>7</c:v>
                </c:pt>
              </c:numCache>
            </c:numRef>
          </c:val>
          <c:smooth val="0"/>
          <c:extLst>
            <c:ext xmlns:c16="http://schemas.microsoft.com/office/drawing/2014/chart" uri="{C3380CC4-5D6E-409C-BE32-E72D297353CC}">
              <c16:uniqueId val="{00000000-58BB-4DED-91A2-10756D20D4A1}"/>
            </c:ext>
          </c:extLst>
        </c:ser>
        <c:ser>
          <c:idx val="1"/>
          <c:order val="1"/>
          <c:tx>
            <c:strRef>
              <c:f>'CA 9'!$H$42</c:f>
              <c:strCache>
                <c:ptCount val="1"/>
                <c:pt idx="0">
                  <c:v>Centre line</c:v>
                </c:pt>
              </c:strCache>
            </c:strRef>
          </c:tx>
          <c:spPr>
            <a:ln w="28575" cap="rnd">
              <a:solidFill>
                <a:schemeClr val="accent2"/>
              </a:solidFill>
              <a:round/>
            </a:ln>
            <a:effectLst/>
          </c:spPr>
          <c:marker>
            <c:symbol val="none"/>
          </c:marker>
          <c:cat>
            <c:numRef>
              <c:f>('CA 9'!$B$43:$B$54,'CA 9'!$B$56:$B$72)</c:f>
              <c:numCache>
                <c:formatCode>General</c:formatCode>
                <c:ptCount val="29"/>
                <c:pt idx="0">
                  <c:v>1</c:v>
                </c:pt>
                <c:pt idx="1">
                  <c:v>2</c:v>
                </c:pt>
                <c:pt idx="2">
                  <c:v>3</c:v>
                </c:pt>
                <c:pt idx="3">
                  <c:v>4</c:v>
                </c:pt>
                <c:pt idx="4">
                  <c:v>5</c:v>
                </c:pt>
                <c:pt idx="5">
                  <c:v>6</c:v>
                </c:pt>
                <c:pt idx="6">
                  <c:v>7</c:v>
                </c:pt>
                <c:pt idx="7">
                  <c:v>8</c:v>
                </c:pt>
                <c:pt idx="8">
                  <c:v>9</c:v>
                </c:pt>
                <c:pt idx="9">
                  <c:v>10</c:v>
                </c:pt>
                <c:pt idx="10">
                  <c:v>11</c:v>
                </c:pt>
                <c:pt idx="11">
                  <c:v>12</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numCache>
            </c:numRef>
          </c:cat>
          <c:val>
            <c:numRef>
              <c:f>('CA 9'!$H$43:$H$54,'CA 9'!$H$56:$H$72)</c:f>
              <c:numCache>
                <c:formatCode>0.000</c:formatCode>
                <c:ptCount val="29"/>
                <c:pt idx="0">
                  <c:v>5.0344827586206895</c:v>
                </c:pt>
                <c:pt idx="1">
                  <c:v>5.0344827586206895</c:v>
                </c:pt>
                <c:pt idx="2">
                  <c:v>5.0344827586206895</c:v>
                </c:pt>
                <c:pt idx="3">
                  <c:v>5.0344827586206895</c:v>
                </c:pt>
                <c:pt idx="4">
                  <c:v>5.0344827586206895</c:v>
                </c:pt>
                <c:pt idx="5">
                  <c:v>5.0344827586206895</c:v>
                </c:pt>
                <c:pt idx="6">
                  <c:v>5.0344827586206895</c:v>
                </c:pt>
                <c:pt idx="7">
                  <c:v>5.0344827586206895</c:v>
                </c:pt>
                <c:pt idx="8">
                  <c:v>5.0344827586206895</c:v>
                </c:pt>
                <c:pt idx="9">
                  <c:v>5.0344827586206895</c:v>
                </c:pt>
                <c:pt idx="10">
                  <c:v>5.0344827586206895</c:v>
                </c:pt>
                <c:pt idx="11">
                  <c:v>5.0344827586206895</c:v>
                </c:pt>
                <c:pt idx="12">
                  <c:v>5.0344827586206895</c:v>
                </c:pt>
                <c:pt idx="13">
                  <c:v>5.0344827586206895</c:v>
                </c:pt>
                <c:pt idx="14">
                  <c:v>5.0344827586206895</c:v>
                </c:pt>
                <c:pt idx="15">
                  <c:v>5.0344827586206895</c:v>
                </c:pt>
                <c:pt idx="16">
                  <c:v>5.0344827586206895</c:v>
                </c:pt>
                <c:pt idx="17">
                  <c:v>5.0344827586206895</c:v>
                </c:pt>
                <c:pt idx="18">
                  <c:v>5.0344827586206895</c:v>
                </c:pt>
                <c:pt idx="19">
                  <c:v>5.0344827586206895</c:v>
                </c:pt>
                <c:pt idx="20">
                  <c:v>5.0344827586206895</c:v>
                </c:pt>
                <c:pt idx="21">
                  <c:v>5.0344827586206895</c:v>
                </c:pt>
                <c:pt idx="22">
                  <c:v>5.0344827586206895</c:v>
                </c:pt>
                <c:pt idx="23">
                  <c:v>5.0344827586206895</c:v>
                </c:pt>
                <c:pt idx="24">
                  <c:v>5.0344827586206895</c:v>
                </c:pt>
                <c:pt idx="25">
                  <c:v>5.0344827586206895</c:v>
                </c:pt>
                <c:pt idx="26">
                  <c:v>5.0344827586206895</c:v>
                </c:pt>
                <c:pt idx="27">
                  <c:v>5.0344827586206895</c:v>
                </c:pt>
                <c:pt idx="28">
                  <c:v>5.0344827586206895</c:v>
                </c:pt>
              </c:numCache>
            </c:numRef>
          </c:val>
          <c:smooth val="0"/>
          <c:extLst>
            <c:ext xmlns:c16="http://schemas.microsoft.com/office/drawing/2014/chart" uri="{C3380CC4-5D6E-409C-BE32-E72D297353CC}">
              <c16:uniqueId val="{00000001-58BB-4DED-91A2-10756D20D4A1}"/>
            </c:ext>
          </c:extLst>
        </c:ser>
        <c:ser>
          <c:idx val="2"/>
          <c:order val="2"/>
          <c:tx>
            <c:strRef>
              <c:f>'CA 9'!$I$42</c:f>
              <c:strCache>
                <c:ptCount val="1"/>
                <c:pt idx="0">
                  <c:v>UCL</c:v>
                </c:pt>
              </c:strCache>
            </c:strRef>
          </c:tx>
          <c:spPr>
            <a:ln w="28575" cap="rnd">
              <a:solidFill>
                <a:schemeClr val="accent3"/>
              </a:solidFill>
              <a:prstDash val="dash"/>
              <a:round/>
            </a:ln>
            <a:effectLst/>
          </c:spPr>
          <c:marker>
            <c:symbol val="none"/>
          </c:marker>
          <c:cat>
            <c:numRef>
              <c:f>('CA 9'!$B$43:$B$54,'CA 9'!$B$56:$B$72)</c:f>
              <c:numCache>
                <c:formatCode>General</c:formatCode>
                <c:ptCount val="29"/>
                <c:pt idx="0">
                  <c:v>1</c:v>
                </c:pt>
                <c:pt idx="1">
                  <c:v>2</c:v>
                </c:pt>
                <c:pt idx="2">
                  <c:v>3</c:v>
                </c:pt>
                <c:pt idx="3">
                  <c:v>4</c:v>
                </c:pt>
                <c:pt idx="4">
                  <c:v>5</c:v>
                </c:pt>
                <c:pt idx="5">
                  <c:v>6</c:v>
                </c:pt>
                <c:pt idx="6">
                  <c:v>7</c:v>
                </c:pt>
                <c:pt idx="7">
                  <c:v>8</c:v>
                </c:pt>
                <c:pt idx="8">
                  <c:v>9</c:v>
                </c:pt>
                <c:pt idx="9">
                  <c:v>10</c:v>
                </c:pt>
                <c:pt idx="10">
                  <c:v>11</c:v>
                </c:pt>
                <c:pt idx="11">
                  <c:v>12</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numCache>
            </c:numRef>
          </c:cat>
          <c:val>
            <c:numRef>
              <c:f>('CA 9'!$I$43:$I$54,'CA 9'!$I$56:$I$72)</c:f>
              <c:numCache>
                <c:formatCode>0.000</c:formatCode>
                <c:ptCount val="29"/>
                <c:pt idx="0">
                  <c:v>11.765778683447216</c:v>
                </c:pt>
                <c:pt idx="1">
                  <c:v>11.765778683447216</c:v>
                </c:pt>
                <c:pt idx="2">
                  <c:v>11.765778683447216</c:v>
                </c:pt>
                <c:pt idx="3">
                  <c:v>11.765778683447216</c:v>
                </c:pt>
                <c:pt idx="4">
                  <c:v>11.765778683447216</c:v>
                </c:pt>
                <c:pt idx="5">
                  <c:v>11.765778683447216</c:v>
                </c:pt>
                <c:pt idx="6">
                  <c:v>11.765778683447216</c:v>
                </c:pt>
                <c:pt idx="7">
                  <c:v>11.765778683447216</c:v>
                </c:pt>
                <c:pt idx="8">
                  <c:v>11.765778683447216</c:v>
                </c:pt>
                <c:pt idx="9">
                  <c:v>11.765778683447216</c:v>
                </c:pt>
                <c:pt idx="10">
                  <c:v>11.765778683447216</c:v>
                </c:pt>
                <c:pt idx="11">
                  <c:v>11.765778683447216</c:v>
                </c:pt>
                <c:pt idx="12">
                  <c:v>11.765778683447216</c:v>
                </c:pt>
                <c:pt idx="13">
                  <c:v>11.765778683447216</c:v>
                </c:pt>
                <c:pt idx="14">
                  <c:v>11.765778683447216</c:v>
                </c:pt>
                <c:pt idx="15">
                  <c:v>11.765778683447216</c:v>
                </c:pt>
                <c:pt idx="16">
                  <c:v>11.765778683447216</c:v>
                </c:pt>
                <c:pt idx="17">
                  <c:v>11.765778683447216</c:v>
                </c:pt>
                <c:pt idx="18">
                  <c:v>11.765778683447216</c:v>
                </c:pt>
                <c:pt idx="19">
                  <c:v>11.765778683447216</c:v>
                </c:pt>
                <c:pt idx="20">
                  <c:v>11.765778683447216</c:v>
                </c:pt>
                <c:pt idx="21">
                  <c:v>11.765778683447216</c:v>
                </c:pt>
                <c:pt idx="22">
                  <c:v>11.765778683447216</c:v>
                </c:pt>
                <c:pt idx="23">
                  <c:v>11.765778683447216</c:v>
                </c:pt>
                <c:pt idx="24">
                  <c:v>11.765778683447216</c:v>
                </c:pt>
                <c:pt idx="25">
                  <c:v>11.765778683447216</c:v>
                </c:pt>
                <c:pt idx="26">
                  <c:v>11.765778683447216</c:v>
                </c:pt>
                <c:pt idx="27">
                  <c:v>11.765778683447216</c:v>
                </c:pt>
                <c:pt idx="28">
                  <c:v>11.765778683447216</c:v>
                </c:pt>
              </c:numCache>
            </c:numRef>
          </c:val>
          <c:smooth val="0"/>
          <c:extLst>
            <c:ext xmlns:c16="http://schemas.microsoft.com/office/drawing/2014/chart" uri="{C3380CC4-5D6E-409C-BE32-E72D297353CC}">
              <c16:uniqueId val="{00000002-58BB-4DED-91A2-10756D20D4A1}"/>
            </c:ext>
          </c:extLst>
        </c:ser>
        <c:ser>
          <c:idx val="3"/>
          <c:order val="3"/>
          <c:tx>
            <c:strRef>
              <c:f>'CA 9'!$K$42</c:f>
              <c:strCache>
                <c:ptCount val="1"/>
                <c:pt idx="0">
                  <c:v>LCL *</c:v>
                </c:pt>
              </c:strCache>
            </c:strRef>
          </c:tx>
          <c:spPr>
            <a:ln w="28575" cap="rnd">
              <a:solidFill>
                <a:schemeClr val="accent4"/>
              </a:solidFill>
              <a:prstDash val="dash"/>
              <a:round/>
            </a:ln>
            <a:effectLst/>
          </c:spPr>
          <c:marker>
            <c:symbol val="none"/>
          </c:marker>
          <c:cat>
            <c:numRef>
              <c:f>('CA 9'!$B$43:$B$54,'CA 9'!$B$56:$B$72)</c:f>
              <c:numCache>
                <c:formatCode>General</c:formatCode>
                <c:ptCount val="29"/>
                <c:pt idx="0">
                  <c:v>1</c:v>
                </c:pt>
                <c:pt idx="1">
                  <c:v>2</c:v>
                </c:pt>
                <c:pt idx="2">
                  <c:v>3</c:v>
                </c:pt>
                <c:pt idx="3">
                  <c:v>4</c:v>
                </c:pt>
                <c:pt idx="4">
                  <c:v>5</c:v>
                </c:pt>
                <c:pt idx="5">
                  <c:v>6</c:v>
                </c:pt>
                <c:pt idx="6">
                  <c:v>7</c:v>
                </c:pt>
                <c:pt idx="7">
                  <c:v>8</c:v>
                </c:pt>
                <c:pt idx="8">
                  <c:v>9</c:v>
                </c:pt>
                <c:pt idx="9">
                  <c:v>10</c:v>
                </c:pt>
                <c:pt idx="10">
                  <c:v>11</c:v>
                </c:pt>
                <c:pt idx="11">
                  <c:v>12</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numCache>
            </c:numRef>
          </c:cat>
          <c:val>
            <c:numRef>
              <c:f>('CA 9'!$K$43:$K$54,'CA 9'!$K$56:$K$72)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smooth val="0"/>
          <c:extLst>
            <c:ext xmlns:c16="http://schemas.microsoft.com/office/drawing/2014/chart" uri="{C3380CC4-5D6E-409C-BE32-E72D297353CC}">
              <c16:uniqueId val="{00000003-58BB-4DED-91A2-10756D20D4A1}"/>
            </c:ext>
          </c:extLst>
        </c:ser>
        <c:dLbls>
          <c:showLegendKey val="0"/>
          <c:showVal val="0"/>
          <c:showCatName val="0"/>
          <c:showSerName val="0"/>
          <c:showPercent val="0"/>
          <c:showBubbleSize val="0"/>
        </c:dLbls>
        <c:marker val="1"/>
        <c:smooth val="0"/>
        <c:axId val="1076106927"/>
        <c:axId val="1076096847"/>
      </c:lineChart>
      <c:catAx>
        <c:axId val="107610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Sample</a:t>
                </a:r>
                <a:r>
                  <a:rPr lang="en-IN" sz="1400" b="1" baseline="0"/>
                  <a:t> No</a:t>
                </a:r>
                <a:r>
                  <a:rPr lang="en-IN" baseline="0"/>
                  <a: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076096847"/>
        <c:crosses val="autoZero"/>
        <c:auto val="1"/>
        <c:lblAlgn val="ctr"/>
        <c:lblOffset val="100"/>
        <c:noMultiLvlLbl val="0"/>
      </c:catAx>
      <c:valAx>
        <c:axId val="1076096847"/>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1"/>
                  <a:t>No.</a:t>
                </a:r>
                <a:r>
                  <a:rPr lang="en-IN" sz="1050" b="1" baseline="0"/>
                  <a:t> Of defects (Scratch marks)</a:t>
                </a:r>
                <a:endParaRPr lang="en-IN" sz="105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7610692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'CA 2'!$H$4</c:f>
              <c:strCache>
                <c:ptCount val="1"/>
                <c:pt idx="0">
                  <c:v>Sample Mean</c:v>
                </c:pt>
              </c:strCache>
            </c:strRef>
          </c:tx>
          <c:spPr>
            <a:ln w="28575" cap="rnd">
              <a:solidFill>
                <a:schemeClr val="accent1"/>
              </a:solidFill>
              <a:round/>
            </a:ln>
            <a:effectLst/>
          </c:spPr>
          <c:marker>
            <c:symbol val="circle"/>
            <c:size val="5"/>
            <c:spPr>
              <a:solidFill>
                <a:schemeClr val="accent2">
                  <a:lumMod val="50000"/>
                </a:schemeClr>
              </a:solidFill>
              <a:ln w="9525">
                <a:solidFill>
                  <a:schemeClr val="accent1"/>
                </a:solidFill>
              </a:ln>
              <a:effectLst/>
            </c:spPr>
          </c:marker>
          <c:val>
            <c:numRef>
              <c:f>'CA 2'!$H$5:$H$16</c:f>
              <c:numCache>
                <c:formatCode>General</c:formatCode>
                <c:ptCount val="12"/>
                <c:pt idx="0">
                  <c:v>69.400000000000006</c:v>
                </c:pt>
                <c:pt idx="1">
                  <c:v>63.4</c:v>
                </c:pt>
                <c:pt idx="2">
                  <c:v>57</c:v>
                </c:pt>
                <c:pt idx="3">
                  <c:v>68</c:v>
                </c:pt>
                <c:pt idx="4">
                  <c:v>57.4</c:v>
                </c:pt>
                <c:pt idx="5">
                  <c:v>82</c:v>
                </c:pt>
                <c:pt idx="6">
                  <c:v>85</c:v>
                </c:pt>
                <c:pt idx="7">
                  <c:v>33.4</c:v>
                </c:pt>
                <c:pt idx="8">
                  <c:v>46</c:v>
                </c:pt>
                <c:pt idx="9">
                  <c:v>112.4</c:v>
                </c:pt>
                <c:pt idx="10">
                  <c:v>93.6</c:v>
                </c:pt>
                <c:pt idx="11">
                  <c:v>95.6</c:v>
                </c:pt>
              </c:numCache>
            </c:numRef>
          </c:val>
          <c:smooth val="0"/>
          <c:extLst>
            <c:ext xmlns:c16="http://schemas.microsoft.com/office/drawing/2014/chart" uri="{C3380CC4-5D6E-409C-BE32-E72D297353CC}">
              <c16:uniqueId val="{00000000-6C3E-46CE-ADA8-3E5613A1FAAB}"/>
            </c:ext>
          </c:extLst>
        </c:ser>
        <c:ser>
          <c:idx val="1"/>
          <c:order val="1"/>
          <c:tx>
            <c:strRef>
              <c:f>'CA 2'!$J$4</c:f>
              <c:strCache>
                <c:ptCount val="1"/>
                <c:pt idx="0">
                  <c:v>Centre line</c:v>
                </c:pt>
              </c:strCache>
            </c:strRef>
          </c:tx>
          <c:spPr>
            <a:ln w="28575" cap="rnd">
              <a:solidFill>
                <a:schemeClr val="accent2"/>
              </a:solidFill>
              <a:prstDash val="solid"/>
              <a:round/>
            </a:ln>
            <a:effectLst/>
          </c:spPr>
          <c:marker>
            <c:symbol val="none"/>
          </c:marker>
          <c:val>
            <c:numRef>
              <c:f>'CA 2'!$J$5:$J$16</c:f>
              <c:numCache>
                <c:formatCode>0.0000</c:formatCode>
                <c:ptCount val="12"/>
                <c:pt idx="0">
                  <c:v>71.933333333333337</c:v>
                </c:pt>
                <c:pt idx="1">
                  <c:v>71.933333333333337</c:v>
                </c:pt>
                <c:pt idx="2">
                  <c:v>71.933333333333337</c:v>
                </c:pt>
                <c:pt idx="3">
                  <c:v>71.933333333333337</c:v>
                </c:pt>
                <c:pt idx="4">
                  <c:v>71.933333333333337</c:v>
                </c:pt>
                <c:pt idx="5">
                  <c:v>71.933333333333337</c:v>
                </c:pt>
                <c:pt idx="6">
                  <c:v>71.933333333333337</c:v>
                </c:pt>
                <c:pt idx="7">
                  <c:v>71.933333333333337</c:v>
                </c:pt>
                <c:pt idx="8">
                  <c:v>71.933333333333337</c:v>
                </c:pt>
                <c:pt idx="9">
                  <c:v>71.933333333333337</c:v>
                </c:pt>
                <c:pt idx="10">
                  <c:v>71.933333333333337</c:v>
                </c:pt>
                <c:pt idx="11">
                  <c:v>71.933333333333337</c:v>
                </c:pt>
              </c:numCache>
            </c:numRef>
          </c:val>
          <c:smooth val="0"/>
          <c:extLst>
            <c:ext xmlns:c16="http://schemas.microsoft.com/office/drawing/2014/chart" uri="{C3380CC4-5D6E-409C-BE32-E72D297353CC}">
              <c16:uniqueId val="{00000001-6C3E-46CE-ADA8-3E5613A1FAAB}"/>
            </c:ext>
          </c:extLst>
        </c:ser>
        <c:ser>
          <c:idx val="2"/>
          <c:order val="2"/>
          <c:tx>
            <c:strRef>
              <c:f>'CA 2'!$K$4</c:f>
              <c:strCache>
                <c:ptCount val="1"/>
                <c:pt idx="0">
                  <c:v>UCL</c:v>
                </c:pt>
              </c:strCache>
            </c:strRef>
          </c:tx>
          <c:spPr>
            <a:ln w="28575" cap="rnd">
              <a:solidFill>
                <a:schemeClr val="accent3"/>
              </a:solidFill>
              <a:prstDash val="dash"/>
              <a:round/>
            </a:ln>
            <a:effectLst/>
          </c:spPr>
          <c:marker>
            <c:symbol val="none"/>
          </c:marker>
          <c:val>
            <c:numRef>
              <c:f>'CA 2'!$K$5:$K$16</c:f>
              <c:numCache>
                <c:formatCode>0.000</c:formatCode>
                <c:ptCount val="12"/>
                <c:pt idx="0">
                  <c:v>106.60141666666667</c:v>
                </c:pt>
                <c:pt idx="1">
                  <c:v>106.60141666666667</c:v>
                </c:pt>
                <c:pt idx="2">
                  <c:v>106.60141666666667</c:v>
                </c:pt>
                <c:pt idx="3">
                  <c:v>106.60141666666667</c:v>
                </c:pt>
                <c:pt idx="4">
                  <c:v>106.60141666666667</c:v>
                </c:pt>
                <c:pt idx="5">
                  <c:v>106.60141666666667</c:v>
                </c:pt>
                <c:pt idx="6">
                  <c:v>106.60141666666667</c:v>
                </c:pt>
                <c:pt idx="7">
                  <c:v>106.60141666666667</c:v>
                </c:pt>
                <c:pt idx="8">
                  <c:v>106.60141666666667</c:v>
                </c:pt>
                <c:pt idx="9">
                  <c:v>106.60141666666667</c:v>
                </c:pt>
                <c:pt idx="10">
                  <c:v>106.60141666666667</c:v>
                </c:pt>
                <c:pt idx="11">
                  <c:v>106.60141666666667</c:v>
                </c:pt>
              </c:numCache>
            </c:numRef>
          </c:val>
          <c:smooth val="0"/>
          <c:extLst>
            <c:ext xmlns:c16="http://schemas.microsoft.com/office/drawing/2014/chart" uri="{C3380CC4-5D6E-409C-BE32-E72D297353CC}">
              <c16:uniqueId val="{00000002-6C3E-46CE-ADA8-3E5613A1FAAB}"/>
            </c:ext>
          </c:extLst>
        </c:ser>
        <c:ser>
          <c:idx val="3"/>
          <c:order val="3"/>
          <c:tx>
            <c:strRef>
              <c:f>'CA 2'!$L$4</c:f>
              <c:strCache>
                <c:ptCount val="1"/>
                <c:pt idx="0">
                  <c:v>LCL</c:v>
                </c:pt>
              </c:strCache>
            </c:strRef>
          </c:tx>
          <c:spPr>
            <a:ln w="28575" cap="rnd">
              <a:solidFill>
                <a:schemeClr val="accent4"/>
              </a:solidFill>
              <a:prstDash val="dash"/>
              <a:round/>
            </a:ln>
            <a:effectLst/>
          </c:spPr>
          <c:marker>
            <c:symbol val="none"/>
          </c:marker>
          <c:val>
            <c:numRef>
              <c:f>'CA 2'!$L$5:$L$16</c:f>
              <c:numCache>
                <c:formatCode>0.000</c:formatCode>
                <c:ptCount val="12"/>
                <c:pt idx="0">
                  <c:v>37.265250000000002</c:v>
                </c:pt>
                <c:pt idx="1">
                  <c:v>37.265250000000002</c:v>
                </c:pt>
                <c:pt idx="2">
                  <c:v>37.265250000000002</c:v>
                </c:pt>
                <c:pt idx="3">
                  <c:v>37.265250000000002</c:v>
                </c:pt>
                <c:pt idx="4">
                  <c:v>37.265250000000002</c:v>
                </c:pt>
                <c:pt idx="5">
                  <c:v>37.265250000000002</c:v>
                </c:pt>
                <c:pt idx="6">
                  <c:v>37.265250000000002</c:v>
                </c:pt>
                <c:pt idx="7">
                  <c:v>37.265250000000002</c:v>
                </c:pt>
                <c:pt idx="8">
                  <c:v>37.265250000000002</c:v>
                </c:pt>
                <c:pt idx="9">
                  <c:v>37.265250000000002</c:v>
                </c:pt>
                <c:pt idx="10">
                  <c:v>37.265250000000002</c:v>
                </c:pt>
                <c:pt idx="11">
                  <c:v>37.265250000000002</c:v>
                </c:pt>
              </c:numCache>
            </c:numRef>
          </c:val>
          <c:smooth val="0"/>
          <c:extLst>
            <c:ext xmlns:c16="http://schemas.microsoft.com/office/drawing/2014/chart" uri="{C3380CC4-5D6E-409C-BE32-E72D297353CC}">
              <c16:uniqueId val="{00000003-6C3E-46CE-ADA8-3E5613A1FAAB}"/>
            </c:ext>
          </c:extLst>
        </c:ser>
        <c:dLbls>
          <c:showLegendKey val="0"/>
          <c:showVal val="0"/>
          <c:showCatName val="0"/>
          <c:showSerName val="0"/>
          <c:showPercent val="0"/>
          <c:showBubbleSize val="0"/>
        </c:dLbls>
        <c:marker val="1"/>
        <c:smooth val="0"/>
        <c:axId val="1780054703"/>
        <c:axId val="1780068623"/>
      </c:lineChart>
      <c:catAx>
        <c:axId val="1780054703"/>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IN" sz="1400" b="1"/>
                  <a:t>Sample</a:t>
                </a:r>
                <a:r>
                  <a:rPr lang="en-IN" sz="1400" b="1" baseline="0"/>
                  <a:t> No.</a:t>
                </a:r>
                <a:endParaRPr lang="en-IN" sz="1400" b="1"/>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IN"/>
            </a:p>
          </c:txPr>
        </c:title>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80068623"/>
        <c:crosses val="autoZero"/>
        <c:auto val="1"/>
        <c:lblAlgn val="ctr"/>
        <c:lblOffset val="100"/>
        <c:noMultiLvlLbl val="0"/>
      </c:catAx>
      <c:valAx>
        <c:axId val="1780068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400" b="1"/>
                  <a:t>Life</a:t>
                </a:r>
                <a:r>
                  <a:rPr lang="en-US" sz="1400" b="1" baseline="0"/>
                  <a:t> of Bulbs</a:t>
                </a:r>
                <a:endParaRPr lang="en-US" sz="1400" b="1"/>
              </a:p>
            </c:rich>
          </c:tx>
          <c:layout>
            <c:manualLayout>
              <c:xMode val="edge"/>
              <c:yMode val="edge"/>
              <c:x val="2.341047562646064E-2"/>
              <c:y val="0.33734741358672143"/>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8005470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178677126643746"/>
          <c:y val="8.276416859986202E-2"/>
          <c:w val="0.72437844011069297"/>
          <c:h val="0.74966025080198317"/>
        </c:manualLayout>
      </c:layout>
      <c:lineChart>
        <c:grouping val="standard"/>
        <c:varyColors val="0"/>
        <c:ser>
          <c:idx val="0"/>
          <c:order val="0"/>
          <c:tx>
            <c:strRef>
              <c:f>'CA 10'!$E$4</c:f>
              <c:strCache>
                <c:ptCount val="1"/>
                <c:pt idx="0">
                  <c:v>u (No. of defects)</c:v>
                </c:pt>
              </c:strCache>
            </c:strRef>
          </c:tx>
          <c:spPr>
            <a:ln w="28575" cap="rnd">
              <a:solidFill>
                <a:schemeClr val="accent1"/>
              </a:solidFill>
              <a:round/>
            </a:ln>
            <a:effectLst/>
          </c:spPr>
          <c:marker>
            <c:symbol val="circle"/>
            <c:size val="5"/>
            <c:spPr>
              <a:solidFill>
                <a:schemeClr val="accent1"/>
              </a:solidFill>
              <a:ln w="9525">
                <a:solidFill>
                  <a:schemeClr val="accent2">
                    <a:lumMod val="50000"/>
                  </a:schemeClr>
                </a:solidFill>
              </a:ln>
              <a:effectLst/>
            </c:spPr>
          </c:marker>
          <c:val>
            <c:numRef>
              <c:f>'CA 10'!$E$5:$E$34</c:f>
              <c:numCache>
                <c:formatCode>0.000</c:formatCode>
                <c:ptCount val="30"/>
                <c:pt idx="0">
                  <c:v>0.2</c:v>
                </c:pt>
                <c:pt idx="1">
                  <c:v>0.1</c:v>
                </c:pt>
                <c:pt idx="2">
                  <c:v>0.04</c:v>
                </c:pt>
                <c:pt idx="3">
                  <c:v>0.13333333333333333</c:v>
                </c:pt>
                <c:pt idx="4">
                  <c:v>0.2</c:v>
                </c:pt>
                <c:pt idx="5">
                  <c:v>0.1</c:v>
                </c:pt>
                <c:pt idx="6">
                  <c:v>0.15</c:v>
                </c:pt>
                <c:pt idx="7">
                  <c:v>0.26666666666666666</c:v>
                </c:pt>
                <c:pt idx="8">
                  <c:v>0.4</c:v>
                </c:pt>
                <c:pt idx="9">
                  <c:v>0.08</c:v>
                </c:pt>
                <c:pt idx="10">
                  <c:v>0.55000000000000004</c:v>
                </c:pt>
                <c:pt idx="11">
                  <c:v>0.05</c:v>
                </c:pt>
                <c:pt idx="12">
                  <c:v>0.3</c:v>
                </c:pt>
                <c:pt idx="13">
                  <c:v>0.28000000000000003</c:v>
                </c:pt>
                <c:pt idx="14">
                  <c:v>6.6666666666666666E-2</c:v>
                </c:pt>
                <c:pt idx="15">
                  <c:v>0.24</c:v>
                </c:pt>
                <c:pt idx="16">
                  <c:v>0.33333333333333331</c:v>
                </c:pt>
                <c:pt idx="17">
                  <c:v>0.1</c:v>
                </c:pt>
                <c:pt idx="18">
                  <c:v>0.4</c:v>
                </c:pt>
                <c:pt idx="19">
                  <c:v>0.1</c:v>
                </c:pt>
                <c:pt idx="20">
                  <c:v>7.6923076923076927E-2</c:v>
                </c:pt>
                <c:pt idx="21">
                  <c:v>0.17391304347826086</c:v>
                </c:pt>
                <c:pt idx="22">
                  <c:v>0.61111111111111116</c:v>
                </c:pt>
                <c:pt idx="23">
                  <c:v>5.5555555555555552E-2</c:v>
                </c:pt>
                <c:pt idx="24">
                  <c:v>0.14285714285714285</c:v>
                </c:pt>
                <c:pt idx="25">
                  <c:v>8.6956521739130432E-2</c:v>
                </c:pt>
                <c:pt idx="26">
                  <c:v>0.21739130434782608</c:v>
                </c:pt>
                <c:pt idx="27">
                  <c:v>0.30769230769230771</c:v>
                </c:pt>
                <c:pt idx="28">
                  <c:v>0.21428571428571427</c:v>
                </c:pt>
                <c:pt idx="29">
                  <c:v>3.0303030303030304E-2</c:v>
                </c:pt>
              </c:numCache>
            </c:numRef>
          </c:val>
          <c:smooth val="0"/>
          <c:extLst>
            <c:ext xmlns:c16="http://schemas.microsoft.com/office/drawing/2014/chart" uri="{C3380CC4-5D6E-409C-BE32-E72D297353CC}">
              <c16:uniqueId val="{00000000-A7BF-4145-BF64-5E757F9986D1}"/>
            </c:ext>
          </c:extLst>
        </c:ser>
        <c:ser>
          <c:idx val="1"/>
          <c:order val="1"/>
          <c:tx>
            <c:strRef>
              <c:f>'CA 10'!$F$4</c:f>
              <c:strCache>
                <c:ptCount val="1"/>
                <c:pt idx="0">
                  <c:v>Centre line</c:v>
                </c:pt>
              </c:strCache>
            </c:strRef>
          </c:tx>
          <c:spPr>
            <a:ln w="28575" cap="rnd">
              <a:solidFill>
                <a:schemeClr val="accent2"/>
              </a:solidFill>
              <a:round/>
            </a:ln>
            <a:effectLst/>
          </c:spPr>
          <c:marker>
            <c:symbol val="none"/>
          </c:marker>
          <c:val>
            <c:numRef>
              <c:f>'CA 10'!$F$5:$F$34</c:f>
              <c:numCache>
                <c:formatCode>0.000</c:formatCode>
                <c:ptCount val="30"/>
                <c:pt idx="0">
                  <c:v>0.18571428571428572</c:v>
                </c:pt>
                <c:pt idx="1">
                  <c:v>0.18571428571428572</c:v>
                </c:pt>
                <c:pt idx="2">
                  <c:v>0.18571428571428572</c:v>
                </c:pt>
                <c:pt idx="3">
                  <c:v>0.18571428571428572</c:v>
                </c:pt>
                <c:pt idx="4">
                  <c:v>0.18571428571428572</c:v>
                </c:pt>
                <c:pt idx="5">
                  <c:v>0.18571428571428572</c:v>
                </c:pt>
                <c:pt idx="6">
                  <c:v>0.18571428571428572</c:v>
                </c:pt>
                <c:pt idx="7">
                  <c:v>0.18571428571428572</c:v>
                </c:pt>
                <c:pt idx="8">
                  <c:v>0.18571428571428572</c:v>
                </c:pt>
                <c:pt idx="9">
                  <c:v>0.18571428571428572</c:v>
                </c:pt>
                <c:pt idx="10">
                  <c:v>0.18571428571428572</c:v>
                </c:pt>
                <c:pt idx="11">
                  <c:v>0.18571428571428572</c:v>
                </c:pt>
                <c:pt idx="12">
                  <c:v>0.18571428571428572</c:v>
                </c:pt>
                <c:pt idx="13">
                  <c:v>0.18571428571428572</c:v>
                </c:pt>
                <c:pt idx="14">
                  <c:v>0.18571428571428572</c:v>
                </c:pt>
                <c:pt idx="15">
                  <c:v>0.18571428571428572</c:v>
                </c:pt>
                <c:pt idx="16">
                  <c:v>0.18571428571428572</c:v>
                </c:pt>
                <c:pt idx="17">
                  <c:v>0.18571428571428572</c:v>
                </c:pt>
                <c:pt idx="18">
                  <c:v>0.18571428571428572</c:v>
                </c:pt>
                <c:pt idx="19">
                  <c:v>0.18571428571428572</c:v>
                </c:pt>
                <c:pt idx="20">
                  <c:v>0.18571428571428572</c:v>
                </c:pt>
                <c:pt idx="21">
                  <c:v>0.18571428571428572</c:v>
                </c:pt>
                <c:pt idx="22">
                  <c:v>0.18571428571428572</c:v>
                </c:pt>
                <c:pt idx="23">
                  <c:v>0.18571428571428572</c:v>
                </c:pt>
                <c:pt idx="24">
                  <c:v>0.18571428571428572</c:v>
                </c:pt>
                <c:pt idx="25">
                  <c:v>0.18571428571428572</c:v>
                </c:pt>
                <c:pt idx="26">
                  <c:v>0.18571428571428572</c:v>
                </c:pt>
                <c:pt idx="27">
                  <c:v>0.18571428571428572</c:v>
                </c:pt>
                <c:pt idx="28">
                  <c:v>0.18571428571428572</c:v>
                </c:pt>
                <c:pt idx="29">
                  <c:v>0.18571428571428572</c:v>
                </c:pt>
              </c:numCache>
            </c:numRef>
          </c:val>
          <c:smooth val="0"/>
          <c:extLst>
            <c:ext xmlns:c16="http://schemas.microsoft.com/office/drawing/2014/chart" uri="{C3380CC4-5D6E-409C-BE32-E72D297353CC}">
              <c16:uniqueId val="{00000001-A7BF-4145-BF64-5E757F9986D1}"/>
            </c:ext>
          </c:extLst>
        </c:ser>
        <c:ser>
          <c:idx val="2"/>
          <c:order val="2"/>
          <c:tx>
            <c:strRef>
              <c:f>'CA 10'!$G$4</c:f>
              <c:strCache>
                <c:ptCount val="1"/>
                <c:pt idx="0">
                  <c:v>UCL</c:v>
                </c:pt>
              </c:strCache>
            </c:strRef>
          </c:tx>
          <c:spPr>
            <a:ln w="28575" cap="rnd">
              <a:solidFill>
                <a:schemeClr val="accent3"/>
              </a:solidFill>
              <a:prstDash val="dash"/>
              <a:round/>
            </a:ln>
            <a:effectLst/>
          </c:spPr>
          <c:marker>
            <c:symbol val="none"/>
          </c:marker>
          <c:val>
            <c:numRef>
              <c:f>'CA 10'!$G$5:$G$34</c:f>
              <c:numCache>
                <c:formatCode>0.000</c:formatCode>
                <c:ptCount val="30"/>
                <c:pt idx="0">
                  <c:v>0.42175302345511867</c:v>
                </c:pt>
                <c:pt idx="1">
                  <c:v>0.47480151921211522</c:v>
                </c:pt>
                <c:pt idx="2">
                  <c:v>0.44428176792568613</c:v>
                </c:pt>
                <c:pt idx="3">
                  <c:v>0.51952346987279774</c:v>
                </c:pt>
                <c:pt idx="4">
                  <c:v>0.44428176792568613</c:v>
                </c:pt>
                <c:pt idx="5">
                  <c:v>0.5945453720358338</c:v>
                </c:pt>
                <c:pt idx="6">
                  <c:v>0.47480151921211522</c:v>
                </c:pt>
                <c:pt idx="7">
                  <c:v>0.51952346987279774</c:v>
                </c:pt>
                <c:pt idx="8">
                  <c:v>0.51952346987279774</c:v>
                </c:pt>
                <c:pt idx="9">
                  <c:v>0.44428176792568613</c:v>
                </c:pt>
                <c:pt idx="10">
                  <c:v>0.47480151921211522</c:v>
                </c:pt>
                <c:pt idx="11">
                  <c:v>0.47480151921211522</c:v>
                </c:pt>
                <c:pt idx="12">
                  <c:v>0.5945453720358338</c:v>
                </c:pt>
                <c:pt idx="13">
                  <c:v>0.44428176792568613</c:v>
                </c:pt>
                <c:pt idx="14">
                  <c:v>0.42175302345511867</c:v>
                </c:pt>
                <c:pt idx="15">
                  <c:v>0.44428176792568613</c:v>
                </c:pt>
                <c:pt idx="16">
                  <c:v>0.51952346987279774</c:v>
                </c:pt>
                <c:pt idx="17">
                  <c:v>0.47480151921211522</c:v>
                </c:pt>
                <c:pt idx="18">
                  <c:v>0.51952346987279774</c:v>
                </c:pt>
                <c:pt idx="19">
                  <c:v>0.42175302345511867</c:v>
                </c:pt>
                <c:pt idx="20">
                  <c:v>0.54428286851460383</c:v>
                </c:pt>
                <c:pt idx="21">
                  <c:v>0.455289520951902</c:v>
                </c:pt>
                <c:pt idx="22">
                  <c:v>0.49043898582430773</c:v>
                </c:pt>
                <c:pt idx="23">
                  <c:v>0.49043898582430773</c:v>
                </c:pt>
                <c:pt idx="24">
                  <c:v>0.43003759109267242</c:v>
                </c:pt>
                <c:pt idx="25">
                  <c:v>0.455289520951902</c:v>
                </c:pt>
                <c:pt idx="26">
                  <c:v>0.455289520951902</c:v>
                </c:pt>
                <c:pt idx="27">
                  <c:v>0.54428286851460383</c:v>
                </c:pt>
                <c:pt idx="28">
                  <c:v>0.43003759109267242</c:v>
                </c:pt>
                <c:pt idx="29">
                  <c:v>0.41076839176292163</c:v>
                </c:pt>
              </c:numCache>
            </c:numRef>
          </c:val>
          <c:smooth val="0"/>
          <c:extLst>
            <c:ext xmlns:c16="http://schemas.microsoft.com/office/drawing/2014/chart" uri="{C3380CC4-5D6E-409C-BE32-E72D297353CC}">
              <c16:uniqueId val="{00000002-A7BF-4145-BF64-5E757F9986D1}"/>
            </c:ext>
          </c:extLst>
        </c:ser>
        <c:ser>
          <c:idx val="3"/>
          <c:order val="3"/>
          <c:tx>
            <c:strRef>
              <c:f>'CA 10'!$I$4</c:f>
              <c:strCache>
                <c:ptCount val="1"/>
                <c:pt idx="0">
                  <c:v>LCL *</c:v>
                </c:pt>
              </c:strCache>
            </c:strRef>
          </c:tx>
          <c:spPr>
            <a:ln w="28575" cap="rnd">
              <a:solidFill>
                <a:schemeClr val="accent4"/>
              </a:solidFill>
              <a:prstDash val="dash"/>
              <a:round/>
            </a:ln>
            <a:effectLst/>
          </c:spPr>
          <c:marker>
            <c:symbol val="none"/>
          </c:marker>
          <c:val>
            <c:numRef>
              <c:f>'CA 10'!$I$5:$I$34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extLst>
            <c:ext xmlns:c16="http://schemas.microsoft.com/office/drawing/2014/chart" uri="{C3380CC4-5D6E-409C-BE32-E72D297353CC}">
              <c16:uniqueId val="{00000003-A7BF-4145-BF64-5E757F9986D1}"/>
            </c:ext>
          </c:extLst>
        </c:ser>
        <c:dLbls>
          <c:showLegendKey val="0"/>
          <c:showVal val="0"/>
          <c:showCatName val="0"/>
          <c:showSerName val="0"/>
          <c:showPercent val="0"/>
          <c:showBubbleSize val="0"/>
        </c:dLbls>
        <c:marker val="1"/>
        <c:smooth val="0"/>
        <c:axId val="562150072"/>
        <c:axId val="562144824"/>
      </c:lineChart>
      <c:catAx>
        <c:axId val="562150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2144824"/>
        <c:crosses val="autoZero"/>
        <c:auto val="1"/>
        <c:lblAlgn val="ctr"/>
        <c:lblOffset val="100"/>
        <c:noMultiLvlLbl val="0"/>
      </c:catAx>
      <c:valAx>
        <c:axId val="562144824"/>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IN" sz="1050" b="1"/>
                  <a:t>No.</a:t>
                </a:r>
                <a:r>
                  <a:rPr lang="en-IN" sz="1050" b="1" baseline="0"/>
                  <a:t> of defects (scratch marks) per almirah </a:t>
                </a:r>
                <a:endParaRPr lang="en-IN" sz="1050" b="1"/>
              </a:p>
            </c:rich>
          </c:tx>
          <c:layout>
            <c:manualLayout>
              <c:xMode val="edge"/>
              <c:yMode val="edge"/>
              <c:x val="9.2147441711301348E-3"/>
              <c:y val="0.16737678623505395"/>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IN"/>
            </a:p>
          </c:txPr>
        </c:title>
        <c:numFmt formatCode="0.0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150072"/>
        <c:crosses val="autoZero"/>
        <c:crossBetween val="midCat"/>
      </c:valAx>
      <c:spPr>
        <a:noFill/>
        <a:ln>
          <a:noFill/>
        </a:ln>
        <a:effectLst/>
      </c:spPr>
    </c:plotArea>
    <c:legend>
      <c:legendPos val="r"/>
      <c:layout>
        <c:manualLayout>
          <c:xMode val="edge"/>
          <c:yMode val="edge"/>
          <c:x val="0.85429472110844284"/>
          <c:y val="0.28367907695621419"/>
          <c:w val="0.13420528070258048"/>
          <c:h val="0.442016509536935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475307450216724"/>
          <c:y val="5.0925925925925923E-2"/>
          <c:w val="0.68249603390598201"/>
          <c:h val="0.72088764946048411"/>
        </c:manualLayout>
      </c:layout>
      <c:lineChart>
        <c:grouping val="standard"/>
        <c:varyColors val="0"/>
        <c:ser>
          <c:idx val="0"/>
          <c:order val="0"/>
          <c:tx>
            <c:strRef>
              <c:f>'CA 10'!$E$40</c:f>
              <c:strCache>
                <c:ptCount val="1"/>
                <c:pt idx="0">
                  <c:v>u (No. of defects)</c:v>
                </c:pt>
              </c:strCache>
            </c:strRef>
          </c:tx>
          <c:spPr>
            <a:ln w="28575" cap="rnd">
              <a:solidFill>
                <a:schemeClr val="accent1"/>
              </a:solidFill>
              <a:round/>
            </a:ln>
            <a:effectLst/>
          </c:spPr>
          <c:marker>
            <c:symbol val="circle"/>
            <c:size val="5"/>
            <c:spPr>
              <a:solidFill>
                <a:schemeClr val="accent1"/>
              </a:solidFill>
              <a:ln w="9525">
                <a:solidFill>
                  <a:schemeClr val="accent2">
                    <a:lumMod val="50000"/>
                  </a:schemeClr>
                </a:solidFill>
              </a:ln>
              <a:effectLst/>
            </c:spPr>
          </c:marker>
          <c:cat>
            <c:numRef>
              <c:f>('CA 10'!$B$41:$B$50,'CA 10'!$B$52:$B$62,'CA 10'!$B$64:$B$70)</c:f>
              <c:numCache>
                <c:formatCode>General</c:formatCode>
                <c:ptCount val="28"/>
                <c:pt idx="0">
                  <c:v>1</c:v>
                </c:pt>
                <c:pt idx="1">
                  <c:v>2</c:v>
                </c:pt>
                <c:pt idx="2">
                  <c:v>3</c:v>
                </c:pt>
                <c:pt idx="3">
                  <c:v>4</c:v>
                </c:pt>
                <c:pt idx="4">
                  <c:v>5</c:v>
                </c:pt>
                <c:pt idx="5">
                  <c:v>6</c:v>
                </c:pt>
                <c:pt idx="6">
                  <c:v>7</c:v>
                </c:pt>
                <c:pt idx="7">
                  <c:v>8</c:v>
                </c:pt>
                <c:pt idx="8">
                  <c:v>9</c:v>
                </c:pt>
                <c:pt idx="9">
                  <c:v>10</c:v>
                </c:pt>
                <c:pt idx="10">
                  <c:v>12</c:v>
                </c:pt>
                <c:pt idx="11">
                  <c:v>13</c:v>
                </c:pt>
                <c:pt idx="12">
                  <c:v>14</c:v>
                </c:pt>
                <c:pt idx="13">
                  <c:v>15</c:v>
                </c:pt>
                <c:pt idx="14">
                  <c:v>16</c:v>
                </c:pt>
                <c:pt idx="15">
                  <c:v>17</c:v>
                </c:pt>
                <c:pt idx="16">
                  <c:v>18</c:v>
                </c:pt>
                <c:pt idx="17">
                  <c:v>19</c:v>
                </c:pt>
                <c:pt idx="18">
                  <c:v>20</c:v>
                </c:pt>
                <c:pt idx="19">
                  <c:v>21</c:v>
                </c:pt>
                <c:pt idx="20">
                  <c:v>22</c:v>
                </c:pt>
                <c:pt idx="21">
                  <c:v>24</c:v>
                </c:pt>
                <c:pt idx="22">
                  <c:v>25</c:v>
                </c:pt>
                <c:pt idx="23">
                  <c:v>26</c:v>
                </c:pt>
                <c:pt idx="24">
                  <c:v>27</c:v>
                </c:pt>
                <c:pt idx="25">
                  <c:v>28</c:v>
                </c:pt>
                <c:pt idx="26">
                  <c:v>29</c:v>
                </c:pt>
                <c:pt idx="27">
                  <c:v>30</c:v>
                </c:pt>
              </c:numCache>
            </c:numRef>
          </c:cat>
          <c:val>
            <c:numRef>
              <c:f>('CA 10'!$E$41:$E$50,'CA 10'!$E$52:$E$62,'CA 10'!$E$64:$E$70)</c:f>
              <c:numCache>
                <c:formatCode>0.000</c:formatCode>
                <c:ptCount val="28"/>
                <c:pt idx="0">
                  <c:v>0.2</c:v>
                </c:pt>
                <c:pt idx="1">
                  <c:v>0.1</c:v>
                </c:pt>
                <c:pt idx="2">
                  <c:v>0.04</c:v>
                </c:pt>
                <c:pt idx="3">
                  <c:v>0.13333333333333333</c:v>
                </c:pt>
                <c:pt idx="4">
                  <c:v>0.2</c:v>
                </c:pt>
                <c:pt idx="5">
                  <c:v>0.1</c:v>
                </c:pt>
                <c:pt idx="6">
                  <c:v>0.15</c:v>
                </c:pt>
                <c:pt idx="7">
                  <c:v>0.26666666666666666</c:v>
                </c:pt>
                <c:pt idx="8">
                  <c:v>0.4</c:v>
                </c:pt>
                <c:pt idx="9">
                  <c:v>0.08</c:v>
                </c:pt>
                <c:pt idx="10">
                  <c:v>0.05</c:v>
                </c:pt>
                <c:pt idx="11">
                  <c:v>0.3</c:v>
                </c:pt>
                <c:pt idx="12">
                  <c:v>0.28000000000000003</c:v>
                </c:pt>
                <c:pt idx="13">
                  <c:v>6.6666666666666666E-2</c:v>
                </c:pt>
                <c:pt idx="14">
                  <c:v>0.24</c:v>
                </c:pt>
                <c:pt idx="15">
                  <c:v>0.33333333333333331</c:v>
                </c:pt>
                <c:pt idx="16">
                  <c:v>0.1</c:v>
                </c:pt>
                <c:pt idx="17">
                  <c:v>0.4</c:v>
                </c:pt>
                <c:pt idx="18">
                  <c:v>0.1</c:v>
                </c:pt>
                <c:pt idx="19">
                  <c:v>7.6923076923076927E-2</c:v>
                </c:pt>
                <c:pt idx="20">
                  <c:v>0.17391304347826086</c:v>
                </c:pt>
                <c:pt idx="21">
                  <c:v>5.5555555555555552E-2</c:v>
                </c:pt>
                <c:pt idx="22">
                  <c:v>0.14285714285714285</c:v>
                </c:pt>
                <c:pt idx="23">
                  <c:v>8.6956521739130432E-2</c:v>
                </c:pt>
                <c:pt idx="24">
                  <c:v>0.21739130434782608</c:v>
                </c:pt>
                <c:pt idx="25">
                  <c:v>0.30769230769230771</c:v>
                </c:pt>
                <c:pt idx="26">
                  <c:v>0.21428571428571427</c:v>
                </c:pt>
                <c:pt idx="27">
                  <c:v>3.0303030303030304E-2</c:v>
                </c:pt>
              </c:numCache>
            </c:numRef>
          </c:val>
          <c:smooth val="0"/>
          <c:extLst>
            <c:ext xmlns:c16="http://schemas.microsoft.com/office/drawing/2014/chart" uri="{C3380CC4-5D6E-409C-BE32-E72D297353CC}">
              <c16:uniqueId val="{00000000-9201-4E5B-A777-E6E16F75F5F7}"/>
            </c:ext>
          </c:extLst>
        </c:ser>
        <c:ser>
          <c:idx val="1"/>
          <c:order val="1"/>
          <c:tx>
            <c:strRef>
              <c:f>'CA 10'!$J$40</c:f>
              <c:strCache>
                <c:ptCount val="1"/>
                <c:pt idx="0">
                  <c:v>Centre line</c:v>
                </c:pt>
              </c:strCache>
            </c:strRef>
          </c:tx>
          <c:spPr>
            <a:ln w="28575" cap="rnd">
              <a:solidFill>
                <a:schemeClr val="accent2"/>
              </a:solidFill>
              <a:round/>
            </a:ln>
            <a:effectLst/>
          </c:spPr>
          <c:marker>
            <c:symbol val="none"/>
          </c:marker>
          <c:cat>
            <c:numRef>
              <c:f>('CA 10'!$B$41:$B$50,'CA 10'!$B$52:$B$62,'CA 10'!$B$64:$B$70)</c:f>
              <c:numCache>
                <c:formatCode>General</c:formatCode>
                <c:ptCount val="28"/>
                <c:pt idx="0">
                  <c:v>1</c:v>
                </c:pt>
                <c:pt idx="1">
                  <c:v>2</c:v>
                </c:pt>
                <c:pt idx="2">
                  <c:v>3</c:v>
                </c:pt>
                <c:pt idx="3">
                  <c:v>4</c:v>
                </c:pt>
                <c:pt idx="4">
                  <c:v>5</c:v>
                </c:pt>
                <c:pt idx="5">
                  <c:v>6</c:v>
                </c:pt>
                <c:pt idx="6">
                  <c:v>7</c:v>
                </c:pt>
                <c:pt idx="7">
                  <c:v>8</c:v>
                </c:pt>
                <c:pt idx="8">
                  <c:v>9</c:v>
                </c:pt>
                <c:pt idx="9">
                  <c:v>10</c:v>
                </c:pt>
                <c:pt idx="10">
                  <c:v>12</c:v>
                </c:pt>
                <c:pt idx="11">
                  <c:v>13</c:v>
                </c:pt>
                <c:pt idx="12">
                  <c:v>14</c:v>
                </c:pt>
                <c:pt idx="13">
                  <c:v>15</c:v>
                </c:pt>
                <c:pt idx="14">
                  <c:v>16</c:v>
                </c:pt>
                <c:pt idx="15">
                  <c:v>17</c:v>
                </c:pt>
                <c:pt idx="16">
                  <c:v>18</c:v>
                </c:pt>
                <c:pt idx="17">
                  <c:v>19</c:v>
                </c:pt>
                <c:pt idx="18">
                  <c:v>20</c:v>
                </c:pt>
                <c:pt idx="19">
                  <c:v>21</c:v>
                </c:pt>
                <c:pt idx="20">
                  <c:v>22</c:v>
                </c:pt>
                <c:pt idx="21">
                  <c:v>24</c:v>
                </c:pt>
                <c:pt idx="22">
                  <c:v>25</c:v>
                </c:pt>
                <c:pt idx="23">
                  <c:v>26</c:v>
                </c:pt>
                <c:pt idx="24">
                  <c:v>27</c:v>
                </c:pt>
                <c:pt idx="25">
                  <c:v>28</c:v>
                </c:pt>
                <c:pt idx="26">
                  <c:v>29</c:v>
                </c:pt>
                <c:pt idx="27">
                  <c:v>30</c:v>
                </c:pt>
              </c:numCache>
            </c:numRef>
          </c:cat>
          <c:val>
            <c:numRef>
              <c:f>('CA 10'!$J$41:$J$50,'CA 10'!$J$52:$J$62,'CA 10'!$J$64:$J$70)</c:f>
              <c:numCache>
                <c:formatCode>0.000</c:formatCode>
                <c:ptCount val="28"/>
                <c:pt idx="0">
                  <c:v>0.16047297297297297</c:v>
                </c:pt>
                <c:pt idx="1">
                  <c:v>0.16047297297297297</c:v>
                </c:pt>
                <c:pt idx="2">
                  <c:v>0.16047297297297297</c:v>
                </c:pt>
                <c:pt idx="3">
                  <c:v>0.16047297297297297</c:v>
                </c:pt>
                <c:pt idx="4">
                  <c:v>0.16047297297297297</c:v>
                </c:pt>
                <c:pt idx="5">
                  <c:v>0.16047297297297297</c:v>
                </c:pt>
                <c:pt idx="6">
                  <c:v>0.16047297297297297</c:v>
                </c:pt>
                <c:pt idx="7">
                  <c:v>0.16047297297297297</c:v>
                </c:pt>
                <c:pt idx="8">
                  <c:v>0.16047297297297297</c:v>
                </c:pt>
                <c:pt idx="9">
                  <c:v>0.16047297297297297</c:v>
                </c:pt>
                <c:pt idx="10">
                  <c:v>0.16047297297297297</c:v>
                </c:pt>
                <c:pt idx="11">
                  <c:v>0.16047297297297297</c:v>
                </c:pt>
                <c:pt idx="12">
                  <c:v>0.16047297297297297</c:v>
                </c:pt>
                <c:pt idx="13">
                  <c:v>0.16047297297297297</c:v>
                </c:pt>
                <c:pt idx="14">
                  <c:v>0.16047297297297297</c:v>
                </c:pt>
                <c:pt idx="15">
                  <c:v>0.16047297297297297</c:v>
                </c:pt>
                <c:pt idx="16">
                  <c:v>0.16047297297297297</c:v>
                </c:pt>
                <c:pt idx="17">
                  <c:v>0.16047297297297297</c:v>
                </c:pt>
                <c:pt idx="18">
                  <c:v>0.16047297297297297</c:v>
                </c:pt>
                <c:pt idx="19">
                  <c:v>0.16047297297297297</c:v>
                </c:pt>
                <c:pt idx="20">
                  <c:v>0.16047297297297297</c:v>
                </c:pt>
                <c:pt idx="21">
                  <c:v>0.16047297297297297</c:v>
                </c:pt>
                <c:pt idx="22">
                  <c:v>0.16047297297297297</c:v>
                </c:pt>
                <c:pt idx="23">
                  <c:v>0.16047297297297297</c:v>
                </c:pt>
                <c:pt idx="24">
                  <c:v>0.16047297297297297</c:v>
                </c:pt>
                <c:pt idx="25">
                  <c:v>0.16047297297297297</c:v>
                </c:pt>
                <c:pt idx="26">
                  <c:v>0.16047297297297297</c:v>
                </c:pt>
                <c:pt idx="27">
                  <c:v>0.16047297297297297</c:v>
                </c:pt>
              </c:numCache>
            </c:numRef>
          </c:val>
          <c:smooth val="0"/>
          <c:extLst>
            <c:ext xmlns:c16="http://schemas.microsoft.com/office/drawing/2014/chart" uri="{C3380CC4-5D6E-409C-BE32-E72D297353CC}">
              <c16:uniqueId val="{00000001-9201-4E5B-A777-E6E16F75F5F7}"/>
            </c:ext>
          </c:extLst>
        </c:ser>
        <c:ser>
          <c:idx val="2"/>
          <c:order val="2"/>
          <c:tx>
            <c:strRef>
              <c:f>'CA 10'!$K$40</c:f>
              <c:strCache>
                <c:ptCount val="1"/>
                <c:pt idx="0">
                  <c:v>UCL</c:v>
                </c:pt>
              </c:strCache>
            </c:strRef>
          </c:tx>
          <c:spPr>
            <a:ln w="28575" cap="rnd">
              <a:solidFill>
                <a:schemeClr val="accent3"/>
              </a:solidFill>
              <a:prstDash val="dash"/>
              <a:round/>
            </a:ln>
            <a:effectLst/>
          </c:spPr>
          <c:marker>
            <c:symbol val="none"/>
          </c:marker>
          <c:cat>
            <c:numRef>
              <c:f>('CA 10'!$B$41:$B$50,'CA 10'!$B$52:$B$62,'CA 10'!$B$64:$B$70)</c:f>
              <c:numCache>
                <c:formatCode>General</c:formatCode>
                <c:ptCount val="28"/>
                <c:pt idx="0">
                  <c:v>1</c:v>
                </c:pt>
                <c:pt idx="1">
                  <c:v>2</c:v>
                </c:pt>
                <c:pt idx="2">
                  <c:v>3</c:v>
                </c:pt>
                <c:pt idx="3">
                  <c:v>4</c:v>
                </c:pt>
                <c:pt idx="4">
                  <c:v>5</c:v>
                </c:pt>
                <c:pt idx="5">
                  <c:v>6</c:v>
                </c:pt>
                <c:pt idx="6">
                  <c:v>7</c:v>
                </c:pt>
                <c:pt idx="7">
                  <c:v>8</c:v>
                </c:pt>
                <c:pt idx="8">
                  <c:v>9</c:v>
                </c:pt>
                <c:pt idx="9">
                  <c:v>10</c:v>
                </c:pt>
                <c:pt idx="10">
                  <c:v>12</c:v>
                </c:pt>
                <c:pt idx="11">
                  <c:v>13</c:v>
                </c:pt>
                <c:pt idx="12">
                  <c:v>14</c:v>
                </c:pt>
                <c:pt idx="13">
                  <c:v>15</c:v>
                </c:pt>
                <c:pt idx="14">
                  <c:v>16</c:v>
                </c:pt>
                <c:pt idx="15">
                  <c:v>17</c:v>
                </c:pt>
                <c:pt idx="16">
                  <c:v>18</c:v>
                </c:pt>
                <c:pt idx="17">
                  <c:v>19</c:v>
                </c:pt>
                <c:pt idx="18">
                  <c:v>20</c:v>
                </c:pt>
                <c:pt idx="19">
                  <c:v>21</c:v>
                </c:pt>
                <c:pt idx="20">
                  <c:v>22</c:v>
                </c:pt>
                <c:pt idx="21">
                  <c:v>24</c:v>
                </c:pt>
                <c:pt idx="22">
                  <c:v>25</c:v>
                </c:pt>
                <c:pt idx="23">
                  <c:v>26</c:v>
                </c:pt>
                <c:pt idx="24">
                  <c:v>27</c:v>
                </c:pt>
                <c:pt idx="25">
                  <c:v>28</c:v>
                </c:pt>
                <c:pt idx="26">
                  <c:v>29</c:v>
                </c:pt>
                <c:pt idx="27">
                  <c:v>30</c:v>
                </c:pt>
              </c:numCache>
            </c:numRef>
          </c:cat>
          <c:val>
            <c:numRef>
              <c:f>('CA 10'!$K$41:$K$50,'CA 10'!$K$52:$K$62,'CA 10'!$K$64:$K$70)</c:f>
              <c:numCache>
                <c:formatCode>0.000</c:formatCode>
                <c:ptCount val="28"/>
                <c:pt idx="0">
                  <c:v>0.37988557947472323</c:v>
                </c:pt>
                <c:pt idx="1">
                  <c:v>0.42919743750465239</c:v>
                </c:pt>
                <c:pt idx="2">
                  <c:v>0.40082744093699951</c:v>
                </c:pt>
                <c:pt idx="3">
                  <c:v>0.47076925684337928</c:v>
                </c:pt>
                <c:pt idx="4">
                  <c:v>0.40082744093699951</c:v>
                </c:pt>
                <c:pt idx="5">
                  <c:v>0.54050675525512171</c:v>
                </c:pt>
                <c:pt idx="6">
                  <c:v>0.42919743750465239</c:v>
                </c:pt>
                <c:pt idx="7">
                  <c:v>0.47076925684337928</c:v>
                </c:pt>
                <c:pt idx="8">
                  <c:v>0.47076925684337928</c:v>
                </c:pt>
                <c:pt idx="9">
                  <c:v>0.40082744093699951</c:v>
                </c:pt>
                <c:pt idx="10">
                  <c:v>0.42919743750465239</c:v>
                </c:pt>
                <c:pt idx="11">
                  <c:v>0.54050675525512171</c:v>
                </c:pt>
                <c:pt idx="12">
                  <c:v>0.40082744093699951</c:v>
                </c:pt>
                <c:pt idx="13">
                  <c:v>0.37988557947472323</c:v>
                </c:pt>
                <c:pt idx="14">
                  <c:v>0.40082744093699951</c:v>
                </c:pt>
                <c:pt idx="15">
                  <c:v>0.47076925684337928</c:v>
                </c:pt>
                <c:pt idx="16">
                  <c:v>0.42919743750465239</c:v>
                </c:pt>
                <c:pt idx="17">
                  <c:v>0.47076925684337928</c:v>
                </c:pt>
                <c:pt idx="18">
                  <c:v>0.37988557947472323</c:v>
                </c:pt>
                <c:pt idx="19">
                  <c:v>0.49378464933111316</c:v>
                </c:pt>
                <c:pt idx="20">
                  <c:v>0.41105982824056769</c:v>
                </c:pt>
                <c:pt idx="21">
                  <c:v>0.4437334299493863</c:v>
                </c:pt>
                <c:pt idx="22">
                  <c:v>0.38758659752156421</c:v>
                </c:pt>
                <c:pt idx="23">
                  <c:v>0.41105982824056769</c:v>
                </c:pt>
                <c:pt idx="24">
                  <c:v>0.41105982824056769</c:v>
                </c:pt>
                <c:pt idx="25">
                  <c:v>0.49378464933111316</c:v>
                </c:pt>
                <c:pt idx="26">
                  <c:v>0.38758659752156421</c:v>
                </c:pt>
                <c:pt idx="27">
                  <c:v>0.36967468488125604</c:v>
                </c:pt>
              </c:numCache>
            </c:numRef>
          </c:val>
          <c:smooth val="0"/>
          <c:extLst>
            <c:ext xmlns:c16="http://schemas.microsoft.com/office/drawing/2014/chart" uri="{C3380CC4-5D6E-409C-BE32-E72D297353CC}">
              <c16:uniqueId val="{00000002-9201-4E5B-A777-E6E16F75F5F7}"/>
            </c:ext>
          </c:extLst>
        </c:ser>
        <c:ser>
          <c:idx val="3"/>
          <c:order val="3"/>
          <c:tx>
            <c:strRef>
              <c:f>'CA 10'!$M$40</c:f>
              <c:strCache>
                <c:ptCount val="1"/>
                <c:pt idx="0">
                  <c:v>LCL *</c:v>
                </c:pt>
              </c:strCache>
            </c:strRef>
          </c:tx>
          <c:spPr>
            <a:ln w="28575" cap="rnd">
              <a:solidFill>
                <a:schemeClr val="accent4"/>
              </a:solidFill>
              <a:prstDash val="dash"/>
              <a:round/>
            </a:ln>
            <a:effectLst/>
          </c:spPr>
          <c:marker>
            <c:symbol val="none"/>
          </c:marker>
          <c:cat>
            <c:numRef>
              <c:f>('CA 10'!$B$41:$B$50,'CA 10'!$B$52:$B$62,'CA 10'!$B$64:$B$70)</c:f>
              <c:numCache>
                <c:formatCode>General</c:formatCode>
                <c:ptCount val="28"/>
                <c:pt idx="0">
                  <c:v>1</c:v>
                </c:pt>
                <c:pt idx="1">
                  <c:v>2</c:v>
                </c:pt>
                <c:pt idx="2">
                  <c:v>3</c:v>
                </c:pt>
                <c:pt idx="3">
                  <c:v>4</c:v>
                </c:pt>
                <c:pt idx="4">
                  <c:v>5</c:v>
                </c:pt>
                <c:pt idx="5">
                  <c:v>6</c:v>
                </c:pt>
                <c:pt idx="6">
                  <c:v>7</c:v>
                </c:pt>
                <c:pt idx="7">
                  <c:v>8</c:v>
                </c:pt>
                <c:pt idx="8">
                  <c:v>9</c:v>
                </c:pt>
                <c:pt idx="9">
                  <c:v>10</c:v>
                </c:pt>
                <c:pt idx="10">
                  <c:v>12</c:v>
                </c:pt>
                <c:pt idx="11">
                  <c:v>13</c:v>
                </c:pt>
                <c:pt idx="12">
                  <c:v>14</c:v>
                </c:pt>
                <c:pt idx="13">
                  <c:v>15</c:v>
                </c:pt>
                <c:pt idx="14">
                  <c:v>16</c:v>
                </c:pt>
                <c:pt idx="15">
                  <c:v>17</c:v>
                </c:pt>
                <c:pt idx="16">
                  <c:v>18</c:v>
                </c:pt>
                <c:pt idx="17">
                  <c:v>19</c:v>
                </c:pt>
                <c:pt idx="18">
                  <c:v>20</c:v>
                </c:pt>
                <c:pt idx="19">
                  <c:v>21</c:v>
                </c:pt>
                <c:pt idx="20">
                  <c:v>22</c:v>
                </c:pt>
                <c:pt idx="21">
                  <c:v>24</c:v>
                </c:pt>
                <c:pt idx="22">
                  <c:v>25</c:v>
                </c:pt>
                <c:pt idx="23">
                  <c:v>26</c:v>
                </c:pt>
                <c:pt idx="24">
                  <c:v>27</c:v>
                </c:pt>
                <c:pt idx="25">
                  <c:v>28</c:v>
                </c:pt>
                <c:pt idx="26">
                  <c:v>29</c:v>
                </c:pt>
                <c:pt idx="27">
                  <c:v>30</c:v>
                </c:pt>
              </c:numCache>
            </c:numRef>
          </c:cat>
          <c:val>
            <c:numRef>
              <c:f>('CA 10'!$M$41:$M$50,'CA 10'!$M$52:$M$62,'CA 10'!$M$64:$M$70)</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3-9201-4E5B-A777-E6E16F75F5F7}"/>
            </c:ext>
          </c:extLst>
        </c:ser>
        <c:dLbls>
          <c:showLegendKey val="0"/>
          <c:showVal val="0"/>
          <c:showCatName val="0"/>
          <c:showSerName val="0"/>
          <c:showPercent val="0"/>
          <c:showBubbleSize val="0"/>
        </c:dLbls>
        <c:marker val="1"/>
        <c:smooth val="0"/>
        <c:axId val="592218144"/>
        <c:axId val="592209944"/>
      </c:lineChart>
      <c:catAx>
        <c:axId val="59221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b"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92209944"/>
        <c:crosses val="autoZero"/>
        <c:auto val="1"/>
        <c:lblAlgn val="ctr"/>
        <c:lblOffset val="100"/>
        <c:noMultiLvlLbl val="0"/>
      </c:catAx>
      <c:valAx>
        <c:axId val="592209944"/>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IN" sz="1200" b="1" i="0" baseline="0">
                    <a:effectLst/>
                  </a:rPr>
                  <a:t>No. of defects (scratch marks) per almirah </a:t>
                </a:r>
                <a:endParaRPr lang="en-IN" sz="7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a:p>
            </c:rich>
          </c:tx>
          <c:layout>
            <c:manualLayout>
              <c:xMode val="edge"/>
              <c:yMode val="edge"/>
              <c:x val="2.2438573401440374E-2"/>
              <c:y val="7.407407407407407E-2"/>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IN"/>
            </a:p>
          </c:txPr>
        </c:title>
        <c:numFmt formatCode="0.0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92218144"/>
        <c:crosses val="autoZero"/>
        <c:crossBetween val="midCat"/>
      </c:valAx>
      <c:spPr>
        <a:noFill/>
        <a:ln>
          <a:noFill/>
        </a:ln>
        <a:effectLst/>
      </c:spPr>
    </c:plotArea>
    <c:legend>
      <c:legendPos val="r"/>
      <c:layout>
        <c:manualLayout>
          <c:xMode val="edge"/>
          <c:yMode val="edge"/>
          <c:x val="0.84155321843753983"/>
          <c:y val="0.26041557305336827"/>
          <c:w val="0.14737759873398765"/>
          <c:h val="0.395835520559929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91426071741031"/>
          <c:y val="0.11563815963328687"/>
          <c:w val="0.81053018372703411"/>
          <c:h val="0.71221548561287396"/>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2">
                    <a:lumMod val="50000"/>
                  </a:schemeClr>
                </a:solidFill>
              </a:ln>
              <a:effectLst/>
            </c:spPr>
          </c:marker>
          <c:xVal>
            <c:numRef>
              <c:f>'CA 11'!$D$4:$D$43</c:f>
              <c:numCache>
                <c:formatCode>General</c:formatCode>
                <c:ptCount val="40"/>
                <c:pt idx="0">
                  <c:v>1316</c:v>
                </c:pt>
                <c:pt idx="1">
                  <c:v>1420</c:v>
                </c:pt>
                <c:pt idx="2">
                  <c:v>1556</c:v>
                </c:pt>
                <c:pt idx="3">
                  <c:v>1488</c:v>
                </c:pt>
                <c:pt idx="4">
                  <c:v>1612</c:v>
                </c:pt>
                <c:pt idx="5">
                  <c:v>1516</c:v>
                </c:pt>
                <c:pt idx="6">
                  <c:v>1556</c:v>
                </c:pt>
                <c:pt idx="7">
                  <c:v>1352</c:v>
                </c:pt>
                <c:pt idx="8">
                  <c:v>1168</c:v>
                </c:pt>
                <c:pt idx="9">
                  <c:v>1540</c:v>
                </c:pt>
                <c:pt idx="10">
                  <c:v>1612</c:v>
                </c:pt>
                <c:pt idx="11">
                  <c:v>1420</c:v>
                </c:pt>
                <c:pt idx="12">
                  <c:v>1316</c:v>
                </c:pt>
                <c:pt idx="13">
                  <c:v>1680</c:v>
                </c:pt>
                <c:pt idx="14">
                  <c:v>1388</c:v>
                </c:pt>
                <c:pt idx="15">
                  <c:v>1352</c:v>
                </c:pt>
                <c:pt idx="16">
                  <c:v>1736</c:v>
                </c:pt>
                <c:pt idx="17">
                  <c:v>1296</c:v>
                </c:pt>
                <c:pt idx="18">
                  <c:v>1516</c:v>
                </c:pt>
                <c:pt idx="19">
                  <c:v>1760</c:v>
                </c:pt>
                <c:pt idx="20">
                  <c:v>1696</c:v>
                </c:pt>
                <c:pt idx="21">
                  <c:v>1464</c:v>
                </c:pt>
                <c:pt idx="22">
                  <c:v>1488</c:v>
                </c:pt>
                <c:pt idx="23">
                  <c:v>1632</c:v>
                </c:pt>
                <c:pt idx="24">
                  <c:v>1356</c:v>
                </c:pt>
                <c:pt idx="25">
                  <c:v>1196</c:v>
                </c:pt>
                <c:pt idx="26">
                  <c:v>1256</c:v>
                </c:pt>
                <c:pt idx="27">
                  <c:v>1540</c:v>
                </c:pt>
                <c:pt idx="28">
                  <c:v>1144</c:v>
                </c:pt>
                <c:pt idx="29">
                  <c:v>1440</c:v>
                </c:pt>
                <c:pt idx="30">
                  <c:v>1356</c:v>
                </c:pt>
                <c:pt idx="31">
                  <c:v>1652</c:v>
                </c:pt>
                <c:pt idx="32">
                  <c:v>1440</c:v>
                </c:pt>
                <c:pt idx="33">
                  <c:v>1296</c:v>
                </c:pt>
                <c:pt idx="34">
                  <c:v>1580</c:v>
                </c:pt>
                <c:pt idx="35">
                  <c:v>1632</c:v>
                </c:pt>
                <c:pt idx="36">
                  <c:v>1464</c:v>
                </c:pt>
                <c:pt idx="37">
                  <c:v>1580</c:v>
                </c:pt>
                <c:pt idx="38">
                  <c:v>1388</c:v>
                </c:pt>
                <c:pt idx="39">
                  <c:v>1224</c:v>
                </c:pt>
              </c:numCache>
            </c:numRef>
          </c:xVal>
          <c:yVal>
            <c:numRef>
              <c:f>'CA 11'!$C$4:$C$43</c:f>
              <c:numCache>
                <c:formatCode>General</c:formatCode>
                <c:ptCount val="40"/>
                <c:pt idx="0">
                  <c:v>1060</c:v>
                </c:pt>
                <c:pt idx="1">
                  <c:v>1150</c:v>
                </c:pt>
                <c:pt idx="2">
                  <c:v>1365</c:v>
                </c:pt>
                <c:pt idx="3">
                  <c:v>1275</c:v>
                </c:pt>
                <c:pt idx="4">
                  <c:v>1425</c:v>
                </c:pt>
                <c:pt idx="5">
                  <c:v>1310</c:v>
                </c:pt>
                <c:pt idx="6">
                  <c:v>1365</c:v>
                </c:pt>
                <c:pt idx="7">
                  <c:v>1075</c:v>
                </c:pt>
                <c:pt idx="8">
                  <c:v>925</c:v>
                </c:pt>
                <c:pt idx="9">
                  <c:v>1340</c:v>
                </c:pt>
                <c:pt idx="10">
                  <c:v>1425</c:v>
                </c:pt>
                <c:pt idx="11">
                  <c:v>1150</c:v>
                </c:pt>
                <c:pt idx="12">
                  <c:v>1060</c:v>
                </c:pt>
                <c:pt idx="13">
                  <c:v>1545</c:v>
                </c:pt>
                <c:pt idx="14">
                  <c:v>1140</c:v>
                </c:pt>
                <c:pt idx="15">
                  <c:v>1075</c:v>
                </c:pt>
                <c:pt idx="16">
                  <c:v>1620</c:v>
                </c:pt>
                <c:pt idx="17">
                  <c:v>1050</c:v>
                </c:pt>
                <c:pt idx="18">
                  <c:v>1310</c:v>
                </c:pt>
                <c:pt idx="19">
                  <c:v>1645</c:v>
                </c:pt>
                <c:pt idx="20">
                  <c:v>1565</c:v>
                </c:pt>
                <c:pt idx="21">
                  <c:v>1215</c:v>
                </c:pt>
                <c:pt idx="22">
                  <c:v>1275</c:v>
                </c:pt>
                <c:pt idx="23">
                  <c:v>1465</c:v>
                </c:pt>
                <c:pt idx="24">
                  <c:v>1080</c:v>
                </c:pt>
                <c:pt idx="25">
                  <c:v>975</c:v>
                </c:pt>
                <c:pt idx="26">
                  <c:v>1040</c:v>
                </c:pt>
                <c:pt idx="27">
                  <c:v>1340</c:v>
                </c:pt>
                <c:pt idx="28">
                  <c:v>865</c:v>
                </c:pt>
                <c:pt idx="29">
                  <c:v>1175</c:v>
                </c:pt>
                <c:pt idx="30">
                  <c:v>1080</c:v>
                </c:pt>
                <c:pt idx="31">
                  <c:v>1500</c:v>
                </c:pt>
                <c:pt idx="32">
                  <c:v>1175</c:v>
                </c:pt>
                <c:pt idx="33">
                  <c:v>1050</c:v>
                </c:pt>
                <c:pt idx="34">
                  <c:v>1365</c:v>
                </c:pt>
                <c:pt idx="35">
                  <c:v>1465</c:v>
                </c:pt>
                <c:pt idx="36">
                  <c:v>1215</c:v>
                </c:pt>
                <c:pt idx="37">
                  <c:v>1365</c:v>
                </c:pt>
                <c:pt idx="38">
                  <c:v>1140</c:v>
                </c:pt>
                <c:pt idx="39">
                  <c:v>1005</c:v>
                </c:pt>
              </c:numCache>
            </c:numRef>
          </c:yVal>
          <c:smooth val="0"/>
          <c:extLst>
            <c:ext xmlns:c16="http://schemas.microsoft.com/office/drawing/2014/chart" uri="{C3380CC4-5D6E-409C-BE32-E72D297353CC}">
              <c16:uniqueId val="{00000000-4C50-4A08-9DD0-6569413D9211}"/>
            </c:ext>
          </c:extLst>
        </c:ser>
        <c:dLbls>
          <c:showLegendKey val="0"/>
          <c:showVal val="0"/>
          <c:showCatName val="0"/>
          <c:showSerName val="0"/>
          <c:showPercent val="0"/>
          <c:showBubbleSize val="0"/>
        </c:dLbls>
        <c:axId val="622192000"/>
        <c:axId val="622192960"/>
      </c:scatterChart>
      <c:valAx>
        <c:axId val="622192000"/>
        <c:scaling>
          <c:orientation val="minMax"/>
          <c:min val="10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Size</a:t>
                </a:r>
                <a:r>
                  <a:rPr lang="en-IN" sz="1200" b="1" baseline="0"/>
                  <a:t> of house </a:t>
                </a:r>
                <a:endParaRPr lang="en-IN"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92960"/>
        <c:crosses val="autoZero"/>
        <c:crossBetween val="midCat"/>
      </c:valAx>
      <c:valAx>
        <c:axId val="622192960"/>
        <c:scaling>
          <c:orientation val="minMax"/>
          <c:min val="2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Electricity</a:t>
                </a:r>
                <a:r>
                  <a:rPr lang="en-IN" sz="1200" b="1" baseline="0"/>
                  <a:t> Consumption </a:t>
                </a:r>
                <a:endParaRPr lang="en-IN" sz="12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22192000"/>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xVal>
            <c:numRef>
              <c:f>'CA 11'!$G$71:$G$110</c:f>
              <c:numCache>
                <c:formatCode>General</c:formatCode>
                <c:ptCount val="40"/>
                <c:pt idx="0">
                  <c:v>1.25</c:v>
                </c:pt>
                <c:pt idx="1">
                  <c:v>3.75</c:v>
                </c:pt>
                <c:pt idx="2">
                  <c:v>6.25</c:v>
                </c:pt>
                <c:pt idx="3">
                  <c:v>8.75</c:v>
                </c:pt>
                <c:pt idx="4">
                  <c:v>11.25</c:v>
                </c:pt>
                <c:pt idx="5">
                  <c:v>13.75</c:v>
                </c:pt>
                <c:pt idx="6">
                  <c:v>16.25</c:v>
                </c:pt>
                <c:pt idx="7">
                  <c:v>18.75</c:v>
                </c:pt>
                <c:pt idx="8">
                  <c:v>21.25</c:v>
                </c:pt>
                <c:pt idx="9">
                  <c:v>23.75</c:v>
                </c:pt>
                <c:pt idx="10">
                  <c:v>26.25</c:v>
                </c:pt>
                <c:pt idx="11">
                  <c:v>28.75</c:v>
                </c:pt>
                <c:pt idx="12">
                  <c:v>31.25</c:v>
                </c:pt>
                <c:pt idx="13">
                  <c:v>33.75</c:v>
                </c:pt>
                <c:pt idx="14">
                  <c:v>36.25</c:v>
                </c:pt>
                <c:pt idx="15">
                  <c:v>38.75</c:v>
                </c:pt>
                <c:pt idx="16">
                  <c:v>41.25</c:v>
                </c:pt>
                <c:pt idx="17">
                  <c:v>43.75</c:v>
                </c:pt>
                <c:pt idx="18">
                  <c:v>46.25</c:v>
                </c:pt>
                <c:pt idx="19">
                  <c:v>48.75</c:v>
                </c:pt>
                <c:pt idx="20">
                  <c:v>51.25</c:v>
                </c:pt>
                <c:pt idx="21">
                  <c:v>53.75</c:v>
                </c:pt>
                <c:pt idx="22">
                  <c:v>56.25</c:v>
                </c:pt>
                <c:pt idx="23">
                  <c:v>58.75</c:v>
                </c:pt>
                <c:pt idx="24">
                  <c:v>61.25</c:v>
                </c:pt>
                <c:pt idx="25">
                  <c:v>63.75</c:v>
                </c:pt>
                <c:pt idx="26">
                  <c:v>66.25</c:v>
                </c:pt>
                <c:pt idx="27">
                  <c:v>68.75</c:v>
                </c:pt>
                <c:pt idx="28">
                  <c:v>71.25</c:v>
                </c:pt>
                <c:pt idx="29">
                  <c:v>73.75</c:v>
                </c:pt>
                <c:pt idx="30">
                  <c:v>76.25</c:v>
                </c:pt>
                <c:pt idx="31">
                  <c:v>78.75</c:v>
                </c:pt>
                <c:pt idx="32">
                  <c:v>81.25</c:v>
                </c:pt>
                <c:pt idx="33">
                  <c:v>83.75</c:v>
                </c:pt>
                <c:pt idx="34">
                  <c:v>86.25</c:v>
                </c:pt>
                <c:pt idx="35">
                  <c:v>88.75</c:v>
                </c:pt>
                <c:pt idx="36">
                  <c:v>91.25</c:v>
                </c:pt>
                <c:pt idx="37">
                  <c:v>93.75</c:v>
                </c:pt>
                <c:pt idx="38">
                  <c:v>96.25</c:v>
                </c:pt>
                <c:pt idx="39">
                  <c:v>98.75</c:v>
                </c:pt>
              </c:numCache>
            </c:numRef>
          </c:xVal>
          <c:yVal>
            <c:numRef>
              <c:f>'CA 11'!$H$71:$H$110</c:f>
              <c:numCache>
                <c:formatCode>General</c:formatCode>
                <c:ptCount val="40"/>
                <c:pt idx="0">
                  <c:v>865</c:v>
                </c:pt>
                <c:pt idx="1">
                  <c:v>925</c:v>
                </c:pt>
                <c:pt idx="2">
                  <c:v>975</c:v>
                </c:pt>
                <c:pt idx="3">
                  <c:v>1005</c:v>
                </c:pt>
                <c:pt idx="4">
                  <c:v>1040</c:v>
                </c:pt>
                <c:pt idx="5">
                  <c:v>1050</c:v>
                </c:pt>
                <c:pt idx="6">
                  <c:v>1050</c:v>
                </c:pt>
                <c:pt idx="7">
                  <c:v>1060</c:v>
                </c:pt>
                <c:pt idx="8">
                  <c:v>1060</c:v>
                </c:pt>
                <c:pt idx="9">
                  <c:v>1075</c:v>
                </c:pt>
                <c:pt idx="10">
                  <c:v>1075</c:v>
                </c:pt>
                <c:pt idx="11">
                  <c:v>1080</c:v>
                </c:pt>
                <c:pt idx="12">
                  <c:v>1080</c:v>
                </c:pt>
                <c:pt idx="13">
                  <c:v>1140</c:v>
                </c:pt>
                <c:pt idx="14">
                  <c:v>1140</c:v>
                </c:pt>
                <c:pt idx="15">
                  <c:v>1150</c:v>
                </c:pt>
                <c:pt idx="16">
                  <c:v>1150</c:v>
                </c:pt>
                <c:pt idx="17">
                  <c:v>1175</c:v>
                </c:pt>
                <c:pt idx="18">
                  <c:v>1175</c:v>
                </c:pt>
                <c:pt idx="19">
                  <c:v>1215</c:v>
                </c:pt>
                <c:pt idx="20">
                  <c:v>1215</c:v>
                </c:pt>
                <c:pt idx="21">
                  <c:v>1275</c:v>
                </c:pt>
                <c:pt idx="22">
                  <c:v>1275</c:v>
                </c:pt>
                <c:pt idx="23">
                  <c:v>1310</c:v>
                </c:pt>
                <c:pt idx="24">
                  <c:v>1310</c:v>
                </c:pt>
                <c:pt idx="25">
                  <c:v>1340</c:v>
                </c:pt>
                <c:pt idx="26">
                  <c:v>1340</c:v>
                </c:pt>
                <c:pt idx="27">
                  <c:v>1365</c:v>
                </c:pt>
                <c:pt idx="28">
                  <c:v>1365</c:v>
                </c:pt>
                <c:pt idx="29">
                  <c:v>1365</c:v>
                </c:pt>
                <c:pt idx="30">
                  <c:v>1365</c:v>
                </c:pt>
                <c:pt idx="31">
                  <c:v>1425</c:v>
                </c:pt>
                <c:pt idx="32">
                  <c:v>1425</c:v>
                </c:pt>
                <c:pt idx="33">
                  <c:v>1465</c:v>
                </c:pt>
                <c:pt idx="34">
                  <c:v>1465</c:v>
                </c:pt>
                <c:pt idx="35">
                  <c:v>1500</c:v>
                </c:pt>
                <c:pt idx="36">
                  <c:v>1545</c:v>
                </c:pt>
                <c:pt idx="37">
                  <c:v>1565</c:v>
                </c:pt>
                <c:pt idx="38">
                  <c:v>1620</c:v>
                </c:pt>
                <c:pt idx="39">
                  <c:v>1645</c:v>
                </c:pt>
              </c:numCache>
            </c:numRef>
          </c:yVal>
          <c:smooth val="0"/>
          <c:extLst>
            <c:ext xmlns:c16="http://schemas.microsoft.com/office/drawing/2014/chart" uri="{C3380CC4-5D6E-409C-BE32-E72D297353CC}">
              <c16:uniqueId val="{00000001-FE10-4C4A-BA9E-C33047E0BBB3}"/>
            </c:ext>
          </c:extLst>
        </c:ser>
        <c:dLbls>
          <c:showLegendKey val="0"/>
          <c:showVal val="0"/>
          <c:showCatName val="0"/>
          <c:showSerName val="0"/>
          <c:showPercent val="0"/>
          <c:showBubbleSize val="0"/>
        </c:dLbls>
        <c:axId val="622089280"/>
        <c:axId val="622090240"/>
      </c:scatterChart>
      <c:valAx>
        <c:axId val="622089280"/>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622090240"/>
        <c:crosses val="autoZero"/>
        <c:crossBetween val="midCat"/>
      </c:valAx>
      <c:valAx>
        <c:axId val="622090240"/>
        <c:scaling>
          <c:orientation val="minMax"/>
        </c:scaling>
        <c:delete val="0"/>
        <c:axPos val="l"/>
        <c:title>
          <c:tx>
            <c:rich>
              <a:bodyPr/>
              <a:lstStyle/>
              <a:p>
                <a:pPr>
                  <a:defRPr/>
                </a:pPr>
                <a:r>
                  <a:rPr lang="en-IN"/>
                  <a:t>Electricity Consumption (in kWh)</a:t>
                </a:r>
              </a:p>
            </c:rich>
          </c:tx>
          <c:overlay val="0"/>
        </c:title>
        <c:numFmt formatCode="General" sourceLinked="1"/>
        <c:majorTickMark val="out"/>
        <c:minorTickMark val="none"/>
        <c:tickLblPos val="nextTo"/>
        <c:crossAx val="622089280"/>
        <c:crosses val="autoZero"/>
        <c:crossBetween val="midCat"/>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'CA 2'!$H$33</c:f>
              <c:strCache>
                <c:ptCount val="1"/>
                <c:pt idx="0">
                  <c:v>Sample Mean</c:v>
                </c:pt>
              </c:strCache>
            </c:strRef>
          </c:tx>
          <c:spPr>
            <a:ln w="28575" cap="rnd">
              <a:solidFill>
                <a:schemeClr val="accent1"/>
              </a:solidFill>
              <a:round/>
            </a:ln>
            <a:effectLst/>
          </c:spPr>
          <c:marker>
            <c:symbol val="circle"/>
            <c:size val="5"/>
            <c:spPr>
              <a:solidFill>
                <a:schemeClr val="accent2">
                  <a:lumMod val="50000"/>
                </a:schemeClr>
              </a:solidFill>
              <a:ln w="9525">
                <a:solidFill>
                  <a:schemeClr val="accent2">
                    <a:lumMod val="50000"/>
                  </a:schemeClr>
                </a:solidFill>
              </a:ln>
              <a:effectLst/>
            </c:spPr>
          </c:marker>
          <c:cat>
            <c:numRef>
              <c:f>('CA 2'!$B$34:$B$40,'CA 2'!$B$42,'CA 2'!$B$44:$B$45)</c:f>
              <c:numCache>
                <c:formatCode>General</c:formatCode>
                <c:ptCount val="10"/>
                <c:pt idx="0">
                  <c:v>1</c:v>
                </c:pt>
                <c:pt idx="1">
                  <c:v>2</c:v>
                </c:pt>
                <c:pt idx="2">
                  <c:v>3</c:v>
                </c:pt>
                <c:pt idx="3">
                  <c:v>4</c:v>
                </c:pt>
                <c:pt idx="4">
                  <c:v>5</c:v>
                </c:pt>
                <c:pt idx="5">
                  <c:v>6</c:v>
                </c:pt>
                <c:pt idx="6">
                  <c:v>7</c:v>
                </c:pt>
                <c:pt idx="7">
                  <c:v>9</c:v>
                </c:pt>
                <c:pt idx="8">
                  <c:v>11</c:v>
                </c:pt>
                <c:pt idx="9">
                  <c:v>12</c:v>
                </c:pt>
              </c:numCache>
            </c:numRef>
          </c:cat>
          <c:val>
            <c:numRef>
              <c:f>('CA 2'!$H$34:$H$40,'CA 2'!$H$42,'CA 2'!$H$44:$H$45)</c:f>
              <c:numCache>
                <c:formatCode>General</c:formatCode>
                <c:ptCount val="10"/>
                <c:pt idx="0">
                  <c:v>69.400000000000006</c:v>
                </c:pt>
                <c:pt idx="1">
                  <c:v>63.4</c:v>
                </c:pt>
                <c:pt idx="2">
                  <c:v>57</c:v>
                </c:pt>
                <c:pt idx="3">
                  <c:v>68</c:v>
                </c:pt>
                <c:pt idx="4">
                  <c:v>57.4</c:v>
                </c:pt>
                <c:pt idx="5">
                  <c:v>82</c:v>
                </c:pt>
                <c:pt idx="6">
                  <c:v>85</c:v>
                </c:pt>
                <c:pt idx="7">
                  <c:v>46</c:v>
                </c:pt>
                <c:pt idx="8">
                  <c:v>93.6</c:v>
                </c:pt>
                <c:pt idx="9">
                  <c:v>95.6</c:v>
                </c:pt>
              </c:numCache>
            </c:numRef>
          </c:val>
          <c:smooth val="0"/>
          <c:extLst>
            <c:ext xmlns:c16="http://schemas.microsoft.com/office/drawing/2014/chart" uri="{C3380CC4-5D6E-409C-BE32-E72D297353CC}">
              <c16:uniqueId val="{00000000-913E-42AE-A153-64BF5F19EDD5}"/>
            </c:ext>
          </c:extLst>
        </c:ser>
        <c:ser>
          <c:idx val="1"/>
          <c:order val="1"/>
          <c:tx>
            <c:strRef>
              <c:f>'CA 2'!$M$33</c:f>
              <c:strCache>
                <c:ptCount val="1"/>
                <c:pt idx="0">
                  <c:v>Revised Centre line</c:v>
                </c:pt>
              </c:strCache>
            </c:strRef>
          </c:tx>
          <c:spPr>
            <a:ln w="28575" cap="rnd">
              <a:solidFill>
                <a:schemeClr val="accent2"/>
              </a:solidFill>
              <a:prstDash val="solid"/>
              <a:round/>
            </a:ln>
            <a:effectLst/>
          </c:spPr>
          <c:marker>
            <c:symbol val="none"/>
          </c:marker>
          <c:cat>
            <c:numRef>
              <c:f>('CA 2'!$B$34:$B$40,'CA 2'!$B$42,'CA 2'!$B$44:$B$45)</c:f>
              <c:numCache>
                <c:formatCode>General</c:formatCode>
                <c:ptCount val="10"/>
                <c:pt idx="0">
                  <c:v>1</c:v>
                </c:pt>
                <c:pt idx="1">
                  <c:v>2</c:v>
                </c:pt>
                <c:pt idx="2">
                  <c:v>3</c:v>
                </c:pt>
                <c:pt idx="3">
                  <c:v>4</c:v>
                </c:pt>
                <c:pt idx="4">
                  <c:v>5</c:v>
                </c:pt>
                <c:pt idx="5">
                  <c:v>6</c:v>
                </c:pt>
                <c:pt idx="6">
                  <c:v>7</c:v>
                </c:pt>
                <c:pt idx="7">
                  <c:v>9</c:v>
                </c:pt>
                <c:pt idx="8">
                  <c:v>11</c:v>
                </c:pt>
                <c:pt idx="9">
                  <c:v>12</c:v>
                </c:pt>
              </c:numCache>
            </c:numRef>
          </c:cat>
          <c:val>
            <c:numRef>
              <c:f>('CA 2'!$M$34:$M$40,'CA 2'!$M$42,'CA 2'!$M$44:$M$45)</c:f>
              <c:numCache>
                <c:formatCode>0.000</c:formatCode>
                <c:ptCount val="10"/>
                <c:pt idx="0">
                  <c:v>71.740000000000009</c:v>
                </c:pt>
                <c:pt idx="1">
                  <c:v>71.740000000000009</c:v>
                </c:pt>
                <c:pt idx="2">
                  <c:v>71.740000000000009</c:v>
                </c:pt>
                <c:pt idx="3">
                  <c:v>71.740000000000009</c:v>
                </c:pt>
                <c:pt idx="4">
                  <c:v>71.740000000000009</c:v>
                </c:pt>
                <c:pt idx="5">
                  <c:v>71.740000000000009</c:v>
                </c:pt>
                <c:pt idx="6">
                  <c:v>71.740000000000009</c:v>
                </c:pt>
                <c:pt idx="7">
                  <c:v>71.740000000000009</c:v>
                </c:pt>
                <c:pt idx="8">
                  <c:v>71.740000000000009</c:v>
                </c:pt>
                <c:pt idx="9">
                  <c:v>71.740000000000009</c:v>
                </c:pt>
              </c:numCache>
            </c:numRef>
          </c:val>
          <c:smooth val="0"/>
          <c:extLst>
            <c:ext xmlns:c16="http://schemas.microsoft.com/office/drawing/2014/chart" uri="{C3380CC4-5D6E-409C-BE32-E72D297353CC}">
              <c16:uniqueId val="{00000001-913E-42AE-A153-64BF5F19EDD5}"/>
            </c:ext>
          </c:extLst>
        </c:ser>
        <c:ser>
          <c:idx val="2"/>
          <c:order val="2"/>
          <c:tx>
            <c:strRef>
              <c:f>'CA 2'!$N$33</c:f>
              <c:strCache>
                <c:ptCount val="1"/>
                <c:pt idx="0">
                  <c:v>Revised  UCL</c:v>
                </c:pt>
              </c:strCache>
            </c:strRef>
          </c:tx>
          <c:spPr>
            <a:ln w="28575" cap="rnd">
              <a:solidFill>
                <a:schemeClr val="accent3"/>
              </a:solidFill>
              <a:prstDash val="dash"/>
              <a:round/>
            </a:ln>
            <a:effectLst/>
          </c:spPr>
          <c:marker>
            <c:symbol val="none"/>
          </c:marker>
          <c:cat>
            <c:numRef>
              <c:f>('CA 2'!$B$34:$B$40,'CA 2'!$B$42,'CA 2'!$B$44:$B$45)</c:f>
              <c:numCache>
                <c:formatCode>General</c:formatCode>
                <c:ptCount val="10"/>
                <c:pt idx="0">
                  <c:v>1</c:v>
                </c:pt>
                <c:pt idx="1">
                  <c:v>2</c:v>
                </c:pt>
                <c:pt idx="2">
                  <c:v>3</c:v>
                </c:pt>
                <c:pt idx="3">
                  <c:v>4</c:v>
                </c:pt>
                <c:pt idx="4">
                  <c:v>5</c:v>
                </c:pt>
                <c:pt idx="5">
                  <c:v>6</c:v>
                </c:pt>
                <c:pt idx="6">
                  <c:v>7</c:v>
                </c:pt>
                <c:pt idx="7">
                  <c:v>9</c:v>
                </c:pt>
                <c:pt idx="8">
                  <c:v>11</c:v>
                </c:pt>
                <c:pt idx="9">
                  <c:v>12</c:v>
                </c:pt>
              </c:numCache>
            </c:numRef>
          </c:cat>
          <c:val>
            <c:numRef>
              <c:f>('CA 2'!$N$34:$N$40,'CA 2'!$N$42,'CA 2'!$N$44:$N$45)</c:f>
              <c:numCache>
                <c:formatCode>0.000</c:formatCode>
                <c:ptCount val="10"/>
                <c:pt idx="0">
                  <c:v>106.07150000000001</c:v>
                </c:pt>
                <c:pt idx="1">
                  <c:v>106.07150000000001</c:v>
                </c:pt>
                <c:pt idx="2">
                  <c:v>106.07150000000001</c:v>
                </c:pt>
                <c:pt idx="3">
                  <c:v>106.07150000000001</c:v>
                </c:pt>
                <c:pt idx="4">
                  <c:v>106.07150000000001</c:v>
                </c:pt>
                <c:pt idx="5">
                  <c:v>106.07150000000001</c:v>
                </c:pt>
                <c:pt idx="6">
                  <c:v>106.07150000000001</c:v>
                </c:pt>
                <c:pt idx="7">
                  <c:v>106.07150000000001</c:v>
                </c:pt>
                <c:pt idx="8">
                  <c:v>106.07150000000001</c:v>
                </c:pt>
                <c:pt idx="9">
                  <c:v>106.07150000000001</c:v>
                </c:pt>
              </c:numCache>
            </c:numRef>
          </c:val>
          <c:smooth val="0"/>
          <c:extLst>
            <c:ext xmlns:c16="http://schemas.microsoft.com/office/drawing/2014/chart" uri="{C3380CC4-5D6E-409C-BE32-E72D297353CC}">
              <c16:uniqueId val="{00000002-913E-42AE-A153-64BF5F19EDD5}"/>
            </c:ext>
          </c:extLst>
        </c:ser>
        <c:ser>
          <c:idx val="3"/>
          <c:order val="3"/>
          <c:tx>
            <c:strRef>
              <c:f>'CA 2'!$O$33</c:f>
              <c:strCache>
                <c:ptCount val="1"/>
                <c:pt idx="0">
                  <c:v>Revised LCL</c:v>
                </c:pt>
              </c:strCache>
            </c:strRef>
          </c:tx>
          <c:spPr>
            <a:ln w="28575" cap="rnd">
              <a:solidFill>
                <a:schemeClr val="accent4"/>
              </a:solidFill>
              <a:prstDash val="dash"/>
              <a:round/>
            </a:ln>
            <a:effectLst/>
          </c:spPr>
          <c:marker>
            <c:symbol val="none"/>
          </c:marker>
          <c:cat>
            <c:numRef>
              <c:f>('CA 2'!$B$34:$B$40,'CA 2'!$B$42,'CA 2'!$B$44:$B$45)</c:f>
              <c:numCache>
                <c:formatCode>General</c:formatCode>
                <c:ptCount val="10"/>
                <c:pt idx="0">
                  <c:v>1</c:v>
                </c:pt>
                <c:pt idx="1">
                  <c:v>2</c:v>
                </c:pt>
                <c:pt idx="2">
                  <c:v>3</c:v>
                </c:pt>
                <c:pt idx="3">
                  <c:v>4</c:v>
                </c:pt>
                <c:pt idx="4">
                  <c:v>5</c:v>
                </c:pt>
                <c:pt idx="5">
                  <c:v>6</c:v>
                </c:pt>
                <c:pt idx="6">
                  <c:v>7</c:v>
                </c:pt>
                <c:pt idx="7">
                  <c:v>9</c:v>
                </c:pt>
                <c:pt idx="8">
                  <c:v>11</c:v>
                </c:pt>
                <c:pt idx="9">
                  <c:v>12</c:v>
                </c:pt>
              </c:numCache>
            </c:numRef>
          </c:cat>
          <c:val>
            <c:numRef>
              <c:f>('CA 2'!$O$34:$O$40,'CA 2'!$O$42,'CA 2'!$O$44:$O$45)</c:f>
              <c:numCache>
                <c:formatCode>0.000</c:formatCode>
                <c:ptCount val="10"/>
                <c:pt idx="0">
                  <c:v>37.408500000000011</c:v>
                </c:pt>
                <c:pt idx="1">
                  <c:v>37.408500000000011</c:v>
                </c:pt>
                <c:pt idx="2">
                  <c:v>37.408500000000011</c:v>
                </c:pt>
                <c:pt idx="3">
                  <c:v>37.408500000000011</c:v>
                </c:pt>
                <c:pt idx="4">
                  <c:v>37.408500000000011</c:v>
                </c:pt>
                <c:pt idx="5">
                  <c:v>37.408500000000011</c:v>
                </c:pt>
                <c:pt idx="6">
                  <c:v>37.408500000000011</c:v>
                </c:pt>
                <c:pt idx="7">
                  <c:v>37.408500000000011</c:v>
                </c:pt>
                <c:pt idx="8">
                  <c:v>37.408500000000011</c:v>
                </c:pt>
                <c:pt idx="9">
                  <c:v>37.408500000000011</c:v>
                </c:pt>
              </c:numCache>
            </c:numRef>
          </c:val>
          <c:smooth val="0"/>
          <c:extLst>
            <c:ext xmlns:c16="http://schemas.microsoft.com/office/drawing/2014/chart" uri="{C3380CC4-5D6E-409C-BE32-E72D297353CC}">
              <c16:uniqueId val="{00000003-913E-42AE-A153-64BF5F19EDD5}"/>
            </c:ext>
          </c:extLst>
        </c:ser>
        <c:dLbls>
          <c:showLegendKey val="0"/>
          <c:showVal val="0"/>
          <c:showCatName val="0"/>
          <c:showSerName val="0"/>
          <c:showPercent val="0"/>
          <c:showBubbleSize val="0"/>
        </c:dLbls>
        <c:marker val="1"/>
        <c:smooth val="0"/>
        <c:axId val="1930955519"/>
        <c:axId val="1930943999"/>
      </c:lineChart>
      <c:catAx>
        <c:axId val="1930955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Sample</a:t>
                </a:r>
                <a:r>
                  <a:rPr lang="en-IN" sz="1400" b="1" baseline="0"/>
                  <a:t> No</a:t>
                </a:r>
                <a:r>
                  <a:rPr lang="en-IN" b="1" baseline="0"/>
                  <a:t>.</a:t>
                </a:r>
                <a:endParaRPr lang="en-IN" b="1"/>
              </a:p>
            </c:rich>
          </c:tx>
          <c:layout>
            <c:manualLayout>
              <c:xMode val="edge"/>
              <c:yMode val="edge"/>
              <c:x val="0.42376403006277058"/>
              <c:y val="0.766287654274261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30943999"/>
        <c:crosses val="autoZero"/>
        <c:auto val="1"/>
        <c:lblAlgn val="ctr"/>
        <c:lblOffset val="100"/>
        <c:noMultiLvlLbl val="0"/>
      </c:catAx>
      <c:valAx>
        <c:axId val="19309439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Life of Bulbs</a:t>
                </a:r>
              </a:p>
            </c:rich>
          </c:tx>
          <c:layout>
            <c:manualLayout>
              <c:xMode val="edge"/>
              <c:yMode val="edge"/>
              <c:x val="2.6337445456319337E-2"/>
              <c:y val="0.24133116481484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30955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'CA 3'!$H$4</c:f>
              <c:strCache>
                <c:ptCount val="1"/>
                <c:pt idx="0">
                  <c:v>Sample Mean </c:v>
                </c:pt>
              </c:strCache>
            </c:strRef>
          </c:tx>
          <c:spPr>
            <a:ln w="28575" cap="rnd">
              <a:solidFill>
                <a:schemeClr val="accent1"/>
              </a:solidFill>
              <a:round/>
            </a:ln>
            <a:effectLst/>
          </c:spPr>
          <c:marker>
            <c:symbol val="circle"/>
            <c:size val="5"/>
            <c:spPr>
              <a:solidFill>
                <a:schemeClr val="accent2">
                  <a:lumMod val="50000"/>
                </a:schemeClr>
              </a:solidFill>
              <a:ln w="9525">
                <a:solidFill>
                  <a:schemeClr val="accent1"/>
                </a:solidFill>
              </a:ln>
              <a:effectLst/>
            </c:spPr>
          </c:marker>
          <c:val>
            <c:numRef>
              <c:f>'CA 3'!$H$5:$H$16</c:f>
              <c:numCache>
                <c:formatCode>General</c:formatCode>
                <c:ptCount val="12"/>
                <c:pt idx="0">
                  <c:v>69.400000000000006</c:v>
                </c:pt>
                <c:pt idx="1">
                  <c:v>63.4</c:v>
                </c:pt>
                <c:pt idx="2">
                  <c:v>57</c:v>
                </c:pt>
                <c:pt idx="3">
                  <c:v>68</c:v>
                </c:pt>
                <c:pt idx="4">
                  <c:v>57.4</c:v>
                </c:pt>
                <c:pt idx="5">
                  <c:v>82</c:v>
                </c:pt>
                <c:pt idx="6">
                  <c:v>85</c:v>
                </c:pt>
                <c:pt idx="7">
                  <c:v>33.4</c:v>
                </c:pt>
                <c:pt idx="8">
                  <c:v>46</c:v>
                </c:pt>
                <c:pt idx="9">
                  <c:v>112.4</c:v>
                </c:pt>
                <c:pt idx="10">
                  <c:v>93.6</c:v>
                </c:pt>
                <c:pt idx="11">
                  <c:v>95.6</c:v>
                </c:pt>
              </c:numCache>
            </c:numRef>
          </c:val>
          <c:smooth val="0"/>
          <c:extLst>
            <c:ext xmlns:c16="http://schemas.microsoft.com/office/drawing/2014/chart" uri="{C3380CC4-5D6E-409C-BE32-E72D297353CC}">
              <c16:uniqueId val="{00000000-B1C3-432F-80D0-C90B8EB990F6}"/>
            </c:ext>
          </c:extLst>
        </c:ser>
        <c:ser>
          <c:idx val="1"/>
          <c:order val="1"/>
          <c:tx>
            <c:strRef>
              <c:f>'CA 3'!$J$4</c:f>
              <c:strCache>
                <c:ptCount val="1"/>
                <c:pt idx="0">
                  <c:v>Centre line</c:v>
                </c:pt>
              </c:strCache>
            </c:strRef>
          </c:tx>
          <c:spPr>
            <a:ln w="28575" cap="rnd">
              <a:solidFill>
                <a:schemeClr val="accent2"/>
              </a:solidFill>
              <a:prstDash val="solid"/>
              <a:round/>
            </a:ln>
            <a:effectLst/>
          </c:spPr>
          <c:marker>
            <c:symbol val="none"/>
          </c:marker>
          <c:val>
            <c:numRef>
              <c:f>'CA 3'!$J$5:$J$16</c:f>
              <c:numCache>
                <c:formatCode>0.0000</c:formatCode>
                <c:ptCount val="12"/>
                <c:pt idx="0">
                  <c:v>71.933333333333337</c:v>
                </c:pt>
                <c:pt idx="1">
                  <c:v>71.933333333333337</c:v>
                </c:pt>
                <c:pt idx="2">
                  <c:v>71.933333333333337</c:v>
                </c:pt>
                <c:pt idx="3">
                  <c:v>71.933333333333337</c:v>
                </c:pt>
                <c:pt idx="4">
                  <c:v>71.933333333333337</c:v>
                </c:pt>
                <c:pt idx="5">
                  <c:v>71.933333333333337</c:v>
                </c:pt>
                <c:pt idx="6">
                  <c:v>71.933333333333337</c:v>
                </c:pt>
                <c:pt idx="7">
                  <c:v>71.933333333333337</c:v>
                </c:pt>
                <c:pt idx="8">
                  <c:v>71.933333333333337</c:v>
                </c:pt>
                <c:pt idx="9">
                  <c:v>71.933333333333337</c:v>
                </c:pt>
                <c:pt idx="10">
                  <c:v>71.933333333333337</c:v>
                </c:pt>
                <c:pt idx="11">
                  <c:v>71.933333333333337</c:v>
                </c:pt>
              </c:numCache>
            </c:numRef>
          </c:val>
          <c:smooth val="0"/>
          <c:extLst>
            <c:ext xmlns:c16="http://schemas.microsoft.com/office/drawing/2014/chart" uri="{C3380CC4-5D6E-409C-BE32-E72D297353CC}">
              <c16:uniqueId val="{00000001-B1C3-432F-80D0-C90B8EB990F6}"/>
            </c:ext>
          </c:extLst>
        </c:ser>
        <c:ser>
          <c:idx val="2"/>
          <c:order val="2"/>
          <c:tx>
            <c:strRef>
              <c:f>'CA 3'!$K$4</c:f>
              <c:strCache>
                <c:ptCount val="1"/>
                <c:pt idx="0">
                  <c:v>UCL</c:v>
                </c:pt>
              </c:strCache>
            </c:strRef>
          </c:tx>
          <c:spPr>
            <a:ln w="28575" cap="rnd">
              <a:solidFill>
                <a:schemeClr val="accent3"/>
              </a:solidFill>
              <a:prstDash val="dash"/>
              <a:round/>
            </a:ln>
            <a:effectLst/>
          </c:spPr>
          <c:marker>
            <c:symbol val="none"/>
          </c:marker>
          <c:val>
            <c:numRef>
              <c:f>'CA 3'!$K$5:$K$16</c:f>
              <c:numCache>
                <c:formatCode>0.0000</c:formatCode>
                <c:ptCount val="12"/>
                <c:pt idx="0">
                  <c:v>106.51756017583915</c:v>
                </c:pt>
                <c:pt idx="1">
                  <c:v>106.51756017583915</c:v>
                </c:pt>
                <c:pt idx="2">
                  <c:v>106.51756017583915</c:v>
                </c:pt>
                <c:pt idx="3">
                  <c:v>106.51756017583915</c:v>
                </c:pt>
                <c:pt idx="4">
                  <c:v>106.51756017583915</c:v>
                </c:pt>
                <c:pt idx="5">
                  <c:v>106.51756017583915</c:v>
                </c:pt>
                <c:pt idx="6">
                  <c:v>106.51756017583915</c:v>
                </c:pt>
                <c:pt idx="7">
                  <c:v>106.51756017583915</c:v>
                </c:pt>
                <c:pt idx="8">
                  <c:v>106.51756017583915</c:v>
                </c:pt>
                <c:pt idx="9">
                  <c:v>106.51756017583915</c:v>
                </c:pt>
                <c:pt idx="10">
                  <c:v>106.51756017583915</c:v>
                </c:pt>
                <c:pt idx="11">
                  <c:v>106.51756017583915</c:v>
                </c:pt>
              </c:numCache>
            </c:numRef>
          </c:val>
          <c:smooth val="0"/>
          <c:extLst>
            <c:ext xmlns:c16="http://schemas.microsoft.com/office/drawing/2014/chart" uri="{C3380CC4-5D6E-409C-BE32-E72D297353CC}">
              <c16:uniqueId val="{00000002-B1C3-432F-80D0-C90B8EB990F6}"/>
            </c:ext>
          </c:extLst>
        </c:ser>
        <c:ser>
          <c:idx val="3"/>
          <c:order val="3"/>
          <c:tx>
            <c:strRef>
              <c:f>'CA 3'!$L$4</c:f>
              <c:strCache>
                <c:ptCount val="1"/>
                <c:pt idx="0">
                  <c:v>LCL</c:v>
                </c:pt>
              </c:strCache>
            </c:strRef>
          </c:tx>
          <c:spPr>
            <a:ln w="28575" cap="rnd">
              <a:solidFill>
                <a:schemeClr val="accent4"/>
              </a:solidFill>
              <a:prstDash val="dash"/>
              <a:round/>
            </a:ln>
            <a:effectLst/>
          </c:spPr>
          <c:marker>
            <c:symbol val="none"/>
          </c:marker>
          <c:val>
            <c:numRef>
              <c:f>'CA 3'!$L$5:$L$16</c:f>
              <c:numCache>
                <c:formatCode>0.0000</c:formatCode>
                <c:ptCount val="12"/>
                <c:pt idx="0">
                  <c:v>37.349106490827531</c:v>
                </c:pt>
                <c:pt idx="1">
                  <c:v>37.349106490827531</c:v>
                </c:pt>
                <c:pt idx="2">
                  <c:v>37.349106490827531</c:v>
                </c:pt>
                <c:pt idx="3">
                  <c:v>37.349106490827531</c:v>
                </c:pt>
                <c:pt idx="4">
                  <c:v>37.349106490827531</c:v>
                </c:pt>
                <c:pt idx="5">
                  <c:v>37.349106490827531</c:v>
                </c:pt>
                <c:pt idx="6">
                  <c:v>37.349106490827531</c:v>
                </c:pt>
                <c:pt idx="7">
                  <c:v>37.349106490827531</c:v>
                </c:pt>
                <c:pt idx="8">
                  <c:v>37.349106490827531</c:v>
                </c:pt>
                <c:pt idx="9">
                  <c:v>37.349106490827531</c:v>
                </c:pt>
                <c:pt idx="10">
                  <c:v>37.349106490827531</c:v>
                </c:pt>
                <c:pt idx="11">
                  <c:v>37.349106490827531</c:v>
                </c:pt>
              </c:numCache>
            </c:numRef>
          </c:val>
          <c:smooth val="0"/>
          <c:extLst>
            <c:ext xmlns:c16="http://schemas.microsoft.com/office/drawing/2014/chart" uri="{C3380CC4-5D6E-409C-BE32-E72D297353CC}">
              <c16:uniqueId val="{00000003-B1C3-432F-80D0-C90B8EB990F6}"/>
            </c:ext>
          </c:extLst>
        </c:ser>
        <c:dLbls>
          <c:showLegendKey val="0"/>
          <c:showVal val="0"/>
          <c:showCatName val="0"/>
          <c:showSerName val="0"/>
          <c:showPercent val="0"/>
          <c:showBubbleSize val="0"/>
        </c:dLbls>
        <c:marker val="1"/>
        <c:smooth val="0"/>
        <c:axId val="136417071"/>
        <c:axId val="136416591"/>
      </c:lineChart>
      <c:catAx>
        <c:axId val="136417071"/>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Sample no.</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95000"/>
                <a:lumOff val="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6416591"/>
        <c:crosses val="autoZero"/>
        <c:auto val="1"/>
        <c:lblAlgn val="ctr"/>
        <c:lblOffset val="100"/>
        <c:noMultiLvlLbl val="0"/>
      </c:catAx>
      <c:valAx>
        <c:axId val="136416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IN" sz="1400" b="1"/>
                  <a:t>Life</a:t>
                </a:r>
                <a:r>
                  <a:rPr lang="en-IN" sz="1400" b="1" baseline="0"/>
                  <a:t> Of Bulbs</a:t>
                </a:r>
                <a:endParaRPr lang="en-IN"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a:solidFill>
              <a:schemeClr val="tx1">
                <a:lumMod val="95000"/>
                <a:lumOff val="5000"/>
                <a:alpha val="97000"/>
              </a:schemeClr>
            </a:solid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64170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'CA 3'!$H$34</c:f>
              <c:strCache>
                <c:ptCount val="1"/>
                <c:pt idx="0">
                  <c:v>Sample Mean </c:v>
                </c:pt>
              </c:strCache>
            </c:strRef>
          </c:tx>
          <c:spPr>
            <a:ln w="28575" cap="rnd">
              <a:solidFill>
                <a:schemeClr val="accent1"/>
              </a:solidFill>
              <a:round/>
            </a:ln>
            <a:effectLst/>
          </c:spPr>
          <c:marker>
            <c:symbol val="circle"/>
            <c:size val="5"/>
            <c:spPr>
              <a:solidFill>
                <a:schemeClr val="accent2">
                  <a:lumMod val="50000"/>
                </a:schemeClr>
              </a:solidFill>
              <a:ln w="9525">
                <a:solidFill>
                  <a:schemeClr val="accent1"/>
                </a:solidFill>
              </a:ln>
              <a:effectLst/>
            </c:spPr>
          </c:marker>
          <c:cat>
            <c:numRef>
              <c:f>('CA 3'!$B$35:$B$41,'CA 3'!$B$43,'CA 3'!$B$45:$B$46)</c:f>
              <c:numCache>
                <c:formatCode>General</c:formatCode>
                <c:ptCount val="10"/>
                <c:pt idx="0">
                  <c:v>1</c:v>
                </c:pt>
                <c:pt idx="1">
                  <c:v>2</c:v>
                </c:pt>
                <c:pt idx="2">
                  <c:v>3</c:v>
                </c:pt>
                <c:pt idx="3">
                  <c:v>4</c:v>
                </c:pt>
                <c:pt idx="4">
                  <c:v>5</c:v>
                </c:pt>
                <c:pt idx="5">
                  <c:v>6</c:v>
                </c:pt>
                <c:pt idx="6">
                  <c:v>7</c:v>
                </c:pt>
                <c:pt idx="7">
                  <c:v>9</c:v>
                </c:pt>
                <c:pt idx="8">
                  <c:v>11</c:v>
                </c:pt>
                <c:pt idx="9">
                  <c:v>12</c:v>
                </c:pt>
              </c:numCache>
            </c:numRef>
          </c:cat>
          <c:val>
            <c:numRef>
              <c:f>('CA 3'!$H$35:$H$41,'CA 3'!$H$43,'CA 3'!$H$45:$H$46)</c:f>
              <c:numCache>
                <c:formatCode>General</c:formatCode>
                <c:ptCount val="10"/>
                <c:pt idx="0">
                  <c:v>69.400000000000006</c:v>
                </c:pt>
                <c:pt idx="1">
                  <c:v>63.4</c:v>
                </c:pt>
                <c:pt idx="2">
                  <c:v>57</c:v>
                </c:pt>
                <c:pt idx="3">
                  <c:v>68</c:v>
                </c:pt>
                <c:pt idx="4">
                  <c:v>57.4</c:v>
                </c:pt>
                <c:pt idx="5">
                  <c:v>82</c:v>
                </c:pt>
                <c:pt idx="6">
                  <c:v>85</c:v>
                </c:pt>
                <c:pt idx="7">
                  <c:v>46</c:v>
                </c:pt>
                <c:pt idx="8">
                  <c:v>93.6</c:v>
                </c:pt>
                <c:pt idx="9">
                  <c:v>95.6</c:v>
                </c:pt>
              </c:numCache>
            </c:numRef>
          </c:val>
          <c:smooth val="0"/>
          <c:extLst>
            <c:ext xmlns:c16="http://schemas.microsoft.com/office/drawing/2014/chart" uri="{C3380CC4-5D6E-409C-BE32-E72D297353CC}">
              <c16:uniqueId val="{00000000-571A-4FF5-A4A8-54323DB39A1B}"/>
            </c:ext>
          </c:extLst>
        </c:ser>
        <c:ser>
          <c:idx val="1"/>
          <c:order val="1"/>
          <c:tx>
            <c:strRef>
              <c:f>'CA 3'!$M$34</c:f>
              <c:strCache>
                <c:ptCount val="1"/>
                <c:pt idx="0">
                  <c:v>Centre line</c:v>
                </c:pt>
              </c:strCache>
            </c:strRef>
          </c:tx>
          <c:spPr>
            <a:ln w="28575" cap="rnd">
              <a:solidFill>
                <a:schemeClr val="accent2"/>
              </a:solidFill>
              <a:prstDash val="solid"/>
              <a:round/>
            </a:ln>
            <a:effectLst/>
          </c:spPr>
          <c:marker>
            <c:symbol val="none"/>
          </c:marker>
          <c:cat>
            <c:numRef>
              <c:f>('CA 3'!$B$35:$B$41,'CA 3'!$B$43,'CA 3'!$B$45:$B$46)</c:f>
              <c:numCache>
                <c:formatCode>General</c:formatCode>
                <c:ptCount val="10"/>
                <c:pt idx="0">
                  <c:v>1</c:v>
                </c:pt>
                <c:pt idx="1">
                  <c:v>2</c:v>
                </c:pt>
                <c:pt idx="2">
                  <c:v>3</c:v>
                </c:pt>
                <c:pt idx="3">
                  <c:v>4</c:v>
                </c:pt>
                <c:pt idx="4">
                  <c:v>5</c:v>
                </c:pt>
                <c:pt idx="5">
                  <c:v>6</c:v>
                </c:pt>
                <c:pt idx="6">
                  <c:v>7</c:v>
                </c:pt>
                <c:pt idx="7">
                  <c:v>9</c:v>
                </c:pt>
                <c:pt idx="8">
                  <c:v>11</c:v>
                </c:pt>
                <c:pt idx="9">
                  <c:v>12</c:v>
                </c:pt>
              </c:numCache>
            </c:numRef>
          </c:cat>
          <c:val>
            <c:numRef>
              <c:f>('CA 3'!$M$35:$M$41,'CA 3'!$M$43,'CA 3'!$M$45:$M$46)</c:f>
              <c:numCache>
                <c:formatCode>General</c:formatCode>
                <c:ptCount val="10"/>
                <c:pt idx="0">
                  <c:v>71.740000000000009</c:v>
                </c:pt>
                <c:pt idx="1">
                  <c:v>71.740000000000009</c:v>
                </c:pt>
                <c:pt idx="2">
                  <c:v>71.740000000000009</c:v>
                </c:pt>
                <c:pt idx="3">
                  <c:v>71.740000000000009</c:v>
                </c:pt>
                <c:pt idx="4">
                  <c:v>71.740000000000009</c:v>
                </c:pt>
                <c:pt idx="5">
                  <c:v>71.740000000000009</c:v>
                </c:pt>
                <c:pt idx="6">
                  <c:v>71.740000000000009</c:v>
                </c:pt>
                <c:pt idx="7">
                  <c:v>71.740000000000009</c:v>
                </c:pt>
                <c:pt idx="8">
                  <c:v>71.740000000000009</c:v>
                </c:pt>
                <c:pt idx="9">
                  <c:v>71.740000000000009</c:v>
                </c:pt>
              </c:numCache>
            </c:numRef>
          </c:val>
          <c:smooth val="0"/>
          <c:extLst>
            <c:ext xmlns:c16="http://schemas.microsoft.com/office/drawing/2014/chart" uri="{C3380CC4-5D6E-409C-BE32-E72D297353CC}">
              <c16:uniqueId val="{00000001-571A-4FF5-A4A8-54323DB39A1B}"/>
            </c:ext>
          </c:extLst>
        </c:ser>
        <c:ser>
          <c:idx val="2"/>
          <c:order val="2"/>
          <c:tx>
            <c:strRef>
              <c:f>'CA 3'!$N$34</c:f>
              <c:strCache>
                <c:ptCount val="1"/>
                <c:pt idx="0">
                  <c:v>UCL</c:v>
                </c:pt>
              </c:strCache>
            </c:strRef>
          </c:tx>
          <c:spPr>
            <a:ln w="28575" cap="rnd">
              <a:solidFill>
                <a:schemeClr val="accent3"/>
              </a:solidFill>
              <a:prstDash val="dash"/>
              <a:round/>
            </a:ln>
            <a:effectLst/>
          </c:spPr>
          <c:marker>
            <c:symbol val="none"/>
          </c:marker>
          <c:cat>
            <c:numRef>
              <c:f>('CA 3'!$B$35:$B$41,'CA 3'!$B$43,'CA 3'!$B$45:$B$46)</c:f>
              <c:numCache>
                <c:formatCode>General</c:formatCode>
                <c:ptCount val="10"/>
                <c:pt idx="0">
                  <c:v>1</c:v>
                </c:pt>
                <c:pt idx="1">
                  <c:v>2</c:v>
                </c:pt>
                <c:pt idx="2">
                  <c:v>3</c:v>
                </c:pt>
                <c:pt idx="3">
                  <c:v>4</c:v>
                </c:pt>
                <c:pt idx="4">
                  <c:v>5</c:v>
                </c:pt>
                <c:pt idx="5">
                  <c:v>6</c:v>
                </c:pt>
                <c:pt idx="6">
                  <c:v>7</c:v>
                </c:pt>
                <c:pt idx="7">
                  <c:v>9</c:v>
                </c:pt>
                <c:pt idx="8">
                  <c:v>11</c:v>
                </c:pt>
                <c:pt idx="9">
                  <c:v>12</c:v>
                </c:pt>
              </c:numCache>
            </c:numRef>
          </c:cat>
          <c:val>
            <c:numRef>
              <c:f>('CA 3'!$N$35:$N$41,'CA 3'!$N$43,'CA 3'!$N$45:$N$46)</c:f>
              <c:numCache>
                <c:formatCode>0.000</c:formatCode>
                <c:ptCount val="10"/>
                <c:pt idx="0">
                  <c:v>106.4631612069834</c:v>
                </c:pt>
                <c:pt idx="1">
                  <c:v>106.4631612069834</c:v>
                </c:pt>
                <c:pt idx="2">
                  <c:v>106.4631612069834</c:v>
                </c:pt>
                <c:pt idx="3">
                  <c:v>106.4631612069834</c:v>
                </c:pt>
                <c:pt idx="4">
                  <c:v>106.4631612069834</c:v>
                </c:pt>
                <c:pt idx="5">
                  <c:v>106.4631612069834</c:v>
                </c:pt>
                <c:pt idx="6">
                  <c:v>106.4631612069834</c:v>
                </c:pt>
                <c:pt idx="7">
                  <c:v>106.4631612069834</c:v>
                </c:pt>
                <c:pt idx="8">
                  <c:v>106.4631612069834</c:v>
                </c:pt>
                <c:pt idx="9">
                  <c:v>106.4631612069834</c:v>
                </c:pt>
              </c:numCache>
            </c:numRef>
          </c:val>
          <c:smooth val="0"/>
          <c:extLst>
            <c:ext xmlns:c16="http://schemas.microsoft.com/office/drawing/2014/chart" uri="{C3380CC4-5D6E-409C-BE32-E72D297353CC}">
              <c16:uniqueId val="{00000002-571A-4FF5-A4A8-54323DB39A1B}"/>
            </c:ext>
          </c:extLst>
        </c:ser>
        <c:ser>
          <c:idx val="3"/>
          <c:order val="3"/>
          <c:tx>
            <c:strRef>
              <c:f>'CA 3'!$O$34</c:f>
              <c:strCache>
                <c:ptCount val="1"/>
                <c:pt idx="0">
                  <c:v>LCL</c:v>
                </c:pt>
              </c:strCache>
            </c:strRef>
          </c:tx>
          <c:spPr>
            <a:ln w="28575" cap="rnd">
              <a:solidFill>
                <a:schemeClr val="accent4"/>
              </a:solidFill>
              <a:prstDash val="dash"/>
              <a:round/>
            </a:ln>
            <a:effectLst/>
          </c:spPr>
          <c:marker>
            <c:symbol val="none"/>
          </c:marker>
          <c:cat>
            <c:numRef>
              <c:f>('CA 3'!$B$35:$B$41,'CA 3'!$B$43,'CA 3'!$B$45:$B$46)</c:f>
              <c:numCache>
                <c:formatCode>General</c:formatCode>
                <c:ptCount val="10"/>
                <c:pt idx="0">
                  <c:v>1</c:v>
                </c:pt>
                <c:pt idx="1">
                  <c:v>2</c:v>
                </c:pt>
                <c:pt idx="2">
                  <c:v>3</c:v>
                </c:pt>
                <c:pt idx="3">
                  <c:v>4</c:v>
                </c:pt>
                <c:pt idx="4">
                  <c:v>5</c:v>
                </c:pt>
                <c:pt idx="5">
                  <c:v>6</c:v>
                </c:pt>
                <c:pt idx="6">
                  <c:v>7</c:v>
                </c:pt>
                <c:pt idx="7">
                  <c:v>9</c:v>
                </c:pt>
                <c:pt idx="8">
                  <c:v>11</c:v>
                </c:pt>
                <c:pt idx="9">
                  <c:v>12</c:v>
                </c:pt>
              </c:numCache>
            </c:numRef>
          </c:cat>
          <c:val>
            <c:numRef>
              <c:f>('CA 3'!$O$35:$O$41,'CA 3'!$O$43,'CA 3'!$O$45:$O$46)</c:f>
              <c:numCache>
                <c:formatCode>0.0000</c:formatCode>
                <c:ptCount val="10"/>
                <c:pt idx="0">
                  <c:v>37.016838793016618</c:v>
                </c:pt>
                <c:pt idx="1">
                  <c:v>37.016838793016618</c:v>
                </c:pt>
                <c:pt idx="2">
                  <c:v>37.016838793016618</c:v>
                </c:pt>
                <c:pt idx="3">
                  <c:v>37.016838793016618</c:v>
                </c:pt>
                <c:pt idx="4">
                  <c:v>37.016838793016618</c:v>
                </c:pt>
                <c:pt idx="5">
                  <c:v>37.016838793016618</c:v>
                </c:pt>
                <c:pt idx="6">
                  <c:v>37.016838793016618</c:v>
                </c:pt>
                <c:pt idx="7">
                  <c:v>37.016838793016618</c:v>
                </c:pt>
                <c:pt idx="8">
                  <c:v>37.016838793016618</c:v>
                </c:pt>
                <c:pt idx="9">
                  <c:v>37.016838793016618</c:v>
                </c:pt>
              </c:numCache>
            </c:numRef>
          </c:val>
          <c:smooth val="0"/>
          <c:extLst>
            <c:ext xmlns:c16="http://schemas.microsoft.com/office/drawing/2014/chart" uri="{C3380CC4-5D6E-409C-BE32-E72D297353CC}">
              <c16:uniqueId val="{00000003-571A-4FF5-A4A8-54323DB39A1B}"/>
            </c:ext>
          </c:extLst>
        </c:ser>
        <c:dLbls>
          <c:showLegendKey val="0"/>
          <c:showVal val="0"/>
          <c:showCatName val="0"/>
          <c:showSerName val="0"/>
          <c:showPercent val="0"/>
          <c:showBubbleSize val="0"/>
        </c:dLbls>
        <c:marker val="1"/>
        <c:smooth val="0"/>
        <c:axId val="254099423"/>
        <c:axId val="254090783"/>
      </c:lineChart>
      <c:catAx>
        <c:axId val="254099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Sample</a:t>
                </a:r>
                <a:r>
                  <a:rPr lang="en-IN" sz="1400" b="1" baseline="0"/>
                  <a:t> No</a:t>
                </a:r>
                <a:r>
                  <a:rPr lang="en-IN" baseline="0"/>
                  <a: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54090783"/>
        <c:crosses val="autoZero"/>
        <c:auto val="1"/>
        <c:lblAlgn val="ctr"/>
        <c:lblOffset val="100"/>
        <c:noMultiLvlLbl val="0"/>
      </c:catAx>
      <c:valAx>
        <c:axId val="254090783"/>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jLife of</a:t>
                </a:r>
                <a:r>
                  <a:rPr lang="en-IN" sz="1400" b="1" baseline="0"/>
                  <a:t> Bulb</a:t>
                </a:r>
                <a:endParaRPr lang="en-IN" sz="14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5409942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209922289125621E-2"/>
          <c:y val="7.4490740740740746E-2"/>
          <c:w val="0.78395315970119106"/>
          <c:h val="0.72790780749800343"/>
        </c:manualLayout>
      </c:layout>
      <c:lineChart>
        <c:grouping val="standard"/>
        <c:varyColors val="0"/>
        <c:ser>
          <c:idx val="0"/>
          <c:order val="0"/>
          <c:tx>
            <c:strRef>
              <c:f>'CA 4'!$G$4</c:f>
              <c:strCache>
                <c:ptCount val="1"/>
                <c:pt idx="0">
                  <c:v>Range</c:v>
                </c:pt>
              </c:strCache>
            </c:strRef>
          </c:tx>
          <c:spPr>
            <a:ln w="28575" cap="rnd">
              <a:solidFill>
                <a:schemeClr val="accent1"/>
              </a:solidFill>
              <a:round/>
            </a:ln>
            <a:effectLst/>
          </c:spPr>
          <c:marker>
            <c:symbol val="circle"/>
            <c:size val="5"/>
            <c:spPr>
              <a:solidFill>
                <a:schemeClr val="accent2">
                  <a:lumMod val="50000"/>
                </a:schemeClr>
              </a:solidFill>
              <a:ln w="9525">
                <a:solidFill>
                  <a:schemeClr val="accent1"/>
                </a:solidFill>
              </a:ln>
              <a:effectLst/>
            </c:spPr>
          </c:marker>
          <c:val>
            <c:numRef>
              <c:f>'CA 4'!$G$5:$G$29</c:f>
              <c:numCache>
                <c:formatCode>General</c:formatCode>
                <c:ptCount val="25"/>
                <c:pt idx="0">
                  <c:v>3.3000000000000114</c:v>
                </c:pt>
                <c:pt idx="1">
                  <c:v>6.4399999999999977</c:v>
                </c:pt>
                <c:pt idx="2">
                  <c:v>2.0600000000000023</c:v>
                </c:pt>
                <c:pt idx="3">
                  <c:v>2.9399999999999977</c:v>
                </c:pt>
                <c:pt idx="4">
                  <c:v>2.3000000000000114</c:v>
                </c:pt>
                <c:pt idx="5">
                  <c:v>1.8199999999999932</c:v>
                </c:pt>
                <c:pt idx="6">
                  <c:v>2.0199999999999818</c:v>
                </c:pt>
                <c:pt idx="7">
                  <c:v>2.5</c:v>
                </c:pt>
                <c:pt idx="8">
                  <c:v>2.3000000000000114</c:v>
                </c:pt>
                <c:pt idx="9">
                  <c:v>1.6299999999999955</c:v>
                </c:pt>
                <c:pt idx="10">
                  <c:v>1.9399999999999977</c:v>
                </c:pt>
                <c:pt idx="11">
                  <c:v>2.5</c:v>
                </c:pt>
                <c:pt idx="12">
                  <c:v>2.1999999999999886</c:v>
                </c:pt>
                <c:pt idx="13">
                  <c:v>3.1200000000000045</c:v>
                </c:pt>
                <c:pt idx="14">
                  <c:v>1.1999999999999886</c:v>
                </c:pt>
                <c:pt idx="15">
                  <c:v>2.6399999999999864</c:v>
                </c:pt>
                <c:pt idx="16">
                  <c:v>6.589999999999975</c:v>
                </c:pt>
                <c:pt idx="17">
                  <c:v>1.6800000000000068</c:v>
                </c:pt>
                <c:pt idx="18">
                  <c:v>1.2599999999999909</c:v>
                </c:pt>
                <c:pt idx="19">
                  <c:v>2.2599999999999909</c:v>
                </c:pt>
                <c:pt idx="20">
                  <c:v>1.8199999999999932</c:v>
                </c:pt>
                <c:pt idx="21">
                  <c:v>1.8199999999999932</c:v>
                </c:pt>
                <c:pt idx="22">
                  <c:v>3.5600000000000023</c:v>
                </c:pt>
                <c:pt idx="23">
                  <c:v>2.2400000000000091</c:v>
                </c:pt>
                <c:pt idx="24">
                  <c:v>1.8799999999999955</c:v>
                </c:pt>
              </c:numCache>
            </c:numRef>
          </c:val>
          <c:smooth val="0"/>
          <c:extLst>
            <c:ext xmlns:c16="http://schemas.microsoft.com/office/drawing/2014/chart" uri="{C3380CC4-5D6E-409C-BE32-E72D297353CC}">
              <c16:uniqueId val="{00000000-D311-452E-877B-12DB4B9EBDF6}"/>
            </c:ext>
          </c:extLst>
        </c:ser>
        <c:ser>
          <c:idx val="1"/>
          <c:order val="1"/>
          <c:tx>
            <c:strRef>
              <c:f>'CA 4'!$H$4</c:f>
              <c:strCache>
                <c:ptCount val="1"/>
                <c:pt idx="0">
                  <c:v>Centre line</c:v>
                </c:pt>
              </c:strCache>
            </c:strRef>
          </c:tx>
          <c:spPr>
            <a:ln w="28575" cap="rnd">
              <a:solidFill>
                <a:schemeClr val="accent2"/>
              </a:solidFill>
              <a:prstDash val="dash"/>
              <a:round/>
            </a:ln>
            <a:effectLst/>
          </c:spPr>
          <c:marker>
            <c:symbol val="none"/>
          </c:marker>
          <c:val>
            <c:numRef>
              <c:f>'CA 4'!$H$5:$H$29</c:f>
              <c:numCache>
                <c:formatCode>0.000</c:formatCode>
                <c:ptCount val="25"/>
                <c:pt idx="0">
                  <c:v>2.5607999999999969</c:v>
                </c:pt>
                <c:pt idx="1">
                  <c:v>2.5607999999999969</c:v>
                </c:pt>
                <c:pt idx="2">
                  <c:v>2.5607999999999969</c:v>
                </c:pt>
                <c:pt idx="3">
                  <c:v>2.5607999999999969</c:v>
                </c:pt>
                <c:pt idx="4">
                  <c:v>2.5607999999999969</c:v>
                </c:pt>
                <c:pt idx="5">
                  <c:v>2.5607999999999969</c:v>
                </c:pt>
                <c:pt idx="6">
                  <c:v>2.5607999999999969</c:v>
                </c:pt>
                <c:pt idx="7">
                  <c:v>2.5607999999999969</c:v>
                </c:pt>
                <c:pt idx="8">
                  <c:v>2.5607999999999969</c:v>
                </c:pt>
                <c:pt idx="9">
                  <c:v>2.5607999999999969</c:v>
                </c:pt>
                <c:pt idx="10">
                  <c:v>2.5607999999999969</c:v>
                </c:pt>
                <c:pt idx="11">
                  <c:v>2.5607999999999969</c:v>
                </c:pt>
                <c:pt idx="12">
                  <c:v>2.5607999999999969</c:v>
                </c:pt>
                <c:pt idx="13">
                  <c:v>2.5607999999999969</c:v>
                </c:pt>
                <c:pt idx="14">
                  <c:v>2.5607999999999969</c:v>
                </c:pt>
                <c:pt idx="15">
                  <c:v>2.5607999999999969</c:v>
                </c:pt>
                <c:pt idx="16">
                  <c:v>2.5607999999999969</c:v>
                </c:pt>
                <c:pt idx="17">
                  <c:v>2.5607999999999969</c:v>
                </c:pt>
                <c:pt idx="18">
                  <c:v>2.5607999999999969</c:v>
                </c:pt>
                <c:pt idx="19">
                  <c:v>2.5607999999999969</c:v>
                </c:pt>
                <c:pt idx="20">
                  <c:v>2.5607999999999969</c:v>
                </c:pt>
                <c:pt idx="21">
                  <c:v>2.5607999999999969</c:v>
                </c:pt>
                <c:pt idx="22">
                  <c:v>2.5607999999999969</c:v>
                </c:pt>
                <c:pt idx="23">
                  <c:v>2.5607999999999969</c:v>
                </c:pt>
                <c:pt idx="24">
                  <c:v>2.5607999999999969</c:v>
                </c:pt>
              </c:numCache>
            </c:numRef>
          </c:val>
          <c:smooth val="0"/>
          <c:extLst>
            <c:ext xmlns:c16="http://schemas.microsoft.com/office/drawing/2014/chart" uri="{C3380CC4-5D6E-409C-BE32-E72D297353CC}">
              <c16:uniqueId val="{00000001-D311-452E-877B-12DB4B9EBDF6}"/>
            </c:ext>
          </c:extLst>
        </c:ser>
        <c:ser>
          <c:idx val="2"/>
          <c:order val="2"/>
          <c:tx>
            <c:strRef>
              <c:f>'CA 4'!$I$4</c:f>
              <c:strCache>
                <c:ptCount val="1"/>
                <c:pt idx="0">
                  <c:v>UCL</c:v>
                </c:pt>
              </c:strCache>
            </c:strRef>
          </c:tx>
          <c:spPr>
            <a:ln w="28575" cap="rnd">
              <a:solidFill>
                <a:schemeClr val="accent3"/>
              </a:solidFill>
              <a:prstDash val="dash"/>
              <a:round/>
            </a:ln>
            <a:effectLst/>
          </c:spPr>
          <c:marker>
            <c:symbol val="none"/>
          </c:marker>
          <c:val>
            <c:numRef>
              <c:f>'CA 4'!$I$5:$I$29</c:f>
              <c:numCache>
                <c:formatCode>0.000</c:formatCode>
                <c:ptCount val="25"/>
                <c:pt idx="0">
                  <c:v>5.843745599999993</c:v>
                </c:pt>
                <c:pt idx="1">
                  <c:v>5.843745599999993</c:v>
                </c:pt>
                <c:pt idx="2">
                  <c:v>5.843745599999993</c:v>
                </c:pt>
                <c:pt idx="3">
                  <c:v>5.843745599999993</c:v>
                </c:pt>
                <c:pt idx="4">
                  <c:v>5.843745599999993</c:v>
                </c:pt>
                <c:pt idx="5">
                  <c:v>5.843745599999993</c:v>
                </c:pt>
                <c:pt idx="6">
                  <c:v>5.843745599999993</c:v>
                </c:pt>
                <c:pt idx="7">
                  <c:v>5.843745599999993</c:v>
                </c:pt>
                <c:pt idx="8">
                  <c:v>5.843745599999993</c:v>
                </c:pt>
                <c:pt idx="9">
                  <c:v>5.843745599999993</c:v>
                </c:pt>
                <c:pt idx="10">
                  <c:v>5.843745599999993</c:v>
                </c:pt>
                <c:pt idx="11">
                  <c:v>5.843745599999993</c:v>
                </c:pt>
                <c:pt idx="12">
                  <c:v>5.843745599999993</c:v>
                </c:pt>
                <c:pt idx="13">
                  <c:v>5.843745599999993</c:v>
                </c:pt>
                <c:pt idx="14">
                  <c:v>5.843745599999993</c:v>
                </c:pt>
                <c:pt idx="15">
                  <c:v>5.843745599999993</c:v>
                </c:pt>
                <c:pt idx="16">
                  <c:v>5.843745599999993</c:v>
                </c:pt>
                <c:pt idx="17">
                  <c:v>5.843745599999993</c:v>
                </c:pt>
                <c:pt idx="18">
                  <c:v>5.843745599999993</c:v>
                </c:pt>
                <c:pt idx="19">
                  <c:v>5.843745599999993</c:v>
                </c:pt>
                <c:pt idx="20">
                  <c:v>5.843745599999993</c:v>
                </c:pt>
                <c:pt idx="21">
                  <c:v>5.843745599999993</c:v>
                </c:pt>
                <c:pt idx="22">
                  <c:v>5.843745599999993</c:v>
                </c:pt>
                <c:pt idx="23">
                  <c:v>5.843745599999993</c:v>
                </c:pt>
                <c:pt idx="24">
                  <c:v>5.843745599999993</c:v>
                </c:pt>
              </c:numCache>
            </c:numRef>
          </c:val>
          <c:smooth val="0"/>
          <c:extLst>
            <c:ext xmlns:c16="http://schemas.microsoft.com/office/drawing/2014/chart" uri="{C3380CC4-5D6E-409C-BE32-E72D297353CC}">
              <c16:uniqueId val="{00000002-D311-452E-877B-12DB4B9EBDF6}"/>
            </c:ext>
          </c:extLst>
        </c:ser>
        <c:ser>
          <c:idx val="3"/>
          <c:order val="3"/>
          <c:tx>
            <c:strRef>
              <c:f>'CA 4'!$J$4</c:f>
              <c:strCache>
                <c:ptCount val="1"/>
                <c:pt idx="0">
                  <c:v>LCL</c:v>
                </c:pt>
              </c:strCache>
            </c:strRef>
          </c:tx>
          <c:spPr>
            <a:ln w="28575" cap="rnd">
              <a:solidFill>
                <a:schemeClr val="accent4"/>
              </a:solidFill>
              <a:prstDash val="dash"/>
              <a:round/>
            </a:ln>
            <a:effectLst/>
          </c:spPr>
          <c:marker>
            <c:symbol val="none"/>
          </c:marker>
          <c:val>
            <c:numRef>
              <c:f>'CA 4'!$J$5:$J$29</c:f>
              <c:numCache>
                <c:formatCode>General</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mooth val="0"/>
          <c:extLst>
            <c:ext xmlns:c16="http://schemas.microsoft.com/office/drawing/2014/chart" uri="{C3380CC4-5D6E-409C-BE32-E72D297353CC}">
              <c16:uniqueId val="{00000003-D311-452E-877B-12DB4B9EBDF6}"/>
            </c:ext>
          </c:extLst>
        </c:ser>
        <c:dLbls>
          <c:showLegendKey val="0"/>
          <c:showVal val="0"/>
          <c:showCatName val="0"/>
          <c:showSerName val="0"/>
          <c:showPercent val="0"/>
          <c:showBubbleSize val="0"/>
        </c:dLbls>
        <c:marker val="1"/>
        <c:smooth val="0"/>
        <c:axId val="254060543"/>
        <c:axId val="254066303"/>
      </c:lineChart>
      <c:catAx>
        <c:axId val="25406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600" b="1"/>
                  <a:t>Sample</a:t>
                </a:r>
                <a:r>
                  <a:rPr lang="en-IN" sz="1600" b="1" baseline="0"/>
                  <a:t> No.</a:t>
                </a:r>
                <a:endParaRPr lang="en-IN" sz="1600" b="1"/>
              </a:p>
            </c:rich>
          </c:tx>
          <c:layout>
            <c:manualLayout>
              <c:xMode val="edge"/>
              <c:yMode val="edge"/>
              <c:x val="0.41010443533866053"/>
              <c:y val="0.875222742394202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majorTickMark val="out"/>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900" b="1" i="0" u="none" strike="noStrike" kern="1200" baseline="0">
                <a:solidFill>
                  <a:schemeClr val="tx1"/>
                </a:solidFill>
                <a:latin typeface="+mn-lt"/>
                <a:ea typeface="+mn-ea"/>
                <a:cs typeface="+mn-cs"/>
              </a:defRPr>
            </a:pPr>
            <a:endParaRPr lang="en-US"/>
          </a:p>
        </c:txPr>
        <c:crossAx val="254066303"/>
        <c:crosses val="autoZero"/>
        <c:auto val="1"/>
        <c:lblAlgn val="ctr"/>
        <c:lblOffset val="100"/>
        <c:tickMarkSkip val="1"/>
        <c:noMultiLvlLbl val="0"/>
      </c:catAx>
      <c:valAx>
        <c:axId val="254066303"/>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Juice</a:t>
                </a:r>
                <a:r>
                  <a:rPr lang="en-IN" sz="1400" b="1" baseline="0"/>
                  <a:t> Volume (in ml)</a:t>
                </a:r>
                <a:endParaRPr lang="en-IN" sz="14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060543"/>
        <c:crossesAt val="1"/>
        <c:crossBetween val="midCat"/>
      </c:valAx>
      <c:spPr>
        <a:noFill/>
        <a:ln>
          <a:noFill/>
        </a:ln>
        <a:effectLst/>
      </c:spPr>
    </c:plotArea>
    <c:legend>
      <c:legendPos val="r"/>
      <c:layout>
        <c:manualLayout>
          <c:xMode val="edge"/>
          <c:yMode val="edge"/>
          <c:x val="0.8574399297134272"/>
          <c:y val="0.25115631379410902"/>
          <c:w val="0.1313083121993717"/>
          <c:h val="0.405094779819189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4741514761597345E-2"/>
          <c:y val="8.0114461246018689E-2"/>
          <c:w val="0.74748542347806268"/>
          <c:h val="0.77000180535400109"/>
        </c:manualLayout>
      </c:layout>
      <c:lineChart>
        <c:grouping val="standard"/>
        <c:varyColors val="0"/>
        <c:ser>
          <c:idx val="0"/>
          <c:order val="0"/>
          <c:tx>
            <c:strRef>
              <c:f>'CA 4'!$G$39</c:f>
              <c:strCache>
                <c:ptCount val="1"/>
                <c:pt idx="0">
                  <c:v>Range</c:v>
                </c:pt>
              </c:strCache>
            </c:strRef>
          </c:tx>
          <c:spPr>
            <a:ln w="28575" cap="rnd">
              <a:solidFill>
                <a:schemeClr val="accent1"/>
              </a:solidFill>
              <a:round/>
            </a:ln>
            <a:effectLst/>
          </c:spPr>
          <c:marker>
            <c:symbol val="circle"/>
            <c:size val="5"/>
            <c:spPr>
              <a:solidFill>
                <a:schemeClr val="accent2">
                  <a:lumMod val="50000"/>
                </a:schemeClr>
              </a:solidFill>
              <a:ln w="9525">
                <a:solidFill>
                  <a:schemeClr val="accent2">
                    <a:lumMod val="50000"/>
                  </a:schemeClr>
                </a:solidFill>
              </a:ln>
              <a:effectLst/>
            </c:spPr>
          </c:marker>
          <c:cat>
            <c:numRef>
              <c:f>('CA 4'!$B$40,'CA 4'!$B$42:$B$55,'CA 4'!$B$57:$B$64)</c:f>
              <c:numCache>
                <c:formatCode>General</c:formatCode>
                <c:ptCount val="23"/>
                <c:pt idx="0">
                  <c:v>1</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18</c:v>
                </c:pt>
                <c:pt idx="16">
                  <c:v>19</c:v>
                </c:pt>
                <c:pt idx="17">
                  <c:v>20</c:v>
                </c:pt>
                <c:pt idx="18">
                  <c:v>21</c:v>
                </c:pt>
                <c:pt idx="19">
                  <c:v>22</c:v>
                </c:pt>
                <c:pt idx="20">
                  <c:v>23</c:v>
                </c:pt>
                <c:pt idx="21">
                  <c:v>24</c:v>
                </c:pt>
                <c:pt idx="22">
                  <c:v>25</c:v>
                </c:pt>
              </c:numCache>
            </c:numRef>
          </c:cat>
          <c:val>
            <c:numRef>
              <c:f>('CA 4'!$G$40,'CA 4'!$G$42:$G$55,'CA 4'!$G$57:$G$64)</c:f>
              <c:numCache>
                <c:formatCode>General</c:formatCode>
                <c:ptCount val="23"/>
                <c:pt idx="0">
                  <c:v>3.3000000000000114</c:v>
                </c:pt>
                <c:pt idx="1">
                  <c:v>2.0600000000000023</c:v>
                </c:pt>
                <c:pt idx="2">
                  <c:v>2.9399999999999977</c:v>
                </c:pt>
                <c:pt idx="3">
                  <c:v>2.3000000000000114</c:v>
                </c:pt>
                <c:pt idx="4">
                  <c:v>1.8199999999999932</c:v>
                </c:pt>
                <c:pt idx="5">
                  <c:v>2.0199999999999818</c:v>
                </c:pt>
                <c:pt idx="6">
                  <c:v>2.5</c:v>
                </c:pt>
                <c:pt idx="7">
                  <c:v>2.3000000000000114</c:v>
                </c:pt>
                <c:pt idx="8">
                  <c:v>1.6299999999999955</c:v>
                </c:pt>
                <c:pt idx="9">
                  <c:v>1.9399999999999977</c:v>
                </c:pt>
                <c:pt idx="10">
                  <c:v>2.5</c:v>
                </c:pt>
                <c:pt idx="11">
                  <c:v>2.1999999999999886</c:v>
                </c:pt>
                <c:pt idx="12">
                  <c:v>3.1200000000000045</c:v>
                </c:pt>
                <c:pt idx="13">
                  <c:v>1.1999999999999886</c:v>
                </c:pt>
                <c:pt idx="14">
                  <c:v>2.6399999999999864</c:v>
                </c:pt>
                <c:pt idx="15">
                  <c:v>1.6800000000000068</c:v>
                </c:pt>
                <c:pt idx="16">
                  <c:v>1.2599999999999909</c:v>
                </c:pt>
                <c:pt idx="17">
                  <c:v>2.2599999999999909</c:v>
                </c:pt>
                <c:pt idx="18">
                  <c:v>1.8199999999999932</c:v>
                </c:pt>
                <c:pt idx="19">
                  <c:v>1.8199999999999932</c:v>
                </c:pt>
                <c:pt idx="20">
                  <c:v>3.5600000000000023</c:v>
                </c:pt>
                <c:pt idx="21">
                  <c:v>2.2400000000000091</c:v>
                </c:pt>
                <c:pt idx="22">
                  <c:v>1.8799999999999955</c:v>
                </c:pt>
              </c:numCache>
            </c:numRef>
          </c:val>
          <c:smooth val="0"/>
          <c:extLst>
            <c:ext xmlns:c16="http://schemas.microsoft.com/office/drawing/2014/chart" uri="{C3380CC4-5D6E-409C-BE32-E72D297353CC}">
              <c16:uniqueId val="{00000000-4B54-426B-9285-37CBD80BF0D9}"/>
            </c:ext>
          </c:extLst>
        </c:ser>
        <c:ser>
          <c:idx val="1"/>
          <c:order val="1"/>
          <c:tx>
            <c:strRef>
              <c:f>'CA 4'!$K$39</c:f>
              <c:strCache>
                <c:ptCount val="1"/>
                <c:pt idx="0">
                  <c:v>Centre line</c:v>
                </c:pt>
              </c:strCache>
            </c:strRef>
          </c:tx>
          <c:spPr>
            <a:ln w="28575" cap="rnd">
              <a:solidFill>
                <a:schemeClr val="accent2"/>
              </a:solidFill>
              <a:prstDash val="dash"/>
              <a:round/>
            </a:ln>
            <a:effectLst/>
          </c:spPr>
          <c:marker>
            <c:symbol val="none"/>
          </c:marker>
          <c:cat>
            <c:numRef>
              <c:f>('CA 4'!$B$40,'CA 4'!$B$42:$B$55,'CA 4'!$B$57:$B$64)</c:f>
              <c:numCache>
                <c:formatCode>General</c:formatCode>
                <c:ptCount val="23"/>
                <c:pt idx="0">
                  <c:v>1</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18</c:v>
                </c:pt>
                <c:pt idx="16">
                  <c:v>19</c:v>
                </c:pt>
                <c:pt idx="17">
                  <c:v>20</c:v>
                </c:pt>
                <c:pt idx="18">
                  <c:v>21</c:v>
                </c:pt>
                <c:pt idx="19">
                  <c:v>22</c:v>
                </c:pt>
                <c:pt idx="20">
                  <c:v>23</c:v>
                </c:pt>
                <c:pt idx="21">
                  <c:v>24</c:v>
                </c:pt>
                <c:pt idx="22">
                  <c:v>25</c:v>
                </c:pt>
              </c:numCache>
            </c:numRef>
          </c:cat>
          <c:val>
            <c:numRef>
              <c:f>('CA 4'!$K$40,'CA 4'!$K$42:$K$55,'CA 4'!$K$57:$K$64)</c:f>
              <c:numCache>
                <c:formatCode>0.000</c:formatCode>
                <c:ptCount val="23"/>
                <c:pt idx="0">
                  <c:v>2.2169565217391285</c:v>
                </c:pt>
                <c:pt idx="1">
                  <c:v>2.2169565217391285</c:v>
                </c:pt>
                <c:pt idx="2">
                  <c:v>2.2169565217391285</c:v>
                </c:pt>
                <c:pt idx="3">
                  <c:v>2.2169565217391285</c:v>
                </c:pt>
                <c:pt idx="4">
                  <c:v>2.2169565217391285</c:v>
                </c:pt>
                <c:pt idx="5">
                  <c:v>2.2169565217391285</c:v>
                </c:pt>
                <c:pt idx="6">
                  <c:v>2.2169565217391285</c:v>
                </c:pt>
                <c:pt idx="7">
                  <c:v>2.2169565217391285</c:v>
                </c:pt>
                <c:pt idx="8">
                  <c:v>2.2169565217391285</c:v>
                </c:pt>
                <c:pt idx="9">
                  <c:v>2.2169565217391285</c:v>
                </c:pt>
                <c:pt idx="10">
                  <c:v>2.2169565217391285</c:v>
                </c:pt>
                <c:pt idx="11">
                  <c:v>2.2169565217391285</c:v>
                </c:pt>
                <c:pt idx="12">
                  <c:v>2.2169565217391285</c:v>
                </c:pt>
                <c:pt idx="13">
                  <c:v>2.2169565217391285</c:v>
                </c:pt>
                <c:pt idx="14">
                  <c:v>2.2169565217391285</c:v>
                </c:pt>
                <c:pt idx="15">
                  <c:v>2.2169565217391285</c:v>
                </c:pt>
                <c:pt idx="16">
                  <c:v>2.2169565217391285</c:v>
                </c:pt>
                <c:pt idx="17">
                  <c:v>2.2169565217391285</c:v>
                </c:pt>
                <c:pt idx="18">
                  <c:v>2.2169565217391285</c:v>
                </c:pt>
                <c:pt idx="19">
                  <c:v>2.2169565217391285</c:v>
                </c:pt>
                <c:pt idx="20">
                  <c:v>2.2169565217391285</c:v>
                </c:pt>
                <c:pt idx="21">
                  <c:v>2.2169565217391285</c:v>
                </c:pt>
                <c:pt idx="22">
                  <c:v>2.2169565217391285</c:v>
                </c:pt>
              </c:numCache>
            </c:numRef>
          </c:val>
          <c:smooth val="0"/>
          <c:extLst>
            <c:ext xmlns:c16="http://schemas.microsoft.com/office/drawing/2014/chart" uri="{C3380CC4-5D6E-409C-BE32-E72D297353CC}">
              <c16:uniqueId val="{00000001-4B54-426B-9285-37CBD80BF0D9}"/>
            </c:ext>
          </c:extLst>
        </c:ser>
        <c:ser>
          <c:idx val="2"/>
          <c:order val="2"/>
          <c:tx>
            <c:strRef>
              <c:f>'CA 4'!$L$39</c:f>
              <c:strCache>
                <c:ptCount val="1"/>
                <c:pt idx="0">
                  <c:v>UCL</c:v>
                </c:pt>
              </c:strCache>
            </c:strRef>
          </c:tx>
          <c:spPr>
            <a:ln w="28575" cap="rnd">
              <a:solidFill>
                <a:schemeClr val="accent3"/>
              </a:solidFill>
              <a:prstDash val="dash"/>
              <a:round/>
            </a:ln>
            <a:effectLst/>
          </c:spPr>
          <c:marker>
            <c:symbol val="none"/>
          </c:marker>
          <c:cat>
            <c:numRef>
              <c:f>('CA 4'!$B$40,'CA 4'!$B$42:$B$55,'CA 4'!$B$57:$B$64)</c:f>
              <c:numCache>
                <c:formatCode>General</c:formatCode>
                <c:ptCount val="23"/>
                <c:pt idx="0">
                  <c:v>1</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18</c:v>
                </c:pt>
                <c:pt idx="16">
                  <c:v>19</c:v>
                </c:pt>
                <c:pt idx="17">
                  <c:v>20</c:v>
                </c:pt>
                <c:pt idx="18">
                  <c:v>21</c:v>
                </c:pt>
                <c:pt idx="19">
                  <c:v>22</c:v>
                </c:pt>
                <c:pt idx="20">
                  <c:v>23</c:v>
                </c:pt>
                <c:pt idx="21">
                  <c:v>24</c:v>
                </c:pt>
                <c:pt idx="22">
                  <c:v>25</c:v>
                </c:pt>
              </c:numCache>
            </c:numRef>
          </c:cat>
          <c:val>
            <c:numRef>
              <c:f>('CA 4'!$L$40,'CA 4'!$L$42:$L$55,'CA 4'!$L$57:$L$64)</c:f>
              <c:numCache>
                <c:formatCode>0.000</c:formatCode>
                <c:ptCount val="23"/>
                <c:pt idx="0">
                  <c:v>5.0590947826086916</c:v>
                </c:pt>
                <c:pt idx="1">
                  <c:v>5.0590947826086916</c:v>
                </c:pt>
                <c:pt idx="2">
                  <c:v>5.0590947826086916</c:v>
                </c:pt>
                <c:pt idx="3">
                  <c:v>5.0590947826086916</c:v>
                </c:pt>
                <c:pt idx="4">
                  <c:v>5.0590947826086916</c:v>
                </c:pt>
                <c:pt idx="5">
                  <c:v>5.0590947826086916</c:v>
                </c:pt>
                <c:pt idx="6">
                  <c:v>5.0590947826086916</c:v>
                </c:pt>
                <c:pt idx="7">
                  <c:v>5.0590947826086916</c:v>
                </c:pt>
                <c:pt idx="8">
                  <c:v>5.0590947826086916</c:v>
                </c:pt>
                <c:pt idx="9">
                  <c:v>5.0590947826086916</c:v>
                </c:pt>
                <c:pt idx="10">
                  <c:v>5.0590947826086916</c:v>
                </c:pt>
                <c:pt idx="11">
                  <c:v>5.0590947826086916</c:v>
                </c:pt>
                <c:pt idx="12">
                  <c:v>5.0590947826086916</c:v>
                </c:pt>
                <c:pt idx="13">
                  <c:v>5.0590947826086916</c:v>
                </c:pt>
                <c:pt idx="14">
                  <c:v>5.0590947826086916</c:v>
                </c:pt>
                <c:pt idx="15">
                  <c:v>5.0590947826086916</c:v>
                </c:pt>
                <c:pt idx="16">
                  <c:v>5.0590947826086916</c:v>
                </c:pt>
                <c:pt idx="17">
                  <c:v>5.0590947826086916</c:v>
                </c:pt>
                <c:pt idx="18">
                  <c:v>5.0590947826086916</c:v>
                </c:pt>
                <c:pt idx="19">
                  <c:v>5.0590947826086916</c:v>
                </c:pt>
                <c:pt idx="20">
                  <c:v>5.0590947826086916</c:v>
                </c:pt>
                <c:pt idx="21">
                  <c:v>5.0590947826086916</c:v>
                </c:pt>
                <c:pt idx="22">
                  <c:v>5.0590947826086916</c:v>
                </c:pt>
              </c:numCache>
            </c:numRef>
          </c:val>
          <c:smooth val="0"/>
          <c:extLst>
            <c:ext xmlns:c16="http://schemas.microsoft.com/office/drawing/2014/chart" uri="{C3380CC4-5D6E-409C-BE32-E72D297353CC}">
              <c16:uniqueId val="{00000002-4B54-426B-9285-37CBD80BF0D9}"/>
            </c:ext>
          </c:extLst>
        </c:ser>
        <c:ser>
          <c:idx val="3"/>
          <c:order val="3"/>
          <c:tx>
            <c:strRef>
              <c:f>'CA 4'!$M$39</c:f>
              <c:strCache>
                <c:ptCount val="1"/>
                <c:pt idx="0">
                  <c:v>LCL</c:v>
                </c:pt>
              </c:strCache>
            </c:strRef>
          </c:tx>
          <c:spPr>
            <a:ln w="28575" cap="rnd">
              <a:solidFill>
                <a:schemeClr val="accent4"/>
              </a:solidFill>
              <a:prstDash val="dash"/>
              <a:round/>
            </a:ln>
            <a:effectLst/>
          </c:spPr>
          <c:marker>
            <c:symbol val="none"/>
          </c:marker>
          <c:cat>
            <c:numRef>
              <c:f>('CA 4'!$B$40,'CA 4'!$B$42:$B$55,'CA 4'!$B$57:$B$64)</c:f>
              <c:numCache>
                <c:formatCode>General</c:formatCode>
                <c:ptCount val="23"/>
                <c:pt idx="0">
                  <c:v>1</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18</c:v>
                </c:pt>
                <c:pt idx="16">
                  <c:v>19</c:v>
                </c:pt>
                <c:pt idx="17">
                  <c:v>20</c:v>
                </c:pt>
                <c:pt idx="18">
                  <c:v>21</c:v>
                </c:pt>
                <c:pt idx="19">
                  <c:v>22</c:v>
                </c:pt>
                <c:pt idx="20">
                  <c:v>23</c:v>
                </c:pt>
                <c:pt idx="21">
                  <c:v>24</c:v>
                </c:pt>
                <c:pt idx="22">
                  <c:v>25</c:v>
                </c:pt>
              </c:numCache>
            </c:numRef>
          </c:cat>
          <c:val>
            <c:numRef>
              <c:f>('CA 4'!$M$40,'CA 4'!$M$42:$M$55,'CA 4'!$M$57:$M$64)</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smooth val="0"/>
          <c:extLst>
            <c:ext xmlns:c16="http://schemas.microsoft.com/office/drawing/2014/chart" uri="{C3380CC4-5D6E-409C-BE32-E72D297353CC}">
              <c16:uniqueId val="{00000003-4B54-426B-9285-37CBD80BF0D9}"/>
            </c:ext>
          </c:extLst>
        </c:ser>
        <c:dLbls>
          <c:showLegendKey val="0"/>
          <c:showVal val="0"/>
          <c:showCatName val="0"/>
          <c:showSerName val="0"/>
          <c:showPercent val="0"/>
          <c:showBubbleSize val="0"/>
        </c:dLbls>
        <c:marker val="1"/>
        <c:smooth val="0"/>
        <c:axId val="136434831"/>
        <c:axId val="136435311"/>
      </c:lineChart>
      <c:catAx>
        <c:axId val="13643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Sample</a:t>
                </a:r>
                <a:r>
                  <a:rPr lang="en-IN" sz="1400" b="1" baseline="0"/>
                  <a:t> No</a:t>
                </a:r>
                <a:r>
                  <a:rPr lang="en-IN" sz="1400" baseline="0"/>
                  <a:t>. </a:t>
                </a:r>
                <a:endParaRPr lang="en-IN" sz="14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6435311"/>
        <c:crosses val="autoZero"/>
        <c:auto val="1"/>
        <c:lblAlgn val="ctr"/>
        <c:lblOffset val="100"/>
        <c:noMultiLvlLbl val="0"/>
      </c:catAx>
      <c:valAx>
        <c:axId val="136435311"/>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IN" sz="1400" b="1" i="0" u="none" strike="noStrike" kern="1200" baseline="0">
                    <a:solidFill>
                      <a:sysClr val="windowText" lastClr="000000">
                        <a:lumMod val="65000"/>
                        <a:lumOff val="35000"/>
                      </a:sysClr>
                    </a:solidFill>
                  </a:rPr>
                  <a:t>Juice Volume (in ml)</a:t>
                </a:r>
                <a:r>
                  <a:rPr lang="en-IN"/>
                  <a:t>j</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643483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425053032754468"/>
          <c:y val="0.11424546683049958"/>
          <c:w val="0.70216071621184339"/>
          <c:h val="0.70720042966157493"/>
        </c:manualLayout>
      </c:layout>
      <c:lineChart>
        <c:grouping val="standard"/>
        <c:varyColors val="0"/>
        <c:ser>
          <c:idx val="0"/>
          <c:order val="0"/>
          <c:tx>
            <c:strRef>
              <c:f>'CA 4'!$N$78</c:f>
              <c:strCache>
                <c:ptCount val="1"/>
                <c:pt idx="0">
                  <c:v>Sample Mean</c:v>
                </c:pt>
              </c:strCache>
            </c:strRef>
          </c:tx>
          <c:spPr>
            <a:ln w="28575" cap="rnd">
              <a:solidFill>
                <a:schemeClr val="accent1"/>
              </a:solidFill>
              <a:round/>
            </a:ln>
            <a:effectLst/>
          </c:spPr>
          <c:marker>
            <c:symbol val="circle"/>
            <c:size val="5"/>
            <c:spPr>
              <a:solidFill>
                <a:schemeClr val="accent2">
                  <a:lumMod val="50000"/>
                </a:schemeClr>
              </a:solidFill>
              <a:ln w="9525">
                <a:solidFill>
                  <a:schemeClr val="accent1"/>
                </a:solidFill>
              </a:ln>
              <a:effectLst/>
            </c:spPr>
          </c:marker>
          <c:cat>
            <c:numRef>
              <c:extLst>
                <c:ext xmlns:c15="http://schemas.microsoft.com/office/drawing/2012/chart" uri="{02D57815-91ED-43cb-92C2-25804820EDAC}">
                  <c15:fullRef>
                    <c15:sqref>('CA 4'!$B$79,'CA 4'!$B$81:$B$94,'CA 4'!$B$96:$B$103)</c15:sqref>
                  </c15:fullRef>
                </c:ext>
              </c:extLst>
              <c:f>('CA 4'!$B$79,'CA 4'!$B$81:$B$94,'CA 4'!$B$96,'CA 4'!$B$98:$B$103)</c:f>
              <c:numCache>
                <c:formatCode>General</c:formatCode>
                <c:ptCount val="22"/>
                <c:pt idx="0">
                  <c:v>1</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18</c:v>
                </c:pt>
                <c:pt idx="16">
                  <c:v>20</c:v>
                </c:pt>
                <c:pt idx="17">
                  <c:v>21</c:v>
                </c:pt>
                <c:pt idx="18">
                  <c:v>22</c:v>
                </c:pt>
                <c:pt idx="19">
                  <c:v>23</c:v>
                </c:pt>
                <c:pt idx="20">
                  <c:v>24</c:v>
                </c:pt>
                <c:pt idx="21">
                  <c:v>25</c:v>
                </c:pt>
              </c:numCache>
            </c:numRef>
          </c:cat>
          <c:val>
            <c:numRef>
              <c:extLst>
                <c:ext xmlns:c15="http://schemas.microsoft.com/office/drawing/2012/chart" uri="{02D57815-91ED-43cb-92C2-25804820EDAC}">
                  <c15:fullRef>
                    <c15:sqref>('CA 4'!$N$79,'CA 4'!$N$81:$N$94,'CA 4'!$N$96:$N$103)</c15:sqref>
                  </c15:fullRef>
                </c:ext>
              </c:extLst>
              <c:f>('CA 4'!$N$79,'CA 4'!$N$81:$N$94,'CA 4'!$N$96,'CA 4'!$N$98:$N$103)</c:f>
              <c:numCache>
                <c:formatCode>General</c:formatCode>
                <c:ptCount val="22"/>
                <c:pt idx="0">
                  <c:v>498.61</c:v>
                </c:pt>
                <c:pt idx="1">
                  <c:v>498.30500000000001</c:v>
                </c:pt>
                <c:pt idx="2">
                  <c:v>498.07</c:v>
                </c:pt>
                <c:pt idx="3">
                  <c:v>499.65499999999997</c:v>
                </c:pt>
                <c:pt idx="4">
                  <c:v>499.94000000000005</c:v>
                </c:pt>
                <c:pt idx="5">
                  <c:v>498.15</c:v>
                </c:pt>
                <c:pt idx="6">
                  <c:v>499.05999999999995</c:v>
                </c:pt>
                <c:pt idx="7">
                  <c:v>499.67499999999995</c:v>
                </c:pt>
                <c:pt idx="8">
                  <c:v>498.50749999999999</c:v>
                </c:pt>
                <c:pt idx="9">
                  <c:v>500.03499999999997</c:v>
                </c:pt>
                <c:pt idx="10">
                  <c:v>499.755</c:v>
                </c:pt>
                <c:pt idx="11">
                  <c:v>498.09500000000003</c:v>
                </c:pt>
                <c:pt idx="12">
                  <c:v>499.36</c:v>
                </c:pt>
                <c:pt idx="13">
                  <c:v>499.73249999999996</c:v>
                </c:pt>
                <c:pt idx="14">
                  <c:v>499.76499999999999</c:v>
                </c:pt>
                <c:pt idx="15">
                  <c:v>499.64499999999998</c:v>
                </c:pt>
                <c:pt idx="16">
                  <c:v>498.47499999999997</c:v>
                </c:pt>
                <c:pt idx="17">
                  <c:v>500.33</c:v>
                </c:pt>
                <c:pt idx="18">
                  <c:v>498.46999999999997</c:v>
                </c:pt>
                <c:pt idx="19">
                  <c:v>499.73499999999996</c:v>
                </c:pt>
                <c:pt idx="20">
                  <c:v>498.45500000000004</c:v>
                </c:pt>
                <c:pt idx="21">
                  <c:v>499.625</c:v>
                </c:pt>
              </c:numCache>
            </c:numRef>
          </c:val>
          <c:smooth val="0"/>
          <c:extLst>
            <c:ext xmlns:c16="http://schemas.microsoft.com/office/drawing/2014/chart" uri="{C3380CC4-5D6E-409C-BE32-E72D297353CC}">
              <c16:uniqueId val="{00000000-68DF-4A33-A8E9-4B4D196C14F9}"/>
            </c:ext>
          </c:extLst>
        </c:ser>
        <c:ser>
          <c:idx val="1"/>
          <c:order val="1"/>
          <c:tx>
            <c:strRef>
              <c:f>'CA 4'!$P$78</c:f>
              <c:strCache>
                <c:ptCount val="1"/>
                <c:pt idx="0">
                  <c:v>Centre line</c:v>
                </c:pt>
              </c:strCache>
            </c:strRef>
          </c:tx>
          <c:spPr>
            <a:ln w="28575" cap="rnd">
              <a:solidFill>
                <a:schemeClr val="accent2"/>
              </a:solidFill>
              <a:prstDash val="solid"/>
              <a:round/>
            </a:ln>
            <a:effectLst/>
          </c:spPr>
          <c:marker>
            <c:symbol val="none"/>
          </c:marker>
          <c:cat>
            <c:numRef>
              <c:extLst>
                <c:ext xmlns:c15="http://schemas.microsoft.com/office/drawing/2012/chart" uri="{02D57815-91ED-43cb-92C2-25804820EDAC}">
                  <c15:fullRef>
                    <c15:sqref>('CA 4'!$B$79,'CA 4'!$B$81:$B$94,'CA 4'!$B$96:$B$103)</c15:sqref>
                  </c15:fullRef>
                </c:ext>
              </c:extLst>
              <c:f>('CA 4'!$B$79,'CA 4'!$B$81:$B$94,'CA 4'!$B$96,'CA 4'!$B$98:$B$103)</c:f>
              <c:numCache>
                <c:formatCode>General</c:formatCode>
                <c:ptCount val="22"/>
                <c:pt idx="0">
                  <c:v>1</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18</c:v>
                </c:pt>
                <c:pt idx="16">
                  <c:v>20</c:v>
                </c:pt>
                <c:pt idx="17">
                  <c:v>21</c:v>
                </c:pt>
                <c:pt idx="18">
                  <c:v>22</c:v>
                </c:pt>
                <c:pt idx="19">
                  <c:v>23</c:v>
                </c:pt>
                <c:pt idx="20">
                  <c:v>24</c:v>
                </c:pt>
                <c:pt idx="21">
                  <c:v>25</c:v>
                </c:pt>
              </c:numCache>
            </c:numRef>
          </c:cat>
          <c:val>
            <c:numRef>
              <c:extLst>
                <c:ext xmlns:c15="http://schemas.microsoft.com/office/drawing/2012/chart" uri="{02D57815-91ED-43cb-92C2-25804820EDAC}">
                  <c15:fullRef>
                    <c15:sqref>('CA 4'!$P$79,'CA 4'!$P$81:$P$94,'CA 4'!$P$96:$P$103)</c15:sqref>
                  </c15:fullRef>
                </c:ext>
              </c:extLst>
              <c:f>('CA 4'!$P$79,'CA 4'!$P$81:$P$94,'CA 4'!$P$96,'CA 4'!$P$98:$P$103)</c:f>
              <c:numCache>
                <c:formatCode>General</c:formatCode>
                <c:ptCount val="22"/>
                <c:pt idx="0">
                  <c:v>499.19695652173914</c:v>
                </c:pt>
                <c:pt idx="1">
                  <c:v>499.19695652173914</c:v>
                </c:pt>
                <c:pt idx="2">
                  <c:v>499.19695652173914</c:v>
                </c:pt>
                <c:pt idx="3">
                  <c:v>499.19695652173914</c:v>
                </c:pt>
                <c:pt idx="4">
                  <c:v>499.19695652173914</c:v>
                </c:pt>
                <c:pt idx="5">
                  <c:v>499.19695652173914</c:v>
                </c:pt>
                <c:pt idx="6">
                  <c:v>499.19695652173914</c:v>
                </c:pt>
                <c:pt idx="7">
                  <c:v>499.19695652173914</c:v>
                </c:pt>
                <c:pt idx="8">
                  <c:v>499.19695652173914</c:v>
                </c:pt>
                <c:pt idx="9">
                  <c:v>499.19695652173914</c:v>
                </c:pt>
                <c:pt idx="10">
                  <c:v>499.19695652173914</c:v>
                </c:pt>
                <c:pt idx="11">
                  <c:v>499.19695652173914</c:v>
                </c:pt>
                <c:pt idx="12">
                  <c:v>499.19695652173914</c:v>
                </c:pt>
                <c:pt idx="13">
                  <c:v>499.19695652173914</c:v>
                </c:pt>
                <c:pt idx="14">
                  <c:v>499.19695652173914</c:v>
                </c:pt>
                <c:pt idx="15">
                  <c:v>499.19695652173914</c:v>
                </c:pt>
                <c:pt idx="16">
                  <c:v>499.19695652173914</c:v>
                </c:pt>
                <c:pt idx="17">
                  <c:v>499.19695652173914</c:v>
                </c:pt>
                <c:pt idx="18">
                  <c:v>499.19695652173914</c:v>
                </c:pt>
                <c:pt idx="19">
                  <c:v>499.19695652173914</c:v>
                </c:pt>
                <c:pt idx="20">
                  <c:v>499.19695652173914</c:v>
                </c:pt>
                <c:pt idx="21">
                  <c:v>499.19695652173914</c:v>
                </c:pt>
              </c:numCache>
            </c:numRef>
          </c:val>
          <c:smooth val="0"/>
          <c:extLst>
            <c:ext xmlns:c16="http://schemas.microsoft.com/office/drawing/2014/chart" uri="{C3380CC4-5D6E-409C-BE32-E72D297353CC}">
              <c16:uniqueId val="{00000001-68DF-4A33-A8E9-4B4D196C14F9}"/>
            </c:ext>
          </c:extLst>
        </c:ser>
        <c:ser>
          <c:idx val="2"/>
          <c:order val="2"/>
          <c:tx>
            <c:strRef>
              <c:f>'CA 4'!$Q$78</c:f>
              <c:strCache>
                <c:ptCount val="1"/>
                <c:pt idx="0">
                  <c:v>UCL</c:v>
                </c:pt>
              </c:strCache>
            </c:strRef>
          </c:tx>
          <c:spPr>
            <a:ln w="28575" cap="rnd">
              <a:solidFill>
                <a:schemeClr val="accent3"/>
              </a:solidFill>
              <a:prstDash val="dash"/>
              <a:round/>
            </a:ln>
            <a:effectLst/>
          </c:spPr>
          <c:marker>
            <c:symbol val="none"/>
          </c:marker>
          <c:cat>
            <c:numRef>
              <c:extLst>
                <c:ext xmlns:c15="http://schemas.microsoft.com/office/drawing/2012/chart" uri="{02D57815-91ED-43cb-92C2-25804820EDAC}">
                  <c15:fullRef>
                    <c15:sqref>('CA 4'!$B$79,'CA 4'!$B$81:$B$94,'CA 4'!$B$96:$B$103)</c15:sqref>
                  </c15:fullRef>
                </c:ext>
              </c:extLst>
              <c:f>('CA 4'!$B$79,'CA 4'!$B$81:$B$94,'CA 4'!$B$96,'CA 4'!$B$98:$B$103)</c:f>
              <c:numCache>
                <c:formatCode>General</c:formatCode>
                <c:ptCount val="22"/>
                <c:pt idx="0">
                  <c:v>1</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18</c:v>
                </c:pt>
                <c:pt idx="16">
                  <c:v>20</c:v>
                </c:pt>
                <c:pt idx="17">
                  <c:v>21</c:v>
                </c:pt>
                <c:pt idx="18">
                  <c:v>22</c:v>
                </c:pt>
                <c:pt idx="19">
                  <c:v>23</c:v>
                </c:pt>
                <c:pt idx="20">
                  <c:v>24</c:v>
                </c:pt>
                <c:pt idx="21">
                  <c:v>25</c:v>
                </c:pt>
              </c:numCache>
            </c:numRef>
          </c:cat>
          <c:val>
            <c:numRef>
              <c:extLst>
                <c:ext xmlns:c15="http://schemas.microsoft.com/office/drawing/2012/chart" uri="{02D57815-91ED-43cb-92C2-25804820EDAC}">
                  <c15:fullRef>
                    <c15:sqref>('CA 4'!$Q$79,'CA 4'!$Q$81:$Q$94,'CA 4'!$Q$96:$Q$103)</c15:sqref>
                  </c15:fullRef>
                </c:ext>
              </c:extLst>
              <c:f>('CA 4'!$Q$79,'CA 4'!$Q$81:$Q$94,'CA 4'!$Q$96,'CA 4'!$Q$98:$Q$103)</c:f>
              <c:numCache>
                <c:formatCode>General</c:formatCode>
                <c:ptCount val="22"/>
                <c:pt idx="0">
                  <c:v>500.81311782608697</c:v>
                </c:pt>
                <c:pt idx="1">
                  <c:v>500.81311782608697</c:v>
                </c:pt>
                <c:pt idx="2">
                  <c:v>500.81311782608697</c:v>
                </c:pt>
                <c:pt idx="3">
                  <c:v>500.81311782608697</c:v>
                </c:pt>
                <c:pt idx="4">
                  <c:v>500.81311782608697</c:v>
                </c:pt>
                <c:pt idx="5">
                  <c:v>500.81311782608697</c:v>
                </c:pt>
                <c:pt idx="6">
                  <c:v>500.81311782608697</c:v>
                </c:pt>
                <c:pt idx="7">
                  <c:v>500.81311782608697</c:v>
                </c:pt>
                <c:pt idx="8">
                  <c:v>500.81311782608697</c:v>
                </c:pt>
                <c:pt idx="9">
                  <c:v>500.81311782608697</c:v>
                </c:pt>
                <c:pt idx="10">
                  <c:v>500.81311782608697</c:v>
                </c:pt>
                <c:pt idx="11">
                  <c:v>500.81311782608697</c:v>
                </c:pt>
                <c:pt idx="12">
                  <c:v>500.81311782608697</c:v>
                </c:pt>
                <c:pt idx="13">
                  <c:v>500.81311782608697</c:v>
                </c:pt>
                <c:pt idx="14">
                  <c:v>500.81311782608697</c:v>
                </c:pt>
                <c:pt idx="15">
                  <c:v>500.81311782608697</c:v>
                </c:pt>
                <c:pt idx="16">
                  <c:v>500.81311782608697</c:v>
                </c:pt>
                <c:pt idx="17">
                  <c:v>500.81311782608697</c:v>
                </c:pt>
                <c:pt idx="18">
                  <c:v>500.81311782608697</c:v>
                </c:pt>
                <c:pt idx="19">
                  <c:v>500.81311782608697</c:v>
                </c:pt>
                <c:pt idx="20">
                  <c:v>500.81311782608697</c:v>
                </c:pt>
                <c:pt idx="21">
                  <c:v>500.81311782608697</c:v>
                </c:pt>
              </c:numCache>
            </c:numRef>
          </c:val>
          <c:smooth val="0"/>
          <c:extLst>
            <c:ext xmlns:c16="http://schemas.microsoft.com/office/drawing/2014/chart" uri="{C3380CC4-5D6E-409C-BE32-E72D297353CC}">
              <c16:uniqueId val="{00000002-68DF-4A33-A8E9-4B4D196C14F9}"/>
            </c:ext>
          </c:extLst>
        </c:ser>
        <c:ser>
          <c:idx val="3"/>
          <c:order val="3"/>
          <c:tx>
            <c:strRef>
              <c:f>'CA 4'!$R$78</c:f>
              <c:strCache>
                <c:ptCount val="1"/>
                <c:pt idx="0">
                  <c:v>LCL</c:v>
                </c:pt>
              </c:strCache>
            </c:strRef>
          </c:tx>
          <c:spPr>
            <a:ln w="28575" cap="rnd">
              <a:solidFill>
                <a:schemeClr val="accent4"/>
              </a:solidFill>
              <a:prstDash val="dash"/>
              <a:round/>
            </a:ln>
            <a:effectLst/>
          </c:spPr>
          <c:marker>
            <c:symbol val="none"/>
          </c:marker>
          <c:cat>
            <c:numRef>
              <c:extLst>
                <c:ext xmlns:c15="http://schemas.microsoft.com/office/drawing/2012/chart" uri="{02D57815-91ED-43cb-92C2-25804820EDAC}">
                  <c15:fullRef>
                    <c15:sqref>('CA 4'!$B$79,'CA 4'!$B$81:$B$94,'CA 4'!$B$96:$B$103)</c15:sqref>
                  </c15:fullRef>
                </c:ext>
              </c:extLst>
              <c:f>('CA 4'!$B$79,'CA 4'!$B$81:$B$94,'CA 4'!$B$96,'CA 4'!$B$98:$B$103)</c:f>
              <c:numCache>
                <c:formatCode>General</c:formatCode>
                <c:ptCount val="22"/>
                <c:pt idx="0">
                  <c:v>1</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18</c:v>
                </c:pt>
                <c:pt idx="16">
                  <c:v>20</c:v>
                </c:pt>
                <c:pt idx="17">
                  <c:v>21</c:v>
                </c:pt>
                <c:pt idx="18">
                  <c:v>22</c:v>
                </c:pt>
                <c:pt idx="19">
                  <c:v>23</c:v>
                </c:pt>
                <c:pt idx="20">
                  <c:v>24</c:v>
                </c:pt>
                <c:pt idx="21">
                  <c:v>25</c:v>
                </c:pt>
              </c:numCache>
            </c:numRef>
          </c:cat>
          <c:val>
            <c:numRef>
              <c:extLst>
                <c:ext xmlns:c15="http://schemas.microsoft.com/office/drawing/2012/chart" uri="{02D57815-91ED-43cb-92C2-25804820EDAC}">
                  <c15:fullRef>
                    <c15:sqref>('CA 4'!$R$79,'CA 4'!$R$81:$R$94,'CA 4'!$R$96:$R$103)</c15:sqref>
                  </c15:fullRef>
                </c:ext>
              </c:extLst>
              <c:f>('CA 4'!$R$79,'CA 4'!$R$81:$R$94,'CA 4'!$R$96,'CA 4'!$R$98:$R$103)</c:f>
              <c:numCache>
                <c:formatCode>General</c:formatCode>
                <c:ptCount val="22"/>
                <c:pt idx="0">
                  <c:v>497.58079521739131</c:v>
                </c:pt>
                <c:pt idx="1">
                  <c:v>497.58079521739131</c:v>
                </c:pt>
                <c:pt idx="2">
                  <c:v>497.58079521739131</c:v>
                </c:pt>
                <c:pt idx="3">
                  <c:v>497.58079521739131</c:v>
                </c:pt>
                <c:pt idx="4">
                  <c:v>497.58079521739131</c:v>
                </c:pt>
                <c:pt idx="5">
                  <c:v>497.58079521739131</c:v>
                </c:pt>
                <c:pt idx="6">
                  <c:v>497.58079521739131</c:v>
                </c:pt>
                <c:pt idx="7">
                  <c:v>497.58079521739131</c:v>
                </c:pt>
                <c:pt idx="8">
                  <c:v>497.58079521739131</c:v>
                </c:pt>
                <c:pt idx="9">
                  <c:v>497.58079521739131</c:v>
                </c:pt>
                <c:pt idx="10">
                  <c:v>497.58079521739131</c:v>
                </c:pt>
                <c:pt idx="11">
                  <c:v>497.58079521739131</c:v>
                </c:pt>
                <c:pt idx="12">
                  <c:v>497.58079521739131</c:v>
                </c:pt>
                <c:pt idx="13">
                  <c:v>497.58079521739131</c:v>
                </c:pt>
                <c:pt idx="14">
                  <c:v>497.58079521739131</c:v>
                </c:pt>
                <c:pt idx="15">
                  <c:v>497.58079521739131</c:v>
                </c:pt>
                <c:pt idx="16">
                  <c:v>497.58079521739131</c:v>
                </c:pt>
                <c:pt idx="17">
                  <c:v>497.58079521739131</c:v>
                </c:pt>
                <c:pt idx="18">
                  <c:v>497.58079521739131</c:v>
                </c:pt>
                <c:pt idx="19">
                  <c:v>497.58079521739131</c:v>
                </c:pt>
                <c:pt idx="20">
                  <c:v>497.58079521739131</c:v>
                </c:pt>
                <c:pt idx="21">
                  <c:v>497.58079521739131</c:v>
                </c:pt>
              </c:numCache>
            </c:numRef>
          </c:val>
          <c:smooth val="0"/>
          <c:extLst>
            <c:ext xmlns:c16="http://schemas.microsoft.com/office/drawing/2014/chart" uri="{C3380CC4-5D6E-409C-BE32-E72D297353CC}">
              <c16:uniqueId val="{00000003-68DF-4A33-A8E9-4B4D196C14F9}"/>
            </c:ext>
          </c:extLst>
        </c:ser>
        <c:dLbls>
          <c:showLegendKey val="0"/>
          <c:showVal val="0"/>
          <c:showCatName val="0"/>
          <c:showSerName val="0"/>
          <c:showPercent val="0"/>
          <c:showBubbleSize val="0"/>
        </c:dLbls>
        <c:marker val="1"/>
        <c:smooth val="0"/>
        <c:axId val="99737823"/>
        <c:axId val="99735423"/>
      </c:lineChart>
      <c:catAx>
        <c:axId val="99737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600" b="1"/>
                  <a:t>Sample</a:t>
                </a:r>
                <a:r>
                  <a:rPr lang="en-IN" sz="1600" b="1" baseline="0"/>
                  <a:t> No</a:t>
                </a:r>
                <a:r>
                  <a:rPr lang="en-IN" baseline="0"/>
                  <a: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735423"/>
        <c:crosses val="autoZero"/>
        <c:auto val="1"/>
        <c:lblAlgn val="ctr"/>
        <c:lblOffset val="100"/>
        <c:noMultiLvlLbl val="0"/>
      </c:catAx>
      <c:valAx>
        <c:axId val="99735423"/>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0" i="0" u="none" strike="noStrike" kern="1200" baseline="0">
                    <a:solidFill>
                      <a:sysClr val="windowText" lastClr="000000">
                        <a:lumMod val="65000"/>
                        <a:lumOff val="35000"/>
                      </a:sysClr>
                    </a:solidFill>
                  </a:rPr>
                  <a:t>J</a:t>
                </a:r>
                <a:r>
                  <a:rPr lang="en-IN" sz="1400" b="1" i="0" u="none" strike="noStrike" kern="1200" baseline="0">
                    <a:solidFill>
                      <a:sysClr val="windowText" lastClr="000000">
                        <a:lumMod val="65000"/>
                        <a:lumOff val="35000"/>
                      </a:sysClr>
                    </a:solidFill>
                  </a:rPr>
                  <a:t>uice Volume (in ml)</a:t>
                </a:r>
                <a:endParaRPr lang="en-IN" sz="1400"/>
              </a:p>
            </c:rich>
          </c:tx>
          <c:layout>
            <c:manualLayout>
              <c:xMode val="edge"/>
              <c:yMode val="edge"/>
              <c:x val="2.4370761873943839E-2"/>
              <c:y val="0.282055332722849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37823"/>
        <c:crosses val="autoZero"/>
        <c:crossBetween val="midCat"/>
      </c:valAx>
      <c:spPr>
        <a:noFill/>
        <a:ln>
          <a:noFill/>
        </a:ln>
        <a:effectLst/>
      </c:spPr>
    </c:plotArea>
    <c:legend>
      <c:legendPos val="r"/>
      <c:layout>
        <c:manualLayout>
          <c:xMode val="edge"/>
          <c:yMode val="edge"/>
          <c:x val="0.82893121921403656"/>
          <c:y val="0.37248019049965103"/>
          <c:w val="0.16010987667637436"/>
          <c:h val="0.360833090865168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72919966636824"/>
          <c:y val="8.9314179622301815E-2"/>
          <c:w val="0.69830062058569209"/>
          <c:h val="0.72419667471286853"/>
        </c:manualLayout>
      </c:layout>
      <c:lineChart>
        <c:grouping val="standard"/>
        <c:varyColors val="0"/>
        <c:ser>
          <c:idx val="0"/>
          <c:order val="0"/>
          <c:tx>
            <c:strRef>
              <c:f>'CA 5'!$M$5</c:f>
              <c:strCache>
                <c:ptCount val="1"/>
                <c:pt idx="0">
                  <c:v>SD</c:v>
                </c:pt>
              </c:strCache>
            </c:strRef>
          </c:tx>
          <c:spPr>
            <a:ln w="28575" cap="rnd">
              <a:solidFill>
                <a:schemeClr val="accent1"/>
              </a:solidFill>
              <a:round/>
            </a:ln>
            <a:effectLst/>
          </c:spPr>
          <c:marker>
            <c:symbol val="circle"/>
            <c:size val="5"/>
            <c:spPr>
              <a:solidFill>
                <a:schemeClr val="tx1"/>
              </a:solidFill>
              <a:ln w="9525">
                <a:solidFill>
                  <a:schemeClr val="accent1"/>
                </a:solidFill>
              </a:ln>
              <a:effectLst/>
            </c:spPr>
          </c:marker>
          <c:val>
            <c:numRef>
              <c:f>'CA 5'!$M$6:$M$30</c:f>
              <c:numCache>
                <c:formatCode>0.000</c:formatCode>
                <c:ptCount val="25"/>
                <c:pt idx="0">
                  <c:v>1.2555016704267887</c:v>
                </c:pt>
                <c:pt idx="1">
                  <c:v>2.7260749154130806</c:v>
                </c:pt>
                <c:pt idx="2">
                  <c:v>0.88075724994650773</c:v>
                </c:pt>
                <c:pt idx="3">
                  <c:v>0.93491532593420801</c:v>
                </c:pt>
                <c:pt idx="4">
                  <c:v>0.91068716423979545</c:v>
                </c:pt>
                <c:pt idx="5">
                  <c:v>0.74954504719714754</c:v>
                </c:pt>
                <c:pt idx="6">
                  <c:v>0.84496153758617187</c:v>
                </c:pt>
                <c:pt idx="7">
                  <c:v>1.0948850776831935</c:v>
                </c:pt>
                <c:pt idx="8">
                  <c:v>0.93452542917664172</c:v>
                </c:pt>
                <c:pt idx="9">
                  <c:v>0.5954167541404165</c:v>
                </c:pt>
                <c:pt idx="10">
                  <c:v>0.78631630616014292</c:v>
                </c:pt>
                <c:pt idx="11">
                  <c:v>1.0729419576307213</c:v>
                </c:pt>
                <c:pt idx="12">
                  <c:v>0.81284411516326616</c:v>
                </c:pt>
                <c:pt idx="13">
                  <c:v>1.109474350011455</c:v>
                </c:pt>
                <c:pt idx="14">
                  <c:v>0.58242405322735191</c:v>
                </c:pt>
                <c:pt idx="15">
                  <c:v>1.0220589241547842</c:v>
                </c:pt>
                <c:pt idx="16">
                  <c:v>2.7457605706089985</c:v>
                </c:pt>
                <c:pt idx="17">
                  <c:v>0.74822456522089575</c:v>
                </c:pt>
                <c:pt idx="18">
                  <c:v>0.57513283489796851</c:v>
                </c:pt>
                <c:pt idx="19">
                  <c:v>0.99398412685738491</c:v>
                </c:pt>
                <c:pt idx="20">
                  <c:v>0.5891764497066112</c:v>
                </c:pt>
                <c:pt idx="21">
                  <c:v>0.74543052437277002</c:v>
                </c:pt>
                <c:pt idx="22">
                  <c:v>1.4566872614867545</c:v>
                </c:pt>
                <c:pt idx="23">
                  <c:v>0.83363727790395603</c:v>
                </c:pt>
                <c:pt idx="24">
                  <c:v>0.76866406475419669</c:v>
                </c:pt>
              </c:numCache>
            </c:numRef>
          </c:val>
          <c:smooth val="0"/>
          <c:extLst>
            <c:ext xmlns:c16="http://schemas.microsoft.com/office/drawing/2014/chart" uri="{C3380CC4-5D6E-409C-BE32-E72D297353CC}">
              <c16:uniqueId val="{00000000-41DF-4C08-9279-99C77BDAD96E}"/>
            </c:ext>
          </c:extLst>
        </c:ser>
        <c:ser>
          <c:idx val="1"/>
          <c:order val="1"/>
          <c:tx>
            <c:strRef>
              <c:f>'CA 5'!$N$5</c:f>
              <c:strCache>
                <c:ptCount val="1"/>
                <c:pt idx="0">
                  <c:v>Centre line</c:v>
                </c:pt>
              </c:strCache>
            </c:strRef>
          </c:tx>
          <c:spPr>
            <a:ln w="28575" cap="rnd">
              <a:solidFill>
                <a:schemeClr val="accent2"/>
              </a:solidFill>
              <a:prstDash val="dash"/>
              <a:round/>
            </a:ln>
            <a:effectLst/>
          </c:spPr>
          <c:marker>
            <c:symbol val="none"/>
          </c:marker>
          <c:val>
            <c:numRef>
              <c:f>'CA 5'!$N$6:$N$30</c:f>
              <c:numCache>
                <c:formatCode>0.000</c:formatCode>
                <c:ptCount val="25"/>
                <c:pt idx="0">
                  <c:v>1.0308011021560481</c:v>
                </c:pt>
                <c:pt idx="1">
                  <c:v>1.0308011021560481</c:v>
                </c:pt>
                <c:pt idx="2">
                  <c:v>1.0308011021560481</c:v>
                </c:pt>
                <c:pt idx="3">
                  <c:v>1.0308011021560481</c:v>
                </c:pt>
                <c:pt idx="4">
                  <c:v>1.0308011021560481</c:v>
                </c:pt>
                <c:pt idx="5">
                  <c:v>1.0308011021560481</c:v>
                </c:pt>
                <c:pt idx="6">
                  <c:v>1.0308011021560481</c:v>
                </c:pt>
                <c:pt idx="7">
                  <c:v>1.0308011021560481</c:v>
                </c:pt>
                <c:pt idx="8">
                  <c:v>1.0308011021560481</c:v>
                </c:pt>
                <c:pt idx="9">
                  <c:v>1.0308011021560481</c:v>
                </c:pt>
                <c:pt idx="10">
                  <c:v>1.0308011021560481</c:v>
                </c:pt>
                <c:pt idx="11">
                  <c:v>1.0308011021560481</c:v>
                </c:pt>
                <c:pt idx="12">
                  <c:v>1.0308011021560481</c:v>
                </c:pt>
                <c:pt idx="13">
                  <c:v>1.0308011021560481</c:v>
                </c:pt>
                <c:pt idx="14">
                  <c:v>1.0308011021560481</c:v>
                </c:pt>
                <c:pt idx="15">
                  <c:v>1.0308011021560481</c:v>
                </c:pt>
                <c:pt idx="16">
                  <c:v>1.0308011021560481</c:v>
                </c:pt>
                <c:pt idx="17">
                  <c:v>1.0308011021560481</c:v>
                </c:pt>
                <c:pt idx="18">
                  <c:v>1.0308011021560481</c:v>
                </c:pt>
                <c:pt idx="19">
                  <c:v>1.0308011021560481</c:v>
                </c:pt>
                <c:pt idx="20">
                  <c:v>1.0308011021560481</c:v>
                </c:pt>
                <c:pt idx="21">
                  <c:v>1.0308011021560481</c:v>
                </c:pt>
                <c:pt idx="22">
                  <c:v>1.0308011021560481</c:v>
                </c:pt>
                <c:pt idx="23">
                  <c:v>1.0308011021560481</c:v>
                </c:pt>
                <c:pt idx="24">
                  <c:v>1.0308011021560481</c:v>
                </c:pt>
              </c:numCache>
            </c:numRef>
          </c:val>
          <c:smooth val="0"/>
          <c:extLst>
            <c:ext xmlns:c16="http://schemas.microsoft.com/office/drawing/2014/chart" uri="{C3380CC4-5D6E-409C-BE32-E72D297353CC}">
              <c16:uniqueId val="{00000001-41DF-4C08-9279-99C77BDAD96E}"/>
            </c:ext>
          </c:extLst>
        </c:ser>
        <c:ser>
          <c:idx val="2"/>
          <c:order val="2"/>
          <c:tx>
            <c:strRef>
              <c:f>'CA 5'!$O$5</c:f>
              <c:strCache>
                <c:ptCount val="1"/>
                <c:pt idx="0">
                  <c:v>UCL</c:v>
                </c:pt>
              </c:strCache>
            </c:strRef>
          </c:tx>
          <c:spPr>
            <a:ln w="28575" cap="rnd">
              <a:solidFill>
                <a:schemeClr val="accent3"/>
              </a:solidFill>
              <a:prstDash val="dash"/>
              <a:round/>
            </a:ln>
            <a:effectLst/>
          </c:spPr>
          <c:marker>
            <c:symbol val="none"/>
          </c:marker>
          <c:val>
            <c:numRef>
              <c:f>'CA 5'!$O$6:$O$30</c:f>
              <c:numCache>
                <c:formatCode>0.000</c:formatCode>
                <c:ptCount val="25"/>
                <c:pt idx="0">
                  <c:v>1.7688546912997787</c:v>
                </c:pt>
                <c:pt idx="1">
                  <c:v>1.7688546912997787</c:v>
                </c:pt>
                <c:pt idx="2">
                  <c:v>1.7688546912997787</c:v>
                </c:pt>
                <c:pt idx="3">
                  <c:v>1.7688546912997787</c:v>
                </c:pt>
                <c:pt idx="4">
                  <c:v>1.7688546912997787</c:v>
                </c:pt>
                <c:pt idx="5">
                  <c:v>1.7688546912997787</c:v>
                </c:pt>
                <c:pt idx="6">
                  <c:v>1.7688546912997787</c:v>
                </c:pt>
                <c:pt idx="7">
                  <c:v>1.7688546912997787</c:v>
                </c:pt>
                <c:pt idx="8">
                  <c:v>1.7688546912997787</c:v>
                </c:pt>
                <c:pt idx="9">
                  <c:v>1.7688546912997787</c:v>
                </c:pt>
                <c:pt idx="10">
                  <c:v>1.7688546912997787</c:v>
                </c:pt>
                <c:pt idx="11">
                  <c:v>1.7688546912997787</c:v>
                </c:pt>
                <c:pt idx="12">
                  <c:v>1.7688546912997787</c:v>
                </c:pt>
                <c:pt idx="13">
                  <c:v>1.7688546912997787</c:v>
                </c:pt>
                <c:pt idx="14">
                  <c:v>1.7688546912997787</c:v>
                </c:pt>
                <c:pt idx="15">
                  <c:v>1.7688546912997787</c:v>
                </c:pt>
                <c:pt idx="16">
                  <c:v>1.7688546912997787</c:v>
                </c:pt>
                <c:pt idx="17">
                  <c:v>1.7688546912997787</c:v>
                </c:pt>
                <c:pt idx="18">
                  <c:v>1.7688546912997787</c:v>
                </c:pt>
                <c:pt idx="19">
                  <c:v>1.7688546912997787</c:v>
                </c:pt>
                <c:pt idx="20">
                  <c:v>1.7688546912997787</c:v>
                </c:pt>
                <c:pt idx="21">
                  <c:v>1.7688546912997787</c:v>
                </c:pt>
                <c:pt idx="22">
                  <c:v>1.7688546912997787</c:v>
                </c:pt>
                <c:pt idx="23">
                  <c:v>1.7688546912997787</c:v>
                </c:pt>
                <c:pt idx="24">
                  <c:v>1.7688546912997787</c:v>
                </c:pt>
              </c:numCache>
            </c:numRef>
          </c:val>
          <c:smooth val="0"/>
          <c:extLst>
            <c:ext xmlns:c16="http://schemas.microsoft.com/office/drawing/2014/chart" uri="{C3380CC4-5D6E-409C-BE32-E72D297353CC}">
              <c16:uniqueId val="{00000002-41DF-4C08-9279-99C77BDAD96E}"/>
            </c:ext>
          </c:extLst>
        </c:ser>
        <c:ser>
          <c:idx val="3"/>
          <c:order val="3"/>
          <c:tx>
            <c:strRef>
              <c:f>'CA 5'!$P$5</c:f>
              <c:strCache>
                <c:ptCount val="1"/>
                <c:pt idx="0">
                  <c:v>LCL</c:v>
                </c:pt>
              </c:strCache>
            </c:strRef>
          </c:tx>
          <c:spPr>
            <a:ln w="28575" cap="rnd">
              <a:solidFill>
                <a:schemeClr val="accent4"/>
              </a:solidFill>
              <a:prstDash val="dash"/>
              <a:round/>
            </a:ln>
            <a:effectLst/>
          </c:spPr>
          <c:marker>
            <c:symbol val="none"/>
          </c:marker>
          <c:val>
            <c:numRef>
              <c:f>'CA 5'!$P$6:$P$30</c:f>
              <c:numCache>
                <c:formatCode>0.000</c:formatCode>
                <c:ptCount val="25"/>
                <c:pt idx="0">
                  <c:v>0.29274751301231766</c:v>
                </c:pt>
                <c:pt idx="1">
                  <c:v>0.29274751301231766</c:v>
                </c:pt>
                <c:pt idx="2">
                  <c:v>0.29274751301231766</c:v>
                </c:pt>
                <c:pt idx="3">
                  <c:v>0.29274751301231766</c:v>
                </c:pt>
                <c:pt idx="4">
                  <c:v>0.29274751301231766</c:v>
                </c:pt>
                <c:pt idx="5">
                  <c:v>0.29274751301231766</c:v>
                </c:pt>
                <c:pt idx="6">
                  <c:v>0.29274751301231766</c:v>
                </c:pt>
                <c:pt idx="7">
                  <c:v>0.29274751301231766</c:v>
                </c:pt>
                <c:pt idx="8">
                  <c:v>0.29274751301231766</c:v>
                </c:pt>
                <c:pt idx="9">
                  <c:v>0.29274751301231766</c:v>
                </c:pt>
                <c:pt idx="10">
                  <c:v>0.29274751301231766</c:v>
                </c:pt>
                <c:pt idx="11">
                  <c:v>0.29274751301231766</c:v>
                </c:pt>
                <c:pt idx="12">
                  <c:v>0.29274751301231766</c:v>
                </c:pt>
                <c:pt idx="13">
                  <c:v>0.29274751301231766</c:v>
                </c:pt>
                <c:pt idx="14">
                  <c:v>0.29274751301231766</c:v>
                </c:pt>
                <c:pt idx="15">
                  <c:v>0.29274751301231766</c:v>
                </c:pt>
                <c:pt idx="16">
                  <c:v>0.29274751301231766</c:v>
                </c:pt>
                <c:pt idx="17">
                  <c:v>0.29274751301231766</c:v>
                </c:pt>
                <c:pt idx="18">
                  <c:v>0.29274751301231766</c:v>
                </c:pt>
                <c:pt idx="19">
                  <c:v>0.29274751301231766</c:v>
                </c:pt>
                <c:pt idx="20">
                  <c:v>0.29274751301231766</c:v>
                </c:pt>
                <c:pt idx="21">
                  <c:v>0.29274751301231766</c:v>
                </c:pt>
                <c:pt idx="22">
                  <c:v>0.29274751301231766</c:v>
                </c:pt>
                <c:pt idx="23">
                  <c:v>0.29274751301231766</c:v>
                </c:pt>
                <c:pt idx="24">
                  <c:v>0.29274751301231766</c:v>
                </c:pt>
              </c:numCache>
            </c:numRef>
          </c:val>
          <c:smooth val="0"/>
          <c:extLst>
            <c:ext xmlns:c16="http://schemas.microsoft.com/office/drawing/2014/chart" uri="{C3380CC4-5D6E-409C-BE32-E72D297353CC}">
              <c16:uniqueId val="{00000003-41DF-4C08-9279-99C77BDAD96E}"/>
            </c:ext>
          </c:extLst>
        </c:ser>
        <c:dLbls>
          <c:showLegendKey val="0"/>
          <c:showVal val="0"/>
          <c:showCatName val="0"/>
          <c:showSerName val="0"/>
          <c:showPercent val="0"/>
          <c:showBubbleSize val="0"/>
        </c:dLbls>
        <c:marker val="1"/>
        <c:smooth val="0"/>
        <c:axId val="203950191"/>
        <c:axId val="203945391"/>
      </c:lineChart>
      <c:catAx>
        <c:axId val="20395019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200"/>
                  <a:t>Sample</a:t>
                </a:r>
                <a:r>
                  <a:rPr lang="en-IN" sz="1200" baseline="0"/>
                  <a:t> No. </a:t>
                </a:r>
                <a:endParaRPr lang="en-IN" sz="12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IN"/>
            </a:p>
          </c:txPr>
        </c:title>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3945391"/>
        <c:crosses val="autoZero"/>
        <c:auto val="1"/>
        <c:lblAlgn val="ctr"/>
        <c:lblOffset val="100"/>
        <c:noMultiLvlLbl val="0"/>
      </c:catAx>
      <c:valAx>
        <c:axId val="203945391"/>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t>Juice Volume  (in ml)</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3950191"/>
        <c:crosses val="autoZero"/>
        <c:crossBetween val="midCat"/>
      </c:valAx>
      <c:spPr>
        <a:noFill/>
        <a:ln>
          <a:noFill/>
        </a:ln>
        <a:effectLst/>
      </c:spPr>
    </c:plotArea>
    <c:legend>
      <c:legendPos val="r"/>
      <c:layout>
        <c:manualLayout>
          <c:xMode val="edge"/>
          <c:yMode val="edge"/>
          <c:x val="0.84155460159316831"/>
          <c:y val="0.35645834951950511"/>
          <c:w val="0.1467835908266569"/>
          <c:h val="0.380650536755782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xdr:col>
      <xdr:colOff>381000</xdr:colOff>
      <xdr:row>21</xdr:row>
      <xdr:rowOff>9525</xdr:rowOff>
    </xdr:from>
    <xdr:to>
      <xdr:col>8</xdr:col>
      <xdr:colOff>342900</xdr:colOff>
      <xdr:row>35</xdr:row>
      <xdr:rowOff>85725</xdr:rowOff>
    </xdr:to>
    <xdr:graphicFrame macro="">
      <xdr:nvGraphicFramePr>
        <xdr:cNvPr id="2" name="Chart 1">
          <a:extLst>
            <a:ext uri="{FF2B5EF4-FFF2-40B4-BE49-F238E27FC236}">
              <a16:creationId xmlns:a16="http://schemas.microsoft.com/office/drawing/2014/main" id="{D08BDB56-3BCC-49E7-B43B-21F2C1165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76199</xdr:colOff>
      <xdr:row>19</xdr:row>
      <xdr:rowOff>104774</xdr:rowOff>
    </xdr:from>
    <xdr:to>
      <xdr:col>19</xdr:col>
      <xdr:colOff>409574</xdr:colOff>
      <xdr:row>26</xdr:row>
      <xdr:rowOff>19049</xdr:rowOff>
    </xdr:to>
    <xdr:sp macro="" textlink="">
      <xdr:nvSpPr>
        <xdr:cNvPr id="3" name="TextBox 2">
          <a:extLst>
            <a:ext uri="{FF2B5EF4-FFF2-40B4-BE49-F238E27FC236}">
              <a16:creationId xmlns:a16="http://schemas.microsoft.com/office/drawing/2014/main" id="{AEFD70C7-1961-436E-90D5-F170C2B21945}"/>
            </a:ext>
          </a:extLst>
        </xdr:cNvPr>
        <xdr:cNvSpPr txBox="1"/>
      </xdr:nvSpPr>
      <xdr:spPr>
        <a:xfrm>
          <a:off x="6134099" y="3609974"/>
          <a:ext cx="6429375" cy="1247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Interpretation</a:t>
          </a:r>
          <a:r>
            <a:rPr lang="en-IN" sz="1400"/>
            <a:t> -</a:t>
          </a:r>
          <a:r>
            <a:rPr lang="en-IN" sz="1400" baseline="0"/>
            <a:t> From this control chart, we can interpret, all the points are not within the control limit, we infer that the production process for the sample no. 8 &amp; 10 having sample mean 33.4 &amp; 112.4, is out-of-control because both of them lie outside UCL and LCL. </a:t>
          </a:r>
          <a:r>
            <a:rPr lang="en-IN" sz="1400" b="0" baseline="0">
              <a:solidFill>
                <a:schemeClr val="dk1"/>
              </a:solidFill>
              <a:effectLst/>
              <a:latin typeface="+mn-lt"/>
              <a:ea typeface="+mn-ea"/>
              <a:cs typeface="+mn-cs"/>
            </a:rPr>
            <a:t>Some assignable causes are present in the process. </a:t>
          </a:r>
          <a:r>
            <a:rPr lang="en-IN" sz="1800" baseline="0"/>
            <a:t> </a:t>
          </a:r>
          <a:r>
            <a:rPr lang="en-IN" sz="1400" baseline="0"/>
            <a:t>For the rest of the samples, production is in control</a:t>
          </a:r>
          <a:r>
            <a:rPr lang="en-IN" sz="1100" baseline="0"/>
            <a:t>. </a:t>
          </a:r>
          <a:endParaRPr lang="en-IN"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9</xdr:col>
      <xdr:colOff>446885</xdr:colOff>
      <xdr:row>5</xdr:row>
      <xdr:rowOff>115128</xdr:rowOff>
    </xdr:from>
    <xdr:to>
      <xdr:col>20</xdr:col>
      <xdr:colOff>519545</xdr:colOff>
      <xdr:row>19</xdr:row>
      <xdr:rowOff>75373</xdr:rowOff>
    </xdr:to>
    <xdr:graphicFrame macro="">
      <xdr:nvGraphicFramePr>
        <xdr:cNvPr id="2" name="Chart 1">
          <a:extLst>
            <a:ext uri="{FF2B5EF4-FFF2-40B4-BE49-F238E27FC236}">
              <a16:creationId xmlns:a16="http://schemas.microsoft.com/office/drawing/2014/main" id="{36A0F350-C6C6-485E-9817-870556C430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554181</xdr:colOff>
      <xdr:row>21</xdr:row>
      <xdr:rowOff>86591</xdr:rowOff>
    </xdr:from>
    <xdr:to>
      <xdr:col>20</xdr:col>
      <xdr:colOff>277091</xdr:colOff>
      <xdr:row>25</xdr:row>
      <xdr:rowOff>25977</xdr:rowOff>
    </xdr:to>
    <xdr:sp macro="" textlink="">
      <xdr:nvSpPr>
        <xdr:cNvPr id="3" name="TextBox 2">
          <a:extLst>
            <a:ext uri="{FF2B5EF4-FFF2-40B4-BE49-F238E27FC236}">
              <a16:creationId xmlns:a16="http://schemas.microsoft.com/office/drawing/2014/main" id="{72599E29-F9F0-44E4-88BA-B1D7B58AE859}"/>
            </a:ext>
          </a:extLst>
        </xdr:cNvPr>
        <xdr:cNvSpPr txBox="1"/>
      </xdr:nvSpPr>
      <xdr:spPr>
        <a:xfrm>
          <a:off x="6425045" y="4701886"/>
          <a:ext cx="6390410" cy="73602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mn-lt"/>
              <a:ea typeface="+mn-ea"/>
              <a:cs typeface="+mn-cs"/>
            </a:rPr>
            <a:t>Interpretation - </a:t>
          </a:r>
          <a:r>
            <a:rPr lang="en-IN" sz="1100" b="0">
              <a:solidFill>
                <a:schemeClr val="dk1"/>
              </a:solidFill>
              <a:effectLst/>
              <a:latin typeface="+mn-lt"/>
              <a:ea typeface="+mn-ea"/>
              <a:cs typeface="+mn-cs"/>
            </a:rPr>
            <a:t>The</a:t>
          </a:r>
          <a:r>
            <a:rPr lang="en-IN" sz="1100" b="0" baseline="0">
              <a:solidFill>
                <a:schemeClr val="dk1"/>
              </a:solidFill>
              <a:effectLst/>
              <a:latin typeface="+mn-lt"/>
              <a:ea typeface="+mn-ea"/>
              <a:cs typeface="+mn-cs"/>
            </a:rPr>
            <a:t> control chart for the number of defects (scratch marks) indicates that the process is not under statistical control. Some assignable causes are present in the process. The samples corresponding to the 11th and 23rd days are outside the upper control limit. </a:t>
          </a:r>
          <a:endParaRPr lang="en-IN" sz="1100"/>
        </a:p>
      </xdr:txBody>
    </xdr:sp>
    <xdr:clientData/>
  </xdr:twoCellAnchor>
  <xdr:twoCellAnchor>
    <xdr:from>
      <xdr:col>0</xdr:col>
      <xdr:colOff>597476</xdr:colOff>
      <xdr:row>75</xdr:row>
      <xdr:rowOff>156729</xdr:rowOff>
    </xdr:from>
    <xdr:to>
      <xdr:col>11</xdr:col>
      <xdr:colOff>597478</xdr:colOff>
      <xdr:row>90</xdr:row>
      <xdr:rowOff>42429</xdr:rowOff>
    </xdr:to>
    <xdr:graphicFrame macro="">
      <xdr:nvGraphicFramePr>
        <xdr:cNvPr id="4" name="Chart 3">
          <a:extLst>
            <a:ext uri="{FF2B5EF4-FFF2-40B4-BE49-F238E27FC236}">
              <a16:creationId xmlns:a16="http://schemas.microsoft.com/office/drawing/2014/main" id="{A7ED74B3-82EF-4B3A-B1BD-429B8A0DF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216478</xdr:colOff>
      <xdr:row>72</xdr:row>
      <xdr:rowOff>8659</xdr:rowOff>
    </xdr:from>
    <xdr:to>
      <xdr:col>21</xdr:col>
      <xdr:colOff>225137</xdr:colOff>
      <xdr:row>79</xdr:row>
      <xdr:rowOff>25977</xdr:rowOff>
    </xdr:to>
    <xdr:sp macro="" textlink="">
      <xdr:nvSpPr>
        <xdr:cNvPr id="5" name="TextBox 4">
          <a:extLst>
            <a:ext uri="{FF2B5EF4-FFF2-40B4-BE49-F238E27FC236}">
              <a16:creationId xmlns:a16="http://schemas.microsoft.com/office/drawing/2014/main" id="{D4FC4EE5-03AF-414C-9389-0068D4AB3ABB}"/>
            </a:ext>
          </a:extLst>
        </xdr:cNvPr>
        <xdr:cNvSpPr txBox="1"/>
      </xdr:nvSpPr>
      <xdr:spPr>
        <a:xfrm>
          <a:off x="7905751" y="15075477"/>
          <a:ext cx="5463886" cy="138545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Interpretation - </a:t>
          </a:r>
          <a:r>
            <a:rPr lang="en-IN" sz="1100" b="0" baseline="0">
              <a:solidFill>
                <a:schemeClr val="dk1"/>
              </a:solidFill>
              <a:effectLst/>
              <a:latin typeface="+mn-lt"/>
              <a:ea typeface="+mn-ea"/>
              <a:cs typeface="+mn-cs"/>
            </a:rPr>
            <a:t>To bring the process under statistical control, it's necessary to investigate the asssignable causes and take corrective action to eliminate them</a:t>
          </a:r>
          <a:r>
            <a:rPr lang="en-IN" sz="1200" b="0" baseline="0">
              <a:solidFill>
                <a:schemeClr val="dk1"/>
              </a:solidFill>
              <a:effectLst/>
              <a:latin typeface="+mn-lt"/>
              <a:ea typeface="+mn-ea"/>
              <a:cs typeface="+mn-cs"/>
            </a:rPr>
            <a:t>.</a:t>
          </a:r>
          <a:r>
            <a:rPr lang="en-IN" sz="1200" b="1">
              <a:solidFill>
                <a:schemeClr val="dk1"/>
              </a:solidFill>
              <a:effectLst/>
              <a:latin typeface="+mn-lt"/>
              <a:ea typeface="+mn-ea"/>
              <a:cs typeface="+mn-cs"/>
            </a:rPr>
            <a:t> </a:t>
          </a:r>
          <a:r>
            <a:rPr lang="en-IN" sz="1100" b="0">
              <a:solidFill>
                <a:schemeClr val="dk1"/>
              </a:solidFill>
              <a:effectLst/>
              <a:latin typeface="+mn-lt"/>
              <a:ea typeface="+mn-ea"/>
              <a:cs typeface="+mn-cs"/>
            </a:rPr>
            <a:t>In above figure, we have</a:t>
          </a:r>
          <a:r>
            <a:rPr lang="en-IN" sz="1100" b="0" baseline="0">
              <a:solidFill>
                <a:schemeClr val="dk1"/>
              </a:solidFill>
              <a:effectLst/>
              <a:latin typeface="+mn-lt"/>
              <a:ea typeface="+mn-ea"/>
              <a:cs typeface="+mn-cs"/>
            </a:rPr>
            <a:t> removed out-of-control samples for the 11th and 23rd days and calculated the revised centre line, upper and lower control limits for the u-chart using the remaining samples. From the revised u-chart we observe that no points lie outside the control limits. So, we may </a:t>
          </a:r>
          <a:r>
            <a:rPr lang="en-IN" sz="1100" baseline="0">
              <a:solidFill>
                <a:schemeClr val="dk1"/>
              </a:solidFill>
              <a:effectLst/>
              <a:latin typeface="+mn-lt"/>
              <a:ea typeface="+mn-ea"/>
              <a:cs typeface="+mn-cs"/>
            </a:rPr>
            <a:t>conclude that the process is under statistical control with respect to the no. of defects (scratch marks) per almirah.</a:t>
          </a:r>
          <a:endParaRPr lang="en-IN"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566737</xdr:colOff>
      <xdr:row>4</xdr:row>
      <xdr:rowOff>61912</xdr:rowOff>
    </xdr:from>
    <xdr:to>
      <xdr:col>12</xdr:col>
      <xdr:colOff>261937</xdr:colOff>
      <xdr:row>19</xdr:row>
      <xdr:rowOff>104775</xdr:rowOff>
    </xdr:to>
    <xdr:graphicFrame macro="">
      <xdr:nvGraphicFramePr>
        <xdr:cNvPr id="3" name="Chart 2">
          <a:extLst>
            <a:ext uri="{FF2B5EF4-FFF2-40B4-BE49-F238E27FC236}">
              <a16:creationId xmlns:a16="http://schemas.microsoft.com/office/drawing/2014/main" id="{B9C1A90F-AE54-39F5-339B-7C71B3CEA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409575</xdr:colOff>
      <xdr:row>21</xdr:row>
      <xdr:rowOff>180976</xdr:rowOff>
    </xdr:from>
    <xdr:to>
      <xdr:col>15</xdr:col>
      <xdr:colOff>76200</xdr:colOff>
      <xdr:row>26</xdr:row>
      <xdr:rowOff>38101</xdr:rowOff>
    </xdr:to>
    <xdr:sp macro="" textlink="">
      <xdr:nvSpPr>
        <xdr:cNvPr id="4" name="TextBox 3">
          <a:extLst>
            <a:ext uri="{FF2B5EF4-FFF2-40B4-BE49-F238E27FC236}">
              <a16:creationId xmlns:a16="http://schemas.microsoft.com/office/drawing/2014/main" id="{55E20A8A-B847-7B70-E96D-395E4C474F57}"/>
            </a:ext>
          </a:extLst>
        </xdr:cNvPr>
        <xdr:cNvSpPr txBox="1"/>
      </xdr:nvSpPr>
      <xdr:spPr>
        <a:xfrm>
          <a:off x="4400550" y="4724401"/>
          <a:ext cx="6705600"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Interpretation - </a:t>
          </a:r>
          <a:r>
            <a:rPr lang="en-IN" sz="1100" b="0">
              <a:solidFill>
                <a:schemeClr val="dk1"/>
              </a:solidFill>
              <a:effectLst/>
              <a:latin typeface="+mn-lt"/>
              <a:ea typeface="+mn-ea"/>
              <a:cs typeface="+mn-cs"/>
            </a:rPr>
            <a:t>For scatter</a:t>
          </a:r>
          <a:r>
            <a:rPr lang="en-IN" sz="1100" b="0" baseline="0">
              <a:solidFill>
                <a:schemeClr val="dk1"/>
              </a:solidFill>
              <a:effectLst/>
              <a:latin typeface="+mn-lt"/>
              <a:ea typeface="+mn-ea"/>
              <a:cs typeface="+mn-cs"/>
            </a:rPr>
            <a:t> plot, we place the response variable (electricity consumption) on the vertical (or Y) axis and the predictor (size of house ) on the horizontal (or X) axis, which displays the relationship between two variables. So the above figure shows relationship between size of house and electricity consumption. Now we fit the regression line using the method of least squares. </a:t>
          </a:r>
          <a:endParaRPr lang="en-IN" sz="1100"/>
        </a:p>
      </xdr:txBody>
    </xdr:sp>
    <xdr:clientData/>
  </xdr:twoCellAnchor>
  <xdr:twoCellAnchor>
    <xdr:from>
      <xdr:col>10</xdr:col>
      <xdr:colOff>238125</xdr:colOff>
      <xdr:row>46</xdr:row>
      <xdr:rowOff>180975</xdr:rowOff>
    </xdr:from>
    <xdr:to>
      <xdr:col>16</xdr:col>
      <xdr:colOff>238125</xdr:colOff>
      <xdr:row>56</xdr:row>
      <xdr:rowOff>180975</xdr:rowOff>
    </xdr:to>
    <xdr:graphicFrame macro="">
      <xdr:nvGraphicFramePr>
        <xdr:cNvPr id="6" name="Chart 5">
          <a:extLst>
            <a:ext uri="{FF2B5EF4-FFF2-40B4-BE49-F238E27FC236}">
              <a16:creationId xmlns:a16="http://schemas.microsoft.com/office/drawing/2014/main" id="{C89D3F03-B510-B5C6-D696-739FCAB37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523875</xdr:colOff>
      <xdr:row>113</xdr:row>
      <xdr:rowOff>171450</xdr:rowOff>
    </xdr:from>
    <xdr:to>
      <xdr:col>12</xdr:col>
      <xdr:colOff>28575</xdr:colOff>
      <xdr:row>133</xdr:row>
      <xdr:rowOff>123825</xdr:rowOff>
    </xdr:to>
    <mc:AlternateContent xmlns:mc="http://schemas.openxmlformats.org/markup-compatibility/2006">
      <mc:Choice xmlns:a14="http://schemas.microsoft.com/office/drawing/2010/main" Requires="a14">
        <xdr:sp macro="" textlink="">
          <xdr:nvSpPr>
            <xdr:cNvPr id="7" name="TextBox 6">
              <a:extLst>
                <a:ext uri="{FF2B5EF4-FFF2-40B4-BE49-F238E27FC236}">
                  <a16:creationId xmlns:a16="http://schemas.microsoft.com/office/drawing/2014/main" id="{3FB9B4F6-FDA6-5148-C8C4-A15990734661}"/>
                </a:ext>
              </a:extLst>
            </xdr:cNvPr>
            <xdr:cNvSpPr txBox="1"/>
          </xdr:nvSpPr>
          <xdr:spPr>
            <a:xfrm>
              <a:off x="1133475" y="22583775"/>
              <a:ext cx="10401300" cy="3762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Interpretation - </a:t>
              </a:r>
              <a:r>
                <a:rPr lang="en-IN" sz="1100" b="0">
                  <a:solidFill>
                    <a:schemeClr val="dk1"/>
                  </a:solidFill>
                  <a:effectLst/>
                  <a:latin typeface="+mn-lt"/>
                  <a:ea typeface="+mn-ea"/>
                  <a:cs typeface="+mn-cs"/>
                </a:rPr>
                <a:t>Multiple</a:t>
              </a:r>
              <a:r>
                <a:rPr lang="en-IN" sz="1100" b="0" baseline="0">
                  <a:solidFill>
                    <a:schemeClr val="dk1"/>
                  </a:solidFill>
                  <a:effectLst/>
                  <a:latin typeface="+mn-lt"/>
                  <a:ea typeface="+mn-ea"/>
                  <a:cs typeface="+mn-cs"/>
                </a:rPr>
                <a:t> R =  0.989 that means we can say that electricity consumption and size of house are highly positively correlated with each other. </a:t>
              </a:r>
              <a:r>
                <a:rPr lang="en-IN" sz="1100" b="0" i="0" u="none" strike="noStrike">
                  <a:solidFill>
                    <a:schemeClr val="dk1"/>
                  </a:solidFill>
                  <a:effectLst/>
                  <a:latin typeface="+mn-lt"/>
                  <a:ea typeface="+mn-ea"/>
                  <a:cs typeface="+mn-cs"/>
                </a:rPr>
                <a:t>R</a:t>
              </a:r>
              <a:r>
                <a:rPr lang="en-IN" sz="1100" b="0" i="0" u="none" strike="noStrike" baseline="30000">
                  <a:solidFill>
                    <a:schemeClr val="dk1"/>
                  </a:solidFill>
                  <a:effectLst/>
                  <a:latin typeface="+mn-lt"/>
                  <a:ea typeface="+mn-ea"/>
                  <a:cs typeface="+mn-cs"/>
                </a:rPr>
                <a:t>2</a:t>
              </a:r>
              <a:r>
                <a:rPr lang="en-IN">
                  <a:effectLst/>
                </a:rPr>
                <a:t> = 0.979 of</a:t>
              </a:r>
              <a:r>
                <a:rPr lang="en-IN" baseline="0">
                  <a:effectLst/>
                </a:rPr>
                <a:t> the variation in Y is explained by the predictor X, i.e. 97.9% of the   variability in electricity consumption is accounted for by the regression model.                                                                 (</a:t>
              </a:r>
              <a:r>
                <a:rPr lang="en-IN" b="1" baseline="0">
                  <a:effectLst/>
                </a:rPr>
                <a:t>a) Significance of regression model </a:t>
              </a:r>
              <a:r>
                <a:rPr lang="en-IN" baseline="0">
                  <a:effectLst/>
                </a:rPr>
                <a:t>- From the above ANOVA table, we'll consider </a:t>
              </a:r>
              <a:r>
                <a:rPr lang="en-IN" sz="1100" baseline="0">
                  <a:solidFill>
                    <a:schemeClr val="dk1"/>
                  </a:solidFill>
                  <a:effectLst/>
                  <a:latin typeface="+mn-lt"/>
                  <a:ea typeface="+mn-ea"/>
                  <a:cs typeface="+mn-cs"/>
                </a:rPr>
                <a:t>-   </a:t>
              </a:r>
              <a:r>
                <a:rPr lang="en-IN" sz="1100" b="1" i="0">
                  <a:solidFill>
                    <a:schemeClr val="dk1"/>
                  </a:solidFill>
                  <a:effectLst/>
                  <a:latin typeface="+mn-lt"/>
                  <a:ea typeface="+mn-ea"/>
                  <a:cs typeface="+mn-cs"/>
                </a:rPr>
                <a:t>H</a:t>
              </a:r>
              <a:r>
                <a:rPr lang="en-IN" sz="1100" b="1" i="0" baseline="-25000">
                  <a:solidFill>
                    <a:schemeClr val="dk1"/>
                  </a:solidFill>
                  <a:effectLst/>
                  <a:latin typeface="+mn-lt"/>
                  <a:ea typeface="+mn-ea"/>
                  <a:cs typeface="+mn-cs"/>
                </a:rPr>
                <a:t>0</a:t>
              </a:r>
              <a:r>
                <a:rPr lang="en-IN" sz="1100">
                  <a:solidFill>
                    <a:schemeClr val="dk1"/>
                  </a:solidFill>
                  <a:effectLst/>
                  <a:latin typeface="+mn-lt"/>
                  <a:ea typeface="+mn-ea"/>
                  <a:cs typeface="+mn-cs"/>
                </a:rPr>
                <a:t> </a:t>
              </a:r>
              <a:r>
                <a:rPr lang="en-IN" sz="1100" baseline="0">
                  <a:solidFill>
                    <a:schemeClr val="dk1"/>
                  </a:solidFill>
                  <a:effectLst/>
                  <a:latin typeface="+mn-lt"/>
                  <a:ea typeface="+mn-ea"/>
                  <a:cs typeface="+mn-cs"/>
                </a:rPr>
                <a:t> :  </a:t>
              </a:r>
              <a:r>
                <a:rPr lang="en-IN" sz="1100" b="1" i="0" baseline="0">
                  <a:solidFill>
                    <a:schemeClr val="dk1"/>
                  </a:solidFill>
                  <a:effectLst/>
                  <a:latin typeface="+mn-lt"/>
                  <a:ea typeface="+mn-ea"/>
                  <a:cs typeface="+mn-cs"/>
                </a:rPr>
                <a:t>b = 0 vs </a:t>
              </a:r>
              <a:r>
                <a:rPr lang="en-IN" sz="1100" b="1" i="0">
                  <a:solidFill>
                    <a:schemeClr val="dk1"/>
                  </a:solidFill>
                  <a:effectLst/>
                  <a:latin typeface="+mn-lt"/>
                  <a:ea typeface="+mn-ea"/>
                  <a:cs typeface="+mn-cs"/>
                </a:rPr>
                <a:t>H</a:t>
              </a:r>
              <a:r>
                <a:rPr lang="en-IN" sz="1100" b="1" i="0" baseline="-25000">
                  <a:solidFill>
                    <a:schemeClr val="dk1"/>
                  </a:solidFill>
                  <a:effectLst/>
                  <a:latin typeface="+mn-lt"/>
                  <a:ea typeface="+mn-ea"/>
                  <a:cs typeface="+mn-cs"/>
                </a:rPr>
                <a:t>1</a:t>
              </a:r>
              <a:r>
                <a:rPr lang="en-IN" sz="1100" b="1">
                  <a:solidFill>
                    <a:schemeClr val="dk1"/>
                  </a:solidFill>
                  <a:effectLst/>
                  <a:latin typeface="+mn-lt"/>
                  <a:ea typeface="+mn-ea"/>
                  <a:cs typeface="+mn-cs"/>
                </a:rPr>
                <a:t> : b ≠ 0.</a:t>
              </a:r>
              <a:r>
                <a:rPr lang="en-IN" sz="1100" b="1" baseline="0">
                  <a:solidFill>
                    <a:schemeClr val="dk1"/>
                  </a:solidFill>
                  <a:effectLst/>
                  <a:latin typeface="+mn-lt"/>
                  <a:ea typeface="+mn-ea"/>
                  <a:cs typeface="+mn-cs"/>
                </a:rPr>
                <a:t> </a:t>
              </a:r>
              <a:r>
                <a:rPr lang="en-IN" sz="1100" b="0" baseline="0">
                  <a:solidFill>
                    <a:schemeClr val="dk1"/>
                  </a:solidFill>
                  <a:effectLst/>
                  <a:latin typeface="+mn-lt"/>
                  <a:ea typeface="+mn-ea"/>
                  <a:cs typeface="+mn-cs"/>
                </a:rPr>
                <a:t>We use an analysis of variance approach (f-test) to test the null hypothesis </a:t>
              </a:r>
              <a:r>
                <a:rPr lang="en-IN" sz="1100" baseline="0">
                  <a:solidFill>
                    <a:schemeClr val="dk1"/>
                  </a:solidFill>
                  <a:effectLst/>
                  <a:latin typeface="+mn-lt"/>
                  <a:ea typeface="+mn-ea"/>
                  <a:cs typeface="+mn-cs"/>
                </a:rPr>
                <a:t> </a:t>
              </a:r>
              <a:r>
                <a:rPr lang="en-IN" sz="1100" b="1" i="0">
                  <a:solidFill>
                    <a:schemeClr val="dk1"/>
                  </a:solidFill>
                  <a:effectLst/>
                  <a:latin typeface="+mn-lt"/>
                  <a:ea typeface="+mn-ea"/>
                  <a:cs typeface="+mn-cs"/>
                </a:rPr>
                <a:t>H</a:t>
              </a:r>
              <a:r>
                <a:rPr lang="en-IN" sz="1100" b="1" i="0" baseline="-25000">
                  <a:solidFill>
                    <a:schemeClr val="dk1"/>
                  </a:solidFill>
                  <a:effectLst/>
                  <a:latin typeface="+mn-lt"/>
                  <a:ea typeface="+mn-ea"/>
                  <a:cs typeface="+mn-cs"/>
                </a:rPr>
                <a:t>0</a:t>
              </a:r>
              <a:r>
                <a:rPr lang="en-IN" sz="1100">
                  <a:solidFill>
                    <a:schemeClr val="dk1"/>
                  </a:solidFill>
                  <a:effectLst/>
                  <a:latin typeface="+mn-lt"/>
                  <a:ea typeface="+mn-ea"/>
                  <a:cs typeface="+mn-cs"/>
                </a:rPr>
                <a:t> </a:t>
              </a:r>
              <a:r>
                <a:rPr lang="en-IN" sz="1100" baseline="0">
                  <a:solidFill>
                    <a:schemeClr val="dk1"/>
                  </a:solidFill>
                  <a:effectLst/>
                  <a:latin typeface="+mn-lt"/>
                  <a:ea typeface="+mn-ea"/>
                  <a:cs typeface="+mn-cs"/>
                </a:rPr>
                <a:t> :  </a:t>
              </a:r>
              <a:r>
                <a:rPr lang="en-IN" sz="1100" b="1" i="0" baseline="0">
                  <a:solidFill>
                    <a:schemeClr val="dk1"/>
                  </a:solidFill>
                  <a:effectLst/>
                  <a:latin typeface="+mn-lt"/>
                  <a:ea typeface="+mn-ea"/>
                  <a:cs typeface="+mn-cs"/>
                </a:rPr>
                <a:t>b = 0</a:t>
              </a:r>
              <a:r>
                <a:rPr lang="en-IN" sz="1100" b="0" baseline="0">
                  <a:solidFill>
                    <a:schemeClr val="dk1"/>
                  </a:solidFill>
                  <a:effectLst/>
                  <a:latin typeface="+mn-lt"/>
                  <a:ea typeface="+mn-ea"/>
                  <a:cs typeface="+mn-cs"/>
                </a:rPr>
                <a:t>. The f-statistic from above table is 1795.777. The column F labelled significance has the associated p - value </a:t>
              </a:r>
              <a:r>
                <a:rPr lang="en-IN" sz="1100" b="0" i="0" u="none" strike="noStrike">
                  <a:solidFill>
                    <a:schemeClr val="dk1"/>
                  </a:solidFill>
                  <a:effectLst/>
                  <a:latin typeface="+mn-lt"/>
                  <a:ea typeface="+mn-ea"/>
                  <a:cs typeface="+mn-cs"/>
                </a:rPr>
                <a:t>1.33602E-33.</a:t>
              </a:r>
              <a:r>
                <a:rPr lang="en-IN" sz="1100" b="0" i="0" u="none" strike="noStrike" baseline="0">
                  <a:solidFill>
                    <a:schemeClr val="dk1"/>
                  </a:solidFill>
                  <a:effectLst/>
                  <a:latin typeface="+mn-lt"/>
                  <a:ea typeface="+mn-ea"/>
                  <a:cs typeface="+mn-cs"/>
                </a:rPr>
                <a:t> Since the p-value for this test is less than 0.01, so we may reject the null hypothesis at 1% level of significance. Thus we may conclude that there is a significant relationship between</a:t>
              </a:r>
              <a:r>
                <a:rPr lang="en-IN" sz="1100" b="0" baseline="0">
                  <a:solidFill>
                    <a:schemeClr val="dk1"/>
                  </a:solidFill>
                  <a:effectLst/>
                  <a:latin typeface="+mn-lt"/>
                  <a:ea typeface="+mn-ea"/>
                  <a:cs typeface="+mn-cs"/>
                </a:rPr>
                <a:t> electricity consumption and size of house. </a:t>
              </a:r>
              <a:r>
                <a:rPr lang="en-IN" sz="1100" b="1" i="0" u="none" strike="noStrike" baseline="0">
                  <a:solidFill>
                    <a:schemeClr val="dk1"/>
                  </a:solidFill>
                  <a:effectLst/>
                  <a:latin typeface="+mn-lt"/>
                  <a:ea typeface="+mn-ea"/>
                  <a:cs typeface="+mn-cs"/>
                </a:rPr>
                <a:t>This implies that there is a linear relationship between X &amp; Y.                                                                                                                                                                                           Hence, the fitted regression equation is    </a:t>
              </a:r>
              <a:r>
                <a:rPr lang="en-IN" sz="1100" b="0" i="0" u="none" strike="noStrike" baseline="0">
                  <a:solidFill>
                    <a:schemeClr val="dk1"/>
                  </a:solidFill>
                  <a:effectLst/>
                  <a:latin typeface="+mn-lt"/>
                  <a:ea typeface="+mn-ea"/>
                  <a:cs typeface="+mn-cs"/>
                </a:rPr>
                <a:t>ŷ = -559.5316 + 1.2332 X                 Or          Electricity consumption = - </a:t>
              </a:r>
              <a:r>
                <a:rPr lang="en-IN" sz="1100" b="0" i="0" baseline="0">
                  <a:solidFill>
                    <a:schemeClr val="dk1"/>
                  </a:solidFill>
                  <a:effectLst/>
                  <a:latin typeface="+mn-lt"/>
                  <a:ea typeface="+mn-ea"/>
                  <a:cs typeface="+mn-cs"/>
                </a:rPr>
                <a:t>559.5316 + 1.2332 </a:t>
              </a:r>
              <a14:m>
                <m:oMath xmlns:m="http://schemas.openxmlformats.org/officeDocument/2006/math">
                  <m:r>
                    <a:rPr lang="en-IN" sz="1100" b="0" i="1" baseline="0">
                      <a:solidFill>
                        <a:schemeClr val="dk1"/>
                      </a:solidFill>
                      <a:effectLst/>
                      <a:latin typeface="Cambria Math" panose="02040503050406030204" pitchFamily="18" charset="0"/>
                      <a:ea typeface="+mn-ea"/>
                      <a:cs typeface="+mn-cs"/>
                    </a:rPr>
                    <m:t>×</m:t>
                  </m:r>
                </m:oMath>
              </a14:m>
              <a:r>
                <a:rPr lang="en-IN" sz="1100" b="0" i="0" u="none" strike="noStrike" baseline="0">
                  <a:solidFill>
                    <a:schemeClr val="dk1"/>
                  </a:solidFill>
                  <a:effectLst/>
                  <a:latin typeface="+mn-lt"/>
                  <a:ea typeface="+mn-ea"/>
                  <a:cs typeface="+mn-cs"/>
                </a:rPr>
                <a:t> Size of house.  We can say that electricity consumption can be predicted by multiplying the Size of house by </a:t>
              </a:r>
              <a:r>
                <a:rPr lang="en-IN" sz="1100" b="0" i="0" baseline="0">
                  <a:solidFill>
                    <a:schemeClr val="dk1"/>
                  </a:solidFill>
                  <a:effectLst/>
                  <a:latin typeface="+mn-lt"/>
                  <a:ea typeface="+mn-ea"/>
                  <a:cs typeface="+mn-cs"/>
                </a:rPr>
                <a:t>1.2332 and subtracting the 559.5316.                                                                                                                                             </a:t>
              </a:r>
              <a:r>
                <a:rPr lang="en-IN" sz="1100" b="1" i="0" baseline="0">
                  <a:solidFill>
                    <a:schemeClr val="dk1"/>
                  </a:solidFill>
                  <a:effectLst/>
                  <a:latin typeface="+mn-lt"/>
                  <a:ea typeface="+mn-ea"/>
                  <a:cs typeface="+mn-cs"/>
                </a:rPr>
                <a:t>(b) Testing the hypothesis - (For slope) </a:t>
              </a:r>
              <a:r>
                <a:rPr lang="en-IN" sz="1100" b="0" i="0" baseline="0">
                  <a:solidFill>
                    <a:schemeClr val="dk1"/>
                  </a:solidFill>
                  <a:effectLst/>
                  <a:latin typeface="+mn-lt"/>
                  <a:ea typeface="+mn-ea"/>
                  <a:cs typeface="+mn-cs"/>
                </a:rPr>
                <a:t>Data analysis toolpak test the hypothesis that the intercept is equal to zero i.e., </a:t>
              </a:r>
              <a:r>
                <a:rPr lang="en-IN" sz="1100" b="1" i="0">
                  <a:solidFill>
                    <a:schemeClr val="dk1"/>
                  </a:solidFill>
                  <a:effectLst/>
                  <a:latin typeface="+mn-lt"/>
                  <a:ea typeface="+mn-ea"/>
                  <a:cs typeface="+mn-cs"/>
                </a:rPr>
                <a:t>H</a:t>
              </a:r>
              <a:r>
                <a:rPr lang="en-IN" sz="1100" b="1" i="0" baseline="-25000">
                  <a:solidFill>
                    <a:schemeClr val="dk1"/>
                  </a:solidFill>
                  <a:effectLst/>
                  <a:latin typeface="+mn-lt"/>
                  <a:ea typeface="+mn-ea"/>
                  <a:cs typeface="+mn-cs"/>
                </a:rPr>
                <a:t>0</a:t>
              </a:r>
              <a:r>
                <a:rPr lang="en-IN" sz="1100">
                  <a:solidFill>
                    <a:schemeClr val="dk1"/>
                  </a:solidFill>
                  <a:effectLst/>
                  <a:latin typeface="+mn-lt"/>
                  <a:ea typeface="+mn-ea"/>
                  <a:cs typeface="+mn-cs"/>
                </a:rPr>
                <a:t> </a:t>
              </a:r>
              <a:r>
                <a:rPr lang="en-IN" sz="1100" baseline="0">
                  <a:solidFill>
                    <a:schemeClr val="dk1"/>
                  </a:solidFill>
                  <a:effectLst/>
                  <a:latin typeface="+mn-lt"/>
                  <a:ea typeface="+mn-ea"/>
                  <a:cs typeface="+mn-cs"/>
                </a:rPr>
                <a:t> :  </a:t>
              </a:r>
              <a:r>
                <a:rPr lang="en-IN" sz="1100" b="1" i="0" baseline="0">
                  <a:solidFill>
                    <a:schemeClr val="dk1"/>
                  </a:solidFill>
                  <a:effectLst/>
                  <a:latin typeface="+mn-lt"/>
                  <a:ea typeface="+mn-ea"/>
                  <a:cs typeface="+mn-cs"/>
                </a:rPr>
                <a:t>a = 0</a:t>
              </a:r>
              <a:r>
                <a:rPr lang="en-IN" sz="1100" b="0" i="0" u="none" strike="noStrike" baseline="0">
                  <a:solidFill>
                    <a:schemeClr val="dk1"/>
                  </a:solidFill>
                  <a:effectLst/>
                  <a:latin typeface="+mn-lt"/>
                  <a:ea typeface="+mn-ea"/>
                  <a:cs typeface="+mn-cs"/>
                </a:rPr>
                <a:t>  </a:t>
              </a:r>
              <a:r>
                <a:rPr lang="en-IN" sz="1100" b="1" i="0" baseline="0">
                  <a:solidFill>
                    <a:schemeClr val="dk1"/>
                  </a:solidFill>
                  <a:effectLst/>
                  <a:latin typeface="+mn-lt"/>
                  <a:ea typeface="+mn-ea"/>
                  <a:cs typeface="+mn-cs"/>
                </a:rPr>
                <a:t>vs </a:t>
              </a:r>
              <a:r>
                <a:rPr lang="en-IN" sz="1100" b="1" i="0">
                  <a:solidFill>
                    <a:schemeClr val="dk1"/>
                  </a:solidFill>
                  <a:effectLst/>
                  <a:latin typeface="+mn-lt"/>
                  <a:ea typeface="+mn-ea"/>
                  <a:cs typeface="+mn-cs"/>
                </a:rPr>
                <a:t>H</a:t>
              </a:r>
              <a:r>
                <a:rPr lang="en-IN" sz="1100" b="1" i="0" baseline="-25000">
                  <a:solidFill>
                    <a:schemeClr val="dk1"/>
                  </a:solidFill>
                  <a:effectLst/>
                  <a:latin typeface="+mn-lt"/>
                  <a:ea typeface="+mn-ea"/>
                  <a:cs typeface="+mn-cs"/>
                </a:rPr>
                <a:t>1</a:t>
              </a:r>
              <a:r>
                <a:rPr lang="en-IN" sz="1100" b="1">
                  <a:solidFill>
                    <a:schemeClr val="dk1"/>
                  </a:solidFill>
                  <a:effectLst/>
                  <a:latin typeface="+mn-lt"/>
                  <a:ea typeface="+mn-ea"/>
                  <a:cs typeface="+mn-cs"/>
                </a:rPr>
                <a:t> : a ≠ 0.</a:t>
              </a:r>
              <a:r>
                <a:rPr lang="en-IN" sz="1100" b="1" baseline="0">
                  <a:solidFill>
                    <a:schemeClr val="dk1"/>
                  </a:solidFill>
                  <a:effectLst/>
                  <a:latin typeface="+mn-lt"/>
                  <a:ea typeface="+mn-ea"/>
                  <a:cs typeface="+mn-cs"/>
                </a:rPr>
                <a:t> </a:t>
              </a:r>
              <a:r>
                <a:rPr lang="en-IN" sz="1100" b="0" baseline="0">
                  <a:solidFill>
                    <a:schemeClr val="dk1"/>
                  </a:solidFill>
                  <a:effectLst/>
                  <a:latin typeface="+mn-lt"/>
                  <a:ea typeface="+mn-ea"/>
                  <a:cs typeface="+mn-cs"/>
                </a:rPr>
                <a:t>Using p-value approach, the t- statistic for the intercept is -13.0889 and the p-value is 0.000. Since p-value &lt; 0.01, we may reject our null hypothesis at 1 % level of significance and conclude that intercept is not equal to zero i.e., the line of regression is not passing through the origin for the given data.                                                                                                                                                                                     Data </a:t>
              </a:r>
              <a:r>
                <a:rPr lang="en-IN" sz="1100" b="0" i="0" baseline="0">
                  <a:solidFill>
                    <a:schemeClr val="dk1"/>
                  </a:solidFill>
                  <a:effectLst/>
                  <a:latin typeface="+mn-lt"/>
                  <a:ea typeface="+mn-ea"/>
                  <a:cs typeface="+mn-cs"/>
                </a:rPr>
                <a:t>analysis toolpak also test the hypothesis that the slope is equal to zero i.e., </a:t>
              </a:r>
              <a:r>
                <a:rPr lang="en-IN" sz="1100" b="1" i="0">
                  <a:solidFill>
                    <a:schemeClr val="dk1"/>
                  </a:solidFill>
                  <a:effectLst/>
                  <a:latin typeface="+mn-lt"/>
                  <a:ea typeface="+mn-ea"/>
                  <a:cs typeface="+mn-cs"/>
                </a:rPr>
                <a:t>H</a:t>
              </a:r>
              <a:r>
                <a:rPr lang="en-IN" sz="1100" b="1" i="0" baseline="-25000">
                  <a:solidFill>
                    <a:schemeClr val="dk1"/>
                  </a:solidFill>
                  <a:effectLst/>
                  <a:latin typeface="+mn-lt"/>
                  <a:ea typeface="+mn-ea"/>
                  <a:cs typeface="+mn-cs"/>
                </a:rPr>
                <a:t>0</a:t>
              </a:r>
              <a:r>
                <a:rPr lang="en-IN" sz="1100">
                  <a:solidFill>
                    <a:schemeClr val="dk1"/>
                  </a:solidFill>
                  <a:effectLst/>
                  <a:latin typeface="+mn-lt"/>
                  <a:ea typeface="+mn-ea"/>
                  <a:cs typeface="+mn-cs"/>
                </a:rPr>
                <a:t> </a:t>
              </a:r>
              <a:r>
                <a:rPr lang="en-IN" sz="1100" baseline="0">
                  <a:solidFill>
                    <a:schemeClr val="dk1"/>
                  </a:solidFill>
                  <a:effectLst/>
                  <a:latin typeface="+mn-lt"/>
                  <a:ea typeface="+mn-ea"/>
                  <a:cs typeface="+mn-cs"/>
                </a:rPr>
                <a:t> :  </a:t>
              </a:r>
              <a:r>
                <a:rPr lang="en-IN" sz="1100" b="1" i="0" baseline="0">
                  <a:solidFill>
                    <a:schemeClr val="dk1"/>
                  </a:solidFill>
                  <a:effectLst/>
                  <a:latin typeface="+mn-lt"/>
                  <a:ea typeface="+mn-ea"/>
                  <a:cs typeface="+mn-cs"/>
                </a:rPr>
                <a:t>b = 0</a:t>
              </a:r>
              <a:r>
                <a:rPr lang="en-IN" sz="1100" b="0" i="0" baseline="0">
                  <a:solidFill>
                    <a:schemeClr val="dk1"/>
                  </a:solidFill>
                  <a:effectLst/>
                  <a:latin typeface="+mn-lt"/>
                  <a:ea typeface="+mn-ea"/>
                  <a:cs typeface="+mn-cs"/>
                </a:rPr>
                <a:t>  </a:t>
              </a:r>
              <a:r>
                <a:rPr lang="en-IN" sz="1100" b="1" i="0" baseline="0">
                  <a:solidFill>
                    <a:schemeClr val="dk1"/>
                  </a:solidFill>
                  <a:effectLst/>
                  <a:latin typeface="+mn-lt"/>
                  <a:ea typeface="+mn-ea"/>
                  <a:cs typeface="+mn-cs"/>
                </a:rPr>
                <a:t>vs </a:t>
              </a:r>
              <a:r>
                <a:rPr lang="en-IN" sz="1100" b="1" i="0">
                  <a:solidFill>
                    <a:schemeClr val="dk1"/>
                  </a:solidFill>
                  <a:effectLst/>
                  <a:latin typeface="+mn-lt"/>
                  <a:ea typeface="+mn-ea"/>
                  <a:cs typeface="+mn-cs"/>
                </a:rPr>
                <a:t>H</a:t>
              </a:r>
              <a:r>
                <a:rPr lang="en-IN" sz="1100" b="1" i="0" baseline="-25000">
                  <a:solidFill>
                    <a:schemeClr val="dk1"/>
                  </a:solidFill>
                  <a:effectLst/>
                  <a:latin typeface="+mn-lt"/>
                  <a:ea typeface="+mn-ea"/>
                  <a:cs typeface="+mn-cs"/>
                </a:rPr>
                <a:t>1</a:t>
              </a:r>
              <a:r>
                <a:rPr lang="en-IN" sz="1100" b="1">
                  <a:solidFill>
                    <a:schemeClr val="dk1"/>
                  </a:solidFill>
                  <a:effectLst/>
                  <a:latin typeface="+mn-lt"/>
                  <a:ea typeface="+mn-ea"/>
                  <a:cs typeface="+mn-cs"/>
                </a:rPr>
                <a:t> : b ≠ 0.</a:t>
              </a:r>
              <a:r>
                <a:rPr lang="en-IN" sz="1100" b="1" baseline="0">
                  <a:solidFill>
                    <a:schemeClr val="dk1"/>
                  </a:solidFill>
                  <a:effectLst/>
                  <a:latin typeface="+mn-lt"/>
                  <a:ea typeface="+mn-ea"/>
                  <a:cs typeface="+mn-cs"/>
                </a:rPr>
                <a:t> </a:t>
              </a:r>
              <a:r>
                <a:rPr lang="en-IN" sz="1100" b="0" baseline="0">
                  <a:solidFill>
                    <a:schemeClr val="dk1"/>
                  </a:solidFill>
                  <a:effectLst/>
                  <a:latin typeface="+mn-lt"/>
                  <a:ea typeface="+mn-ea"/>
                  <a:cs typeface="+mn-cs"/>
                </a:rPr>
                <a:t>Using p-value approach, the t- statistic for the slope is 42.3766  and its p-value is 0.000, which is less than 0.01. So we may reject our null hypothesis at 1 % level of significance and conclude that slope is not equal to zero i.e. size of house affects the electricity consumption for the given data.                                                                                                                                                                                                                                                             </a:t>
              </a:r>
              <a:r>
                <a:rPr lang="en-IN" sz="1100" b="1" baseline="0">
                  <a:solidFill>
                    <a:schemeClr val="dk1"/>
                  </a:solidFill>
                  <a:effectLst/>
                  <a:latin typeface="+mn-lt"/>
                  <a:ea typeface="+mn-ea"/>
                  <a:cs typeface="+mn-cs"/>
                </a:rPr>
                <a:t>Confidence Interval for regression coefficients </a:t>
              </a:r>
              <a:r>
                <a:rPr lang="en-IN" sz="1100" b="0" baseline="0">
                  <a:solidFill>
                    <a:schemeClr val="dk1"/>
                  </a:solidFill>
                  <a:effectLst/>
                  <a:latin typeface="+mn-lt"/>
                  <a:ea typeface="+mn-ea"/>
                  <a:cs typeface="+mn-cs"/>
                </a:rPr>
                <a:t>- From the above table, the 95% confidence interval for intercept is ( -675.4472, -443.6161) and 98% interval for the slope is (1.1543, 1.3121).  We can say that rate of change in electricity consumption will lie in the interval (1.1543, 1.3121), 98% of times when there is a unit change in the size of house.            </a:t>
              </a:r>
              <a:endParaRPr lang="en-IN" sz="1100" b="1"/>
            </a:p>
          </xdr:txBody>
        </xdr:sp>
      </mc:Choice>
      <mc:Fallback>
        <xdr:sp macro="" textlink="">
          <xdr:nvSpPr>
            <xdr:cNvPr id="7" name="TextBox 6">
              <a:extLst>
                <a:ext uri="{FF2B5EF4-FFF2-40B4-BE49-F238E27FC236}">
                  <a16:creationId xmlns:a16="http://schemas.microsoft.com/office/drawing/2014/main" id="{3FB9B4F6-FDA6-5148-C8C4-A15990734661}"/>
                </a:ext>
              </a:extLst>
            </xdr:cNvPr>
            <xdr:cNvSpPr txBox="1"/>
          </xdr:nvSpPr>
          <xdr:spPr>
            <a:xfrm>
              <a:off x="1133475" y="22583775"/>
              <a:ext cx="10401300" cy="3762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Interpretation - </a:t>
              </a:r>
              <a:r>
                <a:rPr lang="en-IN" sz="1100" b="0">
                  <a:solidFill>
                    <a:schemeClr val="dk1"/>
                  </a:solidFill>
                  <a:effectLst/>
                  <a:latin typeface="+mn-lt"/>
                  <a:ea typeface="+mn-ea"/>
                  <a:cs typeface="+mn-cs"/>
                </a:rPr>
                <a:t>Multiple</a:t>
              </a:r>
              <a:r>
                <a:rPr lang="en-IN" sz="1100" b="0" baseline="0">
                  <a:solidFill>
                    <a:schemeClr val="dk1"/>
                  </a:solidFill>
                  <a:effectLst/>
                  <a:latin typeface="+mn-lt"/>
                  <a:ea typeface="+mn-ea"/>
                  <a:cs typeface="+mn-cs"/>
                </a:rPr>
                <a:t> R =  0.989 that means we can say that electricity consumption and size of house are highly positively correlated with each other. </a:t>
              </a:r>
              <a:r>
                <a:rPr lang="en-IN" sz="1100" b="0" i="0" u="none" strike="noStrike">
                  <a:solidFill>
                    <a:schemeClr val="dk1"/>
                  </a:solidFill>
                  <a:effectLst/>
                  <a:latin typeface="+mn-lt"/>
                  <a:ea typeface="+mn-ea"/>
                  <a:cs typeface="+mn-cs"/>
                </a:rPr>
                <a:t>R</a:t>
              </a:r>
              <a:r>
                <a:rPr lang="en-IN" sz="1100" b="0" i="0" u="none" strike="noStrike" baseline="30000">
                  <a:solidFill>
                    <a:schemeClr val="dk1"/>
                  </a:solidFill>
                  <a:effectLst/>
                  <a:latin typeface="+mn-lt"/>
                  <a:ea typeface="+mn-ea"/>
                  <a:cs typeface="+mn-cs"/>
                </a:rPr>
                <a:t>2</a:t>
              </a:r>
              <a:r>
                <a:rPr lang="en-IN">
                  <a:effectLst/>
                </a:rPr>
                <a:t> = 0.979 of</a:t>
              </a:r>
              <a:r>
                <a:rPr lang="en-IN" baseline="0">
                  <a:effectLst/>
                </a:rPr>
                <a:t> the variation in Y is explained by the predictor X, i.e. 97.9% of the   variability in electricity consumption is accounted for by the regression model.                                                                 (</a:t>
              </a:r>
              <a:r>
                <a:rPr lang="en-IN" b="1" baseline="0">
                  <a:effectLst/>
                </a:rPr>
                <a:t>a) Significance of regression model </a:t>
              </a:r>
              <a:r>
                <a:rPr lang="en-IN" baseline="0">
                  <a:effectLst/>
                </a:rPr>
                <a:t>- From the above ANOVA table, we'll consider </a:t>
              </a:r>
              <a:r>
                <a:rPr lang="en-IN" sz="1100" baseline="0">
                  <a:solidFill>
                    <a:schemeClr val="dk1"/>
                  </a:solidFill>
                  <a:effectLst/>
                  <a:latin typeface="+mn-lt"/>
                  <a:ea typeface="+mn-ea"/>
                  <a:cs typeface="+mn-cs"/>
                </a:rPr>
                <a:t>-   </a:t>
              </a:r>
              <a:r>
                <a:rPr lang="en-IN" sz="1100" b="1" i="0">
                  <a:solidFill>
                    <a:schemeClr val="dk1"/>
                  </a:solidFill>
                  <a:effectLst/>
                  <a:latin typeface="+mn-lt"/>
                  <a:ea typeface="+mn-ea"/>
                  <a:cs typeface="+mn-cs"/>
                </a:rPr>
                <a:t>H</a:t>
              </a:r>
              <a:r>
                <a:rPr lang="en-IN" sz="1100" b="1" i="0" baseline="-25000">
                  <a:solidFill>
                    <a:schemeClr val="dk1"/>
                  </a:solidFill>
                  <a:effectLst/>
                  <a:latin typeface="+mn-lt"/>
                  <a:ea typeface="+mn-ea"/>
                  <a:cs typeface="+mn-cs"/>
                </a:rPr>
                <a:t>0</a:t>
              </a:r>
              <a:r>
                <a:rPr lang="en-IN" sz="1100">
                  <a:solidFill>
                    <a:schemeClr val="dk1"/>
                  </a:solidFill>
                  <a:effectLst/>
                  <a:latin typeface="+mn-lt"/>
                  <a:ea typeface="+mn-ea"/>
                  <a:cs typeface="+mn-cs"/>
                </a:rPr>
                <a:t> </a:t>
              </a:r>
              <a:r>
                <a:rPr lang="en-IN" sz="1100" baseline="0">
                  <a:solidFill>
                    <a:schemeClr val="dk1"/>
                  </a:solidFill>
                  <a:effectLst/>
                  <a:latin typeface="+mn-lt"/>
                  <a:ea typeface="+mn-ea"/>
                  <a:cs typeface="+mn-cs"/>
                </a:rPr>
                <a:t> :  </a:t>
              </a:r>
              <a:r>
                <a:rPr lang="en-IN" sz="1100" b="1" i="0" baseline="0">
                  <a:solidFill>
                    <a:schemeClr val="dk1"/>
                  </a:solidFill>
                  <a:effectLst/>
                  <a:latin typeface="+mn-lt"/>
                  <a:ea typeface="+mn-ea"/>
                  <a:cs typeface="+mn-cs"/>
                </a:rPr>
                <a:t>b = 0 vs </a:t>
              </a:r>
              <a:r>
                <a:rPr lang="en-IN" sz="1100" b="1" i="0">
                  <a:solidFill>
                    <a:schemeClr val="dk1"/>
                  </a:solidFill>
                  <a:effectLst/>
                  <a:latin typeface="+mn-lt"/>
                  <a:ea typeface="+mn-ea"/>
                  <a:cs typeface="+mn-cs"/>
                </a:rPr>
                <a:t>H</a:t>
              </a:r>
              <a:r>
                <a:rPr lang="en-IN" sz="1100" b="1" i="0" baseline="-25000">
                  <a:solidFill>
                    <a:schemeClr val="dk1"/>
                  </a:solidFill>
                  <a:effectLst/>
                  <a:latin typeface="+mn-lt"/>
                  <a:ea typeface="+mn-ea"/>
                  <a:cs typeface="+mn-cs"/>
                </a:rPr>
                <a:t>1</a:t>
              </a:r>
              <a:r>
                <a:rPr lang="en-IN" sz="1100" b="1">
                  <a:solidFill>
                    <a:schemeClr val="dk1"/>
                  </a:solidFill>
                  <a:effectLst/>
                  <a:latin typeface="+mn-lt"/>
                  <a:ea typeface="+mn-ea"/>
                  <a:cs typeface="+mn-cs"/>
                </a:rPr>
                <a:t> : b ≠ 0.</a:t>
              </a:r>
              <a:r>
                <a:rPr lang="en-IN" sz="1100" b="1" baseline="0">
                  <a:solidFill>
                    <a:schemeClr val="dk1"/>
                  </a:solidFill>
                  <a:effectLst/>
                  <a:latin typeface="+mn-lt"/>
                  <a:ea typeface="+mn-ea"/>
                  <a:cs typeface="+mn-cs"/>
                </a:rPr>
                <a:t> </a:t>
              </a:r>
              <a:r>
                <a:rPr lang="en-IN" sz="1100" b="0" baseline="0">
                  <a:solidFill>
                    <a:schemeClr val="dk1"/>
                  </a:solidFill>
                  <a:effectLst/>
                  <a:latin typeface="+mn-lt"/>
                  <a:ea typeface="+mn-ea"/>
                  <a:cs typeface="+mn-cs"/>
                </a:rPr>
                <a:t>We use an analysis of variance approach (f-test) to test the null hypothesis </a:t>
              </a:r>
              <a:r>
                <a:rPr lang="en-IN" sz="1100" baseline="0">
                  <a:solidFill>
                    <a:schemeClr val="dk1"/>
                  </a:solidFill>
                  <a:effectLst/>
                  <a:latin typeface="+mn-lt"/>
                  <a:ea typeface="+mn-ea"/>
                  <a:cs typeface="+mn-cs"/>
                </a:rPr>
                <a:t> </a:t>
              </a:r>
              <a:r>
                <a:rPr lang="en-IN" sz="1100" b="1" i="0">
                  <a:solidFill>
                    <a:schemeClr val="dk1"/>
                  </a:solidFill>
                  <a:effectLst/>
                  <a:latin typeface="+mn-lt"/>
                  <a:ea typeface="+mn-ea"/>
                  <a:cs typeface="+mn-cs"/>
                </a:rPr>
                <a:t>H</a:t>
              </a:r>
              <a:r>
                <a:rPr lang="en-IN" sz="1100" b="1" i="0" baseline="-25000">
                  <a:solidFill>
                    <a:schemeClr val="dk1"/>
                  </a:solidFill>
                  <a:effectLst/>
                  <a:latin typeface="+mn-lt"/>
                  <a:ea typeface="+mn-ea"/>
                  <a:cs typeface="+mn-cs"/>
                </a:rPr>
                <a:t>0</a:t>
              </a:r>
              <a:r>
                <a:rPr lang="en-IN" sz="1100">
                  <a:solidFill>
                    <a:schemeClr val="dk1"/>
                  </a:solidFill>
                  <a:effectLst/>
                  <a:latin typeface="+mn-lt"/>
                  <a:ea typeface="+mn-ea"/>
                  <a:cs typeface="+mn-cs"/>
                </a:rPr>
                <a:t> </a:t>
              </a:r>
              <a:r>
                <a:rPr lang="en-IN" sz="1100" baseline="0">
                  <a:solidFill>
                    <a:schemeClr val="dk1"/>
                  </a:solidFill>
                  <a:effectLst/>
                  <a:latin typeface="+mn-lt"/>
                  <a:ea typeface="+mn-ea"/>
                  <a:cs typeface="+mn-cs"/>
                </a:rPr>
                <a:t> :  </a:t>
              </a:r>
              <a:r>
                <a:rPr lang="en-IN" sz="1100" b="1" i="0" baseline="0">
                  <a:solidFill>
                    <a:schemeClr val="dk1"/>
                  </a:solidFill>
                  <a:effectLst/>
                  <a:latin typeface="+mn-lt"/>
                  <a:ea typeface="+mn-ea"/>
                  <a:cs typeface="+mn-cs"/>
                </a:rPr>
                <a:t>b = 0</a:t>
              </a:r>
              <a:r>
                <a:rPr lang="en-IN" sz="1100" b="0" baseline="0">
                  <a:solidFill>
                    <a:schemeClr val="dk1"/>
                  </a:solidFill>
                  <a:effectLst/>
                  <a:latin typeface="+mn-lt"/>
                  <a:ea typeface="+mn-ea"/>
                  <a:cs typeface="+mn-cs"/>
                </a:rPr>
                <a:t>. The f-statistic from above table is 1795.777. The column F labelled significance has the associated p - value </a:t>
              </a:r>
              <a:r>
                <a:rPr lang="en-IN" sz="1100" b="0" i="0" u="none" strike="noStrike">
                  <a:solidFill>
                    <a:schemeClr val="dk1"/>
                  </a:solidFill>
                  <a:effectLst/>
                  <a:latin typeface="+mn-lt"/>
                  <a:ea typeface="+mn-ea"/>
                  <a:cs typeface="+mn-cs"/>
                </a:rPr>
                <a:t>1.33602E-33.</a:t>
              </a:r>
              <a:r>
                <a:rPr lang="en-IN" sz="1100" b="0" i="0" u="none" strike="noStrike" baseline="0">
                  <a:solidFill>
                    <a:schemeClr val="dk1"/>
                  </a:solidFill>
                  <a:effectLst/>
                  <a:latin typeface="+mn-lt"/>
                  <a:ea typeface="+mn-ea"/>
                  <a:cs typeface="+mn-cs"/>
                </a:rPr>
                <a:t> Since the p-value for this test is less than 0.01, so we may reject the null hypothesis at 1% level of significance. Thus we may conclude that there is a significant relationship between</a:t>
              </a:r>
              <a:r>
                <a:rPr lang="en-IN" sz="1100" b="0" baseline="0">
                  <a:solidFill>
                    <a:schemeClr val="dk1"/>
                  </a:solidFill>
                  <a:effectLst/>
                  <a:latin typeface="+mn-lt"/>
                  <a:ea typeface="+mn-ea"/>
                  <a:cs typeface="+mn-cs"/>
                </a:rPr>
                <a:t> electricity consumption and size of house. </a:t>
              </a:r>
              <a:r>
                <a:rPr lang="en-IN" sz="1100" b="1" i="0" u="none" strike="noStrike" baseline="0">
                  <a:solidFill>
                    <a:schemeClr val="dk1"/>
                  </a:solidFill>
                  <a:effectLst/>
                  <a:latin typeface="+mn-lt"/>
                  <a:ea typeface="+mn-ea"/>
                  <a:cs typeface="+mn-cs"/>
                </a:rPr>
                <a:t>This implies that there is a linear relationship between X &amp; Y.                                                                                                                                                                                           Hence, the fitted regression equation is    </a:t>
              </a:r>
              <a:r>
                <a:rPr lang="en-IN" sz="1100" b="0" i="0" u="none" strike="noStrike" baseline="0">
                  <a:solidFill>
                    <a:schemeClr val="dk1"/>
                  </a:solidFill>
                  <a:effectLst/>
                  <a:latin typeface="+mn-lt"/>
                  <a:ea typeface="+mn-ea"/>
                  <a:cs typeface="+mn-cs"/>
                </a:rPr>
                <a:t>ŷ = -559.5316 + 1.2332 X                 Or          Electricity consumption = - </a:t>
              </a:r>
              <a:r>
                <a:rPr lang="en-IN" sz="1100" b="0" i="0" baseline="0">
                  <a:solidFill>
                    <a:schemeClr val="dk1"/>
                  </a:solidFill>
                  <a:effectLst/>
                  <a:latin typeface="+mn-lt"/>
                  <a:ea typeface="+mn-ea"/>
                  <a:cs typeface="+mn-cs"/>
                </a:rPr>
                <a:t>559.5316 + 1.2332 </a:t>
              </a:r>
              <a:r>
                <a:rPr lang="en-IN" sz="1100" b="0" i="0" baseline="0">
                  <a:solidFill>
                    <a:schemeClr val="dk1"/>
                  </a:solidFill>
                  <a:effectLst/>
                  <a:latin typeface="Cambria Math" panose="02040503050406030204" pitchFamily="18" charset="0"/>
                  <a:ea typeface="+mn-ea"/>
                  <a:cs typeface="+mn-cs"/>
                </a:rPr>
                <a:t>×</a:t>
              </a:r>
              <a:r>
                <a:rPr lang="en-IN" sz="1100" b="0" i="0" u="none" strike="noStrike" baseline="0">
                  <a:solidFill>
                    <a:schemeClr val="dk1"/>
                  </a:solidFill>
                  <a:effectLst/>
                  <a:latin typeface="+mn-lt"/>
                  <a:ea typeface="+mn-ea"/>
                  <a:cs typeface="+mn-cs"/>
                </a:rPr>
                <a:t> Size of house.  We can say that electricity consumption can be predicted by multiplying the Size of house by </a:t>
              </a:r>
              <a:r>
                <a:rPr lang="en-IN" sz="1100" b="0" i="0" baseline="0">
                  <a:solidFill>
                    <a:schemeClr val="dk1"/>
                  </a:solidFill>
                  <a:effectLst/>
                  <a:latin typeface="+mn-lt"/>
                  <a:ea typeface="+mn-ea"/>
                  <a:cs typeface="+mn-cs"/>
                </a:rPr>
                <a:t>1.2332 and subtracting the 559.5316.                                                                                                                                             </a:t>
              </a:r>
              <a:r>
                <a:rPr lang="en-IN" sz="1100" b="1" i="0" baseline="0">
                  <a:solidFill>
                    <a:schemeClr val="dk1"/>
                  </a:solidFill>
                  <a:effectLst/>
                  <a:latin typeface="+mn-lt"/>
                  <a:ea typeface="+mn-ea"/>
                  <a:cs typeface="+mn-cs"/>
                </a:rPr>
                <a:t>(b) Testing the hypothesis - (For slope) </a:t>
              </a:r>
              <a:r>
                <a:rPr lang="en-IN" sz="1100" b="0" i="0" baseline="0">
                  <a:solidFill>
                    <a:schemeClr val="dk1"/>
                  </a:solidFill>
                  <a:effectLst/>
                  <a:latin typeface="+mn-lt"/>
                  <a:ea typeface="+mn-ea"/>
                  <a:cs typeface="+mn-cs"/>
                </a:rPr>
                <a:t>Data analysis toolpak test the hypothesis that the intercept is equal to zero i.e., </a:t>
              </a:r>
              <a:r>
                <a:rPr lang="en-IN" sz="1100" b="1" i="0">
                  <a:solidFill>
                    <a:schemeClr val="dk1"/>
                  </a:solidFill>
                  <a:effectLst/>
                  <a:latin typeface="+mn-lt"/>
                  <a:ea typeface="+mn-ea"/>
                  <a:cs typeface="+mn-cs"/>
                </a:rPr>
                <a:t>H</a:t>
              </a:r>
              <a:r>
                <a:rPr lang="en-IN" sz="1100" b="1" i="0" baseline="-25000">
                  <a:solidFill>
                    <a:schemeClr val="dk1"/>
                  </a:solidFill>
                  <a:effectLst/>
                  <a:latin typeface="+mn-lt"/>
                  <a:ea typeface="+mn-ea"/>
                  <a:cs typeface="+mn-cs"/>
                </a:rPr>
                <a:t>0</a:t>
              </a:r>
              <a:r>
                <a:rPr lang="en-IN" sz="1100">
                  <a:solidFill>
                    <a:schemeClr val="dk1"/>
                  </a:solidFill>
                  <a:effectLst/>
                  <a:latin typeface="+mn-lt"/>
                  <a:ea typeface="+mn-ea"/>
                  <a:cs typeface="+mn-cs"/>
                </a:rPr>
                <a:t> </a:t>
              </a:r>
              <a:r>
                <a:rPr lang="en-IN" sz="1100" baseline="0">
                  <a:solidFill>
                    <a:schemeClr val="dk1"/>
                  </a:solidFill>
                  <a:effectLst/>
                  <a:latin typeface="+mn-lt"/>
                  <a:ea typeface="+mn-ea"/>
                  <a:cs typeface="+mn-cs"/>
                </a:rPr>
                <a:t> :  </a:t>
              </a:r>
              <a:r>
                <a:rPr lang="en-IN" sz="1100" b="1" i="0" baseline="0">
                  <a:solidFill>
                    <a:schemeClr val="dk1"/>
                  </a:solidFill>
                  <a:effectLst/>
                  <a:latin typeface="+mn-lt"/>
                  <a:ea typeface="+mn-ea"/>
                  <a:cs typeface="+mn-cs"/>
                </a:rPr>
                <a:t>a = 0</a:t>
              </a:r>
              <a:r>
                <a:rPr lang="en-IN" sz="1100" b="0" i="0" u="none" strike="noStrike" baseline="0">
                  <a:solidFill>
                    <a:schemeClr val="dk1"/>
                  </a:solidFill>
                  <a:effectLst/>
                  <a:latin typeface="+mn-lt"/>
                  <a:ea typeface="+mn-ea"/>
                  <a:cs typeface="+mn-cs"/>
                </a:rPr>
                <a:t>  </a:t>
              </a:r>
              <a:r>
                <a:rPr lang="en-IN" sz="1100" b="1" i="0" baseline="0">
                  <a:solidFill>
                    <a:schemeClr val="dk1"/>
                  </a:solidFill>
                  <a:effectLst/>
                  <a:latin typeface="+mn-lt"/>
                  <a:ea typeface="+mn-ea"/>
                  <a:cs typeface="+mn-cs"/>
                </a:rPr>
                <a:t>vs </a:t>
              </a:r>
              <a:r>
                <a:rPr lang="en-IN" sz="1100" b="1" i="0">
                  <a:solidFill>
                    <a:schemeClr val="dk1"/>
                  </a:solidFill>
                  <a:effectLst/>
                  <a:latin typeface="+mn-lt"/>
                  <a:ea typeface="+mn-ea"/>
                  <a:cs typeface="+mn-cs"/>
                </a:rPr>
                <a:t>H</a:t>
              </a:r>
              <a:r>
                <a:rPr lang="en-IN" sz="1100" b="1" i="0" baseline="-25000">
                  <a:solidFill>
                    <a:schemeClr val="dk1"/>
                  </a:solidFill>
                  <a:effectLst/>
                  <a:latin typeface="+mn-lt"/>
                  <a:ea typeface="+mn-ea"/>
                  <a:cs typeface="+mn-cs"/>
                </a:rPr>
                <a:t>1</a:t>
              </a:r>
              <a:r>
                <a:rPr lang="en-IN" sz="1100" b="1">
                  <a:solidFill>
                    <a:schemeClr val="dk1"/>
                  </a:solidFill>
                  <a:effectLst/>
                  <a:latin typeface="+mn-lt"/>
                  <a:ea typeface="+mn-ea"/>
                  <a:cs typeface="+mn-cs"/>
                </a:rPr>
                <a:t> : a ≠ 0.</a:t>
              </a:r>
              <a:r>
                <a:rPr lang="en-IN" sz="1100" b="1" baseline="0">
                  <a:solidFill>
                    <a:schemeClr val="dk1"/>
                  </a:solidFill>
                  <a:effectLst/>
                  <a:latin typeface="+mn-lt"/>
                  <a:ea typeface="+mn-ea"/>
                  <a:cs typeface="+mn-cs"/>
                </a:rPr>
                <a:t> </a:t>
              </a:r>
              <a:r>
                <a:rPr lang="en-IN" sz="1100" b="0" baseline="0">
                  <a:solidFill>
                    <a:schemeClr val="dk1"/>
                  </a:solidFill>
                  <a:effectLst/>
                  <a:latin typeface="+mn-lt"/>
                  <a:ea typeface="+mn-ea"/>
                  <a:cs typeface="+mn-cs"/>
                </a:rPr>
                <a:t>Using p-value approach, the t- statistic for the intercept is -13.0889 and the p-value is 0.000. Since p-value &lt; 0.01, we may reject our null hypothesis at 1 % level of significance and conclude that intercept is not equal to zero i.e., the line of regression is not passing through the origin for the given data.                                                                                                                                                                                     Data </a:t>
              </a:r>
              <a:r>
                <a:rPr lang="en-IN" sz="1100" b="0" i="0" baseline="0">
                  <a:solidFill>
                    <a:schemeClr val="dk1"/>
                  </a:solidFill>
                  <a:effectLst/>
                  <a:latin typeface="+mn-lt"/>
                  <a:ea typeface="+mn-ea"/>
                  <a:cs typeface="+mn-cs"/>
                </a:rPr>
                <a:t>analysis toolpak also test the hypothesis that the slope is equal to zero i.e., </a:t>
              </a:r>
              <a:r>
                <a:rPr lang="en-IN" sz="1100" b="1" i="0">
                  <a:solidFill>
                    <a:schemeClr val="dk1"/>
                  </a:solidFill>
                  <a:effectLst/>
                  <a:latin typeface="+mn-lt"/>
                  <a:ea typeface="+mn-ea"/>
                  <a:cs typeface="+mn-cs"/>
                </a:rPr>
                <a:t>H</a:t>
              </a:r>
              <a:r>
                <a:rPr lang="en-IN" sz="1100" b="1" i="0" baseline="-25000">
                  <a:solidFill>
                    <a:schemeClr val="dk1"/>
                  </a:solidFill>
                  <a:effectLst/>
                  <a:latin typeface="+mn-lt"/>
                  <a:ea typeface="+mn-ea"/>
                  <a:cs typeface="+mn-cs"/>
                </a:rPr>
                <a:t>0</a:t>
              </a:r>
              <a:r>
                <a:rPr lang="en-IN" sz="1100">
                  <a:solidFill>
                    <a:schemeClr val="dk1"/>
                  </a:solidFill>
                  <a:effectLst/>
                  <a:latin typeface="+mn-lt"/>
                  <a:ea typeface="+mn-ea"/>
                  <a:cs typeface="+mn-cs"/>
                </a:rPr>
                <a:t> </a:t>
              </a:r>
              <a:r>
                <a:rPr lang="en-IN" sz="1100" baseline="0">
                  <a:solidFill>
                    <a:schemeClr val="dk1"/>
                  </a:solidFill>
                  <a:effectLst/>
                  <a:latin typeface="+mn-lt"/>
                  <a:ea typeface="+mn-ea"/>
                  <a:cs typeface="+mn-cs"/>
                </a:rPr>
                <a:t> :  </a:t>
              </a:r>
              <a:r>
                <a:rPr lang="en-IN" sz="1100" b="1" i="0" baseline="0">
                  <a:solidFill>
                    <a:schemeClr val="dk1"/>
                  </a:solidFill>
                  <a:effectLst/>
                  <a:latin typeface="+mn-lt"/>
                  <a:ea typeface="+mn-ea"/>
                  <a:cs typeface="+mn-cs"/>
                </a:rPr>
                <a:t>b = 0</a:t>
              </a:r>
              <a:r>
                <a:rPr lang="en-IN" sz="1100" b="0" i="0" baseline="0">
                  <a:solidFill>
                    <a:schemeClr val="dk1"/>
                  </a:solidFill>
                  <a:effectLst/>
                  <a:latin typeface="+mn-lt"/>
                  <a:ea typeface="+mn-ea"/>
                  <a:cs typeface="+mn-cs"/>
                </a:rPr>
                <a:t>  </a:t>
              </a:r>
              <a:r>
                <a:rPr lang="en-IN" sz="1100" b="1" i="0" baseline="0">
                  <a:solidFill>
                    <a:schemeClr val="dk1"/>
                  </a:solidFill>
                  <a:effectLst/>
                  <a:latin typeface="+mn-lt"/>
                  <a:ea typeface="+mn-ea"/>
                  <a:cs typeface="+mn-cs"/>
                </a:rPr>
                <a:t>vs </a:t>
              </a:r>
              <a:r>
                <a:rPr lang="en-IN" sz="1100" b="1" i="0">
                  <a:solidFill>
                    <a:schemeClr val="dk1"/>
                  </a:solidFill>
                  <a:effectLst/>
                  <a:latin typeface="+mn-lt"/>
                  <a:ea typeface="+mn-ea"/>
                  <a:cs typeface="+mn-cs"/>
                </a:rPr>
                <a:t>H</a:t>
              </a:r>
              <a:r>
                <a:rPr lang="en-IN" sz="1100" b="1" i="0" baseline="-25000">
                  <a:solidFill>
                    <a:schemeClr val="dk1"/>
                  </a:solidFill>
                  <a:effectLst/>
                  <a:latin typeface="+mn-lt"/>
                  <a:ea typeface="+mn-ea"/>
                  <a:cs typeface="+mn-cs"/>
                </a:rPr>
                <a:t>1</a:t>
              </a:r>
              <a:r>
                <a:rPr lang="en-IN" sz="1100" b="1">
                  <a:solidFill>
                    <a:schemeClr val="dk1"/>
                  </a:solidFill>
                  <a:effectLst/>
                  <a:latin typeface="+mn-lt"/>
                  <a:ea typeface="+mn-ea"/>
                  <a:cs typeface="+mn-cs"/>
                </a:rPr>
                <a:t> : b ≠ 0.</a:t>
              </a:r>
              <a:r>
                <a:rPr lang="en-IN" sz="1100" b="1" baseline="0">
                  <a:solidFill>
                    <a:schemeClr val="dk1"/>
                  </a:solidFill>
                  <a:effectLst/>
                  <a:latin typeface="+mn-lt"/>
                  <a:ea typeface="+mn-ea"/>
                  <a:cs typeface="+mn-cs"/>
                </a:rPr>
                <a:t> </a:t>
              </a:r>
              <a:r>
                <a:rPr lang="en-IN" sz="1100" b="0" baseline="0">
                  <a:solidFill>
                    <a:schemeClr val="dk1"/>
                  </a:solidFill>
                  <a:effectLst/>
                  <a:latin typeface="+mn-lt"/>
                  <a:ea typeface="+mn-ea"/>
                  <a:cs typeface="+mn-cs"/>
                </a:rPr>
                <a:t>Using p-value approach, the t- statistic for the slope is 42.3766  and its p-value is 0.000, which is less than 0.01. So we may reject our null hypothesis at 1 % level of significance and conclude that slope is not equal to zero i.e. size of house affects the electricity consumption for the given data.                                                                                                                                                                                                                                                             </a:t>
              </a:r>
              <a:r>
                <a:rPr lang="en-IN" sz="1100" b="1" baseline="0">
                  <a:solidFill>
                    <a:schemeClr val="dk1"/>
                  </a:solidFill>
                  <a:effectLst/>
                  <a:latin typeface="+mn-lt"/>
                  <a:ea typeface="+mn-ea"/>
                  <a:cs typeface="+mn-cs"/>
                </a:rPr>
                <a:t>Confidence Interval for regression coefficients </a:t>
              </a:r>
              <a:r>
                <a:rPr lang="en-IN" sz="1100" b="0" baseline="0">
                  <a:solidFill>
                    <a:schemeClr val="dk1"/>
                  </a:solidFill>
                  <a:effectLst/>
                  <a:latin typeface="+mn-lt"/>
                  <a:ea typeface="+mn-ea"/>
                  <a:cs typeface="+mn-cs"/>
                </a:rPr>
                <a:t>- From the above table, the 95% confidence interval for intercept is ( -675.4472, -443.6161) and 98% interval for the slope is (1.1543, 1.3121).  We can say that rate of change in electricity consumption will lie in the interval (1.1543, 1.3121), 98% of times when there is a unit change in the size of house.            </a:t>
              </a:r>
              <a:endParaRPr lang="en-IN" sz="1100" b="1"/>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193937</xdr:colOff>
      <xdr:row>11</xdr:row>
      <xdr:rowOff>141948</xdr:rowOff>
    </xdr:from>
    <xdr:to>
      <xdr:col>22</xdr:col>
      <xdr:colOff>416719</xdr:colOff>
      <xdr:row>27</xdr:row>
      <xdr:rowOff>0</xdr:rowOff>
    </xdr:to>
    <xdr:graphicFrame macro="">
      <xdr:nvGraphicFramePr>
        <xdr:cNvPr id="3" name="Chart 2">
          <a:extLst>
            <a:ext uri="{FF2B5EF4-FFF2-40B4-BE49-F238E27FC236}">
              <a16:creationId xmlns:a16="http://schemas.microsoft.com/office/drawing/2014/main" id="{57D1F11E-C4EF-7840-0521-B848C07C1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481806</xdr:colOff>
      <xdr:row>3</xdr:row>
      <xdr:rowOff>134540</xdr:rowOff>
    </xdr:from>
    <xdr:to>
      <xdr:col>24</xdr:col>
      <xdr:colOff>24606</xdr:colOff>
      <xdr:row>9</xdr:row>
      <xdr:rowOff>153193</xdr:rowOff>
    </xdr:to>
    <xdr:sp macro="" textlink="">
      <xdr:nvSpPr>
        <xdr:cNvPr id="4" name="TextBox 3">
          <a:extLst>
            <a:ext uri="{FF2B5EF4-FFF2-40B4-BE49-F238E27FC236}">
              <a16:creationId xmlns:a16="http://schemas.microsoft.com/office/drawing/2014/main" id="{81BBEC92-38A8-B214-839B-7AF2FCE7FE06}"/>
            </a:ext>
          </a:extLst>
        </xdr:cNvPr>
        <xdr:cNvSpPr txBox="1"/>
      </xdr:nvSpPr>
      <xdr:spPr>
        <a:xfrm>
          <a:off x="7764462" y="590946"/>
          <a:ext cx="6805613" cy="134818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Interpretation</a:t>
          </a:r>
          <a:r>
            <a:rPr lang="en-IN" sz="1200" b="1" baseline="0"/>
            <a:t> - </a:t>
          </a:r>
          <a:r>
            <a:rPr lang="en-IN" sz="1200" b="0" baseline="0"/>
            <a:t>By observing this chart, two points corresponding to samples 8 &amp; 10 having sample means 33.4 and 112.4 lie outside the UCL and LCL. Therefore this control chart indicates that the production of bulb is not under statistical control. Some assignable causes are present in the process.To bring the process under statistical control, it's necessary to investigate these asssignable causes and eliminate them by taking corrective actions. For this, we delete the out-of-control samples and calculate the revised centre line and control limits for  revised X̅ chart.</a:t>
          </a:r>
          <a:endParaRPr lang="en-IN" sz="1200" b="1"/>
        </a:p>
      </xdr:txBody>
    </xdr:sp>
    <xdr:clientData/>
  </xdr:twoCellAnchor>
  <xdr:twoCellAnchor>
    <xdr:from>
      <xdr:col>15</xdr:col>
      <xdr:colOff>367109</xdr:colOff>
      <xdr:row>32</xdr:row>
      <xdr:rowOff>327422</xdr:rowOff>
    </xdr:from>
    <xdr:to>
      <xdr:col>24</xdr:col>
      <xdr:colOff>224234</xdr:colOff>
      <xdr:row>47</xdr:row>
      <xdr:rowOff>71437</xdr:rowOff>
    </xdr:to>
    <xdr:graphicFrame macro="">
      <xdr:nvGraphicFramePr>
        <xdr:cNvPr id="6" name="Chart 5">
          <a:extLst>
            <a:ext uri="{FF2B5EF4-FFF2-40B4-BE49-F238E27FC236}">
              <a16:creationId xmlns:a16="http://schemas.microsoft.com/office/drawing/2014/main" id="{E30905F0-2877-04B3-C642-52892351BF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178594</xdr:colOff>
      <xdr:row>50</xdr:row>
      <xdr:rowOff>89297</xdr:rowOff>
    </xdr:from>
    <xdr:to>
      <xdr:col>20</xdr:col>
      <xdr:colOff>347266</xdr:colOff>
      <xdr:row>55</xdr:row>
      <xdr:rowOff>69453</xdr:rowOff>
    </xdr:to>
    <xdr:sp macro="" textlink="">
      <xdr:nvSpPr>
        <xdr:cNvPr id="7" name="TextBox 6">
          <a:extLst>
            <a:ext uri="{FF2B5EF4-FFF2-40B4-BE49-F238E27FC236}">
              <a16:creationId xmlns:a16="http://schemas.microsoft.com/office/drawing/2014/main" id="{C4587798-D4B5-5659-3D08-770BA398A86B}"/>
            </a:ext>
          </a:extLst>
        </xdr:cNvPr>
        <xdr:cNvSpPr txBox="1"/>
      </xdr:nvSpPr>
      <xdr:spPr>
        <a:xfrm>
          <a:off x="6856016" y="11013281"/>
          <a:ext cx="5615781" cy="92273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Interpretation</a:t>
          </a:r>
          <a:r>
            <a:rPr lang="en-IN" sz="1100" b="1" baseline="0">
              <a:solidFill>
                <a:schemeClr val="dk1"/>
              </a:solidFill>
              <a:effectLst/>
              <a:latin typeface="+mn-lt"/>
              <a:ea typeface="+mn-ea"/>
              <a:cs typeface="+mn-cs"/>
            </a:rPr>
            <a:t> - </a:t>
          </a:r>
          <a:r>
            <a:rPr lang="en-IN" sz="1100"/>
            <a:t>The</a:t>
          </a:r>
          <a:r>
            <a:rPr lang="en-IN" sz="1100" baseline="0"/>
            <a:t> above revised  X̅ - chart consists of horizontal lines representing revised control limits like  centre line, UCL, LCL and the lines between them represent sample mean for each point. This chart shows all points lie within the control lines. So we can conculde that production process of bulb is under statistical control with respect to mean.</a:t>
          </a:r>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381000</xdr:colOff>
      <xdr:row>13</xdr:row>
      <xdr:rowOff>147636</xdr:rowOff>
    </xdr:from>
    <xdr:to>
      <xdr:col>22</xdr:col>
      <xdr:colOff>590550</xdr:colOff>
      <xdr:row>28</xdr:row>
      <xdr:rowOff>57150</xdr:rowOff>
    </xdr:to>
    <xdr:graphicFrame macro="">
      <xdr:nvGraphicFramePr>
        <xdr:cNvPr id="2" name="Chart 1">
          <a:extLst>
            <a:ext uri="{FF2B5EF4-FFF2-40B4-BE49-F238E27FC236}">
              <a16:creationId xmlns:a16="http://schemas.microsoft.com/office/drawing/2014/main" id="{0A438296-5128-39A0-A9CD-5C46743413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523874</xdr:colOff>
      <xdr:row>3</xdr:row>
      <xdr:rowOff>104775</xdr:rowOff>
    </xdr:from>
    <xdr:to>
      <xdr:col>23</xdr:col>
      <xdr:colOff>85725</xdr:colOff>
      <xdr:row>10</xdr:row>
      <xdr:rowOff>38100</xdr:rowOff>
    </xdr:to>
    <xdr:sp macro="" textlink="">
      <xdr:nvSpPr>
        <xdr:cNvPr id="3" name="TextBox 2">
          <a:extLst>
            <a:ext uri="{FF2B5EF4-FFF2-40B4-BE49-F238E27FC236}">
              <a16:creationId xmlns:a16="http://schemas.microsoft.com/office/drawing/2014/main" id="{B8B086EF-FC9C-9E1E-974F-A43D3370A993}"/>
            </a:ext>
          </a:extLst>
        </xdr:cNvPr>
        <xdr:cNvSpPr txBox="1"/>
      </xdr:nvSpPr>
      <xdr:spPr>
        <a:xfrm>
          <a:off x="7581899" y="561975"/>
          <a:ext cx="6191251" cy="145732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dk1"/>
              </a:solidFill>
              <a:effectLst/>
              <a:latin typeface="+mn-lt"/>
              <a:ea typeface="+mn-ea"/>
              <a:cs typeface="+mn-cs"/>
            </a:rPr>
            <a:t>Interpretation</a:t>
          </a:r>
          <a:r>
            <a:rPr lang="en-IN" sz="1200" b="1" baseline="0">
              <a:solidFill>
                <a:schemeClr val="dk1"/>
              </a:solidFill>
              <a:effectLst/>
              <a:latin typeface="+mn-lt"/>
              <a:ea typeface="+mn-ea"/>
              <a:cs typeface="+mn-cs"/>
            </a:rPr>
            <a:t> - </a:t>
          </a:r>
          <a:r>
            <a:rPr lang="en-IN" sz="1200" b="0" baseline="0">
              <a:solidFill>
                <a:schemeClr val="dk1"/>
              </a:solidFill>
              <a:effectLst/>
              <a:latin typeface="+mn-lt"/>
              <a:ea typeface="+mn-ea"/>
              <a:cs typeface="+mn-cs"/>
            </a:rPr>
            <a:t>This chart reveals that</a:t>
          </a:r>
          <a:r>
            <a:rPr lang="en-IN" sz="1400" b="0" baseline="0">
              <a:solidFill>
                <a:schemeClr val="dk1"/>
              </a:solidFill>
              <a:effectLst/>
              <a:latin typeface="+mn-lt"/>
              <a:ea typeface="+mn-ea"/>
              <a:cs typeface="+mn-cs"/>
            </a:rPr>
            <a:t>, </a:t>
          </a:r>
          <a:r>
            <a:rPr lang="en-IN" sz="1200" b="0" baseline="0">
              <a:solidFill>
                <a:schemeClr val="dk1"/>
              </a:solidFill>
              <a:effectLst/>
              <a:latin typeface="+mn-lt"/>
              <a:ea typeface="+mn-ea"/>
              <a:cs typeface="+mn-cs"/>
            </a:rPr>
            <a:t>two points corresponding to samples 8 &amp; 10 having sample means 33.4 and 112.4 lie outside the UCL and LCL. Therefore this control chart indicates that the production of bulb is not under statistical control. Some assignable causes are present in the process. To bring the process under statistical control, it's necessary to investigate these asssignable causes and eliminate them by taking corrective actions. For this, we delete the out-of-control samples and calculate the revised centre line and control limits for revised X̅ chart.</a:t>
          </a:r>
          <a:endParaRPr lang="en-IN" sz="1200"/>
        </a:p>
      </xdr:txBody>
    </xdr:sp>
    <xdr:clientData/>
  </xdr:twoCellAnchor>
  <xdr:twoCellAnchor>
    <xdr:from>
      <xdr:col>10</xdr:col>
      <xdr:colOff>257175</xdr:colOff>
      <xdr:row>49</xdr:row>
      <xdr:rowOff>114301</xdr:rowOff>
    </xdr:from>
    <xdr:to>
      <xdr:col>21</xdr:col>
      <xdr:colOff>457200</xdr:colOff>
      <xdr:row>52</xdr:row>
      <xdr:rowOff>161925</xdr:rowOff>
    </xdr:to>
    <xdr:sp macro="" textlink="">
      <xdr:nvSpPr>
        <xdr:cNvPr id="5" name="TextBox 4">
          <a:extLst>
            <a:ext uri="{FF2B5EF4-FFF2-40B4-BE49-F238E27FC236}">
              <a16:creationId xmlns:a16="http://schemas.microsoft.com/office/drawing/2014/main" id="{5E066FC4-302B-5E21-B422-E6EF7552E5F9}"/>
            </a:ext>
          </a:extLst>
        </xdr:cNvPr>
        <xdr:cNvSpPr txBox="1"/>
      </xdr:nvSpPr>
      <xdr:spPr>
        <a:xfrm>
          <a:off x="5915025" y="10372726"/>
          <a:ext cx="7000875" cy="65722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dk1"/>
              </a:solidFill>
              <a:effectLst/>
              <a:latin typeface="+mn-lt"/>
              <a:ea typeface="+mn-ea"/>
              <a:cs typeface="+mn-cs"/>
            </a:rPr>
            <a:t>Interpretation</a:t>
          </a:r>
          <a:r>
            <a:rPr lang="en-IN" sz="1400" b="1" baseline="0">
              <a:solidFill>
                <a:schemeClr val="dk1"/>
              </a:solidFill>
              <a:effectLst/>
              <a:latin typeface="+mn-lt"/>
              <a:ea typeface="+mn-ea"/>
              <a:cs typeface="+mn-cs"/>
            </a:rPr>
            <a:t> - </a:t>
          </a:r>
          <a:r>
            <a:rPr lang="en-IN" sz="1200" b="0" baseline="0">
              <a:solidFill>
                <a:schemeClr val="dk1"/>
              </a:solidFill>
              <a:effectLst/>
              <a:latin typeface="+mn-lt"/>
              <a:ea typeface="+mn-ea"/>
              <a:cs typeface="+mn-cs"/>
            </a:rPr>
            <a:t>This revised X̅̅ - chart indicates that all points lie within the control limits. So,</a:t>
          </a:r>
          <a:r>
            <a:rPr lang="en-IN" sz="1100" baseline="0">
              <a:solidFill>
                <a:schemeClr val="dk1"/>
              </a:solidFill>
              <a:effectLst/>
              <a:latin typeface="+mn-lt"/>
              <a:ea typeface="+mn-ea"/>
              <a:cs typeface="+mn-cs"/>
            </a:rPr>
            <a:t> we can conculde that production process of bulb is under statistical control now with respect to mean.</a:t>
          </a:r>
          <a:endParaRPr lang="en-IN" sz="1200"/>
        </a:p>
      </xdr:txBody>
    </xdr:sp>
    <xdr:clientData/>
  </xdr:twoCellAnchor>
  <xdr:twoCellAnchor>
    <xdr:from>
      <xdr:col>15</xdr:col>
      <xdr:colOff>371475</xdr:colOff>
      <xdr:row>32</xdr:row>
      <xdr:rowOff>109537</xdr:rowOff>
    </xdr:from>
    <xdr:to>
      <xdr:col>24</xdr:col>
      <xdr:colOff>123825</xdr:colOff>
      <xdr:row>47</xdr:row>
      <xdr:rowOff>47625</xdr:rowOff>
    </xdr:to>
    <xdr:graphicFrame macro="">
      <xdr:nvGraphicFramePr>
        <xdr:cNvPr id="6" name="Chart 5">
          <a:extLst>
            <a:ext uri="{FF2B5EF4-FFF2-40B4-BE49-F238E27FC236}">
              <a16:creationId xmlns:a16="http://schemas.microsoft.com/office/drawing/2014/main" id="{C347A526-AF15-D114-DD7A-1A22DEEB7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466725</xdr:colOff>
      <xdr:row>5</xdr:row>
      <xdr:rowOff>147637</xdr:rowOff>
    </xdr:from>
    <xdr:to>
      <xdr:col>24</xdr:col>
      <xdr:colOff>114300</xdr:colOff>
      <xdr:row>22</xdr:row>
      <xdr:rowOff>95250</xdr:rowOff>
    </xdr:to>
    <xdr:graphicFrame macro="">
      <xdr:nvGraphicFramePr>
        <xdr:cNvPr id="2" name="Chart 1">
          <a:extLst>
            <a:ext uri="{FF2B5EF4-FFF2-40B4-BE49-F238E27FC236}">
              <a16:creationId xmlns:a16="http://schemas.microsoft.com/office/drawing/2014/main" id="{4B2ADAF6-7D39-A3EC-8A52-4E1B0E70C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38099</xdr:colOff>
      <xdr:row>24</xdr:row>
      <xdr:rowOff>180974</xdr:rowOff>
    </xdr:from>
    <xdr:to>
      <xdr:col>24</xdr:col>
      <xdr:colOff>455082</xdr:colOff>
      <xdr:row>32</xdr:row>
      <xdr:rowOff>137583</xdr:rowOff>
    </xdr:to>
    <xdr:sp macro="" textlink="">
      <xdr:nvSpPr>
        <xdr:cNvPr id="3" name="TextBox 2">
          <a:extLst>
            <a:ext uri="{FF2B5EF4-FFF2-40B4-BE49-F238E27FC236}">
              <a16:creationId xmlns:a16="http://schemas.microsoft.com/office/drawing/2014/main" id="{86A6C432-3B5A-D632-C64D-76D48FE11F91}"/>
            </a:ext>
          </a:extLst>
        </xdr:cNvPr>
        <xdr:cNvSpPr txBox="1"/>
      </xdr:nvSpPr>
      <xdr:spPr>
        <a:xfrm>
          <a:off x="6906682" y="5059891"/>
          <a:ext cx="8396817" cy="153352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dk1"/>
              </a:solidFill>
              <a:effectLst/>
              <a:latin typeface="+mn-lt"/>
              <a:ea typeface="+mn-ea"/>
              <a:cs typeface="+mn-cs"/>
            </a:rPr>
            <a:t>Interpretation</a:t>
          </a:r>
          <a:r>
            <a:rPr lang="en-IN" sz="1600" b="1" baseline="0">
              <a:solidFill>
                <a:schemeClr val="dk1"/>
              </a:solidFill>
              <a:effectLst/>
              <a:latin typeface="+mn-lt"/>
              <a:ea typeface="+mn-ea"/>
              <a:cs typeface="+mn-cs"/>
            </a:rPr>
            <a:t> </a:t>
          </a:r>
          <a:r>
            <a:rPr lang="en-IN" sz="1400" b="1" baseline="0">
              <a:solidFill>
                <a:schemeClr val="dk1"/>
              </a:solidFill>
              <a:effectLst/>
              <a:latin typeface="+mn-lt"/>
              <a:ea typeface="+mn-ea"/>
              <a:cs typeface="+mn-cs"/>
            </a:rPr>
            <a:t>- </a:t>
          </a:r>
          <a:r>
            <a:rPr lang="en-IN" sz="1400" b="0" baseline="0">
              <a:solidFill>
                <a:schemeClr val="dk1"/>
              </a:solidFill>
              <a:effectLst/>
              <a:latin typeface="+mn-lt"/>
              <a:ea typeface="+mn-ea"/>
              <a:cs typeface="+mn-cs"/>
            </a:rPr>
            <a:t>From the above chart, it can be seen that the two points corresponding to Samples 2 and 17 lie outside the UCL. So the control chart indicates that the process is not under statistical control. Some assignable causes are present in the process. . To bring the process under statistical control, it's necessary to investigate these asssignable causes and eliminate them by taking corrective actions. After eliminating the assignable causes from the process, we revise the control chart by deleting out-of-control samples. For this purpose, we obtain the revised control limits for the R-chart using only the remaining samples. </a:t>
          </a:r>
          <a:endParaRPr lang="en-IN" sz="1400"/>
        </a:p>
      </xdr:txBody>
    </xdr:sp>
    <xdr:clientData/>
  </xdr:twoCellAnchor>
  <xdr:twoCellAnchor>
    <xdr:from>
      <xdr:col>13</xdr:col>
      <xdr:colOff>442380</xdr:colOff>
      <xdr:row>40</xdr:row>
      <xdr:rowOff>50800</xdr:rowOff>
    </xdr:from>
    <xdr:to>
      <xdr:col>27</xdr:col>
      <xdr:colOff>21165</xdr:colOff>
      <xdr:row>56</xdr:row>
      <xdr:rowOff>162453</xdr:rowOff>
    </xdr:to>
    <xdr:graphicFrame macro="">
      <xdr:nvGraphicFramePr>
        <xdr:cNvPr id="5" name="Chart 4">
          <a:extLst>
            <a:ext uri="{FF2B5EF4-FFF2-40B4-BE49-F238E27FC236}">
              <a16:creationId xmlns:a16="http://schemas.microsoft.com/office/drawing/2014/main" id="{5C0F0F44-B794-F63D-034E-D49BD5E1C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232834</xdr:colOff>
      <xdr:row>67</xdr:row>
      <xdr:rowOff>63500</xdr:rowOff>
    </xdr:from>
    <xdr:to>
      <xdr:col>23</xdr:col>
      <xdr:colOff>169334</xdr:colOff>
      <xdr:row>71</xdr:row>
      <xdr:rowOff>52917</xdr:rowOff>
    </xdr:to>
    <xdr:sp macro="" textlink="">
      <xdr:nvSpPr>
        <xdr:cNvPr id="6" name="TextBox 5">
          <a:extLst>
            <a:ext uri="{FF2B5EF4-FFF2-40B4-BE49-F238E27FC236}">
              <a16:creationId xmlns:a16="http://schemas.microsoft.com/office/drawing/2014/main" id="{2394D8B3-9C66-DC75-5C61-F6AE1F49F36C}"/>
            </a:ext>
          </a:extLst>
        </xdr:cNvPr>
        <xdr:cNvSpPr txBox="1"/>
      </xdr:nvSpPr>
      <xdr:spPr>
        <a:xfrm>
          <a:off x="6487584" y="13853583"/>
          <a:ext cx="7916333" cy="83608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dk1"/>
              </a:solidFill>
              <a:effectLst/>
              <a:latin typeface="+mn-lt"/>
              <a:ea typeface="+mn-ea"/>
              <a:cs typeface="+mn-cs"/>
            </a:rPr>
            <a:t>Interpretation</a:t>
          </a:r>
          <a:r>
            <a:rPr lang="en-IN" sz="1600" b="1" baseline="0">
              <a:solidFill>
                <a:schemeClr val="dk1"/>
              </a:solidFill>
              <a:effectLst/>
              <a:latin typeface="+mn-lt"/>
              <a:ea typeface="+mn-ea"/>
              <a:cs typeface="+mn-cs"/>
            </a:rPr>
            <a:t> - </a:t>
          </a:r>
          <a:r>
            <a:rPr lang="en-IN" sz="1400" b="0" baseline="0">
              <a:solidFill>
                <a:schemeClr val="dk1"/>
              </a:solidFill>
              <a:effectLst/>
              <a:latin typeface="+mn-lt"/>
              <a:ea typeface="+mn-ea"/>
              <a:cs typeface="+mn-cs"/>
            </a:rPr>
            <a:t>Out of control samples are highlighted and deleted, then a revised chart has been obtained. </a:t>
          </a:r>
          <a:r>
            <a:rPr lang="en-IN" sz="1400"/>
            <a:t>This revised R - chart</a:t>
          </a:r>
          <a:r>
            <a:rPr lang="en-IN" sz="1400" baseline="0"/>
            <a:t> indicates that all points lie within the control limits. So the process is under statistical control with respect to process variability</a:t>
          </a:r>
          <a:r>
            <a:rPr lang="en-IN" sz="1100" baseline="0"/>
            <a:t>. </a:t>
          </a:r>
          <a:endParaRPr lang="en-IN" sz="1100"/>
        </a:p>
      </xdr:txBody>
    </xdr:sp>
    <xdr:clientData/>
  </xdr:twoCellAnchor>
  <xdr:twoCellAnchor>
    <xdr:from>
      <xdr:col>14</xdr:col>
      <xdr:colOff>518582</xdr:colOff>
      <xdr:row>113</xdr:row>
      <xdr:rowOff>42334</xdr:rowOff>
    </xdr:from>
    <xdr:to>
      <xdr:col>26</xdr:col>
      <xdr:colOff>613833</xdr:colOff>
      <xdr:row>118</xdr:row>
      <xdr:rowOff>10584</xdr:rowOff>
    </xdr:to>
    <xdr:sp macro="" textlink="">
      <xdr:nvSpPr>
        <xdr:cNvPr id="7" name="TextBox 6">
          <a:extLst>
            <a:ext uri="{FF2B5EF4-FFF2-40B4-BE49-F238E27FC236}">
              <a16:creationId xmlns:a16="http://schemas.microsoft.com/office/drawing/2014/main" id="{A46B44D7-7132-3FD0-8576-F733CB5074D3}"/>
            </a:ext>
          </a:extLst>
        </xdr:cNvPr>
        <xdr:cNvSpPr txBox="1"/>
      </xdr:nvSpPr>
      <xdr:spPr>
        <a:xfrm>
          <a:off x="9228665" y="23357417"/>
          <a:ext cx="7461251" cy="92075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dk1"/>
              </a:solidFill>
              <a:effectLst/>
              <a:latin typeface="+mn-lt"/>
              <a:ea typeface="+mn-ea"/>
              <a:cs typeface="+mn-cs"/>
            </a:rPr>
            <a:t>Interpretation</a:t>
          </a:r>
          <a:r>
            <a:rPr lang="en-IN" sz="1400" b="1" baseline="0">
              <a:solidFill>
                <a:schemeClr val="dk1"/>
              </a:solidFill>
              <a:effectLst/>
              <a:latin typeface="+mn-lt"/>
              <a:ea typeface="+mn-ea"/>
              <a:cs typeface="+mn-cs"/>
            </a:rPr>
            <a:t> - </a:t>
          </a:r>
          <a:r>
            <a:rPr lang="en-IN" sz="1200"/>
            <a:t>After</a:t>
          </a:r>
          <a:r>
            <a:rPr lang="en-IN" sz="1200" baseline="0"/>
            <a:t> eliminating the assignable causes present in the process, we now have also controlled the process mean. In above figure, no point lies outside the control limits of the revised X̅̅ - chart. This indicates that the process mean is under control. Hence, we may conclude that the process is under statistical control with respect to the process variability and process mean.                                 </a:t>
          </a:r>
          <a:endParaRPr lang="en-IN" sz="1200"/>
        </a:p>
      </xdr:txBody>
    </xdr:sp>
    <xdr:clientData/>
  </xdr:twoCellAnchor>
  <xdr:twoCellAnchor>
    <xdr:from>
      <xdr:col>1</xdr:col>
      <xdr:colOff>645584</xdr:colOff>
      <xdr:row>111</xdr:row>
      <xdr:rowOff>46569</xdr:rowOff>
    </xdr:from>
    <xdr:to>
      <xdr:col>13</xdr:col>
      <xdr:colOff>592666</xdr:colOff>
      <xdr:row>128</xdr:row>
      <xdr:rowOff>169335</xdr:rowOff>
    </xdr:to>
    <xdr:graphicFrame macro="">
      <xdr:nvGraphicFramePr>
        <xdr:cNvPr id="4" name="Chart 3">
          <a:extLst>
            <a:ext uri="{FF2B5EF4-FFF2-40B4-BE49-F238E27FC236}">
              <a16:creationId xmlns:a16="http://schemas.microsoft.com/office/drawing/2014/main" id="{B64812F8-112F-DC1B-6DB4-B717B02E7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361950</xdr:colOff>
      <xdr:row>36</xdr:row>
      <xdr:rowOff>166687</xdr:rowOff>
    </xdr:from>
    <xdr:to>
      <xdr:col>12</xdr:col>
      <xdr:colOff>190500</xdr:colOff>
      <xdr:row>52</xdr:row>
      <xdr:rowOff>104775</xdr:rowOff>
    </xdr:to>
    <xdr:graphicFrame macro="">
      <xdr:nvGraphicFramePr>
        <xdr:cNvPr id="2" name="Chart 1">
          <a:extLst>
            <a:ext uri="{FF2B5EF4-FFF2-40B4-BE49-F238E27FC236}">
              <a16:creationId xmlns:a16="http://schemas.microsoft.com/office/drawing/2014/main" id="{638E29F1-0067-2A3A-DF46-825A97FF0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38100</xdr:colOff>
      <xdr:row>40</xdr:row>
      <xdr:rowOff>76200</xdr:rowOff>
    </xdr:from>
    <xdr:to>
      <xdr:col>24</xdr:col>
      <xdr:colOff>476250</xdr:colOff>
      <xdr:row>45</xdr:row>
      <xdr:rowOff>152400</xdr:rowOff>
    </xdr:to>
    <xdr:sp macro="" textlink="">
      <xdr:nvSpPr>
        <xdr:cNvPr id="3" name="TextBox 2">
          <a:extLst>
            <a:ext uri="{FF2B5EF4-FFF2-40B4-BE49-F238E27FC236}">
              <a16:creationId xmlns:a16="http://schemas.microsoft.com/office/drawing/2014/main" id="{A6F05DA9-0010-7D4D-1D35-A46618EB5D5D}"/>
            </a:ext>
          </a:extLst>
        </xdr:cNvPr>
        <xdr:cNvSpPr txBox="1"/>
      </xdr:nvSpPr>
      <xdr:spPr>
        <a:xfrm>
          <a:off x="8067675" y="8315325"/>
          <a:ext cx="6591300" cy="10287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Interpretation</a:t>
          </a:r>
          <a:r>
            <a:rPr lang="en-IN" sz="1100" b="1" baseline="0">
              <a:solidFill>
                <a:schemeClr val="dk1"/>
              </a:solidFill>
              <a:effectLst/>
              <a:latin typeface="+mn-lt"/>
              <a:ea typeface="+mn-ea"/>
              <a:cs typeface="+mn-cs"/>
            </a:rPr>
            <a:t> - </a:t>
          </a:r>
          <a:r>
            <a:rPr lang="en-IN" sz="1100" b="0" baseline="0">
              <a:solidFill>
                <a:schemeClr val="dk1"/>
              </a:solidFill>
              <a:effectLst/>
              <a:latin typeface="+mn-lt"/>
              <a:ea typeface="+mn-ea"/>
              <a:cs typeface="+mn-cs"/>
            </a:rPr>
            <a:t>In above figure, the two points corresponding to Samples 2 and 17 lie outside the UCL. So the control chart indicates that the process is not under statistical control. Some assignable causes are present in the process. To bring the process under statistical control, it's necessary to investigate these asssignable causes and eliminate them by taking corrective actions. </a:t>
          </a:r>
          <a:endParaRPr lang="en-IN" sz="1100"/>
        </a:p>
      </xdr:txBody>
    </xdr:sp>
    <xdr:clientData/>
  </xdr:twoCellAnchor>
  <xdr:twoCellAnchor>
    <xdr:from>
      <xdr:col>12</xdr:col>
      <xdr:colOff>152401</xdr:colOff>
      <xdr:row>95</xdr:row>
      <xdr:rowOff>95251</xdr:rowOff>
    </xdr:from>
    <xdr:to>
      <xdr:col>23</xdr:col>
      <xdr:colOff>552451</xdr:colOff>
      <xdr:row>100</xdr:row>
      <xdr:rowOff>0</xdr:rowOff>
    </xdr:to>
    <xdr:sp macro="" textlink="">
      <xdr:nvSpPr>
        <xdr:cNvPr id="4" name="TextBox 3">
          <a:extLst>
            <a:ext uri="{FF2B5EF4-FFF2-40B4-BE49-F238E27FC236}">
              <a16:creationId xmlns:a16="http://schemas.microsoft.com/office/drawing/2014/main" id="{B721175F-4F6A-1951-FF83-24ECAB74A123}"/>
            </a:ext>
          </a:extLst>
        </xdr:cNvPr>
        <xdr:cNvSpPr txBox="1"/>
      </xdr:nvSpPr>
      <xdr:spPr>
        <a:xfrm>
          <a:off x="7572376" y="19402426"/>
          <a:ext cx="6553200" cy="85724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Interpretation</a:t>
          </a:r>
          <a:r>
            <a:rPr lang="en-IN" sz="1100" b="1" baseline="0">
              <a:solidFill>
                <a:schemeClr val="dk1"/>
              </a:solidFill>
              <a:effectLst/>
              <a:latin typeface="+mn-lt"/>
              <a:ea typeface="+mn-ea"/>
              <a:cs typeface="+mn-cs"/>
            </a:rPr>
            <a:t> - </a:t>
          </a:r>
          <a:r>
            <a:rPr lang="en-IN" sz="1100" b="0" baseline="0">
              <a:solidFill>
                <a:schemeClr val="dk1"/>
              </a:solidFill>
              <a:effectLst/>
              <a:latin typeface="+mn-lt"/>
              <a:ea typeface="+mn-ea"/>
              <a:cs typeface="+mn-cs"/>
            </a:rPr>
            <a:t>We delete the out-of-control samples and compute revised control limits for S - chart using only the remaining samples. Now, the above S - chart we have formed indicates that all points lie within the control limits. So the process variability is under statistical control. </a:t>
          </a:r>
          <a:endParaRPr lang="en-IN" sz="1100"/>
        </a:p>
      </xdr:txBody>
    </xdr:sp>
    <xdr:clientData/>
  </xdr:twoCellAnchor>
  <xdr:twoCellAnchor>
    <xdr:from>
      <xdr:col>1</xdr:col>
      <xdr:colOff>242886</xdr:colOff>
      <xdr:row>92</xdr:row>
      <xdr:rowOff>66675</xdr:rowOff>
    </xdr:from>
    <xdr:to>
      <xdr:col>11</xdr:col>
      <xdr:colOff>400049</xdr:colOff>
      <xdr:row>107</xdr:row>
      <xdr:rowOff>57150</xdr:rowOff>
    </xdr:to>
    <xdr:graphicFrame macro="">
      <xdr:nvGraphicFramePr>
        <xdr:cNvPr id="5" name="Chart 4">
          <a:extLst>
            <a:ext uri="{FF2B5EF4-FFF2-40B4-BE49-F238E27FC236}">
              <a16:creationId xmlns:a16="http://schemas.microsoft.com/office/drawing/2014/main" id="{A27F9645-EC14-406B-B13F-89E09E513D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180976</xdr:colOff>
      <xdr:row>141</xdr:row>
      <xdr:rowOff>133350</xdr:rowOff>
    </xdr:from>
    <xdr:to>
      <xdr:col>13</xdr:col>
      <xdr:colOff>28575</xdr:colOff>
      <xdr:row>159</xdr:row>
      <xdr:rowOff>171450</xdr:rowOff>
    </xdr:to>
    <xdr:graphicFrame macro="">
      <xdr:nvGraphicFramePr>
        <xdr:cNvPr id="6" name="Chart 5">
          <a:extLst>
            <a:ext uri="{FF2B5EF4-FFF2-40B4-BE49-F238E27FC236}">
              <a16:creationId xmlns:a16="http://schemas.microsoft.com/office/drawing/2014/main" id="{695F3F88-F2E8-4D2F-BA45-3CAF1F5BCB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304799</xdr:colOff>
      <xdr:row>145</xdr:row>
      <xdr:rowOff>133350</xdr:rowOff>
    </xdr:from>
    <xdr:to>
      <xdr:col>23</xdr:col>
      <xdr:colOff>295274</xdr:colOff>
      <xdr:row>150</xdr:row>
      <xdr:rowOff>85725</xdr:rowOff>
    </xdr:to>
    <xdr:sp macro="" textlink="">
      <xdr:nvSpPr>
        <xdr:cNvPr id="7" name="TextBox 6">
          <a:extLst>
            <a:ext uri="{FF2B5EF4-FFF2-40B4-BE49-F238E27FC236}">
              <a16:creationId xmlns:a16="http://schemas.microsoft.com/office/drawing/2014/main" id="{E1B195DE-3FFB-4911-B39D-285F217265A1}"/>
            </a:ext>
          </a:extLst>
        </xdr:cNvPr>
        <xdr:cNvSpPr txBox="1"/>
      </xdr:nvSpPr>
      <xdr:spPr>
        <a:xfrm>
          <a:off x="8334374" y="29565600"/>
          <a:ext cx="6143625" cy="9048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Interpretation</a:t>
          </a:r>
          <a:r>
            <a:rPr lang="en-IN" sz="1100" b="1" baseline="0">
              <a:solidFill>
                <a:schemeClr val="dk1"/>
              </a:solidFill>
              <a:effectLst/>
              <a:latin typeface="+mn-lt"/>
              <a:ea typeface="+mn-ea"/>
              <a:cs typeface="+mn-cs"/>
            </a:rPr>
            <a:t> - </a:t>
          </a:r>
          <a:r>
            <a:rPr lang="en-IN" sz="1100" b="0" baseline="0">
              <a:solidFill>
                <a:schemeClr val="dk1"/>
              </a:solidFill>
              <a:effectLst/>
              <a:latin typeface="+mn-lt"/>
              <a:ea typeface="+mn-ea"/>
              <a:cs typeface="+mn-cs"/>
            </a:rPr>
            <a:t>Above revised X</a:t>
          </a:r>
          <a:r>
            <a:rPr lang="en-IN" sz="1100" baseline="0">
              <a:solidFill>
                <a:schemeClr val="dk1"/>
              </a:solidFill>
              <a:effectLst/>
              <a:latin typeface="+mn-lt"/>
              <a:ea typeface="+mn-ea"/>
              <a:cs typeface="+mn-cs"/>
            </a:rPr>
            <a:t>̅̅ </a:t>
          </a:r>
          <a:r>
            <a:rPr lang="en-IN" sz="1100" b="0" baseline="0">
              <a:solidFill>
                <a:schemeClr val="dk1"/>
              </a:solidFill>
              <a:effectLst/>
              <a:latin typeface="+mn-lt"/>
              <a:ea typeface="+mn-ea"/>
              <a:cs typeface="+mn-cs"/>
            </a:rPr>
            <a:t> - chart reveals that no point lies outside  the control limits and the process mean is under control. Hence, we may conclude that the process is under statistical control with respect to both process variability and process mean. </a:t>
          </a:r>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219074</xdr:colOff>
      <xdr:row>32</xdr:row>
      <xdr:rowOff>171450</xdr:rowOff>
    </xdr:from>
    <xdr:to>
      <xdr:col>9</xdr:col>
      <xdr:colOff>590549</xdr:colOff>
      <xdr:row>52</xdr:row>
      <xdr:rowOff>57149</xdr:rowOff>
    </xdr:to>
    <xdr:graphicFrame macro="">
      <xdr:nvGraphicFramePr>
        <xdr:cNvPr id="2" name="Chart 1">
          <a:extLst>
            <a:ext uri="{FF2B5EF4-FFF2-40B4-BE49-F238E27FC236}">
              <a16:creationId xmlns:a16="http://schemas.microsoft.com/office/drawing/2014/main" id="{766B451C-7BA1-4AAB-B979-47EBBB60E8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57150</xdr:colOff>
      <xdr:row>20</xdr:row>
      <xdr:rowOff>190501</xdr:rowOff>
    </xdr:from>
    <xdr:to>
      <xdr:col>20</xdr:col>
      <xdr:colOff>266700</xdr:colOff>
      <xdr:row>25</xdr:row>
      <xdr:rowOff>9525</xdr:rowOff>
    </xdr:to>
    <xdr:sp macro="" textlink="">
      <xdr:nvSpPr>
        <xdr:cNvPr id="3" name="TextBox 2">
          <a:extLst>
            <a:ext uri="{FF2B5EF4-FFF2-40B4-BE49-F238E27FC236}">
              <a16:creationId xmlns:a16="http://schemas.microsoft.com/office/drawing/2014/main" id="{8F3DAFD6-2ADE-431E-B7AE-05E4D4635C46}"/>
            </a:ext>
          </a:extLst>
        </xdr:cNvPr>
        <xdr:cNvSpPr txBox="1"/>
      </xdr:nvSpPr>
      <xdr:spPr>
        <a:xfrm>
          <a:off x="8077200" y="4676776"/>
          <a:ext cx="6305550" cy="86677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Interpretation - </a:t>
          </a:r>
          <a:r>
            <a:rPr lang="en-IN" sz="1100" b="0">
              <a:solidFill>
                <a:schemeClr val="dk1"/>
              </a:solidFill>
              <a:effectLst/>
              <a:latin typeface="+mn-lt"/>
              <a:ea typeface="+mn-ea"/>
              <a:cs typeface="+mn-cs"/>
            </a:rPr>
            <a:t>In the above figure, Sample No. 4 lie outside the UCL. </a:t>
          </a:r>
          <a:r>
            <a:rPr lang="en-IN" sz="1100" b="0" baseline="0">
              <a:solidFill>
                <a:schemeClr val="dk1"/>
              </a:solidFill>
              <a:effectLst/>
              <a:latin typeface="+mn-lt"/>
              <a:ea typeface="+mn-ea"/>
              <a:cs typeface="+mn-cs"/>
            </a:rPr>
            <a:t>So the control chart indicates that the process is not under statistical control. Some assignable causes are present in the process. To bring the process under statistical control, it's necessary to investigate these asssignable causes and eliminate them by taking corrective actions. </a:t>
          </a:r>
          <a:endParaRPr lang="en-IN" sz="1100"/>
        </a:p>
      </xdr:txBody>
    </xdr:sp>
    <xdr:clientData/>
  </xdr:twoCellAnchor>
  <xdr:twoCellAnchor>
    <xdr:from>
      <xdr:col>1</xdr:col>
      <xdr:colOff>304799</xdr:colOff>
      <xdr:row>88</xdr:row>
      <xdr:rowOff>85724</xdr:rowOff>
    </xdr:from>
    <xdr:to>
      <xdr:col>10</xdr:col>
      <xdr:colOff>352424</xdr:colOff>
      <xdr:row>105</xdr:row>
      <xdr:rowOff>76199</xdr:rowOff>
    </xdr:to>
    <xdr:graphicFrame macro="">
      <xdr:nvGraphicFramePr>
        <xdr:cNvPr id="4" name="Chart 3">
          <a:extLst>
            <a:ext uri="{FF2B5EF4-FFF2-40B4-BE49-F238E27FC236}">
              <a16:creationId xmlns:a16="http://schemas.microsoft.com/office/drawing/2014/main" id="{6F69DE11-8FD0-4778-A78D-5F0B63E0A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295275</xdr:colOff>
      <xdr:row>89</xdr:row>
      <xdr:rowOff>142875</xdr:rowOff>
    </xdr:from>
    <xdr:to>
      <xdr:col>20</xdr:col>
      <xdr:colOff>590550</xdr:colOff>
      <xdr:row>95</xdr:row>
      <xdr:rowOff>133350</xdr:rowOff>
    </xdr:to>
    <xdr:sp macro="" textlink="">
      <xdr:nvSpPr>
        <xdr:cNvPr id="5" name="TextBox 4">
          <a:extLst>
            <a:ext uri="{FF2B5EF4-FFF2-40B4-BE49-F238E27FC236}">
              <a16:creationId xmlns:a16="http://schemas.microsoft.com/office/drawing/2014/main" id="{B81FE31B-8DBD-4D6F-928C-6FEB91D68D1D}"/>
            </a:ext>
          </a:extLst>
        </xdr:cNvPr>
        <xdr:cNvSpPr txBox="1"/>
      </xdr:nvSpPr>
      <xdr:spPr>
        <a:xfrm>
          <a:off x="8953500" y="18745200"/>
          <a:ext cx="5781675" cy="11334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Interpretation - </a:t>
          </a:r>
          <a:r>
            <a:rPr lang="en-IN" sz="1100" b="0">
              <a:solidFill>
                <a:schemeClr val="dk1"/>
              </a:solidFill>
              <a:effectLst/>
              <a:latin typeface="+mn-lt"/>
              <a:ea typeface="+mn-ea"/>
              <a:cs typeface="+mn-cs"/>
            </a:rPr>
            <a:t>In above figure, we have</a:t>
          </a:r>
          <a:r>
            <a:rPr lang="en-IN" sz="1100" b="0" baseline="0">
              <a:solidFill>
                <a:schemeClr val="dk1"/>
              </a:solidFill>
              <a:effectLst/>
              <a:latin typeface="+mn-lt"/>
              <a:ea typeface="+mn-ea"/>
              <a:cs typeface="+mn-cs"/>
            </a:rPr>
            <a:t> removed out-of-control samples and calculated the revised centre line, upper and lower control limits for the p-chart using the remaining samples. Hence, a revised p-chart is formed which indicates that all points lie within the control limits. So, we may </a:t>
          </a:r>
          <a:r>
            <a:rPr lang="en-IN" sz="1100" baseline="0">
              <a:solidFill>
                <a:schemeClr val="dk1"/>
              </a:solidFill>
              <a:effectLst/>
              <a:latin typeface="+mn-lt"/>
              <a:ea typeface="+mn-ea"/>
              <a:cs typeface="+mn-cs"/>
            </a:rPr>
            <a:t>conclude that the process of manufacturing laptops is under statistical control with respect to the fraction defectives. </a:t>
          </a:r>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109536</xdr:colOff>
      <xdr:row>32</xdr:row>
      <xdr:rowOff>104774</xdr:rowOff>
    </xdr:from>
    <xdr:to>
      <xdr:col>10</xdr:col>
      <xdr:colOff>552450</xdr:colOff>
      <xdr:row>50</xdr:row>
      <xdr:rowOff>38099</xdr:rowOff>
    </xdr:to>
    <xdr:graphicFrame macro="">
      <xdr:nvGraphicFramePr>
        <xdr:cNvPr id="2" name="Chart 1">
          <a:extLst>
            <a:ext uri="{FF2B5EF4-FFF2-40B4-BE49-F238E27FC236}">
              <a16:creationId xmlns:a16="http://schemas.microsoft.com/office/drawing/2014/main" id="{E1BFE641-EF31-4F65-AB7C-5DD48AC36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285750</xdr:colOff>
      <xdr:row>12</xdr:row>
      <xdr:rowOff>57150</xdr:rowOff>
    </xdr:from>
    <xdr:to>
      <xdr:col>21</xdr:col>
      <xdr:colOff>28575</xdr:colOff>
      <xdr:row>16</xdr:row>
      <xdr:rowOff>104775</xdr:rowOff>
    </xdr:to>
    <xdr:sp macro="" textlink="">
      <xdr:nvSpPr>
        <xdr:cNvPr id="3" name="TextBox 2">
          <a:extLst>
            <a:ext uri="{FF2B5EF4-FFF2-40B4-BE49-F238E27FC236}">
              <a16:creationId xmlns:a16="http://schemas.microsoft.com/office/drawing/2014/main" id="{9455B8C3-8895-45B9-9C49-1A967060BCAD}"/>
            </a:ext>
          </a:extLst>
        </xdr:cNvPr>
        <xdr:cNvSpPr txBox="1"/>
      </xdr:nvSpPr>
      <xdr:spPr>
        <a:xfrm>
          <a:off x="6591300" y="2514600"/>
          <a:ext cx="7058025" cy="84772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mn-lt"/>
              <a:ea typeface="+mn-ea"/>
              <a:cs typeface="+mn-cs"/>
            </a:rPr>
            <a:t>Interpretation - </a:t>
          </a:r>
          <a:r>
            <a:rPr lang="en-IN" sz="1100" b="0">
              <a:solidFill>
                <a:schemeClr val="dk1"/>
              </a:solidFill>
              <a:effectLst/>
              <a:latin typeface="+mn-lt"/>
              <a:ea typeface="+mn-ea"/>
              <a:cs typeface="+mn-cs"/>
            </a:rPr>
            <a:t>In the above figure, Sample No. 6</a:t>
          </a:r>
          <a:r>
            <a:rPr lang="en-IN" sz="1100" b="0" baseline="0">
              <a:solidFill>
                <a:schemeClr val="dk1"/>
              </a:solidFill>
              <a:effectLst/>
              <a:latin typeface="+mn-lt"/>
              <a:ea typeface="+mn-ea"/>
              <a:cs typeface="+mn-cs"/>
            </a:rPr>
            <a:t> and 8</a:t>
          </a:r>
          <a:r>
            <a:rPr lang="en-IN" sz="1100" b="0">
              <a:solidFill>
                <a:schemeClr val="dk1"/>
              </a:solidFill>
              <a:effectLst/>
              <a:latin typeface="+mn-lt"/>
              <a:ea typeface="+mn-ea"/>
              <a:cs typeface="+mn-cs"/>
            </a:rPr>
            <a:t> lie outside the UCL. </a:t>
          </a:r>
          <a:r>
            <a:rPr lang="en-IN" sz="1100" b="0" baseline="0">
              <a:solidFill>
                <a:schemeClr val="dk1"/>
              </a:solidFill>
              <a:effectLst/>
              <a:latin typeface="+mn-lt"/>
              <a:ea typeface="+mn-ea"/>
              <a:cs typeface="+mn-cs"/>
            </a:rPr>
            <a:t>So the control chart indicates that the process is not under statistical control. Some assignable causes are present in the process. To bring the process under statistical control, it's necessary to investigate these asssignable causes and eliminate them by taking corrective actions. </a:t>
          </a:r>
          <a:endParaRPr lang="en-IN">
            <a:effectLst/>
          </a:endParaRPr>
        </a:p>
        <a:p>
          <a:endParaRPr lang="en-IN" sz="1100"/>
        </a:p>
      </xdr:txBody>
    </xdr:sp>
    <xdr:clientData/>
  </xdr:twoCellAnchor>
  <xdr:twoCellAnchor>
    <xdr:from>
      <xdr:col>1</xdr:col>
      <xdr:colOff>209549</xdr:colOff>
      <xdr:row>85</xdr:row>
      <xdr:rowOff>166687</xdr:rowOff>
    </xdr:from>
    <xdr:to>
      <xdr:col>10</xdr:col>
      <xdr:colOff>542924</xdr:colOff>
      <xdr:row>100</xdr:row>
      <xdr:rowOff>52387</xdr:rowOff>
    </xdr:to>
    <xdr:graphicFrame macro="">
      <xdr:nvGraphicFramePr>
        <xdr:cNvPr id="4" name="Chart 3">
          <a:extLst>
            <a:ext uri="{FF2B5EF4-FFF2-40B4-BE49-F238E27FC236}">
              <a16:creationId xmlns:a16="http://schemas.microsoft.com/office/drawing/2014/main" id="{10F02519-4F5F-7FAD-F849-8F96DCB421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190500</xdr:colOff>
      <xdr:row>84</xdr:row>
      <xdr:rowOff>0</xdr:rowOff>
    </xdr:from>
    <xdr:to>
      <xdr:col>21</xdr:col>
      <xdr:colOff>523875</xdr:colOff>
      <xdr:row>89</xdr:row>
      <xdr:rowOff>0</xdr:rowOff>
    </xdr:to>
    <xdr:sp macro="" textlink="">
      <xdr:nvSpPr>
        <xdr:cNvPr id="5" name="TextBox 4">
          <a:extLst>
            <a:ext uri="{FF2B5EF4-FFF2-40B4-BE49-F238E27FC236}">
              <a16:creationId xmlns:a16="http://schemas.microsoft.com/office/drawing/2014/main" id="{D2D44CD3-BEF4-4F3D-3140-BE8AC623ACE3}"/>
            </a:ext>
          </a:extLst>
        </xdr:cNvPr>
        <xdr:cNvSpPr txBox="1"/>
      </xdr:nvSpPr>
      <xdr:spPr>
        <a:xfrm>
          <a:off x="7715250" y="17106900"/>
          <a:ext cx="6429375" cy="9525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mn-lt"/>
              <a:ea typeface="+mn-ea"/>
              <a:cs typeface="+mn-cs"/>
            </a:rPr>
            <a:t>Interpretation - </a:t>
          </a:r>
          <a:r>
            <a:rPr lang="en-IN" sz="1100" b="0">
              <a:solidFill>
                <a:schemeClr val="dk1"/>
              </a:solidFill>
              <a:effectLst/>
              <a:latin typeface="+mn-lt"/>
              <a:ea typeface="+mn-ea"/>
              <a:cs typeface="+mn-cs"/>
            </a:rPr>
            <a:t>In above figure, we have</a:t>
          </a:r>
          <a:r>
            <a:rPr lang="en-IN" sz="1100" b="0" baseline="0">
              <a:solidFill>
                <a:schemeClr val="dk1"/>
              </a:solidFill>
              <a:effectLst/>
              <a:latin typeface="+mn-lt"/>
              <a:ea typeface="+mn-ea"/>
              <a:cs typeface="+mn-cs"/>
            </a:rPr>
            <a:t> removed out-of-control samples and calculated the revised centre line, upper and lower control limits for the p-chart using the remaining samples. Hence, a revised p-chart is formed which indicates that all points lie within the control limits. So, we may </a:t>
          </a:r>
          <a:r>
            <a:rPr lang="en-IN" sz="1100" baseline="0">
              <a:solidFill>
                <a:schemeClr val="dk1"/>
              </a:solidFill>
              <a:effectLst/>
              <a:latin typeface="+mn-lt"/>
              <a:ea typeface="+mn-ea"/>
              <a:cs typeface="+mn-cs"/>
            </a:rPr>
            <a:t>conclude that the process of production of tyres is under statistical control with respect to the fraction defectives. </a:t>
          </a:r>
          <a:endParaRPr lang="en-IN">
            <a:effectLst/>
          </a:endParaRPr>
        </a:p>
        <a:p>
          <a:endParaRPr lang="en-IN"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571499</xdr:colOff>
      <xdr:row>6</xdr:row>
      <xdr:rowOff>109537</xdr:rowOff>
    </xdr:from>
    <xdr:to>
      <xdr:col>18</xdr:col>
      <xdr:colOff>66674</xdr:colOff>
      <xdr:row>20</xdr:row>
      <xdr:rowOff>52387</xdr:rowOff>
    </xdr:to>
    <xdr:graphicFrame macro="">
      <xdr:nvGraphicFramePr>
        <xdr:cNvPr id="2" name="Chart 1">
          <a:extLst>
            <a:ext uri="{FF2B5EF4-FFF2-40B4-BE49-F238E27FC236}">
              <a16:creationId xmlns:a16="http://schemas.microsoft.com/office/drawing/2014/main" id="{05623590-35A5-E35E-FC9E-CC026B68B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552450</xdr:colOff>
      <xdr:row>22</xdr:row>
      <xdr:rowOff>38100</xdr:rowOff>
    </xdr:from>
    <xdr:to>
      <xdr:col>18</xdr:col>
      <xdr:colOff>228600</xdr:colOff>
      <xdr:row>26</xdr:row>
      <xdr:rowOff>66675</xdr:rowOff>
    </xdr:to>
    <xdr:sp macro="" textlink="">
      <xdr:nvSpPr>
        <xdr:cNvPr id="3" name="TextBox 2">
          <a:extLst>
            <a:ext uri="{FF2B5EF4-FFF2-40B4-BE49-F238E27FC236}">
              <a16:creationId xmlns:a16="http://schemas.microsoft.com/office/drawing/2014/main" id="{5E881D51-64C6-22FB-8B72-76854F882DC1}"/>
            </a:ext>
          </a:extLst>
        </xdr:cNvPr>
        <xdr:cNvSpPr txBox="1"/>
      </xdr:nvSpPr>
      <xdr:spPr>
        <a:xfrm>
          <a:off x="4495800" y="4829175"/>
          <a:ext cx="6991350" cy="8286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mn-lt"/>
              <a:ea typeface="+mn-ea"/>
              <a:cs typeface="+mn-cs"/>
            </a:rPr>
            <a:t>Interpretation - </a:t>
          </a:r>
          <a:r>
            <a:rPr lang="en-IN" sz="1100" b="0">
              <a:solidFill>
                <a:schemeClr val="dk1"/>
              </a:solidFill>
              <a:effectLst/>
              <a:latin typeface="+mn-lt"/>
              <a:ea typeface="+mn-ea"/>
              <a:cs typeface="+mn-cs"/>
            </a:rPr>
            <a:t>In the above figure, Sample No. 6 lie outside the UCL. </a:t>
          </a:r>
          <a:r>
            <a:rPr lang="en-IN" sz="1100" b="0" baseline="0">
              <a:solidFill>
                <a:schemeClr val="dk1"/>
              </a:solidFill>
              <a:effectLst/>
              <a:latin typeface="+mn-lt"/>
              <a:ea typeface="+mn-ea"/>
              <a:cs typeface="+mn-cs"/>
            </a:rPr>
            <a:t>So the control chart indicates that the process is not under statistical control. Some assignable causes are present in the process. To bring the process under statistical control, it's necessary to investigate these asssignable causes and eliminate them by taking corrective actions. </a:t>
          </a:r>
          <a:endParaRPr lang="en-IN">
            <a:effectLst/>
          </a:endParaRPr>
        </a:p>
        <a:p>
          <a:endParaRPr lang="en-IN" sz="1100"/>
        </a:p>
      </xdr:txBody>
    </xdr:sp>
    <xdr:clientData/>
  </xdr:twoCellAnchor>
  <xdr:twoCellAnchor>
    <xdr:from>
      <xdr:col>9</xdr:col>
      <xdr:colOff>352425</xdr:colOff>
      <xdr:row>37</xdr:row>
      <xdr:rowOff>423861</xdr:rowOff>
    </xdr:from>
    <xdr:to>
      <xdr:col>21</xdr:col>
      <xdr:colOff>419100</xdr:colOff>
      <xdr:row>52</xdr:row>
      <xdr:rowOff>161924</xdr:rowOff>
    </xdr:to>
    <xdr:graphicFrame macro="">
      <xdr:nvGraphicFramePr>
        <xdr:cNvPr id="4" name="Chart 3">
          <a:extLst>
            <a:ext uri="{FF2B5EF4-FFF2-40B4-BE49-F238E27FC236}">
              <a16:creationId xmlns:a16="http://schemas.microsoft.com/office/drawing/2014/main" id="{B458CAF1-F861-E10F-64E9-F2B9ECA16C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152399</xdr:colOff>
      <xdr:row>55</xdr:row>
      <xdr:rowOff>161925</xdr:rowOff>
    </xdr:from>
    <xdr:to>
      <xdr:col>20</xdr:col>
      <xdr:colOff>523874</xdr:colOff>
      <xdr:row>61</xdr:row>
      <xdr:rowOff>19050</xdr:rowOff>
    </xdr:to>
    <xdr:sp macro="" textlink="">
      <xdr:nvSpPr>
        <xdr:cNvPr id="5" name="TextBox 4">
          <a:extLst>
            <a:ext uri="{FF2B5EF4-FFF2-40B4-BE49-F238E27FC236}">
              <a16:creationId xmlns:a16="http://schemas.microsoft.com/office/drawing/2014/main" id="{C54F3E08-6E4F-3036-7491-5B966AF18FD6}"/>
            </a:ext>
          </a:extLst>
        </xdr:cNvPr>
        <xdr:cNvSpPr txBox="1"/>
      </xdr:nvSpPr>
      <xdr:spPr>
        <a:xfrm>
          <a:off x="7124699" y="11849100"/>
          <a:ext cx="6467475" cy="10572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Interpretation - </a:t>
          </a:r>
          <a:r>
            <a:rPr lang="en-IN" sz="1100" b="0">
              <a:solidFill>
                <a:schemeClr val="dk1"/>
              </a:solidFill>
              <a:effectLst/>
              <a:latin typeface="+mn-lt"/>
              <a:ea typeface="+mn-ea"/>
              <a:cs typeface="+mn-cs"/>
            </a:rPr>
            <a:t>In above figure, we have</a:t>
          </a:r>
          <a:r>
            <a:rPr lang="en-IN" sz="1100" b="0" baseline="0">
              <a:solidFill>
                <a:schemeClr val="dk1"/>
              </a:solidFill>
              <a:effectLst/>
              <a:latin typeface="+mn-lt"/>
              <a:ea typeface="+mn-ea"/>
              <a:cs typeface="+mn-cs"/>
            </a:rPr>
            <a:t> removed out-of-control samples and calculated the revised centre line, upper and lower control limits for the np-chart using the remaining samples. Hence, a revised np-chart is formed which indicates that all points lie within the control limits. So, we may </a:t>
          </a:r>
          <a:r>
            <a:rPr lang="en-IN" sz="1100" baseline="0">
              <a:solidFill>
                <a:schemeClr val="dk1"/>
              </a:solidFill>
              <a:effectLst/>
              <a:latin typeface="+mn-lt"/>
              <a:ea typeface="+mn-ea"/>
              <a:cs typeface="+mn-cs"/>
            </a:rPr>
            <a:t>conclude that the process of production of tyres is under statistical control with respect to the no. of defective tyres.</a:t>
          </a:r>
          <a:endParaRPr lang="en-IN"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504825</xdr:colOff>
      <xdr:row>7</xdr:row>
      <xdr:rowOff>128587</xdr:rowOff>
    </xdr:from>
    <xdr:to>
      <xdr:col>20</xdr:col>
      <xdr:colOff>600075</xdr:colOff>
      <xdr:row>21</xdr:row>
      <xdr:rowOff>71437</xdr:rowOff>
    </xdr:to>
    <xdr:graphicFrame macro="">
      <xdr:nvGraphicFramePr>
        <xdr:cNvPr id="2" name="Chart 1">
          <a:extLst>
            <a:ext uri="{FF2B5EF4-FFF2-40B4-BE49-F238E27FC236}">
              <a16:creationId xmlns:a16="http://schemas.microsoft.com/office/drawing/2014/main" id="{87FDA0F6-34A2-6886-B064-B40E338D31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123825</xdr:colOff>
      <xdr:row>23</xdr:row>
      <xdr:rowOff>76200</xdr:rowOff>
    </xdr:from>
    <xdr:to>
      <xdr:col>19</xdr:col>
      <xdr:colOff>66675</xdr:colOff>
      <xdr:row>28</xdr:row>
      <xdr:rowOff>104775</xdr:rowOff>
    </xdr:to>
    <xdr:sp macro="" textlink="">
      <xdr:nvSpPr>
        <xdr:cNvPr id="3" name="TextBox 2">
          <a:extLst>
            <a:ext uri="{FF2B5EF4-FFF2-40B4-BE49-F238E27FC236}">
              <a16:creationId xmlns:a16="http://schemas.microsoft.com/office/drawing/2014/main" id="{DD7E9BF2-C778-130E-BE73-19802A31161C}"/>
            </a:ext>
          </a:extLst>
        </xdr:cNvPr>
        <xdr:cNvSpPr txBox="1"/>
      </xdr:nvSpPr>
      <xdr:spPr>
        <a:xfrm>
          <a:off x="5629275" y="4714875"/>
          <a:ext cx="6648450" cy="10287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Interpretation - </a:t>
          </a:r>
          <a:r>
            <a:rPr lang="en-IN" sz="1100" b="0">
              <a:solidFill>
                <a:schemeClr val="dk1"/>
              </a:solidFill>
              <a:effectLst/>
              <a:latin typeface="+mn-lt"/>
              <a:ea typeface="+mn-ea"/>
              <a:cs typeface="+mn-cs"/>
            </a:rPr>
            <a:t>The</a:t>
          </a:r>
          <a:r>
            <a:rPr lang="en-IN" sz="1100" b="0" baseline="0">
              <a:solidFill>
                <a:schemeClr val="dk1"/>
              </a:solidFill>
              <a:effectLst/>
              <a:latin typeface="+mn-lt"/>
              <a:ea typeface="+mn-ea"/>
              <a:cs typeface="+mn-cs"/>
            </a:rPr>
            <a:t> control chart for the number of defects (scratch marks) indicates that </a:t>
          </a:r>
          <a:r>
            <a:rPr lang="en-IN" sz="1100" b="0">
              <a:solidFill>
                <a:schemeClr val="dk1"/>
              </a:solidFill>
              <a:effectLst/>
              <a:latin typeface="+mn-lt"/>
              <a:ea typeface="+mn-ea"/>
              <a:cs typeface="+mn-cs"/>
            </a:rPr>
            <a:t>Sample No. 13</a:t>
          </a:r>
          <a:r>
            <a:rPr lang="en-IN" sz="1100" b="0" baseline="0">
              <a:solidFill>
                <a:schemeClr val="dk1"/>
              </a:solidFill>
              <a:effectLst/>
              <a:latin typeface="+mn-lt"/>
              <a:ea typeface="+mn-ea"/>
              <a:cs typeface="+mn-cs"/>
            </a:rPr>
            <a:t> </a:t>
          </a:r>
          <a:r>
            <a:rPr lang="en-IN" sz="1100" b="0">
              <a:solidFill>
                <a:schemeClr val="dk1"/>
              </a:solidFill>
              <a:effectLst/>
              <a:latin typeface="+mn-lt"/>
              <a:ea typeface="+mn-ea"/>
              <a:cs typeface="+mn-cs"/>
            </a:rPr>
            <a:t>lie outside the UCL. </a:t>
          </a:r>
          <a:r>
            <a:rPr lang="en-IN" sz="1100" b="0" baseline="0">
              <a:solidFill>
                <a:schemeClr val="dk1"/>
              </a:solidFill>
              <a:effectLst/>
              <a:latin typeface="+mn-lt"/>
              <a:ea typeface="+mn-ea"/>
              <a:cs typeface="+mn-cs"/>
            </a:rPr>
            <a:t>So the control chart indicates that the process is not under statistical control. Some assignable causes are present in the process. To bring the process under statistical control, it's necessary to investigate these asssignable causes and eliminate them by taking corrective actions. </a:t>
          </a:r>
          <a:endParaRPr lang="en-IN" sz="1100"/>
        </a:p>
      </xdr:txBody>
    </xdr:sp>
    <xdr:clientData/>
  </xdr:twoCellAnchor>
  <xdr:twoCellAnchor>
    <xdr:from>
      <xdr:col>0</xdr:col>
      <xdr:colOff>500061</xdr:colOff>
      <xdr:row>78</xdr:row>
      <xdr:rowOff>23812</xdr:rowOff>
    </xdr:from>
    <xdr:to>
      <xdr:col>12</xdr:col>
      <xdr:colOff>200024</xdr:colOff>
      <xdr:row>92</xdr:row>
      <xdr:rowOff>100012</xdr:rowOff>
    </xdr:to>
    <xdr:graphicFrame macro="">
      <xdr:nvGraphicFramePr>
        <xdr:cNvPr id="4" name="Chart 3">
          <a:extLst>
            <a:ext uri="{FF2B5EF4-FFF2-40B4-BE49-F238E27FC236}">
              <a16:creationId xmlns:a16="http://schemas.microsoft.com/office/drawing/2014/main" id="{9DD7FE04-622B-9FF0-78D4-4362389A8E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47625</xdr:colOff>
      <xdr:row>44</xdr:row>
      <xdr:rowOff>85725</xdr:rowOff>
    </xdr:from>
    <xdr:to>
      <xdr:col>21</xdr:col>
      <xdr:colOff>409575</xdr:colOff>
      <xdr:row>50</xdr:row>
      <xdr:rowOff>19050</xdr:rowOff>
    </xdr:to>
    <xdr:sp macro="" textlink="">
      <xdr:nvSpPr>
        <xdr:cNvPr id="5" name="TextBox 4">
          <a:extLst>
            <a:ext uri="{FF2B5EF4-FFF2-40B4-BE49-F238E27FC236}">
              <a16:creationId xmlns:a16="http://schemas.microsoft.com/office/drawing/2014/main" id="{44AE417A-5398-B012-079D-4B26B7C06C6E}"/>
            </a:ext>
          </a:extLst>
        </xdr:cNvPr>
        <xdr:cNvSpPr txBox="1"/>
      </xdr:nvSpPr>
      <xdr:spPr>
        <a:xfrm>
          <a:off x="7991475" y="9201150"/>
          <a:ext cx="5848350" cy="11334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mn-lt"/>
              <a:ea typeface="+mn-ea"/>
              <a:cs typeface="+mn-cs"/>
            </a:rPr>
            <a:t>Interpretation - </a:t>
          </a:r>
          <a:r>
            <a:rPr lang="en-IN" sz="1100" b="0">
              <a:solidFill>
                <a:schemeClr val="dk1"/>
              </a:solidFill>
              <a:effectLst/>
              <a:latin typeface="+mn-lt"/>
              <a:ea typeface="+mn-ea"/>
              <a:cs typeface="+mn-cs"/>
            </a:rPr>
            <a:t>In above figure, we have</a:t>
          </a:r>
          <a:r>
            <a:rPr lang="en-IN" sz="1100" b="0" baseline="0">
              <a:solidFill>
                <a:schemeClr val="dk1"/>
              </a:solidFill>
              <a:effectLst/>
              <a:latin typeface="+mn-lt"/>
              <a:ea typeface="+mn-ea"/>
              <a:cs typeface="+mn-cs"/>
            </a:rPr>
            <a:t> removed out-of-control samples and calculated the revised centre line, upper and lower control limits for the c-chart using the remaining samples. From the revised c-chart we observe that no points lie outside the control limits. So, we may </a:t>
          </a:r>
          <a:r>
            <a:rPr lang="en-IN" sz="1100" baseline="0">
              <a:solidFill>
                <a:schemeClr val="dk1"/>
              </a:solidFill>
              <a:effectLst/>
              <a:latin typeface="+mn-lt"/>
              <a:ea typeface="+mn-ea"/>
              <a:cs typeface="+mn-cs"/>
            </a:rPr>
            <a:t>conclude that the process is under statistical control with respect to the no. of defects (scratch marks). </a:t>
          </a:r>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26B35-0E7E-4C5A-AFEF-6B6900F4F774}">
  <dimension ref="B1:K20"/>
  <sheetViews>
    <sheetView topLeftCell="A13" workbookViewId="0">
      <selection activeCell="L39" sqref="L39"/>
    </sheetView>
  </sheetViews>
  <sheetFormatPr defaultRowHeight="15"/>
  <cols>
    <col min="2" max="2" width="10.140625" customWidth="1"/>
    <col min="8" max="8" width="13.28515625" customWidth="1"/>
    <col min="9" max="9" width="12.5703125" customWidth="1"/>
  </cols>
  <sheetData>
    <row r="1" spans="2:11" ht="21">
      <c r="B1" s="9" t="s">
        <v>15</v>
      </c>
      <c r="C1" s="9"/>
      <c r="D1" s="9"/>
    </row>
    <row r="2" spans="2:11" ht="18.75" customHeight="1">
      <c r="B2" s="9"/>
      <c r="C2" s="9"/>
      <c r="D2" s="9"/>
      <c r="E2" s="123" t="s">
        <v>58</v>
      </c>
      <c r="F2" s="124"/>
      <c r="G2" s="125"/>
    </row>
    <row r="3" spans="2:11">
      <c r="I3" s="34" t="s">
        <v>27</v>
      </c>
    </row>
    <row r="4" spans="2:11">
      <c r="B4" s="3" t="s">
        <v>0</v>
      </c>
      <c r="C4" s="6" t="s">
        <v>1</v>
      </c>
      <c r="D4" s="6" t="s">
        <v>2</v>
      </c>
      <c r="E4" s="6" t="s">
        <v>3</v>
      </c>
      <c r="F4" s="6" t="s">
        <v>4</v>
      </c>
      <c r="G4" s="6" t="s">
        <v>8</v>
      </c>
      <c r="H4" s="6" t="s">
        <v>9</v>
      </c>
      <c r="I4" s="6" t="s">
        <v>10</v>
      </c>
      <c r="J4" s="6" t="s">
        <v>11</v>
      </c>
      <c r="K4" s="6" t="s">
        <v>12</v>
      </c>
    </row>
    <row r="5" spans="2:11">
      <c r="B5" s="4">
        <v>1</v>
      </c>
      <c r="C5" s="4">
        <v>42</v>
      </c>
      <c r="D5" s="4">
        <v>65</v>
      </c>
      <c r="E5" s="4">
        <v>75</v>
      </c>
      <c r="F5" s="4">
        <v>78</v>
      </c>
      <c r="G5" s="4">
        <v>87</v>
      </c>
      <c r="H5" s="4">
        <f>AVERAGE(C5:G5)</f>
        <v>69.400000000000006</v>
      </c>
      <c r="I5" s="7">
        <f>$H$17</f>
        <v>71.933333333333337</v>
      </c>
      <c r="J5" s="4">
        <f>$H$17+3*($H$20/(SQRT($H$19)))</f>
        <v>105.47435299583017</v>
      </c>
      <c r="K5" s="4">
        <f>$H$17-3*($H$20/(SQRT($H$19)))</f>
        <v>38.392313670836494</v>
      </c>
    </row>
    <row r="6" spans="2:11">
      <c r="B6" s="4">
        <v>2</v>
      </c>
      <c r="C6" s="4">
        <v>42</v>
      </c>
      <c r="D6" s="4">
        <v>45</v>
      </c>
      <c r="E6" s="4">
        <v>68</v>
      </c>
      <c r="F6" s="4">
        <v>72</v>
      </c>
      <c r="G6" s="4">
        <v>90</v>
      </c>
      <c r="H6" s="4">
        <f>AVERAGE(C6:G6)</f>
        <v>63.4</v>
      </c>
      <c r="I6" s="7">
        <f t="shared" ref="I6:I16" si="0">$H$17</f>
        <v>71.933333333333337</v>
      </c>
      <c r="J6" s="4">
        <f t="shared" ref="J6:J16" si="1">$H$17+3*($H$20/(SQRT($H$19)))</f>
        <v>105.47435299583017</v>
      </c>
      <c r="K6" s="4">
        <f t="shared" ref="K6:K16" si="2">$H$17-3*($H$20/(SQRT($H$19)))</f>
        <v>38.392313670836494</v>
      </c>
    </row>
    <row r="7" spans="2:11">
      <c r="B7" s="4">
        <v>3</v>
      </c>
      <c r="C7" s="4">
        <v>19</v>
      </c>
      <c r="D7" s="4">
        <v>24</v>
      </c>
      <c r="E7" s="4">
        <v>80</v>
      </c>
      <c r="F7" s="4">
        <v>81</v>
      </c>
      <c r="G7" s="4">
        <v>81</v>
      </c>
      <c r="H7" s="4">
        <f t="shared" ref="H7:H16" si="3">AVERAGE(C7:G7)</f>
        <v>57</v>
      </c>
      <c r="I7" s="7">
        <f t="shared" si="0"/>
        <v>71.933333333333337</v>
      </c>
      <c r="J7" s="4">
        <f t="shared" si="1"/>
        <v>105.47435299583017</v>
      </c>
      <c r="K7" s="4">
        <f t="shared" si="2"/>
        <v>38.392313670836494</v>
      </c>
    </row>
    <row r="8" spans="2:11">
      <c r="B8" s="4">
        <v>4</v>
      </c>
      <c r="C8" s="4">
        <v>36</v>
      </c>
      <c r="D8" s="4">
        <v>54</v>
      </c>
      <c r="E8" s="4">
        <v>89</v>
      </c>
      <c r="F8" s="4">
        <v>77</v>
      </c>
      <c r="G8" s="4">
        <v>84</v>
      </c>
      <c r="H8" s="4">
        <f t="shared" si="3"/>
        <v>68</v>
      </c>
      <c r="I8" s="7">
        <f t="shared" si="0"/>
        <v>71.933333333333337</v>
      </c>
      <c r="J8" s="4">
        <f t="shared" si="1"/>
        <v>105.47435299583017</v>
      </c>
      <c r="K8" s="4">
        <f t="shared" si="2"/>
        <v>38.392313670836494</v>
      </c>
    </row>
    <row r="9" spans="2:11">
      <c r="B9" s="4">
        <v>5</v>
      </c>
      <c r="C9" s="4">
        <v>42</v>
      </c>
      <c r="D9" s="4">
        <v>51</v>
      </c>
      <c r="E9" s="4">
        <v>57</v>
      </c>
      <c r="F9" s="4">
        <v>59</v>
      </c>
      <c r="G9" s="4">
        <v>78</v>
      </c>
      <c r="H9" s="4">
        <f t="shared" si="3"/>
        <v>57.4</v>
      </c>
      <c r="I9" s="7">
        <f t="shared" si="0"/>
        <v>71.933333333333337</v>
      </c>
      <c r="J9" s="4">
        <f t="shared" si="1"/>
        <v>105.47435299583017</v>
      </c>
      <c r="K9" s="4">
        <f t="shared" si="2"/>
        <v>38.392313670836494</v>
      </c>
    </row>
    <row r="10" spans="2:11">
      <c r="B10" s="4">
        <v>6</v>
      </c>
      <c r="C10" s="4">
        <v>51</v>
      </c>
      <c r="D10" s="4">
        <v>74</v>
      </c>
      <c r="E10" s="4">
        <v>75</v>
      </c>
      <c r="F10" s="4">
        <v>78</v>
      </c>
      <c r="G10" s="4">
        <v>132</v>
      </c>
      <c r="H10" s="4">
        <f t="shared" si="3"/>
        <v>82</v>
      </c>
      <c r="I10" s="7">
        <f t="shared" si="0"/>
        <v>71.933333333333337</v>
      </c>
      <c r="J10" s="4">
        <f t="shared" si="1"/>
        <v>105.47435299583017</v>
      </c>
      <c r="K10" s="4">
        <f t="shared" si="2"/>
        <v>38.392313670836494</v>
      </c>
    </row>
    <row r="11" spans="2:11">
      <c r="B11" s="4">
        <v>7</v>
      </c>
      <c r="C11" s="4">
        <v>60</v>
      </c>
      <c r="D11" s="4">
        <v>60</v>
      </c>
      <c r="E11" s="4">
        <v>72</v>
      </c>
      <c r="F11" s="4">
        <v>95</v>
      </c>
      <c r="G11" s="4">
        <v>138</v>
      </c>
      <c r="H11" s="4">
        <f t="shared" si="3"/>
        <v>85</v>
      </c>
      <c r="I11" s="7">
        <f t="shared" si="0"/>
        <v>71.933333333333337</v>
      </c>
      <c r="J11" s="4">
        <f t="shared" si="1"/>
        <v>105.47435299583017</v>
      </c>
      <c r="K11" s="4">
        <f t="shared" si="2"/>
        <v>38.392313670836494</v>
      </c>
    </row>
    <row r="12" spans="2:11">
      <c r="B12" s="4">
        <v>8</v>
      </c>
      <c r="C12" s="4">
        <v>18</v>
      </c>
      <c r="D12" s="4">
        <v>20</v>
      </c>
      <c r="E12" s="4">
        <v>27</v>
      </c>
      <c r="F12" s="4">
        <v>42</v>
      </c>
      <c r="G12" s="4">
        <v>60</v>
      </c>
      <c r="H12" s="4">
        <f t="shared" si="3"/>
        <v>33.4</v>
      </c>
      <c r="I12" s="7">
        <f t="shared" si="0"/>
        <v>71.933333333333337</v>
      </c>
      <c r="J12" s="4">
        <f t="shared" si="1"/>
        <v>105.47435299583017</v>
      </c>
      <c r="K12" s="4">
        <f t="shared" si="2"/>
        <v>38.392313670836494</v>
      </c>
    </row>
    <row r="13" spans="2:11">
      <c r="B13" s="4">
        <v>9</v>
      </c>
      <c r="C13" s="4">
        <v>15</v>
      </c>
      <c r="D13" s="4">
        <v>30</v>
      </c>
      <c r="E13" s="4">
        <v>39</v>
      </c>
      <c r="F13" s="4">
        <v>62</v>
      </c>
      <c r="G13" s="4">
        <v>84</v>
      </c>
      <c r="H13" s="4">
        <f t="shared" si="3"/>
        <v>46</v>
      </c>
      <c r="I13" s="7">
        <f t="shared" si="0"/>
        <v>71.933333333333337</v>
      </c>
      <c r="J13" s="4">
        <f t="shared" si="1"/>
        <v>105.47435299583017</v>
      </c>
      <c r="K13" s="4">
        <f t="shared" si="2"/>
        <v>38.392313670836494</v>
      </c>
    </row>
    <row r="14" spans="2:11">
      <c r="B14" s="4">
        <v>10</v>
      </c>
      <c r="C14" s="4">
        <v>69</v>
      </c>
      <c r="D14" s="4">
        <v>109</v>
      </c>
      <c r="E14" s="4">
        <v>113</v>
      </c>
      <c r="F14" s="4">
        <v>118</v>
      </c>
      <c r="G14" s="4">
        <v>153</v>
      </c>
      <c r="H14" s="4">
        <f t="shared" si="3"/>
        <v>112.4</v>
      </c>
      <c r="I14" s="7">
        <f t="shared" si="0"/>
        <v>71.933333333333337</v>
      </c>
      <c r="J14" s="4">
        <f t="shared" si="1"/>
        <v>105.47435299583017</v>
      </c>
      <c r="K14" s="4">
        <f t="shared" si="2"/>
        <v>38.392313670836494</v>
      </c>
    </row>
    <row r="15" spans="2:11">
      <c r="B15" s="4">
        <v>11</v>
      </c>
      <c r="C15" s="4">
        <v>64</v>
      </c>
      <c r="D15" s="4">
        <v>90</v>
      </c>
      <c r="E15" s="4">
        <v>93</v>
      </c>
      <c r="F15" s="4">
        <v>109</v>
      </c>
      <c r="G15" s="4">
        <v>112</v>
      </c>
      <c r="H15" s="4">
        <f t="shared" si="3"/>
        <v>93.6</v>
      </c>
      <c r="I15" s="7">
        <f t="shared" si="0"/>
        <v>71.933333333333337</v>
      </c>
      <c r="J15" s="4">
        <f t="shared" si="1"/>
        <v>105.47435299583017</v>
      </c>
      <c r="K15" s="4">
        <f t="shared" si="2"/>
        <v>38.392313670836494</v>
      </c>
    </row>
    <row r="16" spans="2:11">
      <c r="B16" s="5">
        <v>12</v>
      </c>
      <c r="C16" s="5">
        <v>61</v>
      </c>
      <c r="D16" s="5">
        <v>78</v>
      </c>
      <c r="E16" s="5">
        <v>94</v>
      </c>
      <c r="F16" s="5">
        <v>109</v>
      </c>
      <c r="G16" s="5">
        <v>136</v>
      </c>
      <c r="H16" s="5">
        <f t="shared" si="3"/>
        <v>95.6</v>
      </c>
      <c r="I16" s="8">
        <f t="shared" si="0"/>
        <v>71.933333333333337</v>
      </c>
      <c r="J16" s="5">
        <f t="shared" si="1"/>
        <v>105.47435299583017</v>
      </c>
      <c r="K16" s="5">
        <f t="shared" si="2"/>
        <v>38.392313670836494</v>
      </c>
    </row>
    <row r="17" spans="7:8">
      <c r="G17" s="35" t="s">
        <v>37</v>
      </c>
      <c r="H17" s="2">
        <f>AVERAGE(H5:H16)</f>
        <v>71.933333333333337</v>
      </c>
    </row>
    <row r="18" spans="7:8">
      <c r="G18" s="35" t="s">
        <v>5</v>
      </c>
      <c r="H18" s="1">
        <v>12</v>
      </c>
    </row>
    <row r="19" spans="7:8">
      <c r="G19" s="35" t="s">
        <v>6</v>
      </c>
      <c r="H19" s="1">
        <v>5</v>
      </c>
    </row>
    <row r="20" spans="7:8">
      <c r="G20" s="53" t="s">
        <v>7</v>
      </c>
      <c r="H20" s="1">
        <v>25</v>
      </c>
    </row>
  </sheetData>
  <mergeCells count="1">
    <mergeCell ref="E2:G2"/>
  </mergeCells>
  <phoneticPr fontId="3" type="noConversion"/>
  <pageMargins left="0.7" right="0.7" top="0.75" bottom="0.75" header="0.3" footer="0.3"/>
  <pageSetup orientation="portrait" r:id="rId1"/>
  <ignoredErrors>
    <ignoredError sqref="H5:H16" formulaRange="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B5F39-16CB-460A-9156-DB2C6D71BE40}">
  <dimension ref="B1:M74"/>
  <sheetViews>
    <sheetView topLeftCell="A10" zoomScale="110" zoomScaleNormal="110" workbookViewId="0">
      <selection activeCell="S83" sqref="S83"/>
    </sheetView>
  </sheetViews>
  <sheetFormatPr defaultRowHeight="15"/>
  <cols>
    <col min="3" max="3" width="13.85546875" customWidth="1"/>
    <col min="7" max="7" width="10.5703125" bestFit="1" customWidth="1"/>
  </cols>
  <sheetData>
    <row r="1" spans="2:9" ht="21">
      <c r="B1" s="9" t="s">
        <v>89</v>
      </c>
    </row>
    <row r="2" spans="2:9" ht="21">
      <c r="B2" s="9"/>
      <c r="C2" s="129" t="s">
        <v>91</v>
      </c>
      <c r="D2" s="130"/>
      <c r="E2" s="131"/>
    </row>
    <row r="3" spans="2:9" ht="15.75" thickBot="1">
      <c r="C3" s="110"/>
      <c r="F3" s="25" t="s">
        <v>27</v>
      </c>
    </row>
    <row r="4" spans="2:9" ht="39" thickBot="1">
      <c r="B4" s="109" t="s">
        <v>85</v>
      </c>
      <c r="C4" s="75" t="s">
        <v>86</v>
      </c>
      <c r="D4" s="75" t="s">
        <v>87</v>
      </c>
      <c r="E4" s="75" t="s">
        <v>96</v>
      </c>
      <c r="F4" s="14" t="s">
        <v>10</v>
      </c>
      <c r="G4" s="6" t="s">
        <v>11</v>
      </c>
      <c r="H4" s="6" t="s">
        <v>12</v>
      </c>
      <c r="I4" s="6" t="s">
        <v>66</v>
      </c>
    </row>
    <row r="5" spans="2:9" ht="15.75" thickBot="1">
      <c r="B5" s="65">
        <v>1</v>
      </c>
      <c r="C5" s="96">
        <v>30</v>
      </c>
      <c r="D5" s="101">
        <v>6</v>
      </c>
      <c r="E5" s="17">
        <f>D5/C5</f>
        <v>0.2</v>
      </c>
      <c r="F5" s="45">
        <f>$C$36</f>
        <v>0.18571428571428572</v>
      </c>
      <c r="G5" s="45">
        <f>$C$36+3*SQRT($C$36/C5)</f>
        <v>0.42175302345511867</v>
      </c>
      <c r="H5" s="45">
        <f>$C$36-3*SQRT($C$36/C5)</f>
        <v>-5.0324452026547228E-2</v>
      </c>
      <c r="I5" s="44">
        <v>0</v>
      </c>
    </row>
    <row r="6" spans="2:9" ht="15.75" thickBot="1">
      <c r="B6" s="65">
        <v>2</v>
      </c>
      <c r="C6" s="96">
        <v>20</v>
      </c>
      <c r="D6" s="101">
        <v>2</v>
      </c>
      <c r="E6" s="45">
        <f t="shared" ref="E6:E34" si="0">D6/C6</f>
        <v>0.1</v>
      </c>
      <c r="F6" s="45">
        <f t="shared" ref="F6:F34" si="1">$C$36</f>
        <v>0.18571428571428572</v>
      </c>
      <c r="G6" s="45">
        <f>$C$36+3*SQRT($C$36/C6)</f>
        <v>0.47480151921211522</v>
      </c>
      <c r="H6" s="45">
        <f t="shared" ref="H6:H34" si="2">$C$36-3*SQRT($C$36/C6)</f>
        <v>-0.10337294778354378</v>
      </c>
      <c r="I6" s="44">
        <v>0</v>
      </c>
    </row>
    <row r="7" spans="2:9" ht="15.75" thickBot="1">
      <c r="B7" s="65">
        <v>3</v>
      </c>
      <c r="C7" s="96">
        <v>25</v>
      </c>
      <c r="D7" s="101">
        <v>1</v>
      </c>
      <c r="E7" s="45">
        <f t="shared" si="0"/>
        <v>0.04</v>
      </c>
      <c r="F7" s="45">
        <f t="shared" si="1"/>
        <v>0.18571428571428572</v>
      </c>
      <c r="G7" s="45">
        <f t="shared" ref="G7:G34" si="3">$C$36+3*SQRT($C$36/C7)</f>
        <v>0.44428176792568613</v>
      </c>
      <c r="H7" s="45">
        <f t="shared" si="2"/>
        <v>-7.2853196497114692E-2</v>
      </c>
      <c r="I7" s="44">
        <v>0</v>
      </c>
    </row>
    <row r="8" spans="2:9" ht="15.75" thickBot="1">
      <c r="B8" s="65">
        <v>4</v>
      </c>
      <c r="C8" s="96">
        <v>15</v>
      </c>
      <c r="D8" s="101">
        <v>2</v>
      </c>
      <c r="E8" s="45">
        <f t="shared" si="0"/>
        <v>0.13333333333333333</v>
      </c>
      <c r="F8" s="45">
        <f t="shared" si="1"/>
        <v>0.18571428571428572</v>
      </c>
      <c r="G8" s="45">
        <f t="shared" si="3"/>
        <v>0.51952346987279774</v>
      </c>
      <c r="H8" s="45">
        <f t="shared" si="2"/>
        <v>-0.14809489844422635</v>
      </c>
      <c r="I8" s="44">
        <v>0</v>
      </c>
    </row>
    <row r="9" spans="2:9" ht="15.75" thickBot="1">
      <c r="B9" s="65">
        <v>5</v>
      </c>
      <c r="C9" s="96">
        <v>25</v>
      </c>
      <c r="D9" s="101">
        <v>5</v>
      </c>
      <c r="E9" s="45">
        <f t="shared" si="0"/>
        <v>0.2</v>
      </c>
      <c r="F9" s="45">
        <f t="shared" si="1"/>
        <v>0.18571428571428572</v>
      </c>
      <c r="G9" s="45">
        <f t="shared" si="3"/>
        <v>0.44428176792568613</v>
      </c>
      <c r="H9" s="45">
        <f t="shared" si="2"/>
        <v>-7.2853196497114692E-2</v>
      </c>
      <c r="I9" s="44">
        <v>0</v>
      </c>
    </row>
    <row r="10" spans="2:9" ht="15.75" thickBot="1">
      <c r="B10" s="65">
        <v>6</v>
      </c>
      <c r="C10" s="96">
        <v>10</v>
      </c>
      <c r="D10" s="101">
        <v>1</v>
      </c>
      <c r="E10" s="45">
        <f t="shared" si="0"/>
        <v>0.1</v>
      </c>
      <c r="F10" s="45">
        <f t="shared" si="1"/>
        <v>0.18571428571428572</v>
      </c>
      <c r="G10" s="45">
        <f t="shared" si="3"/>
        <v>0.5945453720358338</v>
      </c>
      <c r="H10" s="45">
        <f t="shared" si="2"/>
        <v>-0.22311680060726236</v>
      </c>
      <c r="I10" s="44">
        <v>0</v>
      </c>
    </row>
    <row r="11" spans="2:9" ht="15.75" thickBot="1">
      <c r="B11" s="65">
        <v>7</v>
      </c>
      <c r="C11" s="96">
        <v>20</v>
      </c>
      <c r="D11" s="101">
        <v>3</v>
      </c>
      <c r="E11" s="45">
        <f t="shared" si="0"/>
        <v>0.15</v>
      </c>
      <c r="F11" s="45">
        <f t="shared" si="1"/>
        <v>0.18571428571428572</v>
      </c>
      <c r="G11" s="45">
        <f t="shared" si="3"/>
        <v>0.47480151921211522</v>
      </c>
      <c r="H11" s="45">
        <f t="shared" si="2"/>
        <v>-0.10337294778354378</v>
      </c>
      <c r="I11" s="44">
        <v>0</v>
      </c>
    </row>
    <row r="12" spans="2:9" ht="15.75" thickBot="1">
      <c r="B12" s="65">
        <v>8</v>
      </c>
      <c r="C12" s="96">
        <v>15</v>
      </c>
      <c r="D12" s="101">
        <v>4</v>
      </c>
      <c r="E12" s="45">
        <f t="shared" si="0"/>
        <v>0.26666666666666666</v>
      </c>
      <c r="F12" s="45">
        <f t="shared" si="1"/>
        <v>0.18571428571428572</v>
      </c>
      <c r="G12" s="45">
        <f t="shared" si="3"/>
        <v>0.51952346987279774</v>
      </c>
      <c r="H12" s="45">
        <f t="shared" si="2"/>
        <v>-0.14809489844422635</v>
      </c>
      <c r="I12" s="44">
        <v>0</v>
      </c>
    </row>
    <row r="13" spans="2:9" ht="15.75" thickBot="1">
      <c r="B13" s="65">
        <v>9</v>
      </c>
      <c r="C13" s="96">
        <v>15</v>
      </c>
      <c r="D13" s="101">
        <v>6</v>
      </c>
      <c r="E13" s="45">
        <f t="shared" si="0"/>
        <v>0.4</v>
      </c>
      <c r="F13" s="45">
        <f t="shared" si="1"/>
        <v>0.18571428571428572</v>
      </c>
      <c r="G13" s="45">
        <f t="shared" si="3"/>
        <v>0.51952346987279774</v>
      </c>
      <c r="H13" s="45">
        <f t="shared" si="2"/>
        <v>-0.14809489844422635</v>
      </c>
      <c r="I13" s="44">
        <v>0</v>
      </c>
    </row>
    <row r="14" spans="2:9" ht="15.75" thickBot="1">
      <c r="B14" s="65">
        <v>10</v>
      </c>
      <c r="C14" s="96">
        <v>25</v>
      </c>
      <c r="D14" s="101">
        <v>2</v>
      </c>
      <c r="E14" s="45">
        <f t="shared" si="0"/>
        <v>0.08</v>
      </c>
      <c r="F14" s="45">
        <f t="shared" si="1"/>
        <v>0.18571428571428572</v>
      </c>
      <c r="G14" s="45">
        <f t="shared" si="3"/>
        <v>0.44428176792568613</v>
      </c>
      <c r="H14" s="45">
        <f t="shared" si="2"/>
        <v>-7.2853196497114692E-2</v>
      </c>
      <c r="I14" s="44">
        <v>0</v>
      </c>
    </row>
    <row r="15" spans="2:9" ht="15.75" thickBot="1">
      <c r="B15" s="97">
        <v>11</v>
      </c>
      <c r="C15" s="98">
        <v>20</v>
      </c>
      <c r="D15" s="108">
        <v>11</v>
      </c>
      <c r="E15" s="45">
        <f t="shared" si="0"/>
        <v>0.55000000000000004</v>
      </c>
      <c r="F15" s="45">
        <f t="shared" si="1"/>
        <v>0.18571428571428572</v>
      </c>
      <c r="G15" s="45">
        <f t="shared" si="3"/>
        <v>0.47480151921211522</v>
      </c>
      <c r="H15" s="45">
        <f t="shared" si="2"/>
        <v>-0.10337294778354378</v>
      </c>
      <c r="I15" s="44">
        <v>0</v>
      </c>
    </row>
    <row r="16" spans="2:9" ht="15.75" thickBot="1">
      <c r="B16" s="65">
        <v>12</v>
      </c>
      <c r="C16" s="96">
        <v>20</v>
      </c>
      <c r="D16" s="101">
        <v>1</v>
      </c>
      <c r="E16" s="45">
        <f t="shared" si="0"/>
        <v>0.05</v>
      </c>
      <c r="F16" s="45">
        <f t="shared" si="1"/>
        <v>0.18571428571428572</v>
      </c>
      <c r="G16" s="45">
        <f t="shared" si="3"/>
        <v>0.47480151921211522</v>
      </c>
      <c r="H16" s="45">
        <f t="shared" si="2"/>
        <v>-0.10337294778354378</v>
      </c>
      <c r="I16" s="44">
        <v>0</v>
      </c>
    </row>
    <row r="17" spans="2:9" ht="15.75" thickBot="1">
      <c r="B17" s="65">
        <v>13</v>
      </c>
      <c r="C17" s="96">
        <v>10</v>
      </c>
      <c r="D17" s="101">
        <v>3</v>
      </c>
      <c r="E17" s="45">
        <f t="shared" si="0"/>
        <v>0.3</v>
      </c>
      <c r="F17" s="45">
        <f t="shared" si="1"/>
        <v>0.18571428571428572</v>
      </c>
      <c r="G17" s="45">
        <f t="shared" si="3"/>
        <v>0.5945453720358338</v>
      </c>
      <c r="H17" s="45">
        <f t="shared" si="2"/>
        <v>-0.22311680060726236</v>
      </c>
      <c r="I17" s="44">
        <v>0</v>
      </c>
    </row>
    <row r="18" spans="2:9" ht="15.75" thickBot="1">
      <c r="B18" s="65">
        <v>14</v>
      </c>
      <c r="C18" s="96">
        <v>25</v>
      </c>
      <c r="D18" s="101">
        <v>7</v>
      </c>
      <c r="E18" s="45">
        <f t="shared" si="0"/>
        <v>0.28000000000000003</v>
      </c>
      <c r="F18" s="45">
        <f t="shared" si="1"/>
        <v>0.18571428571428572</v>
      </c>
      <c r="G18" s="45">
        <f t="shared" si="3"/>
        <v>0.44428176792568613</v>
      </c>
      <c r="H18" s="45">
        <f t="shared" si="2"/>
        <v>-7.2853196497114692E-2</v>
      </c>
      <c r="I18" s="44">
        <v>0</v>
      </c>
    </row>
    <row r="19" spans="2:9" ht="15.75" thickBot="1">
      <c r="B19" s="65">
        <v>15</v>
      </c>
      <c r="C19" s="96">
        <v>30</v>
      </c>
      <c r="D19" s="101">
        <v>2</v>
      </c>
      <c r="E19" s="45">
        <f t="shared" si="0"/>
        <v>6.6666666666666666E-2</v>
      </c>
      <c r="F19" s="45">
        <f t="shared" si="1"/>
        <v>0.18571428571428572</v>
      </c>
      <c r="G19" s="45">
        <f t="shared" si="3"/>
        <v>0.42175302345511867</v>
      </c>
      <c r="H19" s="45">
        <f t="shared" si="2"/>
        <v>-5.0324452026547228E-2</v>
      </c>
      <c r="I19" s="44">
        <v>0</v>
      </c>
    </row>
    <row r="20" spans="2:9" ht="15.75" thickBot="1">
      <c r="B20" s="65">
        <v>16</v>
      </c>
      <c r="C20" s="96">
        <v>25</v>
      </c>
      <c r="D20" s="101">
        <v>6</v>
      </c>
      <c r="E20" s="45">
        <f t="shared" si="0"/>
        <v>0.24</v>
      </c>
      <c r="F20" s="45">
        <f t="shared" si="1"/>
        <v>0.18571428571428572</v>
      </c>
      <c r="G20" s="45">
        <f t="shared" si="3"/>
        <v>0.44428176792568613</v>
      </c>
      <c r="H20" s="45">
        <f t="shared" si="2"/>
        <v>-7.2853196497114692E-2</v>
      </c>
      <c r="I20" s="44">
        <v>0</v>
      </c>
    </row>
    <row r="21" spans="2:9" ht="15.75" thickBot="1">
      <c r="B21" s="65">
        <v>17</v>
      </c>
      <c r="C21" s="96">
        <v>15</v>
      </c>
      <c r="D21" s="101">
        <v>5</v>
      </c>
      <c r="E21" s="45">
        <f t="shared" si="0"/>
        <v>0.33333333333333331</v>
      </c>
      <c r="F21" s="45">
        <f t="shared" si="1"/>
        <v>0.18571428571428572</v>
      </c>
      <c r="G21" s="45">
        <f t="shared" si="3"/>
        <v>0.51952346987279774</v>
      </c>
      <c r="H21" s="45">
        <f t="shared" si="2"/>
        <v>-0.14809489844422635</v>
      </c>
      <c r="I21" s="44">
        <v>0</v>
      </c>
    </row>
    <row r="22" spans="2:9" ht="15.75" thickBot="1">
      <c r="B22" s="65">
        <v>18</v>
      </c>
      <c r="C22" s="96">
        <v>20</v>
      </c>
      <c r="D22" s="101">
        <v>2</v>
      </c>
      <c r="E22" s="45">
        <f t="shared" si="0"/>
        <v>0.1</v>
      </c>
      <c r="F22" s="45">
        <f t="shared" si="1"/>
        <v>0.18571428571428572</v>
      </c>
      <c r="G22" s="45">
        <f t="shared" si="3"/>
        <v>0.47480151921211522</v>
      </c>
      <c r="H22" s="45">
        <f t="shared" si="2"/>
        <v>-0.10337294778354378</v>
      </c>
      <c r="I22" s="44">
        <v>0</v>
      </c>
    </row>
    <row r="23" spans="2:9" ht="15.75" thickBot="1">
      <c r="B23" s="65">
        <v>19</v>
      </c>
      <c r="C23" s="96">
        <v>15</v>
      </c>
      <c r="D23" s="101">
        <v>6</v>
      </c>
      <c r="E23" s="45">
        <f t="shared" si="0"/>
        <v>0.4</v>
      </c>
      <c r="F23" s="45">
        <f t="shared" si="1"/>
        <v>0.18571428571428572</v>
      </c>
      <c r="G23" s="45">
        <f t="shared" si="3"/>
        <v>0.51952346987279774</v>
      </c>
      <c r="H23" s="45">
        <f t="shared" si="2"/>
        <v>-0.14809489844422635</v>
      </c>
      <c r="I23" s="44">
        <v>0</v>
      </c>
    </row>
    <row r="24" spans="2:9" ht="15.75" thickBot="1">
      <c r="B24" s="65">
        <v>20</v>
      </c>
      <c r="C24" s="96">
        <v>30</v>
      </c>
      <c r="D24" s="101">
        <v>3</v>
      </c>
      <c r="E24" s="45">
        <f t="shared" si="0"/>
        <v>0.1</v>
      </c>
      <c r="F24" s="45">
        <f t="shared" si="1"/>
        <v>0.18571428571428572</v>
      </c>
      <c r="G24" s="45">
        <f t="shared" si="3"/>
        <v>0.42175302345511867</v>
      </c>
      <c r="H24" s="45">
        <f t="shared" si="2"/>
        <v>-5.0324452026547228E-2</v>
      </c>
      <c r="I24" s="44">
        <v>0</v>
      </c>
    </row>
    <row r="25" spans="2:9" ht="15.75" thickBot="1">
      <c r="B25" s="65">
        <v>21</v>
      </c>
      <c r="C25" s="96">
        <v>13</v>
      </c>
      <c r="D25" s="101">
        <v>1</v>
      </c>
      <c r="E25" s="45">
        <f t="shared" si="0"/>
        <v>7.6923076923076927E-2</v>
      </c>
      <c r="F25" s="45">
        <f t="shared" si="1"/>
        <v>0.18571428571428572</v>
      </c>
      <c r="G25" s="45">
        <f t="shared" si="3"/>
        <v>0.54428286851460383</v>
      </c>
      <c r="H25" s="45">
        <f t="shared" si="2"/>
        <v>-0.17285429708603239</v>
      </c>
      <c r="I25" s="44">
        <v>0</v>
      </c>
    </row>
    <row r="26" spans="2:9" ht="15.75" thickBot="1">
      <c r="B26" s="65">
        <v>22</v>
      </c>
      <c r="C26" s="96">
        <v>23</v>
      </c>
      <c r="D26" s="101">
        <v>4</v>
      </c>
      <c r="E26" s="45">
        <f t="shared" si="0"/>
        <v>0.17391304347826086</v>
      </c>
      <c r="F26" s="45">
        <f t="shared" si="1"/>
        <v>0.18571428571428572</v>
      </c>
      <c r="G26" s="45">
        <f t="shared" si="3"/>
        <v>0.455289520951902</v>
      </c>
      <c r="H26" s="45">
        <f t="shared" si="2"/>
        <v>-8.3860949523330564E-2</v>
      </c>
      <c r="I26" s="44">
        <v>0</v>
      </c>
    </row>
    <row r="27" spans="2:9" ht="15.75" thickBot="1">
      <c r="B27" s="65">
        <v>23</v>
      </c>
      <c r="C27" s="96">
        <v>18</v>
      </c>
      <c r="D27" s="101">
        <v>11</v>
      </c>
      <c r="E27" s="45">
        <f t="shared" si="0"/>
        <v>0.61111111111111116</v>
      </c>
      <c r="F27" s="45">
        <f t="shared" si="1"/>
        <v>0.18571428571428572</v>
      </c>
      <c r="G27" s="45">
        <f t="shared" si="3"/>
        <v>0.49043898582430773</v>
      </c>
      <c r="H27" s="45">
        <f t="shared" si="2"/>
        <v>-0.11901041439573629</v>
      </c>
      <c r="I27" s="44">
        <v>0</v>
      </c>
    </row>
    <row r="28" spans="2:9" ht="15.75" thickBot="1">
      <c r="B28" s="65">
        <v>24</v>
      </c>
      <c r="C28" s="96">
        <v>18</v>
      </c>
      <c r="D28" s="101">
        <v>1</v>
      </c>
      <c r="E28" s="45">
        <f t="shared" si="0"/>
        <v>5.5555555555555552E-2</v>
      </c>
      <c r="F28" s="45">
        <f t="shared" si="1"/>
        <v>0.18571428571428572</v>
      </c>
      <c r="G28" s="45">
        <f t="shared" si="3"/>
        <v>0.49043898582430773</v>
      </c>
      <c r="H28" s="45">
        <f t="shared" si="2"/>
        <v>-0.11901041439573629</v>
      </c>
      <c r="I28" s="44">
        <v>0</v>
      </c>
    </row>
    <row r="29" spans="2:9" ht="15.75" thickBot="1">
      <c r="B29" s="65">
        <v>25</v>
      </c>
      <c r="C29" s="96">
        <v>28</v>
      </c>
      <c r="D29" s="101">
        <v>4</v>
      </c>
      <c r="E29" s="45">
        <f t="shared" si="0"/>
        <v>0.14285714285714285</v>
      </c>
      <c r="F29" s="45">
        <f t="shared" si="1"/>
        <v>0.18571428571428572</v>
      </c>
      <c r="G29" s="45">
        <f t="shared" si="3"/>
        <v>0.43003759109267242</v>
      </c>
      <c r="H29" s="45">
        <f t="shared" si="2"/>
        <v>-5.8609019664100981E-2</v>
      </c>
      <c r="I29" s="44">
        <v>0</v>
      </c>
    </row>
    <row r="30" spans="2:9" ht="15.75" thickBot="1">
      <c r="B30" s="65">
        <v>26</v>
      </c>
      <c r="C30" s="96">
        <v>23</v>
      </c>
      <c r="D30" s="101">
        <v>2</v>
      </c>
      <c r="E30" s="45">
        <f t="shared" si="0"/>
        <v>8.6956521739130432E-2</v>
      </c>
      <c r="F30" s="45">
        <f t="shared" si="1"/>
        <v>0.18571428571428572</v>
      </c>
      <c r="G30" s="45">
        <f t="shared" si="3"/>
        <v>0.455289520951902</v>
      </c>
      <c r="H30" s="45">
        <f t="shared" si="2"/>
        <v>-8.3860949523330564E-2</v>
      </c>
      <c r="I30" s="44">
        <v>0</v>
      </c>
    </row>
    <row r="31" spans="2:9" ht="15.75" thickBot="1">
      <c r="B31" s="65">
        <v>27</v>
      </c>
      <c r="C31" s="96">
        <v>23</v>
      </c>
      <c r="D31" s="101">
        <v>5</v>
      </c>
      <c r="E31" s="45">
        <f t="shared" si="0"/>
        <v>0.21739130434782608</v>
      </c>
      <c r="F31" s="45">
        <f t="shared" si="1"/>
        <v>0.18571428571428572</v>
      </c>
      <c r="G31" s="45">
        <f t="shared" si="3"/>
        <v>0.455289520951902</v>
      </c>
      <c r="H31" s="45">
        <f t="shared" si="2"/>
        <v>-8.3860949523330564E-2</v>
      </c>
      <c r="I31" s="44">
        <v>0</v>
      </c>
    </row>
    <row r="32" spans="2:9" ht="15.75" thickBot="1">
      <c r="B32" s="65">
        <v>28</v>
      </c>
      <c r="C32" s="96">
        <v>13</v>
      </c>
      <c r="D32" s="101">
        <v>4</v>
      </c>
      <c r="E32" s="45">
        <f t="shared" si="0"/>
        <v>0.30769230769230771</v>
      </c>
      <c r="F32" s="45">
        <f t="shared" si="1"/>
        <v>0.18571428571428572</v>
      </c>
      <c r="G32" s="45">
        <f t="shared" si="3"/>
        <v>0.54428286851460383</v>
      </c>
      <c r="H32" s="45">
        <f t="shared" si="2"/>
        <v>-0.17285429708603239</v>
      </c>
      <c r="I32" s="44">
        <v>0</v>
      </c>
    </row>
    <row r="33" spans="2:13" ht="15.75" thickBot="1">
      <c r="B33" s="65">
        <v>29</v>
      </c>
      <c r="C33" s="96">
        <v>28</v>
      </c>
      <c r="D33" s="101">
        <v>6</v>
      </c>
      <c r="E33" s="45">
        <f t="shared" si="0"/>
        <v>0.21428571428571427</v>
      </c>
      <c r="F33" s="45">
        <f t="shared" si="1"/>
        <v>0.18571428571428572</v>
      </c>
      <c r="G33" s="45">
        <f t="shared" si="3"/>
        <v>0.43003759109267242</v>
      </c>
      <c r="H33" s="45">
        <f t="shared" si="2"/>
        <v>-5.8609019664100981E-2</v>
      </c>
      <c r="I33" s="44">
        <v>0</v>
      </c>
    </row>
    <row r="34" spans="2:13" ht="15.75" thickBot="1">
      <c r="B34" s="65">
        <v>30</v>
      </c>
      <c r="C34" s="96">
        <v>33</v>
      </c>
      <c r="D34" s="101">
        <v>1</v>
      </c>
      <c r="E34" s="45">
        <f t="shared" si="0"/>
        <v>3.0303030303030304E-2</v>
      </c>
      <c r="F34" s="45">
        <f t="shared" si="1"/>
        <v>0.18571428571428572</v>
      </c>
      <c r="G34" s="45">
        <f t="shared" si="3"/>
        <v>0.41076839176292163</v>
      </c>
      <c r="H34" s="45">
        <f t="shared" si="2"/>
        <v>-3.9339820334350184E-2</v>
      </c>
      <c r="I34" s="44">
        <v>0</v>
      </c>
    </row>
    <row r="35" spans="2:13">
      <c r="B35" s="99" t="s">
        <v>76</v>
      </c>
      <c r="C35" s="1">
        <f>SUM(C5:C34)</f>
        <v>630</v>
      </c>
      <c r="D35" s="1">
        <f>SUM(D5:D34)</f>
        <v>117</v>
      </c>
    </row>
    <row r="36" spans="2:13">
      <c r="B36" s="53" t="s">
        <v>90</v>
      </c>
      <c r="C36" s="18">
        <f>D35/C35</f>
        <v>0.18571428571428572</v>
      </c>
    </row>
    <row r="38" spans="2:13" ht="18.75">
      <c r="C38" s="129" t="s">
        <v>92</v>
      </c>
      <c r="D38" s="130"/>
      <c r="E38" s="131"/>
    </row>
    <row r="39" spans="2:13" ht="15.75" thickBot="1">
      <c r="F39" s="25" t="s">
        <v>27</v>
      </c>
      <c r="J39" s="25" t="s">
        <v>39</v>
      </c>
    </row>
    <row r="40" spans="2:13" ht="39" thickBot="1">
      <c r="B40" s="109" t="s">
        <v>85</v>
      </c>
      <c r="C40" s="75" t="s">
        <v>86</v>
      </c>
      <c r="D40" s="75" t="s">
        <v>87</v>
      </c>
      <c r="E40" s="75" t="s">
        <v>95</v>
      </c>
      <c r="F40" s="14" t="s">
        <v>10</v>
      </c>
      <c r="G40" s="6" t="s">
        <v>11</v>
      </c>
      <c r="H40" s="6" t="s">
        <v>12</v>
      </c>
      <c r="I40" s="6" t="s">
        <v>66</v>
      </c>
      <c r="J40" s="14" t="s">
        <v>10</v>
      </c>
      <c r="K40" s="6" t="s">
        <v>11</v>
      </c>
      <c r="L40" s="6" t="s">
        <v>12</v>
      </c>
      <c r="M40" s="6" t="s">
        <v>66</v>
      </c>
    </row>
    <row r="41" spans="2:13" ht="15.75" thickBot="1">
      <c r="B41" s="65">
        <v>1</v>
      </c>
      <c r="C41" s="96">
        <v>30</v>
      </c>
      <c r="D41" s="101">
        <v>6</v>
      </c>
      <c r="E41" s="17">
        <f>D41/C41</f>
        <v>0.2</v>
      </c>
      <c r="F41" s="45">
        <f>$C$36</f>
        <v>0.18571428571428572</v>
      </c>
      <c r="G41" s="45">
        <f>$C$36+3*SQRT($C$36/C41)</f>
        <v>0.42175302345511867</v>
      </c>
      <c r="H41" s="45">
        <f>$C$36-3*SQRT($C$36/C41)</f>
        <v>-5.0324452026547228E-2</v>
      </c>
      <c r="I41" s="44">
        <v>0</v>
      </c>
      <c r="J41" s="45">
        <f>$C$73</f>
        <v>0.16047297297297297</v>
      </c>
      <c r="K41" s="45">
        <f>$C$73+3*SQRT($C$73/C41)</f>
        <v>0.37988557947472323</v>
      </c>
      <c r="L41" s="45">
        <f>$C$73-3*SQRT($C$73/C41)</f>
        <v>-5.8939633528777263E-2</v>
      </c>
      <c r="M41" s="44">
        <v>0</v>
      </c>
    </row>
    <row r="42" spans="2:13" ht="15.75" thickBot="1">
      <c r="B42" s="65">
        <v>2</v>
      </c>
      <c r="C42" s="96">
        <v>20</v>
      </c>
      <c r="D42" s="101">
        <v>2</v>
      </c>
      <c r="E42" s="45">
        <f t="shared" ref="E42:E70" si="4">D42/C42</f>
        <v>0.1</v>
      </c>
      <c r="F42" s="45">
        <f t="shared" ref="F42:F70" si="5">$C$36</f>
        <v>0.18571428571428572</v>
      </c>
      <c r="G42" s="45">
        <f>$C$36+3*SQRT($C$36/C42)</f>
        <v>0.47480151921211522</v>
      </c>
      <c r="H42" s="45">
        <f t="shared" ref="H42:H70" si="6">$C$36-3*SQRT($C$36/C42)</f>
        <v>-0.10337294778354378</v>
      </c>
      <c r="I42" s="44">
        <v>0</v>
      </c>
      <c r="J42" s="45">
        <f t="shared" ref="J42:J70" si="7">$C$73</f>
        <v>0.16047297297297297</v>
      </c>
      <c r="K42" s="45">
        <f t="shared" ref="K42:K70" si="8">$C$73+3*SQRT($C$73/C42)</f>
        <v>0.42919743750465239</v>
      </c>
      <c r="L42" s="45">
        <f t="shared" ref="L42:L70" si="9">$C$73-3*SQRT($C$73/C42)</f>
        <v>-0.10825149155870645</v>
      </c>
      <c r="M42" s="44">
        <v>0</v>
      </c>
    </row>
    <row r="43" spans="2:13" ht="15.75" thickBot="1">
      <c r="B43" s="65">
        <v>3</v>
      </c>
      <c r="C43" s="96">
        <v>25</v>
      </c>
      <c r="D43" s="101">
        <v>1</v>
      </c>
      <c r="E43" s="45">
        <f t="shared" si="4"/>
        <v>0.04</v>
      </c>
      <c r="F43" s="45">
        <f t="shared" si="5"/>
        <v>0.18571428571428572</v>
      </c>
      <c r="G43" s="45">
        <f t="shared" ref="G43:G70" si="10">$C$36+3*SQRT($C$36/C43)</f>
        <v>0.44428176792568613</v>
      </c>
      <c r="H43" s="45">
        <f t="shared" si="6"/>
        <v>-7.2853196497114692E-2</v>
      </c>
      <c r="I43" s="44">
        <v>0</v>
      </c>
      <c r="J43" s="45">
        <f t="shared" si="7"/>
        <v>0.16047297297297297</v>
      </c>
      <c r="K43" s="45">
        <f t="shared" si="8"/>
        <v>0.40082744093699951</v>
      </c>
      <c r="L43" s="45">
        <f t="shared" si="9"/>
        <v>-7.988149499105357E-2</v>
      </c>
      <c r="M43" s="44">
        <v>0</v>
      </c>
    </row>
    <row r="44" spans="2:13" ht="15.75" thickBot="1">
      <c r="B44" s="65">
        <v>4</v>
      </c>
      <c r="C44" s="96">
        <v>15</v>
      </c>
      <c r="D44" s="101">
        <v>2</v>
      </c>
      <c r="E44" s="45">
        <f t="shared" si="4"/>
        <v>0.13333333333333333</v>
      </c>
      <c r="F44" s="45">
        <f t="shared" si="5"/>
        <v>0.18571428571428572</v>
      </c>
      <c r="G44" s="45">
        <f t="shared" si="10"/>
        <v>0.51952346987279774</v>
      </c>
      <c r="H44" s="45">
        <f t="shared" si="6"/>
        <v>-0.14809489844422635</v>
      </c>
      <c r="I44" s="44">
        <v>0</v>
      </c>
      <c r="J44" s="45">
        <f t="shared" si="7"/>
        <v>0.16047297297297297</v>
      </c>
      <c r="K44" s="45">
        <f t="shared" si="8"/>
        <v>0.47076925684337928</v>
      </c>
      <c r="L44" s="45">
        <f t="shared" si="9"/>
        <v>-0.14982331089743334</v>
      </c>
      <c r="M44" s="44">
        <v>0</v>
      </c>
    </row>
    <row r="45" spans="2:13" ht="15.75" thickBot="1">
      <c r="B45" s="65">
        <v>5</v>
      </c>
      <c r="C45" s="96">
        <v>25</v>
      </c>
      <c r="D45" s="101">
        <v>5</v>
      </c>
      <c r="E45" s="45">
        <f t="shared" si="4"/>
        <v>0.2</v>
      </c>
      <c r="F45" s="45">
        <f t="shared" si="5"/>
        <v>0.18571428571428572</v>
      </c>
      <c r="G45" s="45">
        <f t="shared" si="10"/>
        <v>0.44428176792568613</v>
      </c>
      <c r="H45" s="45">
        <f t="shared" si="6"/>
        <v>-7.2853196497114692E-2</v>
      </c>
      <c r="I45" s="44">
        <v>0</v>
      </c>
      <c r="J45" s="45">
        <f t="shared" si="7"/>
        <v>0.16047297297297297</v>
      </c>
      <c r="K45" s="45">
        <f t="shared" si="8"/>
        <v>0.40082744093699951</v>
      </c>
      <c r="L45" s="45">
        <f t="shared" si="9"/>
        <v>-7.988149499105357E-2</v>
      </c>
      <c r="M45" s="44">
        <v>0</v>
      </c>
    </row>
    <row r="46" spans="2:13" ht="15.75" thickBot="1">
      <c r="B46" s="65">
        <v>6</v>
      </c>
      <c r="C46" s="96">
        <v>10</v>
      </c>
      <c r="D46" s="101">
        <v>1</v>
      </c>
      <c r="E46" s="45">
        <f t="shared" si="4"/>
        <v>0.1</v>
      </c>
      <c r="F46" s="45">
        <f t="shared" si="5"/>
        <v>0.18571428571428572</v>
      </c>
      <c r="G46" s="45">
        <f t="shared" si="10"/>
        <v>0.5945453720358338</v>
      </c>
      <c r="H46" s="45">
        <f t="shared" si="6"/>
        <v>-0.22311680060726236</v>
      </c>
      <c r="I46" s="44">
        <v>0</v>
      </c>
      <c r="J46" s="45">
        <f t="shared" si="7"/>
        <v>0.16047297297297297</v>
      </c>
      <c r="K46" s="45">
        <f t="shared" si="8"/>
        <v>0.54050675525512171</v>
      </c>
      <c r="L46" s="45">
        <f t="shared" si="9"/>
        <v>-0.21956080930917582</v>
      </c>
      <c r="M46" s="44">
        <v>0</v>
      </c>
    </row>
    <row r="47" spans="2:13" ht="15.75" thickBot="1">
      <c r="B47" s="65">
        <v>7</v>
      </c>
      <c r="C47" s="96">
        <v>20</v>
      </c>
      <c r="D47" s="101">
        <v>3</v>
      </c>
      <c r="E47" s="45">
        <f t="shared" si="4"/>
        <v>0.15</v>
      </c>
      <c r="F47" s="45">
        <f t="shared" si="5"/>
        <v>0.18571428571428572</v>
      </c>
      <c r="G47" s="45">
        <f t="shared" si="10"/>
        <v>0.47480151921211522</v>
      </c>
      <c r="H47" s="45">
        <f t="shared" si="6"/>
        <v>-0.10337294778354378</v>
      </c>
      <c r="I47" s="44">
        <v>0</v>
      </c>
      <c r="J47" s="45">
        <f t="shared" si="7"/>
        <v>0.16047297297297297</v>
      </c>
      <c r="K47" s="45">
        <f t="shared" si="8"/>
        <v>0.42919743750465239</v>
      </c>
      <c r="L47" s="45">
        <f t="shared" si="9"/>
        <v>-0.10825149155870645</v>
      </c>
      <c r="M47" s="44">
        <v>0</v>
      </c>
    </row>
    <row r="48" spans="2:13" ht="15.75" thickBot="1">
      <c r="B48" s="65">
        <v>8</v>
      </c>
      <c r="C48" s="96">
        <v>15</v>
      </c>
      <c r="D48" s="101">
        <v>4</v>
      </c>
      <c r="E48" s="45">
        <f t="shared" si="4"/>
        <v>0.26666666666666666</v>
      </c>
      <c r="F48" s="45">
        <f t="shared" si="5"/>
        <v>0.18571428571428572</v>
      </c>
      <c r="G48" s="45">
        <f t="shared" si="10"/>
        <v>0.51952346987279774</v>
      </c>
      <c r="H48" s="45">
        <f t="shared" si="6"/>
        <v>-0.14809489844422635</v>
      </c>
      <c r="I48" s="44">
        <v>0</v>
      </c>
      <c r="J48" s="45">
        <f t="shared" si="7"/>
        <v>0.16047297297297297</v>
      </c>
      <c r="K48" s="45">
        <f t="shared" si="8"/>
        <v>0.47076925684337928</v>
      </c>
      <c r="L48" s="45">
        <f t="shared" si="9"/>
        <v>-0.14982331089743334</v>
      </c>
      <c r="M48" s="44">
        <v>0</v>
      </c>
    </row>
    <row r="49" spans="2:13" ht="15.75" thickBot="1">
      <c r="B49" s="65">
        <v>9</v>
      </c>
      <c r="C49" s="96">
        <v>15</v>
      </c>
      <c r="D49" s="101">
        <v>6</v>
      </c>
      <c r="E49" s="45">
        <f t="shared" si="4"/>
        <v>0.4</v>
      </c>
      <c r="F49" s="45">
        <f t="shared" si="5"/>
        <v>0.18571428571428572</v>
      </c>
      <c r="G49" s="45">
        <f t="shared" si="10"/>
        <v>0.51952346987279774</v>
      </c>
      <c r="H49" s="45">
        <f t="shared" si="6"/>
        <v>-0.14809489844422635</v>
      </c>
      <c r="I49" s="44">
        <v>0</v>
      </c>
      <c r="J49" s="45">
        <f t="shared" si="7"/>
        <v>0.16047297297297297</v>
      </c>
      <c r="K49" s="45">
        <f t="shared" si="8"/>
        <v>0.47076925684337928</v>
      </c>
      <c r="L49" s="45">
        <f t="shared" si="9"/>
        <v>-0.14982331089743334</v>
      </c>
      <c r="M49" s="44">
        <v>0</v>
      </c>
    </row>
    <row r="50" spans="2:13" ht="15.75" thickBot="1">
      <c r="B50" s="65">
        <v>10</v>
      </c>
      <c r="C50" s="96">
        <v>25</v>
      </c>
      <c r="D50" s="101">
        <v>2</v>
      </c>
      <c r="E50" s="45">
        <f t="shared" si="4"/>
        <v>0.08</v>
      </c>
      <c r="F50" s="45">
        <f t="shared" si="5"/>
        <v>0.18571428571428572</v>
      </c>
      <c r="G50" s="45">
        <f t="shared" si="10"/>
        <v>0.44428176792568613</v>
      </c>
      <c r="H50" s="45">
        <f t="shared" si="6"/>
        <v>-7.2853196497114692E-2</v>
      </c>
      <c r="I50" s="44">
        <v>0</v>
      </c>
      <c r="J50" s="45">
        <f t="shared" si="7"/>
        <v>0.16047297297297297</v>
      </c>
      <c r="K50" s="45">
        <f t="shared" si="8"/>
        <v>0.40082744093699951</v>
      </c>
      <c r="L50" s="45">
        <f t="shared" si="9"/>
        <v>-7.988149499105357E-2</v>
      </c>
      <c r="M50" s="44">
        <v>0</v>
      </c>
    </row>
    <row r="51" spans="2:13" ht="15.75" thickBot="1">
      <c r="B51" s="111">
        <v>11</v>
      </c>
      <c r="C51" s="112">
        <v>20</v>
      </c>
      <c r="D51" s="113">
        <v>11</v>
      </c>
      <c r="E51" s="50">
        <f t="shared" si="4"/>
        <v>0.55000000000000004</v>
      </c>
      <c r="F51" s="50">
        <f t="shared" si="5"/>
        <v>0.18571428571428572</v>
      </c>
      <c r="G51" s="50">
        <f t="shared" si="10"/>
        <v>0.47480151921211522</v>
      </c>
      <c r="H51" s="50">
        <f t="shared" si="6"/>
        <v>-0.10337294778354378</v>
      </c>
      <c r="I51" s="49">
        <v>0</v>
      </c>
      <c r="J51" s="50">
        <f t="shared" si="7"/>
        <v>0.16047297297297297</v>
      </c>
      <c r="K51" s="50">
        <f t="shared" si="8"/>
        <v>0.42919743750465239</v>
      </c>
      <c r="L51" s="50">
        <f t="shared" si="9"/>
        <v>-0.10825149155870645</v>
      </c>
      <c r="M51" s="49">
        <v>0</v>
      </c>
    </row>
    <row r="52" spans="2:13" ht="15.75" thickBot="1">
      <c r="B52" s="65">
        <v>12</v>
      </c>
      <c r="C52" s="96">
        <v>20</v>
      </c>
      <c r="D52" s="101">
        <v>1</v>
      </c>
      <c r="E52" s="45">
        <f t="shared" si="4"/>
        <v>0.05</v>
      </c>
      <c r="F52" s="45">
        <f t="shared" si="5"/>
        <v>0.18571428571428572</v>
      </c>
      <c r="G52" s="45">
        <f t="shared" si="10"/>
        <v>0.47480151921211522</v>
      </c>
      <c r="H52" s="45">
        <f t="shared" si="6"/>
        <v>-0.10337294778354378</v>
      </c>
      <c r="I52" s="44">
        <v>0</v>
      </c>
      <c r="J52" s="45">
        <f t="shared" si="7"/>
        <v>0.16047297297297297</v>
      </c>
      <c r="K52" s="45">
        <f t="shared" si="8"/>
        <v>0.42919743750465239</v>
      </c>
      <c r="L52" s="45">
        <f t="shared" si="9"/>
        <v>-0.10825149155870645</v>
      </c>
      <c r="M52" s="44">
        <v>0</v>
      </c>
    </row>
    <row r="53" spans="2:13" ht="15.75" thickBot="1">
      <c r="B53" s="65">
        <v>13</v>
      </c>
      <c r="C53" s="96">
        <v>10</v>
      </c>
      <c r="D53" s="101">
        <v>3</v>
      </c>
      <c r="E53" s="45">
        <f t="shared" si="4"/>
        <v>0.3</v>
      </c>
      <c r="F53" s="45">
        <f t="shared" si="5"/>
        <v>0.18571428571428572</v>
      </c>
      <c r="G53" s="45">
        <f t="shared" si="10"/>
        <v>0.5945453720358338</v>
      </c>
      <c r="H53" s="45">
        <f t="shared" si="6"/>
        <v>-0.22311680060726236</v>
      </c>
      <c r="I53" s="44">
        <v>0</v>
      </c>
      <c r="J53" s="45">
        <f t="shared" si="7"/>
        <v>0.16047297297297297</v>
      </c>
      <c r="K53" s="45">
        <f t="shared" si="8"/>
        <v>0.54050675525512171</v>
      </c>
      <c r="L53" s="45">
        <f t="shared" si="9"/>
        <v>-0.21956080930917582</v>
      </c>
      <c r="M53" s="44">
        <v>0</v>
      </c>
    </row>
    <row r="54" spans="2:13" ht="15.75" thickBot="1">
      <c r="B54" s="65">
        <v>14</v>
      </c>
      <c r="C54" s="96">
        <v>25</v>
      </c>
      <c r="D54" s="101">
        <v>7</v>
      </c>
      <c r="E54" s="45">
        <f t="shared" si="4"/>
        <v>0.28000000000000003</v>
      </c>
      <c r="F54" s="45">
        <f t="shared" si="5"/>
        <v>0.18571428571428572</v>
      </c>
      <c r="G54" s="45">
        <f t="shared" si="10"/>
        <v>0.44428176792568613</v>
      </c>
      <c r="H54" s="45">
        <f t="shared" si="6"/>
        <v>-7.2853196497114692E-2</v>
      </c>
      <c r="I54" s="44">
        <v>0</v>
      </c>
      <c r="J54" s="45">
        <f t="shared" si="7"/>
        <v>0.16047297297297297</v>
      </c>
      <c r="K54" s="45">
        <f t="shared" si="8"/>
        <v>0.40082744093699951</v>
      </c>
      <c r="L54" s="45">
        <f t="shared" si="9"/>
        <v>-7.988149499105357E-2</v>
      </c>
      <c r="M54" s="44">
        <v>0</v>
      </c>
    </row>
    <row r="55" spans="2:13" ht="15.75" thickBot="1">
      <c r="B55" s="65">
        <v>15</v>
      </c>
      <c r="C55" s="96">
        <v>30</v>
      </c>
      <c r="D55" s="101">
        <v>2</v>
      </c>
      <c r="E55" s="45">
        <f t="shared" si="4"/>
        <v>6.6666666666666666E-2</v>
      </c>
      <c r="F55" s="45">
        <f t="shared" si="5"/>
        <v>0.18571428571428572</v>
      </c>
      <c r="G55" s="45">
        <f t="shared" si="10"/>
        <v>0.42175302345511867</v>
      </c>
      <c r="H55" s="45">
        <f t="shared" si="6"/>
        <v>-5.0324452026547228E-2</v>
      </c>
      <c r="I55" s="44">
        <v>0</v>
      </c>
      <c r="J55" s="45">
        <f t="shared" si="7"/>
        <v>0.16047297297297297</v>
      </c>
      <c r="K55" s="45">
        <f t="shared" si="8"/>
        <v>0.37988557947472323</v>
      </c>
      <c r="L55" s="45">
        <f t="shared" si="9"/>
        <v>-5.8939633528777263E-2</v>
      </c>
      <c r="M55" s="44">
        <v>0</v>
      </c>
    </row>
    <row r="56" spans="2:13" ht="15.75" thickBot="1">
      <c r="B56" s="65">
        <v>16</v>
      </c>
      <c r="C56" s="96">
        <v>25</v>
      </c>
      <c r="D56" s="101">
        <v>6</v>
      </c>
      <c r="E56" s="45">
        <f t="shared" si="4"/>
        <v>0.24</v>
      </c>
      <c r="F56" s="45">
        <f t="shared" si="5"/>
        <v>0.18571428571428572</v>
      </c>
      <c r="G56" s="45">
        <f t="shared" si="10"/>
        <v>0.44428176792568613</v>
      </c>
      <c r="H56" s="45">
        <f t="shared" si="6"/>
        <v>-7.2853196497114692E-2</v>
      </c>
      <c r="I56" s="44">
        <v>0</v>
      </c>
      <c r="J56" s="45">
        <f t="shared" si="7"/>
        <v>0.16047297297297297</v>
      </c>
      <c r="K56" s="45">
        <f t="shared" si="8"/>
        <v>0.40082744093699951</v>
      </c>
      <c r="L56" s="45">
        <f t="shared" si="9"/>
        <v>-7.988149499105357E-2</v>
      </c>
      <c r="M56" s="44">
        <v>0</v>
      </c>
    </row>
    <row r="57" spans="2:13" ht="15.75" thickBot="1">
      <c r="B57" s="65">
        <v>17</v>
      </c>
      <c r="C57" s="96">
        <v>15</v>
      </c>
      <c r="D57" s="101">
        <v>5</v>
      </c>
      <c r="E57" s="45">
        <f t="shared" si="4"/>
        <v>0.33333333333333331</v>
      </c>
      <c r="F57" s="45">
        <f t="shared" si="5"/>
        <v>0.18571428571428572</v>
      </c>
      <c r="G57" s="45">
        <f t="shared" si="10"/>
        <v>0.51952346987279774</v>
      </c>
      <c r="H57" s="45">
        <f t="shared" si="6"/>
        <v>-0.14809489844422635</v>
      </c>
      <c r="I57" s="44">
        <v>0</v>
      </c>
      <c r="J57" s="45">
        <f t="shared" si="7"/>
        <v>0.16047297297297297</v>
      </c>
      <c r="K57" s="45">
        <f t="shared" si="8"/>
        <v>0.47076925684337928</v>
      </c>
      <c r="L57" s="45">
        <f t="shared" si="9"/>
        <v>-0.14982331089743334</v>
      </c>
      <c r="M57" s="44">
        <v>0</v>
      </c>
    </row>
    <row r="58" spans="2:13" ht="15.75" thickBot="1">
      <c r="B58" s="65">
        <v>18</v>
      </c>
      <c r="C58" s="96">
        <v>20</v>
      </c>
      <c r="D58" s="101">
        <v>2</v>
      </c>
      <c r="E58" s="45">
        <f t="shared" si="4"/>
        <v>0.1</v>
      </c>
      <c r="F58" s="45">
        <f t="shared" si="5"/>
        <v>0.18571428571428572</v>
      </c>
      <c r="G58" s="45">
        <f t="shared" si="10"/>
        <v>0.47480151921211522</v>
      </c>
      <c r="H58" s="45">
        <f t="shared" si="6"/>
        <v>-0.10337294778354378</v>
      </c>
      <c r="I58" s="44">
        <v>0</v>
      </c>
      <c r="J58" s="45">
        <f t="shared" si="7"/>
        <v>0.16047297297297297</v>
      </c>
      <c r="K58" s="45">
        <f t="shared" si="8"/>
        <v>0.42919743750465239</v>
      </c>
      <c r="L58" s="45">
        <f t="shared" si="9"/>
        <v>-0.10825149155870645</v>
      </c>
      <c r="M58" s="44">
        <v>0</v>
      </c>
    </row>
    <row r="59" spans="2:13" ht="15.75" thickBot="1">
      <c r="B59" s="65">
        <v>19</v>
      </c>
      <c r="C59" s="96">
        <v>15</v>
      </c>
      <c r="D59" s="101">
        <v>6</v>
      </c>
      <c r="E59" s="45">
        <f t="shared" si="4"/>
        <v>0.4</v>
      </c>
      <c r="F59" s="45">
        <f t="shared" si="5"/>
        <v>0.18571428571428572</v>
      </c>
      <c r="G59" s="45">
        <f t="shared" si="10"/>
        <v>0.51952346987279774</v>
      </c>
      <c r="H59" s="45">
        <f t="shared" si="6"/>
        <v>-0.14809489844422635</v>
      </c>
      <c r="I59" s="44">
        <v>0</v>
      </c>
      <c r="J59" s="45">
        <f t="shared" si="7"/>
        <v>0.16047297297297297</v>
      </c>
      <c r="K59" s="45">
        <f t="shared" si="8"/>
        <v>0.47076925684337928</v>
      </c>
      <c r="L59" s="45">
        <f t="shared" si="9"/>
        <v>-0.14982331089743334</v>
      </c>
      <c r="M59" s="44">
        <v>0</v>
      </c>
    </row>
    <row r="60" spans="2:13" ht="15.75" thickBot="1">
      <c r="B60" s="65">
        <v>20</v>
      </c>
      <c r="C60" s="96">
        <v>30</v>
      </c>
      <c r="D60" s="101">
        <v>3</v>
      </c>
      <c r="E60" s="45">
        <f t="shared" si="4"/>
        <v>0.1</v>
      </c>
      <c r="F60" s="45">
        <f t="shared" si="5"/>
        <v>0.18571428571428572</v>
      </c>
      <c r="G60" s="45">
        <f t="shared" si="10"/>
        <v>0.42175302345511867</v>
      </c>
      <c r="H60" s="45">
        <f t="shared" si="6"/>
        <v>-5.0324452026547228E-2</v>
      </c>
      <c r="I60" s="44">
        <v>0</v>
      </c>
      <c r="J60" s="45">
        <f t="shared" si="7"/>
        <v>0.16047297297297297</v>
      </c>
      <c r="K60" s="45">
        <f t="shared" si="8"/>
        <v>0.37988557947472323</v>
      </c>
      <c r="L60" s="45">
        <f t="shared" si="9"/>
        <v>-5.8939633528777263E-2</v>
      </c>
      <c r="M60" s="44">
        <v>0</v>
      </c>
    </row>
    <row r="61" spans="2:13" ht="15.75" thickBot="1">
      <c r="B61" s="65">
        <v>21</v>
      </c>
      <c r="C61" s="96">
        <v>13</v>
      </c>
      <c r="D61" s="101">
        <v>1</v>
      </c>
      <c r="E61" s="45">
        <f t="shared" si="4"/>
        <v>7.6923076923076927E-2</v>
      </c>
      <c r="F61" s="45">
        <f t="shared" si="5"/>
        <v>0.18571428571428572</v>
      </c>
      <c r="G61" s="45">
        <f t="shared" si="10"/>
        <v>0.54428286851460383</v>
      </c>
      <c r="H61" s="45">
        <f t="shared" si="6"/>
        <v>-0.17285429708603239</v>
      </c>
      <c r="I61" s="44">
        <v>0</v>
      </c>
      <c r="J61" s="45">
        <f t="shared" si="7"/>
        <v>0.16047297297297297</v>
      </c>
      <c r="K61" s="45">
        <f t="shared" si="8"/>
        <v>0.49378464933111316</v>
      </c>
      <c r="L61" s="45">
        <f t="shared" si="9"/>
        <v>-0.17283870338516721</v>
      </c>
      <c r="M61" s="44">
        <v>0</v>
      </c>
    </row>
    <row r="62" spans="2:13" ht="15.75" thickBot="1">
      <c r="B62" s="65">
        <v>22</v>
      </c>
      <c r="C62" s="96">
        <v>23</v>
      </c>
      <c r="D62" s="101">
        <v>4</v>
      </c>
      <c r="E62" s="45">
        <f t="shared" si="4"/>
        <v>0.17391304347826086</v>
      </c>
      <c r="F62" s="45">
        <f t="shared" si="5"/>
        <v>0.18571428571428572</v>
      </c>
      <c r="G62" s="45">
        <f t="shared" si="10"/>
        <v>0.455289520951902</v>
      </c>
      <c r="H62" s="45">
        <f t="shared" si="6"/>
        <v>-8.3860949523330564E-2</v>
      </c>
      <c r="I62" s="44">
        <v>0</v>
      </c>
      <c r="J62" s="45">
        <f t="shared" si="7"/>
        <v>0.16047297297297297</v>
      </c>
      <c r="K62" s="45">
        <f t="shared" si="8"/>
        <v>0.41105982824056769</v>
      </c>
      <c r="L62" s="45">
        <f t="shared" si="9"/>
        <v>-9.011388229462175E-2</v>
      </c>
      <c r="M62" s="44">
        <v>0</v>
      </c>
    </row>
    <row r="63" spans="2:13" ht="15.75" thickBot="1">
      <c r="B63" s="69">
        <v>23</v>
      </c>
      <c r="C63" s="107">
        <v>18</v>
      </c>
      <c r="D63" s="114">
        <v>11</v>
      </c>
      <c r="E63" s="50">
        <f t="shared" si="4"/>
        <v>0.61111111111111116</v>
      </c>
      <c r="F63" s="50">
        <f t="shared" si="5"/>
        <v>0.18571428571428572</v>
      </c>
      <c r="G63" s="50">
        <f t="shared" si="10"/>
        <v>0.49043898582430773</v>
      </c>
      <c r="H63" s="50">
        <f t="shared" si="6"/>
        <v>-0.11901041439573629</v>
      </c>
      <c r="I63" s="49">
        <v>0</v>
      </c>
      <c r="J63" s="50">
        <f t="shared" si="7"/>
        <v>0.16047297297297297</v>
      </c>
      <c r="K63" s="50">
        <f t="shared" si="8"/>
        <v>0.4437334299493863</v>
      </c>
      <c r="L63" s="50">
        <f t="shared" si="9"/>
        <v>-0.12278748400344036</v>
      </c>
      <c r="M63" s="49">
        <v>0</v>
      </c>
    </row>
    <row r="64" spans="2:13" ht="15.75" thickBot="1">
      <c r="B64" s="65">
        <v>24</v>
      </c>
      <c r="C64" s="96">
        <v>18</v>
      </c>
      <c r="D64" s="101">
        <v>1</v>
      </c>
      <c r="E64" s="45">
        <f t="shared" si="4"/>
        <v>5.5555555555555552E-2</v>
      </c>
      <c r="F64" s="45">
        <f t="shared" si="5"/>
        <v>0.18571428571428572</v>
      </c>
      <c r="G64" s="45">
        <f t="shared" si="10"/>
        <v>0.49043898582430773</v>
      </c>
      <c r="H64" s="45">
        <f t="shared" si="6"/>
        <v>-0.11901041439573629</v>
      </c>
      <c r="I64" s="44">
        <v>0</v>
      </c>
      <c r="J64" s="45">
        <f t="shared" si="7"/>
        <v>0.16047297297297297</v>
      </c>
      <c r="K64" s="45">
        <f t="shared" si="8"/>
        <v>0.4437334299493863</v>
      </c>
      <c r="L64" s="45">
        <f t="shared" si="9"/>
        <v>-0.12278748400344036</v>
      </c>
      <c r="M64" s="44">
        <v>0</v>
      </c>
    </row>
    <row r="65" spans="2:13" ht="15.75" thickBot="1">
      <c r="B65" s="65">
        <v>25</v>
      </c>
      <c r="C65" s="96">
        <v>28</v>
      </c>
      <c r="D65" s="101">
        <v>4</v>
      </c>
      <c r="E65" s="45">
        <f t="shared" si="4"/>
        <v>0.14285714285714285</v>
      </c>
      <c r="F65" s="45">
        <f t="shared" si="5"/>
        <v>0.18571428571428572</v>
      </c>
      <c r="G65" s="45">
        <f t="shared" si="10"/>
        <v>0.43003759109267242</v>
      </c>
      <c r="H65" s="45">
        <f t="shared" si="6"/>
        <v>-5.8609019664100981E-2</v>
      </c>
      <c r="I65" s="44">
        <v>0</v>
      </c>
      <c r="J65" s="45">
        <f t="shared" si="7"/>
        <v>0.16047297297297297</v>
      </c>
      <c r="K65" s="45">
        <f t="shared" si="8"/>
        <v>0.38758659752156421</v>
      </c>
      <c r="L65" s="45">
        <f t="shared" si="9"/>
        <v>-6.6640651575618243E-2</v>
      </c>
      <c r="M65" s="44">
        <v>0</v>
      </c>
    </row>
    <row r="66" spans="2:13" ht="15.75" thickBot="1">
      <c r="B66" s="65">
        <v>26</v>
      </c>
      <c r="C66" s="96">
        <v>23</v>
      </c>
      <c r="D66" s="101">
        <v>2</v>
      </c>
      <c r="E66" s="45">
        <f t="shared" si="4"/>
        <v>8.6956521739130432E-2</v>
      </c>
      <c r="F66" s="45">
        <f t="shared" si="5"/>
        <v>0.18571428571428572</v>
      </c>
      <c r="G66" s="45">
        <f t="shared" si="10"/>
        <v>0.455289520951902</v>
      </c>
      <c r="H66" s="45">
        <f t="shared" si="6"/>
        <v>-8.3860949523330564E-2</v>
      </c>
      <c r="I66" s="44">
        <v>0</v>
      </c>
      <c r="J66" s="45">
        <f t="shared" si="7"/>
        <v>0.16047297297297297</v>
      </c>
      <c r="K66" s="45">
        <f t="shared" si="8"/>
        <v>0.41105982824056769</v>
      </c>
      <c r="L66" s="45">
        <f t="shared" si="9"/>
        <v>-9.011388229462175E-2</v>
      </c>
      <c r="M66" s="44">
        <v>0</v>
      </c>
    </row>
    <row r="67" spans="2:13" ht="15.75" thickBot="1">
      <c r="B67" s="65">
        <v>27</v>
      </c>
      <c r="C67" s="96">
        <v>23</v>
      </c>
      <c r="D67" s="101">
        <v>5</v>
      </c>
      <c r="E67" s="45">
        <f t="shared" si="4"/>
        <v>0.21739130434782608</v>
      </c>
      <c r="F67" s="45">
        <f t="shared" si="5"/>
        <v>0.18571428571428572</v>
      </c>
      <c r="G67" s="45">
        <f t="shared" si="10"/>
        <v>0.455289520951902</v>
      </c>
      <c r="H67" s="45">
        <f t="shared" si="6"/>
        <v>-8.3860949523330564E-2</v>
      </c>
      <c r="I67" s="44">
        <v>0</v>
      </c>
      <c r="J67" s="45">
        <f t="shared" si="7"/>
        <v>0.16047297297297297</v>
      </c>
      <c r="K67" s="45">
        <f t="shared" si="8"/>
        <v>0.41105982824056769</v>
      </c>
      <c r="L67" s="45">
        <f t="shared" si="9"/>
        <v>-9.011388229462175E-2</v>
      </c>
      <c r="M67" s="44">
        <v>0</v>
      </c>
    </row>
    <row r="68" spans="2:13" ht="15.75" thickBot="1">
      <c r="B68" s="65">
        <v>28</v>
      </c>
      <c r="C68" s="96">
        <v>13</v>
      </c>
      <c r="D68" s="101">
        <v>4</v>
      </c>
      <c r="E68" s="45">
        <f t="shared" si="4"/>
        <v>0.30769230769230771</v>
      </c>
      <c r="F68" s="45">
        <f t="shared" si="5"/>
        <v>0.18571428571428572</v>
      </c>
      <c r="G68" s="45">
        <f t="shared" si="10"/>
        <v>0.54428286851460383</v>
      </c>
      <c r="H68" s="45">
        <f t="shared" si="6"/>
        <v>-0.17285429708603239</v>
      </c>
      <c r="I68" s="44">
        <v>0</v>
      </c>
      <c r="J68" s="45">
        <f t="shared" si="7"/>
        <v>0.16047297297297297</v>
      </c>
      <c r="K68" s="45">
        <f t="shared" si="8"/>
        <v>0.49378464933111316</v>
      </c>
      <c r="L68" s="45">
        <f t="shared" si="9"/>
        <v>-0.17283870338516721</v>
      </c>
      <c r="M68" s="44">
        <v>0</v>
      </c>
    </row>
    <row r="69" spans="2:13" ht="15.75" thickBot="1">
      <c r="B69" s="65">
        <v>29</v>
      </c>
      <c r="C69" s="96">
        <v>28</v>
      </c>
      <c r="D69" s="101">
        <v>6</v>
      </c>
      <c r="E69" s="45">
        <f t="shared" si="4"/>
        <v>0.21428571428571427</v>
      </c>
      <c r="F69" s="45">
        <f t="shared" si="5"/>
        <v>0.18571428571428572</v>
      </c>
      <c r="G69" s="45">
        <f t="shared" si="10"/>
        <v>0.43003759109267242</v>
      </c>
      <c r="H69" s="45">
        <f t="shared" si="6"/>
        <v>-5.8609019664100981E-2</v>
      </c>
      <c r="I69" s="44">
        <v>0</v>
      </c>
      <c r="J69" s="45">
        <f t="shared" si="7"/>
        <v>0.16047297297297297</v>
      </c>
      <c r="K69" s="45">
        <f t="shared" si="8"/>
        <v>0.38758659752156421</v>
      </c>
      <c r="L69" s="45">
        <f t="shared" si="9"/>
        <v>-6.6640651575618243E-2</v>
      </c>
      <c r="M69" s="44">
        <v>0</v>
      </c>
    </row>
    <row r="70" spans="2:13" ht="15.75" thickBot="1">
      <c r="B70" s="65">
        <v>30</v>
      </c>
      <c r="C70" s="96">
        <v>33</v>
      </c>
      <c r="D70" s="101">
        <v>1</v>
      </c>
      <c r="E70" s="45">
        <f t="shared" si="4"/>
        <v>3.0303030303030304E-2</v>
      </c>
      <c r="F70" s="45">
        <f t="shared" si="5"/>
        <v>0.18571428571428572</v>
      </c>
      <c r="G70" s="45">
        <f t="shared" si="10"/>
        <v>0.41076839176292163</v>
      </c>
      <c r="H70" s="45">
        <f t="shared" si="6"/>
        <v>-3.9339820334350184E-2</v>
      </c>
      <c r="I70" s="44">
        <v>0</v>
      </c>
      <c r="J70" s="45">
        <f t="shared" si="7"/>
        <v>0.16047297297297297</v>
      </c>
      <c r="K70" s="45">
        <f t="shared" si="8"/>
        <v>0.36967468488125604</v>
      </c>
      <c r="L70" s="45">
        <f t="shared" si="9"/>
        <v>-4.8728738935310101E-2</v>
      </c>
      <c r="M70" s="44">
        <v>0</v>
      </c>
    </row>
    <row r="71" spans="2:13">
      <c r="B71" s="99" t="s">
        <v>76</v>
      </c>
      <c r="C71" s="1">
        <f>SUM(C41:C70)</f>
        <v>630</v>
      </c>
      <c r="D71" s="1">
        <f>SUM(D41:D70)</f>
        <v>117</v>
      </c>
    </row>
    <row r="72" spans="2:13">
      <c r="B72" s="53" t="s">
        <v>90</v>
      </c>
      <c r="C72" s="18">
        <f>D71/C71</f>
        <v>0.18571428571428572</v>
      </c>
    </row>
    <row r="73" spans="2:13" ht="18">
      <c r="B73" s="53" t="s">
        <v>93</v>
      </c>
      <c r="C73" s="18">
        <f>(D71-D51-D63)/(C71-C51-C63)</f>
        <v>0.16047297297297297</v>
      </c>
    </row>
    <row r="74" spans="2:13">
      <c r="B74" s="35" t="s">
        <v>18</v>
      </c>
      <c r="C74" s="1">
        <v>2</v>
      </c>
    </row>
  </sheetData>
  <mergeCells count="2">
    <mergeCell ref="C38:E38"/>
    <mergeCell ref="C2:E2"/>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AB743-BDE1-45BF-882E-C022BE54632C}">
  <dimension ref="B1:J138"/>
  <sheetViews>
    <sheetView tabSelected="1" topLeftCell="A122" workbookViewId="0">
      <selection activeCell="C137" sqref="C137:D138"/>
    </sheetView>
  </sheetViews>
  <sheetFormatPr defaultRowHeight="15"/>
  <cols>
    <col min="2" max="2" width="23.5703125" customWidth="1"/>
    <col min="3" max="3" width="22.5703125" customWidth="1"/>
    <col min="4" max="4" width="14" customWidth="1"/>
    <col min="5" max="5" width="13.7109375" customWidth="1"/>
    <col min="6" max="6" width="15.7109375" bestFit="1" customWidth="1"/>
    <col min="7" max="7" width="18" customWidth="1"/>
    <col min="8" max="8" width="13" customWidth="1"/>
    <col min="9" max="9" width="12.7109375" customWidth="1"/>
    <col min="10" max="10" width="11.85546875" customWidth="1"/>
  </cols>
  <sheetData>
    <row r="1" spans="2:4" ht="21">
      <c r="B1" s="9" t="s">
        <v>94</v>
      </c>
    </row>
    <row r="2" spans="2:4" ht="15.75" thickBot="1"/>
    <row r="3" spans="2:4" ht="25.5">
      <c r="B3" s="115" t="s">
        <v>97</v>
      </c>
      <c r="C3" s="119" t="s">
        <v>98</v>
      </c>
      <c r="D3" s="119" t="s">
        <v>128</v>
      </c>
    </row>
    <row r="4" spans="2:4">
      <c r="B4" s="59">
        <v>1</v>
      </c>
      <c r="C4" s="59">
        <v>1060</v>
      </c>
      <c r="D4" s="59">
        <v>1316</v>
      </c>
    </row>
    <row r="5" spans="2:4" ht="15.75" thickBot="1">
      <c r="B5" s="38">
        <v>2</v>
      </c>
      <c r="C5" s="39">
        <v>1150</v>
      </c>
      <c r="D5" s="39">
        <v>1420</v>
      </c>
    </row>
    <row r="6" spans="2:4" ht="15.75" thickBot="1">
      <c r="B6" s="38">
        <v>3</v>
      </c>
      <c r="C6" s="39">
        <v>1365</v>
      </c>
      <c r="D6" s="39">
        <v>1556</v>
      </c>
    </row>
    <row r="7" spans="2:4" ht="15.75" thickBot="1">
      <c r="B7" s="38">
        <v>4</v>
      </c>
      <c r="C7" s="39">
        <v>1275</v>
      </c>
      <c r="D7" s="39">
        <v>1488</v>
      </c>
    </row>
    <row r="8" spans="2:4" ht="15.75" thickBot="1">
      <c r="B8" s="38">
        <v>5</v>
      </c>
      <c r="C8" s="39">
        <v>1425</v>
      </c>
      <c r="D8" s="39">
        <v>1612</v>
      </c>
    </row>
    <row r="9" spans="2:4" ht="15.75" thickBot="1">
      <c r="B9" s="38">
        <v>6</v>
      </c>
      <c r="C9" s="39">
        <v>1310</v>
      </c>
      <c r="D9" s="39">
        <v>1516</v>
      </c>
    </row>
    <row r="10" spans="2:4" ht="15.75" thickBot="1">
      <c r="B10" s="38">
        <v>7</v>
      </c>
      <c r="C10" s="39">
        <v>1365</v>
      </c>
      <c r="D10" s="39">
        <v>1556</v>
      </c>
    </row>
    <row r="11" spans="2:4" ht="15.75" thickBot="1">
      <c r="B11" s="38">
        <v>8</v>
      </c>
      <c r="C11" s="39">
        <v>1075</v>
      </c>
      <c r="D11" s="39">
        <v>1352</v>
      </c>
    </row>
    <row r="12" spans="2:4" ht="15.75" thickBot="1">
      <c r="B12" s="38">
        <v>9</v>
      </c>
      <c r="C12" s="39">
        <v>925</v>
      </c>
      <c r="D12" s="39">
        <v>1168</v>
      </c>
    </row>
    <row r="13" spans="2:4" ht="15.75" thickBot="1">
      <c r="B13" s="38">
        <v>10</v>
      </c>
      <c r="C13" s="39">
        <v>1340</v>
      </c>
      <c r="D13" s="39">
        <v>1540</v>
      </c>
    </row>
    <row r="14" spans="2:4" ht="15.75" thickBot="1">
      <c r="B14" s="38">
        <v>11</v>
      </c>
      <c r="C14" s="39">
        <v>1425</v>
      </c>
      <c r="D14" s="39">
        <v>1612</v>
      </c>
    </row>
    <row r="15" spans="2:4" ht="15.75" thickBot="1">
      <c r="B15" s="38">
        <v>12</v>
      </c>
      <c r="C15" s="39">
        <v>1150</v>
      </c>
      <c r="D15" s="39">
        <v>1420</v>
      </c>
    </row>
    <row r="16" spans="2:4" ht="15.75" thickBot="1">
      <c r="B16" s="38">
        <v>13</v>
      </c>
      <c r="C16" s="39">
        <v>1060</v>
      </c>
      <c r="D16" s="39">
        <v>1316</v>
      </c>
    </row>
    <row r="17" spans="2:4" ht="15.75" thickBot="1">
      <c r="B17" s="38">
        <v>14</v>
      </c>
      <c r="C17" s="39">
        <v>1545</v>
      </c>
      <c r="D17" s="39">
        <v>1680</v>
      </c>
    </row>
    <row r="18" spans="2:4" ht="15.75" thickBot="1">
      <c r="B18" s="38">
        <v>15</v>
      </c>
      <c r="C18" s="39">
        <v>1140</v>
      </c>
      <c r="D18" s="39">
        <v>1388</v>
      </c>
    </row>
    <row r="19" spans="2:4" ht="15.75" thickBot="1">
      <c r="B19" s="38">
        <v>16</v>
      </c>
      <c r="C19" s="39">
        <v>1075</v>
      </c>
      <c r="D19" s="39">
        <v>1352</v>
      </c>
    </row>
    <row r="20" spans="2:4" ht="15.75" thickBot="1">
      <c r="B20" s="38">
        <v>17</v>
      </c>
      <c r="C20" s="39">
        <v>1620</v>
      </c>
      <c r="D20" s="39">
        <v>1736</v>
      </c>
    </row>
    <row r="21" spans="2:4" ht="15.75" thickBot="1">
      <c r="B21" s="38">
        <v>18</v>
      </c>
      <c r="C21" s="39">
        <v>1050</v>
      </c>
      <c r="D21" s="39">
        <v>1296</v>
      </c>
    </row>
    <row r="22" spans="2:4" ht="15.75" thickBot="1">
      <c r="B22" s="38">
        <v>19</v>
      </c>
      <c r="C22" s="39">
        <v>1310</v>
      </c>
      <c r="D22" s="39">
        <v>1516</v>
      </c>
    </row>
    <row r="23" spans="2:4" ht="15.75" thickBot="1">
      <c r="B23" s="38">
        <v>20</v>
      </c>
      <c r="C23" s="39">
        <v>1645</v>
      </c>
      <c r="D23" s="39">
        <v>1760</v>
      </c>
    </row>
    <row r="24" spans="2:4" ht="15.75" thickBot="1">
      <c r="B24" s="97">
        <v>21</v>
      </c>
      <c r="C24" s="98">
        <v>1565</v>
      </c>
      <c r="D24" s="98">
        <v>1696</v>
      </c>
    </row>
    <row r="25" spans="2:4" ht="15.75" thickBot="1">
      <c r="B25" s="65">
        <v>22</v>
      </c>
      <c r="C25" s="96">
        <v>1215</v>
      </c>
      <c r="D25" s="96">
        <v>1464</v>
      </c>
    </row>
    <row r="26" spans="2:4" ht="15.75" thickBot="1">
      <c r="B26" s="65">
        <v>23</v>
      </c>
      <c r="C26" s="96">
        <v>1275</v>
      </c>
      <c r="D26" s="96">
        <v>1488</v>
      </c>
    </row>
    <row r="27" spans="2:4" ht="15.75" thickBot="1">
      <c r="B27" s="65">
        <v>24</v>
      </c>
      <c r="C27" s="96">
        <v>1465</v>
      </c>
      <c r="D27" s="96">
        <v>1632</v>
      </c>
    </row>
    <row r="28" spans="2:4" ht="15.75" thickBot="1">
      <c r="B28" s="65">
        <v>25</v>
      </c>
      <c r="C28" s="96">
        <v>1080</v>
      </c>
      <c r="D28" s="96">
        <v>1356</v>
      </c>
    </row>
    <row r="29" spans="2:4" ht="15.75" thickBot="1">
      <c r="B29" s="65">
        <v>26</v>
      </c>
      <c r="C29" s="96">
        <v>975</v>
      </c>
      <c r="D29" s="96">
        <v>1196</v>
      </c>
    </row>
    <row r="30" spans="2:4" ht="15.75" thickBot="1">
      <c r="B30" s="65">
        <v>27</v>
      </c>
      <c r="C30" s="96">
        <v>1040</v>
      </c>
      <c r="D30" s="96">
        <v>1256</v>
      </c>
    </row>
    <row r="31" spans="2:4" ht="15.75" thickBot="1">
      <c r="B31" s="65">
        <v>28</v>
      </c>
      <c r="C31" s="96">
        <v>1340</v>
      </c>
      <c r="D31" s="96">
        <v>1540</v>
      </c>
    </row>
    <row r="32" spans="2:4" ht="15.75" thickBot="1">
      <c r="B32" s="65">
        <v>29</v>
      </c>
      <c r="C32" s="96">
        <v>865</v>
      </c>
      <c r="D32" s="96">
        <v>1144</v>
      </c>
    </row>
    <row r="33" spans="2:4" ht="15.75" thickBot="1">
      <c r="B33" s="65">
        <v>30</v>
      </c>
      <c r="C33" s="96">
        <v>1175</v>
      </c>
      <c r="D33" s="96">
        <v>1440</v>
      </c>
    </row>
    <row r="34" spans="2:4" ht="15.75" thickBot="1">
      <c r="B34" s="65">
        <v>31</v>
      </c>
      <c r="C34" s="96">
        <v>1080</v>
      </c>
      <c r="D34" s="96">
        <v>1356</v>
      </c>
    </row>
    <row r="35" spans="2:4" ht="15.75" thickBot="1">
      <c r="B35" s="65">
        <v>32</v>
      </c>
      <c r="C35" s="96">
        <v>1500</v>
      </c>
      <c r="D35" s="96">
        <v>1652</v>
      </c>
    </row>
    <row r="36" spans="2:4" ht="15.75" thickBot="1">
      <c r="B36" s="65">
        <v>33</v>
      </c>
      <c r="C36" s="96">
        <v>1175</v>
      </c>
      <c r="D36" s="96">
        <v>1440</v>
      </c>
    </row>
    <row r="37" spans="2:4" ht="15.75" thickBot="1">
      <c r="B37" s="65">
        <v>34</v>
      </c>
      <c r="C37" s="96">
        <v>1050</v>
      </c>
      <c r="D37" s="96">
        <v>1296</v>
      </c>
    </row>
    <row r="38" spans="2:4" ht="15.75" thickBot="1">
      <c r="B38" s="65">
        <v>35</v>
      </c>
      <c r="C38" s="96">
        <v>1365</v>
      </c>
      <c r="D38" s="96">
        <v>1580</v>
      </c>
    </row>
    <row r="39" spans="2:4" ht="15.75" thickBot="1">
      <c r="B39" s="65">
        <v>36</v>
      </c>
      <c r="C39" s="96">
        <v>1465</v>
      </c>
      <c r="D39" s="96">
        <v>1632</v>
      </c>
    </row>
    <row r="40" spans="2:4" ht="15.75" thickBot="1">
      <c r="B40" s="65">
        <v>37</v>
      </c>
      <c r="C40" s="96">
        <v>1215</v>
      </c>
      <c r="D40" s="96">
        <v>1464</v>
      </c>
    </row>
    <row r="41" spans="2:4" ht="15.75" thickBot="1">
      <c r="B41" s="65">
        <v>38</v>
      </c>
      <c r="C41" s="96">
        <v>1365</v>
      </c>
      <c r="D41" s="96">
        <v>1580</v>
      </c>
    </row>
    <row r="42" spans="2:4" ht="15.75" thickBot="1">
      <c r="B42" s="65">
        <v>39</v>
      </c>
      <c r="C42" s="96">
        <v>1140</v>
      </c>
      <c r="D42" s="96">
        <v>1388</v>
      </c>
    </row>
    <row r="43" spans="2:4" ht="15.75" thickBot="1">
      <c r="B43" s="65">
        <v>40</v>
      </c>
      <c r="C43" s="96">
        <v>1005</v>
      </c>
      <c r="D43" s="96">
        <v>1224</v>
      </c>
    </row>
    <row r="47" spans="2:4">
      <c r="B47" t="s">
        <v>99</v>
      </c>
    </row>
    <row r="48" spans="2:4" ht="15.75" thickBot="1"/>
    <row r="49" spans="2:10">
      <c r="B49" s="118" t="s">
        <v>100</v>
      </c>
      <c r="C49" s="118"/>
    </row>
    <row r="50" spans="2:10">
      <c r="B50" t="s">
        <v>101</v>
      </c>
      <c r="C50" s="133">
        <v>0.9895846315333986</v>
      </c>
      <c r="D50" s="133"/>
      <c r="E50" s="133"/>
      <c r="F50" s="133"/>
      <c r="G50" s="133"/>
      <c r="H50" s="133"/>
      <c r="I50" s="133"/>
      <c r="J50" s="133"/>
    </row>
    <row r="51" spans="2:10">
      <c r="B51" t="s">
        <v>102</v>
      </c>
      <c r="C51" s="133">
        <v>0.97927774296709225</v>
      </c>
      <c r="D51" s="133"/>
      <c r="E51" s="133"/>
      <c r="F51" s="133"/>
      <c r="G51" s="133"/>
      <c r="H51" s="133"/>
      <c r="I51" s="133"/>
      <c r="J51" s="133"/>
    </row>
    <row r="52" spans="2:10">
      <c r="B52" t="s">
        <v>103</v>
      </c>
      <c r="C52" s="133">
        <v>0.97873242041359465</v>
      </c>
      <c r="D52" s="133"/>
      <c r="E52" s="133"/>
      <c r="F52" s="133"/>
      <c r="G52" s="133"/>
      <c r="H52" s="133"/>
      <c r="I52" s="133"/>
      <c r="J52" s="133"/>
    </row>
    <row r="53" spans="2:10">
      <c r="B53" t="s">
        <v>104</v>
      </c>
      <c r="C53" s="133">
        <v>28.912077783397478</v>
      </c>
      <c r="D53" s="133"/>
      <c r="E53" s="133"/>
      <c r="F53" s="133"/>
      <c r="G53" s="133"/>
      <c r="H53" s="133"/>
      <c r="I53" s="133"/>
      <c r="J53" s="133"/>
    </row>
    <row r="54" spans="2:10" ht="15.75" thickBot="1">
      <c r="B54" s="116" t="s">
        <v>105</v>
      </c>
      <c r="C54" s="134">
        <v>40</v>
      </c>
      <c r="D54" s="133"/>
      <c r="E54" s="133"/>
      <c r="F54" s="133"/>
      <c r="G54" s="133"/>
      <c r="H54" s="133"/>
      <c r="I54" s="133"/>
      <c r="J54" s="133"/>
    </row>
    <row r="55" spans="2:10">
      <c r="C55" s="133"/>
      <c r="D55" s="133"/>
      <c r="E55" s="133"/>
      <c r="F55" s="133"/>
      <c r="G55" s="133"/>
      <c r="H55" s="133"/>
      <c r="I55" s="133"/>
      <c r="J55" s="133"/>
    </row>
    <row r="56" spans="2:10" ht="15.75" thickBot="1">
      <c r="B56" t="s">
        <v>106</v>
      </c>
      <c r="C56" s="133"/>
      <c r="D56" s="133"/>
      <c r="E56" s="133"/>
      <c r="F56" s="133"/>
      <c r="G56" s="133"/>
      <c r="H56" s="133"/>
      <c r="I56" s="133"/>
      <c r="J56" s="133"/>
    </row>
    <row r="57" spans="2:10">
      <c r="B57" s="117"/>
      <c r="C57" s="135" t="s">
        <v>110</v>
      </c>
      <c r="D57" s="135" t="s">
        <v>111</v>
      </c>
      <c r="E57" s="135" t="s">
        <v>112</v>
      </c>
      <c r="F57" s="135" t="s">
        <v>113</v>
      </c>
      <c r="G57" s="135" t="s">
        <v>114</v>
      </c>
      <c r="H57" s="133"/>
      <c r="I57" s="133"/>
      <c r="J57" s="133"/>
    </row>
    <row r="58" spans="2:10">
      <c r="B58" t="s">
        <v>107</v>
      </c>
      <c r="C58" s="133">
        <v>1</v>
      </c>
      <c r="D58" s="133">
        <v>1501104.8618133774</v>
      </c>
      <c r="E58" s="133">
        <v>1501104.8618133774</v>
      </c>
      <c r="F58" s="133">
        <v>1795.7770803467308</v>
      </c>
      <c r="G58" s="133">
        <v>1.33602029380168E-33</v>
      </c>
      <c r="H58" s="133"/>
      <c r="I58" s="133"/>
      <c r="J58" s="133"/>
    </row>
    <row r="59" spans="2:10">
      <c r="B59" t="s">
        <v>108</v>
      </c>
      <c r="C59" s="133">
        <v>38</v>
      </c>
      <c r="D59" s="133">
        <v>31764.513186622589</v>
      </c>
      <c r="E59" s="133">
        <v>835.90824175322598</v>
      </c>
      <c r="F59" s="133"/>
      <c r="G59" s="133"/>
      <c r="H59" s="133"/>
      <c r="I59" s="133"/>
      <c r="J59" s="133"/>
    </row>
    <row r="60" spans="2:10" ht="15.75" thickBot="1">
      <c r="B60" s="116" t="s">
        <v>71</v>
      </c>
      <c r="C60" s="134">
        <v>39</v>
      </c>
      <c r="D60" s="134">
        <v>1532869.375</v>
      </c>
      <c r="E60" s="134"/>
      <c r="F60" s="134"/>
      <c r="G60" s="134"/>
      <c r="H60" s="133"/>
      <c r="I60" s="133"/>
      <c r="J60" s="133"/>
    </row>
    <row r="61" spans="2:10" ht="15.75" thickBot="1">
      <c r="C61" s="133"/>
      <c r="D61" s="133"/>
      <c r="E61" s="133"/>
      <c r="F61" s="133"/>
      <c r="G61" s="133"/>
      <c r="H61" s="133"/>
      <c r="I61" s="133"/>
      <c r="J61" s="133"/>
    </row>
    <row r="62" spans="2:10">
      <c r="B62" s="117"/>
      <c r="C62" s="135" t="s">
        <v>115</v>
      </c>
      <c r="D62" s="135" t="s">
        <v>104</v>
      </c>
      <c r="E62" s="135" t="s">
        <v>116</v>
      </c>
      <c r="F62" s="135" t="s">
        <v>117</v>
      </c>
      <c r="G62" s="135" t="s">
        <v>118</v>
      </c>
      <c r="H62" s="135" t="s">
        <v>119</v>
      </c>
      <c r="I62" s="135" t="s">
        <v>120</v>
      </c>
      <c r="J62" s="135" t="s">
        <v>121</v>
      </c>
    </row>
    <row r="63" spans="2:10">
      <c r="B63" t="s">
        <v>109</v>
      </c>
      <c r="C63" s="133">
        <v>-559.5316443283175</v>
      </c>
      <c r="D63" s="133">
        <v>42.748684538562095</v>
      </c>
      <c r="E63" s="133">
        <v>-13.088862274196615</v>
      </c>
      <c r="F63" s="133">
        <v>1.1772440784718709E-15</v>
      </c>
      <c r="G63" s="133">
        <v>-646.07183182309598</v>
      </c>
      <c r="H63" s="133">
        <v>-472.99145683353851</v>
      </c>
      <c r="I63" s="133">
        <v>-675.44716486063976</v>
      </c>
      <c r="J63" s="133">
        <v>-443.61612379599524</v>
      </c>
    </row>
    <row r="64" spans="2:10" ht="15.75" thickBot="1">
      <c r="B64" s="116" t="s">
        <v>128</v>
      </c>
      <c r="C64" s="134">
        <v>1.2331621555034353</v>
      </c>
      <c r="D64" s="134">
        <v>2.9100066137882553E-2</v>
      </c>
      <c r="E64" s="134">
        <v>42.376610061999173</v>
      </c>
      <c r="F64" s="134">
        <v>1.3360202938017E-33</v>
      </c>
      <c r="G64" s="134">
        <v>1.1742521514444535</v>
      </c>
      <c r="H64" s="134">
        <v>1.2920721595624172</v>
      </c>
      <c r="I64" s="134">
        <v>1.1542556499510863</v>
      </c>
      <c r="J64" s="134">
        <v>1.3120686610557843</v>
      </c>
    </row>
    <row r="68" spans="2:8">
      <c r="B68" t="s">
        <v>122</v>
      </c>
      <c r="G68" t="s">
        <v>126</v>
      </c>
    </row>
    <row r="69" spans="2:8" ht="15.75" thickBot="1"/>
    <row r="70" spans="2:8" ht="32.25" customHeight="1">
      <c r="B70" s="117" t="s">
        <v>123</v>
      </c>
      <c r="C70" s="120" t="s">
        <v>129</v>
      </c>
      <c r="D70" s="117" t="s">
        <v>124</v>
      </c>
      <c r="E70" s="120" t="s">
        <v>125</v>
      </c>
      <c r="G70" s="117" t="s">
        <v>127</v>
      </c>
      <c r="H70" s="120" t="s">
        <v>98</v>
      </c>
    </row>
    <row r="71" spans="2:8">
      <c r="B71" s="121">
        <v>1</v>
      </c>
      <c r="C71" s="136">
        <v>1063.3097523142035</v>
      </c>
      <c r="D71" s="2">
        <v>-3.3097523142034788</v>
      </c>
      <c r="E71" s="2">
        <v>-0.11597294777014638</v>
      </c>
      <c r="F71" s="1"/>
      <c r="G71" s="121">
        <v>1.25</v>
      </c>
      <c r="H71" s="121">
        <v>865</v>
      </c>
    </row>
    <row r="72" spans="2:8">
      <c r="B72" s="121">
        <v>2</v>
      </c>
      <c r="C72" s="136">
        <v>1191.5586164865606</v>
      </c>
      <c r="D72" s="2">
        <v>-41.558616486560595</v>
      </c>
      <c r="E72" s="2">
        <v>-1.4562042115696303</v>
      </c>
      <c r="F72" s="1"/>
      <c r="G72" s="121">
        <v>3.75</v>
      </c>
      <c r="H72" s="121">
        <v>925</v>
      </c>
    </row>
    <row r="73" spans="2:8">
      <c r="B73" s="121">
        <v>3</v>
      </c>
      <c r="C73" s="136">
        <v>1359.2686696350279</v>
      </c>
      <c r="D73" s="2">
        <v>5.7313303649721092</v>
      </c>
      <c r="E73" s="2">
        <v>0.20082447687035621</v>
      </c>
      <c r="F73" s="1"/>
      <c r="G73" s="121">
        <v>6.25</v>
      </c>
      <c r="H73" s="121">
        <v>975</v>
      </c>
    </row>
    <row r="74" spans="2:8">
      <c r="B74" s="121">
        <v>4</v>
      </c>
      <c r="C74" s="136">
        <v>1275.4136430607944</v>
      </c>
      <c r="D74" s="2">
        <v>-0.41364306079435664</v>
      </c>
      <c r="E74" s="2">
        <v>-1.4493956203043596E-2</v>
      </c>
      <c r="F74" s="1"/>
      <c r="G74" s="121">
        <v>8.75</v>
      </c>
      <c r="H74" s="121">
        <v>1005</v>
      </c>
    </row>
    <row r="75" spans="2:8">
      <c r="B75" s="121">
        <v>5</v>
      </c>
      <c r="C75" s="136">
        <v>1428.3257503432203</v>
      </c>
      <c r="D75" s="2">
        <v>-3.3257503432203066</v>
      </c>
      <c r="E75" s="2">
        <v>-0.11653351496897629</v>
      </c>
      <c r="F75" s="1"/>
      <c r="G75" s="121">
        <v>11.25</v>
      </c>
      <c r="H75" s="121">
        <v>1040</v>
      </c>
    </row>
    <row r="76" spans="2:8">
      <c r="B76" s="121">
        <v>6</v>
      </c>
      <c r="C76" s="136">
        <v>1309.9421834148905</v>
      </c>
      <c r="D76" s="2">
        <v>5.7816585109549123E-2</v>
      </c>
      <c r="E76" s="2">
        <v>2.0258796334648443E-3</v>
      </c>
      <c r="F76" s="1"/>
      <c r="G76" s="121">
        <v>13.75</v>
      </c>
      <c r="H76" s="121">
        <v>1050</v>
      </c>
    </row>
    <row r="77" spans="2:8">
      <c r="B77" s="121">
        <v>7</v>
      </c>
      <c r="C77" s="136">
        <v>1359.2686696350279</v>
      </c>
      <c r="D77" s="2">
        <v>5.7313303649721092</v>
      </c>
      <c r="E77" s="2">
        <v>0.20082447687035621</v>
      </c>
      <c r="F77" s="1"/>
      <c r="G77" s="121">
        <v>16.25</v>
      </c>
      <c r="H77" s="121">
        <v>1050</v>
      </c>
    </row>
    <row r="78" spans="2:8">
      <c r="B78" s="121">
        <v>8</v>
      </c>
      <c r="C78" s="136">
        <v>1107.7035899123271</v>
      </c>
      <c r="D78" s="2">
        <v>-32.703589912327061</v>
      </c>
      <c r="E78" s="2">
        <v>-1.1459261493745181</v>
      </c>
      <c r="F78" s="1"/>
      <c r="G78" s="121">
        <v>18.75</v>
      </c>
      <c r="H78" s="121">
        <v>1060</v>
      </c>
    </row>
    <row r="79" spans="2:8">
      <c r="B79" s="121">
        <v>9</v>
      </c>
      <c r="C79" s="136">
        <v>880.80175329969506</v>
      </c>
      <c r="D79" s="2">
        <v>44.198246700304935</v>
      </c>
      <c r="E79" s="2">
        <v>1.5486962375128903</v>
      </c>
      <c r="F79" s="1"/>
      <c r="G79" s="121">
        <v>21.25</v>
      </c>
      <c r="H79" s="121">
        <v>1060</v>
      </c>
    </row>
    <row r="80" spans="2:8">
      <c r="B80" s="121">
        <v>10</v>
      </c>
      <c r="C80" s="136">
        <v>1339.5380751469729</v>
      </c>
      <c r="D80" s="2">
        <v>0.46192485302708519</v>
      </c>
      <c r="E80" s="2">
        <v>1.6185738921897237E-2</v>
      </c>
      <c r="F80" s="1"/>
      <c r="G80" s="121">
        <v>23.75</v>
      </c>
      <c r="H80" s="121">
        <v>1075</v>
      </c>
    </row>
    <row r="81" spans="2:8">
      <c r="B81" s="121">
        <v>11</v>
      </c>
      <c r="C81" s="136">
        <v>1428.3257503432203</v>
      </c>
      <c r="D81" s="2">
        <v>-3.3257503432203066</v>
      </c>
      <c r="E81" s="2">
        <v>-0.11653351496897629</v>
      </c>
      <c r="F81" s="1"/>
      <c r="G81" s="121">
        <v>26.25</v>
      </c>
      <c r="H81" s="121">
        <v>1075</v>
      </c>
    </row>
    <row r="82" spans="2:8">
      <c r="B82" s="121">
        <v>12</v>
      </c>
      <c r="C82" s="136">
        <v>1191.5586164865606</v>
      </c>
      <c r="D82" s="2">
        <v>-41.558616486560595</v>
      </c>
      <c r="E82" s="2">
        <v>-1.4562042115696303</v>
      </c>
      <c r="F82" s="1"/>
      <c r="G82" s="121">
        <v>28.75</v>
      </c>
      <c r="H82" s="121">
        <v>1080</v>
      </c>
    </row>
    <row r="83" spans="2:8">
      <c r="B83" s="121">
        <v>13</v>
      </c>
      <c r="C83" s="136">
        <v>1063.3097523142035</v>
      </c>
      <c r="D83" s="2">
        <v>-3.3097523142034788</v>
      </c>
      <c r="E83" s="2">
        <v>-0.11597294777014638</v>
      </c>
      <c r="F83" s="1"/>
      <c r="G83" s="121">
        <v>31.25</v>
      </c>
      <c r="H83" s="121">
        <v>1080</v>
      </c>
    </row>
    <row r="84" spans="2:8">
      <c r="B84" s="121">
        <v>14</v>
      </c>
      <c r="C84" s="136">
        <v>1512.1807769174541</v>
      </c>
      <c r="D84" s="2">
        <v>32.819223082545932</v>
      </c>
      <c r="E84" s="2">
        <v>1.1499779086414397</v>
      </c>
      <c r="F84" s="1"/>
      <c r="G84" s="121">
        <v>33.75</v>
      </c>
      <c r="H84" s="121">
        <v>1140</v>
      </c>
    </row>
    <row r="85" spans="2:8">
      <c r="B85" s="121">
        <v>15</v>
      </c>
      <c r="C85" s="136">
        <v>1152.0974275104506</v>
      </c>
      <c r="D85" s="2">
        <v>-12.097427510450643</v>
      </c>
      <c r="E85" s="2">
        <v>-0.42389103341718265</v>
      </c>
      <c r="F85" s="1"/>
      <c r="G85" s="121">
        <v>36.25</v>
      </c>
      <c r="H85" s="121">
        <v>1140</v>
      </c>
    </row>
    <row r="86" spans="2:8">
      <c r="B86" s="121">
        <v>16</v>
      </c>
      <c r="C86" s="136">
        <v>1107.7035899123271</v>
      </c>
      <c r="D86" s="2">
        <v>-32.703589912327061</v>
      </c>
      <c r="E86" s="2">
        <v>-1.1459261493745181</v>
      </c>
      <c r="F86" s="1"/>
      <c r="G86" s="121">
        <v>38.75</v>
      </c>
      <c r="H86" s="121">
        <v>1150</v>
      </c>
    </row>
    <row r="87" spans="2:8">
      <c r="B87" s="121">
        <v>17</v>
      </c>
      <c r="C87" s="136">
        <v>1581.2378576256463</v>
      </c>
      <c r="D87" s="2">
        <v>38.762142374353743</v>
      </c>
      <c r="E87" s="2">
        <v>1.3582164120706273</v>
      </c>
      <c r="F87" s="1"/>
      <c r="G87" s="121">
        <v>41.25</v>
      </c>
      <c r="H87" s="121">
        <v>1150</v>
      </c>
    </row>
    <row r="88" spans="2:8">
      <c r="B88" s="121">
        <v>18</v>
      </c>
      <c r="C88" s="136">
        <v>1038.6465092041346</v>
      </c>
      <c r="D88" s="2">
        <v>11.353490795865355</v>
      </c>
      <c r="E88" s="2">
        <v>0.3978236647580094</v>
      </c>
      <c r="F88" s="1"/>
      <c r="G88" s="121">
        <v>43.75</v>
      </c>
      <c r="H88" s="121">
        <v>1175</v>
      </c>
    </row>
    <row r="89" spans="2:8">
      <c r="B89" s="121">
        <v>19</v>
      </c>
      <c r="C89" s="136">
        <v>1309.9421834148905</v>
      </c>
      <c r="D89" s="2">
        <v>5.7816585109549123E-2</v>
      </c>
      <c r="E89" s="2">
        <v>2.0258796334648443E-3</v>
      </c>
      <c r="F89" s="1"/>
      <c r="G89" s="121">
        <v>46.25</v>
      </c>
      <c r="H89" s="121">
        <v>1175</v>
      </c>
    </row>
    <row r="90" spans="2:8">
      <c r="B90" s="121">
        <v>20</v>
      </c>
      <c r="C90" s="136">
        <v>1610.8337493577285</v>
      </c>
      <c r="D90" s="2">
        <v>34.166250642271507</v>
      </c>
      <c r="E90" s="2">
        <v>1.1971774396028969</v>
      </c>
      <c r="F90" s="1"/>
      <c r="G90" s="121">
        <v>48.75</v>
      </c>
      <c r="H90" s="121">
        <v>1215</v>
      </c>
    </row>
    <row r="91" spans="2:8">
      <c r="B91" s="121">
        <v>21</v>
      </c>
      <c r="C91" s="136">
        <v>1531.911371405509</v>
      </c>
      <c r="D91" s="2">
        <v>33.088628594490956</v>
      </c>
      <c r="E91" s="2">
        <v>1.159417814833728</v>
      </c>
      <c r="F91" s="1"/>
      <c r="G91" s="121">
        <v>51.25</v>
      </c>
      <c r="H91" s="121">
        <v>1215</v>
      </c>
    </row>
    <row r="92" spans="2:8">
      <c r="B92" s="121">
        <v>22</v>
      </c>
      <c r="C92" s="136">
        <v>1245.8177513287119</v>
      </c>
      <c r="D92" s="2">
        <v>-30.817751328711893</v>
      </c>
      <c r="E92" s="2">
        <v>-1.0798468060285003</v>
      </c>
      <c r="F92" s="1"/>
      <c r="G92" s="121">
        <v>53.75</v>
      </c>
      <c r="H92" s="121">
        <v>1275</v>
      </c>
    </row>
    <row r="93" spans="2:8">
      <c r="B93" s="121">
        <v>23</v>
      </c>
      <c r="C93" s="136">
        <v>1275.4136430607944</v>
      </c>
      <c r="D93" s="2">
        <v>-0.41364306079435664</v>
      </c>
      <c r="E93" s="2">
        <v>-1.4493956203043596E-2</v>
      </c>
      <c r="F93" s="1"/>
      <c r="G93" s="121">
        <v>56.25</v>
      </c>
      <c r="H93" s="121">
        <v>1275</v>
      </c>
    </row>
    <row r="94" spans="2:8">
      <c r="B94" s="121">
        <v>24</v>
      </c>
      <c r="C94" s="136">
        <v>1452.9889934532889</v>
      </c>
      <c r="D94" s="2">
        <v>12.011006546711087</v>
      </c>
      <c r="E94" s="2">
        <v>0.42086286303990011</v>
      </c>
      <c r="F94" s="1"/>
      <c r="G94" s="121">
        <v>58.75</v>
      </c>
      <c r="H94" s="121">
        <v>1310</v>
      </c>
    </row>
    <row r="95" spans="2:8">
      <c r="B95" s="121">
        <v>25</v>
      </c>
      <c r="C95" s="136">
        <v>1112.6362385343409</v>
      </c>
      <c r="D95" s="2">
        <v>-32.636238534340919</v>
      </c>
      <c r="E95" s="2">
        <v>-1.1435661728264499</v>
      </c>
      <c r="F95" s="1"/>
      <c r="G95" s="121">
        <v>61.25</v>
      </c>
      <c r="H95" s="121">
        <v>1310</v>
      </c>
    </row>
    <row r="96" spans="2:8">
      <c r="B96" s="121">
        <v>26</v>
      </c>
      <c r="C96" s="136">
        <v>915.33029365379116</v>
      </c>
      <c r="D96" s="2">
        <v>59.669706346208841</v>
      </c>
      <c r="E96" s="2">
        <v>2.0908125686179106</v>
      </c>
      <c r="F96" s="1"/>
      <c r="G96" s="121">
        <v>63.75</v>
      </c>
      <c r="H96" s="121">
        <v>1340</v>
      </c>
    </row>
    <row r="97" spans="2:8">
      <c r="B97" s="121">
        <v>27</v>
      </c>
      <c r="C97" s="136">
        <v>989.32002298399721</v>
      </c>
      <c r="D97" s="2">
        <v>50.679977016002795</v>
      </c>
      <c r="E97" s="2">
        <v>1.7758145533266543</v>
      </c>
      <c r="F97" s="1"/>
      <c r="G97" s="121">
        <v>66.25</v>
      </c>
      <c r="H97" s="121">
        <v>1340</v>
      </c>
    </row>
    <row r="98" spans="2:8">
      <c r="B98" s="121">
        <v>28</v>
      </c>
      <c r="C98" s="136">
        <v>1339.5380751469729</v>
      </c>
      <c r="D98" s="2">
        <v>0.46192485302708519</v>
      </c>
      <c r="E98" s="2">
        <v>1.6185738921897237E-2</v>
      </c>
      <c r="F98" s="1"/>
      <c r="G98" s="121">
        <v>68.75</v>
      </c>
      <c r="H98" s="121">
        <v>1365</v>
      </c>
    </row>
    <row r="99" spans="2:8">
      <c r="B99" s="121">
        <v>29</v>
      </c>
      <c r="C99" s="136">
        <v>851.2058615676126</v>
      </c>
      <c r="D99" s="2">
        <v>13.794138432387399</v>
      </c>
      <c r="E99" s="2">
        <v>0.48334338768743362</v>
      </c>
      <c r="F99" s="1"/>
      <c r="G99" s="121">
        <v>71.25</v>
      </c>
      <c r="H99" s="121">
        <v>1365</v>
      </c>
    </row>
    <row r="100" spans="2:8">
      <c r="B100" s="121">
        <v>30</v>
      </c>
      <c r="C100" s="136">
        <v>1216.2218595966294</v>
      </c>
      <c r="D100" s="2">
        <v>-41.221859596629429</v>
      </c>
      <c r="E100" s="2">
        <v>-1.4444043288292741</v>
      </c>
      <c r="F100" s="1"/>
      <c r="G100" s="121">
        <v>73.75</v>
      </c>
      <c r="H100" s="121">
        <v>1365</v>
      </c>
    </row>
    <row r="101" spans="2:8">
      <c r="B101" s="121">
        <v>31</v>
      </c>
      <c r="C101" s="136">
        <v>1112.6362385343409</v>
      </c>
      <c r="D101" s="2">
        <v>-32.636238534340919</v>
      </c>
      <c r="E101" s="2">
        <v>-1.1435661728264499</v>
      </c>
      <c r="F101" s="1"/>
      <c r="G101" s="121">
        <v>76.25</v>
      </c>
      <c r="H101" s="121">
        <v>1365</v>
      </c>
    </row>
    <row r="102" spans="2:8">
      <c r="B102" s="121">
        <v>32</v>
      </c>
      <c r="C102" s="136">
        <v>1477.6522365633577</v>
      </c>
      <c r="D102" s="2">
        <v>22.347763436642254</v>
      </c>
      <c r="E102" s="2">
        <v>0.7830604092925979</v>
      </c>
      <c r="F102" s="1"/>
      <c r="G102" s="121">
        <v>78.75</v>
      </c>
      <c r="H102" s="121">
        <v>1425</v>
      </c>
    </row>
    <row r="103" spans="2:8">
      <c r="B103" s="121">
        <v>33</v>
      </c>
      <c r="C103" s="136">
        <v>1216.2218595966294</v>
      </c>
      <c r="D103" s="2">
        <v>-41.221859596629429</v>
      </c>
      <c r="E103" s="2">
        <v>-1.4444043288292741</v>
      </c>
      <c r="F103" s="1"/>
      <c r="G103" s="121">
        <v>81.25</v>
      </c>
      <c r="H103" s="121">
        <v>1425</v>
      </c>
    </row>
    <row r="104" spans="2:8">
      <c r="B104" s="121">
        <v>34</v>
      </c>
      <c r="C104" s="136">
        <v>1038.6465092041346</v>
      </c>
      <c r="D104" s="2">
        <v>11.353490795865355</v>
      </c>
      <c r="E104" s="2">
        <v>0.3978236647580094</v>
      </c>
      <c r="F104" s="1"/>
      <c r="G104" s="121">
        <v>83.75</v>
      </c>
      <c r="H104" s="121">
        <v>1465</v>
      </c>
    </row>
    <row r="105" spans="2:8">
      <c r="B105" s="121">
        <v>35</v>
      </c>
      <c r="C105" s="136">
        <v>1388.8645613671104</v>
      </c>
      <c r="D105" s="2">
        <v>-23.864561367110355</v>
      </c>
      <c r="E105" s="2">
        <v>-0.83620865437823566</v>
      </c>
      <c r="F105" s="1"/>
      <c r="G105" s="121">
        <v>86.25</v>
      </c>
      <c r="H105" s="121">
        <v>1465</v>
      </c>
    </row>
    <row r="106" spans="2:8">
      <c r="B106" s="121">
        <v>36</v>
      </c>
      <c r="C106" s="136">
        <v>1452.9889934532889</v>
      </c>
      <c r="D106" s="2">
        <v>12.011006546711087</v>
      </c>
      <c r="E106" s="2">
        <v>0.42086286303990011</v>
      </c>
      <c r="F106" s="1"/>
      <c r="G106" s="121">
        <v>88.75</v>
      </c>
      <c r="H106" s="121">
        <v>1500</v>
      </c>
    </row>
    <row r="107" spans="2:8">
      <c r="B107" s="121">
        <v>37</v>
      </c>
      <c r="C107" s="136">
        <v>1245.8177513287119</v>
      </c>
      <c r="D107" s="2">
        <v>-30.817751328711893</v>
      </c>
      <c r="E107" s="2">
        <v>-1.0798468060285003</v>
      </c>
      <c r="F107" s="1"/>
      <c r="G107" s="121">
        <v>91.25</v>
      </c>
      <c r="H107" s="121">
        <v>1545</v>
      </c>
    </row>
    <row r="108" spans="2:8">
      <c r="B108" s="121">
        <v>38</v>
      </c>
      <c r="C108" s="136">
        <v>1388.8645613671104</v>
      </c>
      <c r="D108" s="2">
        <v>-23.864561367110355</v>
      </c>
      <c r="E108" s="2">
        <v>-0.83620865437823566</v>
      </c>
      <c r="F108" s="1"/>
      <c r="G108" s="121">
        <v>93.75</v>
      </c>
      <c r="H108" s="121">
        <v>1565</v>
      </c>
    </row>
    <row r="109" spans="2:8">
      <c r="B109" s="121">
        <v>39</v>
      </c>
      <c r="C109" s="136">
        <v>1152.0974275104506</v>
      </c>
      <c r="D109" s="2">
        <v>-12.097427510450643</v>
      </c>
      <c r="E109" s="2">
        <v>-0.42389103341718265</v>
      </c>
      <c r="F109" s="1"/>
      <c r="G109" s="121">
        <v>96.25</v>
      </c>
      <c r="H109" s="121">
        <v>1620</v>
      </c>
    </row>
    <row r="110" spans="2:8" ht="15.75" thickBot="1">
      <c r="B110" s="122">
        <v>40</v>
      </c>
      <c r="C110" s="137">
        <v>949.85883400788725</v>
      </c>
      <c r="D110" s="138">
        <v>55.141165992112747</v>
      </c>
      <c r="E110" s="138">
        <v>1.9321335726982485</v>
      </c>
      <c r="F110" s="1"/>
      <c r="G110" s="122">
        <v>98.75</v>
      </c>
      <c r="H110" s="122">
        <v>1645</v>
      </c>
    </row>
    <row r="137" spans="3:4">
      <c r="C137" s="133"/>
      <c r="D137" s="133"/>
    </row>
    <row r="138" spans="3:4" ht="15.75" thickBot="1">
      <c r="C138" s="134"/>
      <c r="D138" s="134"/>
    </row>
  </sheetData>
  <sortState xmlns:xlrd2="http://schemas.microsoft.com/office/spreadsheetml/2017/richdata2" ref="H71:H110">
    <sortCondition ref="H71"/>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2993A-26EA-436D-8846-471F0555CFB3}">
  <dimension ref="B1:P51"/>
  <sheetViews>
    <sheetView topLeftCell="A37" zoomScale="96" zoomScaleNormal="96" workbookViewId="0">
      <selection activeCell="S60" sqref="S60"/>
    </sheetView>
  </sheetViews>
  <sheetFormatPr defaultRowHeight="15"/>
  <cols>
    <col min="2" max="2" width="11.42578125" customWidth="1"/>
    <col min="3" max="3" width="7" customWidth="1"/>
    <col min="4" max="4" width="8" customWidth="1"/>
    <col min="5" max="5" width="7.140625" customWidth="1"/>
    <col min="6" max="6" width="8" customWidth="1"/>
    <col min="7" max="7" width="11.5703125" customWidth="1"/>
    <col min="8" max="8" width="11" customWidth="1"/>
    <col min="9" max="9" width="9.85546875" customWidth="1"/>
    <col min="10" max="10" width="15.28515625" customWidth="1"/>
    <col min="11" max="11" width="8.85546875" customWidth="1"/>
  </cols>
  <sheetData>
    <row r="1" spans="2:12" ht="21">
      <c r="B1" s="9" t="s">
        <v>16</v>
      </c>
    </row>
    <row r="2" spans="2:12" ht="21">
      <c r="B2" s="9"/>
      <c r="F2" s="123" t="s">
        <v>58</v>
      </c>
      <c r="G2" s="124"/>
      <c r="H2" s="125"/>
    </row>
    <row r="3" spans="2:12">
      <c r="J3" s="35" t="s">
        <v>27</v>
      </c>
      <c r="K3" s="1"/>
      <c r="L3" s="1"/>
    </row>
    <row r="4" spans="2:12" ht="30.75" customHeight="1">
      <c r="B4" s="6" t="s">
        <v>0</v>
      </c>
      <c r="C4" s="6" t="s">
        <v>1</v>
      </c>
      <c r="D4" s="13" t="s">
        <v>2</v>
      </c>
      <c r="E4" s="6" t="s">
        <v>3</v>
      </c>
      <c r="F4" s="6" t="s">
        <v>4</v>
      </c>
      <c r="G4" s="6" t="s">
        <v>8</v>
      </c>
      <c r="H4" s="14" t="s">
        <v>9</v>
      </c>
      <c r="I4" s="14" t="s">
        <v>13</v>
      </c>
      <c r="J4" s="6" t="s">
        <v>10</v>
      </c>
      <c r="K4" s="6" t="s">
        <v>11</v>
      </c>
      <c r="L4" s="6" t="s">
        <v>12</v>
      </c>
    </row>
    <row r="5" spans="2:12">
      <c r="B5" s="4">
        <v>1</v>
      </c>
      <c r="C5" s="4">
        <v>42</v>
      </c>
      <c r="D5" s="10">
        <v>65</v>
      </c>
      <c r="E5" s="10">
        <v>75</v>
      </c>
      <c r="F5" s="10">
        <v>78</v>
      </c>
      <c r="G5" s="4">
        <v>87</v>
      </c>
      <c r="H5" s="11">
        <f>AVERAGE(C5:G5)</f>
        <v>69.400000000000006</v>
      </c>
      <c r="I5" s="10">
        <f>MAX(C5:G5)-MIN(C5:G5)</f>
        <v>45</v>
      </c>
      <c r="J5" s="7">
        <f>$H$17</f>
        <v>71.933333333333337</v>
      </c>
      <c r="K5" s="15">
        <f t="shared" ref="K5:K16" si="0">$H$17+$H$20*$I$17</f>
        <v>106.60141666666667</v>
      </c>
      <c r="L5" s="15">
        <f t="shared" ref="L5:L16" si="1">$H$17-$H$20*$I$17</f>
        <v>37.265250000000002</v>
      </c>
    </row>
    <row r="6" spans="2:12">
      <c r="B6" s="4">
        <v>2</v>
      </c>
      <c r="C6" s="4">
        <v>42</v>
      </c>
      <c r="D6" s="4">
        <v>45</v>
      </c>
      <c r="E6" s="4">
        <v>68</v>
      </c>
      <c r="F6" s="4">
        <v>72</v>
      </c>
      <c r="G6" s="4">
        <v>90</v>
      </c>
      <c r="H6" s="11">
        <f>AVERAGE(C6:G6)</f>
        <v>63.4</v>
      </c>
      <c r="I6" s="4">
        <f t="shared" ref="I6:I16" si="2">MAX(C6:G6)-MIN(C6:G6)</f>
        <v>48</v>
      </c>
      <c r="J6" s="7">
        <f t="shared" ref="J6:J16" si="3">$H$17</f>
        <v>71.933333333333337</v>
      </c>
      <c r="K6" s="16">
        <f t="shared" si="0"/>
        <v>106.60141666666667</v>
      </c>
      <c r="L6" s="16">
        <f t="shared" si="1"/>
        <v>37.265250000000002</v>
      </c>
    </row>
    <row r="7" spans="2:12">
      <c r="B7" s="4">
        <v>3</v>
      </c>
      <c r="C7" s="4">
        <v>19</v>
      </c>
      <c r="D7" s="4">
        <v>24</v>
      </c>
      <c r="E7" s="4">
        <v>80</v>
      </c>
      <c r="F7" s="4">
        <v>81</v>
      </c>
      <c r="G7" s="4">
        <v>81</v>
      </c>
      <c r="H7" s="11">
        <f t="shared" ref="H7:H16" si="4">AVERAGE(C7:G7)</f>
        <v>57</v>
      </c>
      <c r="I7" s="4">
        <f t="shared" si="2"/>
        <v>62</v>
      </c>
      <c r="J7" s="7">
        <f t="shared" si="3"/>
        <v>71.933333333333337</v>
      </c>
      <c r="K7" s="16">
        <f t="shared" si="0"/>
        <v>106.60141666666667</v>
      </c>
      <c r="L7" s="16">
        <f t="shared" si="1"/>
        <v>37.265250000000002</v>
      </c>
    </row>
    <row r="8" spans="2:12">
      <c r="B8" s="4">
        <v>4</v>
      </c>
      <c r="C8" s="4">
        <v>36</v>
      </c>
      <c r="D8" s="4">
        <v>54</v>
      </c>
      <c r="E8" s="4">
        <v>89</v>
      </c>
      <c r="F8" s="4">
        <v>77</v>
      </c>
      <c r="G8" s="4">
        <v>84</v>
      </c>
      <c r="H8" s="11">
        <f t="shared" si="4"/>
        <v>68</v>
      </c>
      <c r="I8" s="4">
        <f t="shared" si="2"/>
        <v>53</v>
      </c>
      <c r="J8" s="7">
        <f t="shared" si="3"/>
        <v>71.933333333333337</v>
      </c>
      <c r="K8" s="16">
        <f t="shared" si="0"/>
        <v>106.60141666666667</v>
      </c>
      <c r="L8" s="16">
        <f t="shared" si="1"/>
        <v>37.265250000000002</v>
      </c>
    </row>
    <row r="9" spans="2:12">
      <c r="B9" s="4">
        <v>5</v>
      </c>
      <c r="C9" s="4">
        <v>42</v>
      </c>
      <c r="D9" s="4">
        <v>51</v>
      </c>
      <c r="E9" s="4">
        <v>57</v>
      </c>
      <c r="F9" s="4">
        <v>59</v>
      </c>
      <c r="G9" s="4">
        <v>78</v>
      </c>
      <c r="H9" s="11">
        <f t="shared" si="4"/>
        <v>57.4</v>
      </c>
      <c r="I9" s="4">
        <f t="shared" si="2"/>
        <v>36</v>
      </c>
      <c r="J9" s="7">
        <f t="shared" si="3"/>
        <v>71.933333333333337</v>
      </c>
      <c r="K9" s="16">
        <f t="shared" si="0"/>
        <v>106.60141666666667</v>
      </c>
      <c r="L9" s="16">
        <f t="shared" si="1"/>
        <v>37.265250000000002</v>
      </c>
    </row>
    <row r="10" spans="2:12">
      <c r="B10" s="4">
        <v>6</v>
      </c>
      <c r="C10" s="4">
        <v>51</v>
      </c>
      <c r="D10" s="4">
        <v>74</v>
      </c>
      <c r="E10" s="4">
        <v>75</v>
      </c>
      <c r="F10" s="4">
        <v>78</v>
      </c>
      <c r="G10" s="4">
        <v>132</v>
      </c>
      <c r="H10" s="11">
        <f t="shared" si="4"/>
        <v>82</v>
      </c>
      <c r="I10" s="4">
        <f t="shared" si="2"/>
        <v>81</v>
      </c>
      <c r="J10" s="7">
        <f t="shared" si="3"/>
        <v>71.933333333333337</v>
      </c>
      <c r="K10" s="16">
        <f t="shared" si="0"/>
        <v>106.60141666666667</v>
      </c>
      <c r="L10" s="16">
        <f t="shared" si="1"/>
        <v>37.265250000000002</v>
      </c>
    </row>
    <row r="11" spans="2:12">
      <c r="B11" s="4">
        <v>7</v>
      </c>
      <c r="C11" s="4">
        <v>60</v>
      </c>
      <c r="D11" s="4">
        <v>60</v>
      </c>
      <c r="E11" s="4">
        <v>72</v>
      </c>
      <c r="F11" s="4">
        <v>95</v>
      </c>
      <c r="G11" s="4">
        <v>138</v>
      </c>
      <c r="H11" s="11">
        <f t="shared" si="4"/>
        <v>85</v>
      </c>
      <c r="I11" s="4">
        <f t="shared" si="2"/>
        <v>78</v>
      </c>
      <c r="J11" s="7">
        <f t="shared" si="3"/>
        <v>71.933333333333337</v>
      </c>
      <c r="K11" s="16">
        <f t="shared" si="0"/>
        <v>106.60141666666667</v>
      </c>
      <c r="L11" s="16">
        <f t="shared" si="1"/>
        <v>37.265250000000002</v>
      </c>
    </row>
    <row r="12" spans="2:12">
      <c r="B12" s="4">
        <v>8</v>
      </c>
      <c r="C12" s="4">
        <v>18</v>
      </c>
      <c r="D12" s="4">
        <v>20</v>
      </c>
      <c r="E12" s="4">
        <v>27</v>
      </c>
      <c r="F12" s="4">
        <v>42</v>
      </c>
      <c r="G12" s="4">
        <v>60</v>
      </c>
      <c r="H12" s="11">
        <f t="shared" si="4"/>
        <v>33.4</v>
      </c>
      <c r="I12" s="4">
        <f t="shared" si="2"/>
        <v>42</v>
      </c>
      <c r="J12" s="7">
        <f t="shared" si="3"/>
        <v>71.933333333333337</v>
      </c>
      <c r="K12" s="16">
        <f t="shared" si="0"/>
        <v>106.60141666666667</v>
      </c>
      <c r="L12" s="16">
        <f t="shared" si="1"/>
        <v>37.265250000000002</v>
      </c>
    </row>
    <row r="13" spans="2:12">
      <c r="B13" s="4">
        <v>9</v>
      </c>
      <c r="C13" s="4">
        <v>15</v>
      </c>
      <c r="D13" s="4">
        <v>30</v>
      </c>
      <c r="E13" s="4">
        <v>39</v>
      </c>
      <c r="F13" s="4">
        <v>62</v>
      </c>
      <c r="G13" s="4">
        <v>84</v>
      </c>
      <c r="H13" s="11">
        <f t="shared" si="4"/>
        <v>46</v>
      </c>
      <c r="I13" s="4">
        <f t="shared" si="2"/>
        <v>69</v>
      </c>
      <c r="J13" s="7">
        <f t="shared" si="3"/>
        <v>71.933333333333337</v>
      </c>
      <c r="K13" s="16">
        <f t="shared" si="0"/>
        <v>106.60141666666667</v>
      </c>
      <c r="L13" s="16">
        <f t="shared" si="1"/>
        <v>37.265250000000002</v>
      </c>
    </row>
    <row r="14" spans="2:12">
      <c r="B14" s="4">
        <v>10</v>
      </c>
      <c r="C14" s="4">
        <v>69</v>
      </c>
      <c r="D14" s="4">
        <v>109</v>
      </c>
      <c r="E14" s="4">
        <v>113</v>
      </c>
      <c r="F14" s="4">
        <v>118</v>
      </c>
      <c r="G14" s="4">
        <v>153</v>
      </c>
      <c r="H14" s="11">
        <f t="shared" si="4"/>
        <v>112.4</v>
      </c>
      <c r="I14" s="4">
        <f t="shared" si="2"/>
        <v>84</v>
      </c>
      <c r="J14" s="7">
        <f t="shared" si="3"/>
        <v>71.933333333333337</v>
      </c>
      <c r="K14" s="16">
        <f t="shared" si="0"/>
        <v>106.60141666666667</v>
      </c>
      <c r="L14" s="16">
        <f t="shared" si="1"/>
        <v>37.265250000000002</v>
      </c>
    </row>
    <row r="15" spans="2:12">
      <c r="B15" s="4">
        <v>11</v>
      </c>
      <c r="C15" s="4">
        <v>64</v>
      </c>
      <c r="D15" s="4">
        <v>90</v>
      </c>
      <c r="E15" s="4">
        <v>93</v>
      </c>
      <c r="F15" s="4">
        <v>109</v>
      </c>
      <c r="G15" s="4">
        <v>112</v>
      </c>
      <c r="H15" s="11">
        <f t="shared" si="4"/>
        <v>93.6</v>
      </c>
      <c r="I15" s="4">
        <f t="shared" si="2"/>
        <v>48</v>
      </c>
      <c r="J15" s="7">
        <f t="shared" si="3"/>
        <v>71.933333333333337</v>
      </c>
      <c r="K15" s="16">
        <f t="shared" si="0"/>
        <v>106.60141666666667</v>
      </c>
      <c r="L15" s="16">
        <f t="shared" si="1"/>
        <v>37.265250000000002</v>
      </c>
    </row>
    <row r="16" spans="2:12">
      <c r="B16" s="5">
        <v>12</v>
      </c>
      <c r="C16" s="5">
        <v>61</v>
      </c>
      <c r="D16" s="5">
        <v>78</v>
      </c>
      <c r="E16" s="5">
        <v>94</v>
      </c>
      <c r="F16" s="5">
        <v>109</v>
      </c>
      <c r="G16" s="5">
        <v>136</v>
      </c>
      <c r="H16" s="12">
        <f t="shared" si="4"/>
        <v>95.6</v>
      </c>
      <c r="I16" s="5">
        <f t="shared" si="2"/>
        <v>75</v>
      </c>
      <c r="J16" s="8">
        <f t="shared" si="3"/>
        <v>71.933333333333337</v>
      </c>
      <c r="K16" s="17">
        <f t="shared" si="0"/>
        <v>106.60141666666667</v>
      </c>
      <c r="L16" s="17">
        <f t="shared" si="1"/>
        <v>37.265250000000002</v>
      </c>
    </row>
    <row r="17" spans="5:16">
      <c r="F17" s="34"/>
      <c r="G17" s="35" t="s">
        <v>14</v>
      </c>
      <c r="H17" s="18">
        <f>AVERAGE(H5:H16)</f>
        <v>71.933333333333337</v>
      </c>
      <c r="I17" s="18">
        <f>AVERAGE(I5:I16)</f>
        <v>60.083333333333336</v>
      </c>
    </row>
    <row r="18" spans="5:16">
      <c r="E18" s="34"/>
      <c r="F18" s="34"/>
      <c r="G18" s="35" t="s">
        <v>5</v>
      </c>
      <c r="H18" s="1">
        <v>12</v>
      </c>
    </row>
    <row r="19" spans="5:16">
      <c r="E19" s="34"/>
      <c r="F19" s="34"/>
      <c r="G19" s="35" t="s">
        <v>6</v>
      </c>
      <c r="H19" s="1">
        <v>5</v>
      </c>
    </row>
    <row r="20" spans="5:16" ht="18">
      <c r="E20" s="34" t="s">
        <v>36</v>
      </c>
      <c r="F20" s="34"/>
      <c r="G20" s="34"/>
      <c r="H20" s="1">
        <v>0.57699999999999996</v>
      </c>
      <c r="P20" s="19"/>
    </row>
    <row r="30" spans="5:16" ht="18.75">
      <c r="F30" s="123" t="s">
        <v>17</v>
      </c>
      <c r="G30" s="124"/>
      <c r="H30" s="125"/>
    </row>
    <row r="32" spans="5:16">
      <c r="J32" s="35" t="s">
        <v>27</v>
      </c>
      <c r="L32" s="24"/>
      <c r="M32" s="25" t="s">
        <v>20</v>
      </c>
      <c r="N32" s="24"/>
      <c r="O32" s="1"/>
    </row>
    <row r="33" spans="2:15" ht="45">
      <c r="B33" s="6" t="s">
        <v>0</v>
      </c>
      <c r="C33" s="6" t="s">
        <v>1</v>
      </c>
      <c r="D33" s="13" t="s">
        <v>2</v>
      </c>
      <c r="E33" s="6" t="s">
        <v>3</v>
      </c>
      <c r="F33" s="6" t="s">
        <v>4</v>
      </c>
      <c r="G33" s="6" t="s">
        <v>8</v>
      </c>
      <c r="H33" s="14" t="s">
        <v>9</v>
      </c>
      <c r="I33" s="14" t="s">
        <v>13</v>
      </c>
      <c r="J33" s="6" t="s">
        <v>10</v>
      </c>
      <c r="K33" s="6" t="s">
        <v>11</v>
      </c>
      <c r="L33" s="6" t="s">
        <v>12</v>
      </c>
      <c r="M33" s="14" t="s">
        <v>21</v>
      </c>
      <c r="N33" s="14" t="s">
        <v>22</v>
      </c>
      <c r="O33" s="14" t="s">
        <v>23</v>
      </c>
    </row>
    <row r="34" spans="2:15">
      <c r="B34" s="4">
        <v>1</v>
      </c>
      <c r="C34" s="4">
        <v>42</v>
      </c>
      <c r="D34" s="10">
        <v>65</v>
      </c>
      <c r="E34" s="10">
        <v>75</v>
      </c>
      <c r="F34" s="10">
        <v>78</v>
      </c>
      <c r="G34" s="4">
        <v>87</v>
      </c>
      <c r="H34" s="11">
        <f>AVERAGE(C34:G34)</f>
        <v>69.400000000000006</v>
      </c>
      <c r="I34" s="10">
        <f>MAX(C34:G34)-MIN(C34:G34)</f>
        <v>45</v>
      </c>
      <c r="J34" s="7">
        <f>$H$17</f>
        <v>71.933333333333337</v>
      </c>
      <c r="K34" s="15">
        <f t="shared" ref="K34:K45" si="5">$H$17+$H$20*$I$17</f>
        <v>106.60141666666667</v>
      </c>
      <c r="L34" s="15">
        <f t="shared" ref="L34:L45" si="6">$H$17-$H$20*$I$17</f>
        <v>37.265250000000002</v>
      </c>
      <c r="M34" s="15">
        <f t="shared" ref="M34:M45" si="7">$H$47</f>
        <v>71.740000000000009</v>
      </c>
      <c r="N34" s="15">
        <f t="shared" ref="N34:N45" si="8">$H$47+$H$50*$I$47</f>
        <v>106.07150000000001</v>
      </c>
      <c r="O34" s="15">
        <f t="shared" ref="O34:O45" si="9">$H$47-$H$50*$I$47</f>
        <v>37.408500000000011</v>
      </c>
    </row>
    <row r="35" spans="2:15">
      <c r="B35" s="4">
        <v>2</v>
      </c>
      <c r="C35" s="4">
        <v>42</v>
      </c>
      <c r="D35" s="4">
        <v>45</v>
      </c>
      <c r="E35" s="4">
        <v>68</v>
      </c>
      <c r="F35" s="4">
        <v>72</v>
      </c>
      <c r="G35" s="4">
        <v>90</v>
      </c>
      <c r="H35" s="11">
        <f>AVERAGE(C35:G35)</f>
        <v>63.4</v>
      </c>
      <c r="I35" s="4">
        <f t="shared" ref="I35:I45" si="10">MAX(C35:G35)-MIN(C35:G35)</f>
        <v>48</v>
      </c>
      <c r="J35" s="7">
        <f t="shared" ref="J35:J45" si="11">$H$17</f>
        <v>71.933333333333337</v>
      </c>
      <c r="K35" s="16">
        <f t="shared" si="5"/>
        <v>106.60141666666667</v>
      </c>
      <c r="L35" s="16">
        <f t="shared" si="6"/>
        <v>37.265250000000002</v>
      </c>
      <c r="M35" s="16">
        <f t="shared" si="7"/>
        <v>71.740000000000009</v>
      </c>
      <c r="N35" s="16">
        <f t="shared" si="8"/>
        <v>106.07150000000001</v>
      </c>
      <c r="O35" s="16">
        <f t="shared" si="9"/>
        <v>37.408500000000011</v>
      </c>
    </row>
    <row r="36" spans="2:15">
      <c r="B36" s="4">
        <v>3</v>
      </c>
      <c r="C36" s="4">
        <v>19</v>
      </c>
      <c r="D36" s="4">
        <v>24</v>
      </c>
      <c r="E36" s="4">
        <v>80</v>
      </c>
      <c r="F36" s="4">
        <v>81</v>
      </c>
      <c r="G36" s="4">
        <v>81</v>
      </c>
      <c r="H36" s="11">
        <f t="shared" ref="H36:H45" si="12">AVERAGE(C36:G36)</f>
        <v>57</v>
      </c>
      <c r="I36" s="4">
        <f t="shared" si="10"/>
        <v>62</v>
      </c>
      <c r="J36" s="7">
        <f t="shared" si="11"/>
        <v>71.933333333333337</v>
      </c>
      <c r="K36" s="16">
        <f t="shared" si="5"/>
        <v>106.60141666666667</v>
      </c>
      <c r="L36" s="16">
        <f t="shared" si="6"/>
        <v>37.265250000000002</v>
      </c>
      <c r="M36" s="16">
        <f t="shared" si="7"/>
        <v>71.740000000000009</v>
      </c>
      <c r="N36" s="16">
        <f t="shared" si="8"/>
        <v>106.07150000000001</v>
      </c>
      <c r="O36" s="16">
        <f t="shared" si="9"/>
        <v>37.408500000000011</v>
      </c>
    </row>
    <row r="37" spans="2:15">
      <c r="B37" s="4">
        <v>4</v>
      </c>
      <c r="C37" s="4">
        <v>36</v>
      </c>
      <c r="D37" s="4">
        <v>54</v>
      </c>
      <c r="E37" s="4">
        <v>89</v>
      </c>
      <c r="F37" s="4">
        <v>77</v>
      </c>
      <c r="G37" s="4">
        <v>84</v>
      </c>
      <c r="H37" s="11">
        <f t="shared" si="12"/>
        <v>68</v>
      </c>
      <c r="I37" s="4">
        <f t="shared" si="10"/>
        <v>53</v>
      </c>
      <c r="J37" s="7">
        <f t="shared" si="11"/>
        <v>71.933333333333337</v>
      </c>
      <c r="K37" s="16">
        <f t="shared" si="5"/>
        <v>106.60141666666667</v>
      </c>
      <c r="L37" s="16">
        <f t="shared" si="6"/>
        <v>37.265250000000002</v>
      </c>
      <c r="M37" s="16">
        <f t="shared" si="7"/>
        <v>71.740000000000009</v>
      </c>
      <c r="N37" s="16">
        <f t="shared" si="8"/>
        <v>106.07150000000001</v>
      </c>
      <c r="O37" s="16">
        <f t="shared" si="9"/>
        <v>37.408500000000011</v>
      </c>
    </row>
    <row r="38" spans="2:15">
      <c r="B38" s="4">
        <v>5</v>
      </c>
      <c r="C38" s="4">
        <v>42</v>
      </c>
      <c r="D38" s="4">
        <v>51</v>
      </c>
      <c r="E38" s="4">
        <v>57</v>
      </c>
      <c r="F38" s="4">
        <v>59</v>
      </c>
      <c r="G38" s="4">
        <v>78</v>
      </c>
      <c r="H38" s="11">
        <f t="shared" si="12"/>
        <v>57.4</v>
      </c>
      <c r="I38" s="4">
        <f t="shared" si="10"/>
        <v>36</v>
      </c>
      <c r="J38" s="7">
        <f t="shared" si="11"/>
        <v>71.933333333333337</v>
      </c>
      <c r="K38" s="16">
        <f t="shared" si="5"/>
        <v>106.60141666666667</v>
      </c>
      <c r="L38" s="16">
        <f t="shared" si="6"/>
        <v>37.265250000000002</v>
      </c>
      <c r="M38" s="16">
        <f t="shared" si="7"/>
        <v>71.740000000000009</v>
      </c>
      <c r="N38" s="16">
        <f t="shared" si="8"/>
        <v>106.07150000000001</v>
      </c>
      <c r="O38" s="16">
        <f t="shared" si="9"/>
        <v>37.408500000000011</v>
      </c>
    </row>
    <row r="39" spans="2:15">
      <c r="B39" s="4">
        <v>6</v>
      </c>
      <c r="C39" s="4">
        <v>51</v>
      </c>
      <c r="D39" s="4">
        <v>74</v>
      </c>
      <c r="E39" s="4">
        <v>75</v>
      </c>
      <c r="F39" s="4">
        <v>78</v>
      </c>
      <c r="G39" s="4">
        <v>132</v>
      </c>
      <c r="H39" s="11">
        <f t="shared" si="12"/>
        <v>82</v>
      </c>
      <c r="I39" s="4">
        <f t="shared" si="10"/>
        <v>81</v>
      </c>
      <c r="J39" s="7">
        <f t="shared" si="11"/>
        <v>71.933333333333337</v>
      </c>
      <c r="K39" s="16">
        <f t="shared" si="5"/>
        <v>106.60141666666667</v>
      </c>
      <c r="L39" s="16">
        <f t="shared" si="6"/>
        <v>37.265250000000002</v>
      </c>
      <c r="M39" s="16">
        <f t="shared" si="7"/>
        <v>71.740000000000009</v>
      </c>
      <c r="N39" s="16">
        <f t="shared" si="8"/>
        <v>106.07150000000001</v>
      </c>
      <c r="O39" s="16">
        <f t="shared" si="9"/>
        <v>37.408500000000011</v>
      </c>
    </row>
    <row r="40" spans="2:15">
      <c r="B40" s="4">
        <v>7</v>
      </c>
      <c r="C40" s="4">
        <v>60</v>
      </c>
      <c r="D40" s="4">
        <v>60</v>
      </c>
      <c r="E40" s="4">
        <v>72</v>
      </c>
      <c r="F40" s="4">
        <v>95</v>
      </c>
      <c r="G40" s="4">
        <v>138</v>
      </c>
      <c r="H40" s="11">
        <f t="shared" si="12"/>
        <v>85</v>
      </c>
      <c r="I40" s="4">
        <f t="shared" si="10"/>
        <v>78</v>
      </c>
      <c r="J40" s="7">
        <f t="shared" si="11"/>
        <v>71.933333333333337</v>
      </c>
      <c r="K40" s="16">
        <f t="shared" si="5"/>
        <v>106.60141666666667</v>
      </c>
      <c r="L40" s="16">
        <f t="shared" si="6"/>
        <v>37.265250000000002</v>
      </c>
      <c r="M40" s="16">
        <f t="shared" si="7"/>
        <v>71.740000000000009</v>
      </c>
      <c r="N40" s="16">
        <f t="shared" si="8"/>
        <v>106.07150000000001</v>
      </c>
      <c r="O40" s="16">
        <f t="shared" si="9"/>
        <v>37.408500000000011</v>
      </c>
    </row>
    <row r="41" spans="2:15">
      <c r="B41" s="20">
        <v>8</v>
      </c>
      <c r="C41" s="20">
        <v>18</v>
      </c>
      <c r="D41" s="20">
        <v>20</v>
      </c>
      <c r="E41" s="20">
        <v>27</v>
      </c>
      <c r="F41" s="20">
        <v>42</v>
      </c>
      <c r="G41" s="20">
        <v>60</v>
      </c>
      <c r="H41" s="21">
        <f t="shared" si="12"/>
        <v>33.4</v>
      </c>
      <c r="I41" s="20">
        <f t="shared" si="10"/>
        <v>42</v>
      </c>
      <c r="J41" s="22">
        <f t="shared" si="11"/>
        <v>71.933333333333337</v>
      </c>
      <c r="K41" s="23">
        <f t="shared" si="5"/>
        <v>106.60141666666667</v>
      </c>
      <c r="L41" s="23">
        <f t="shared" si="6"/>
        <v>37.265250000000002</v>
      </c>
      <c r="M41" s="23">
        <f t="shared" si="7"/>
        <v>71.740000000000009</v>
      </c>
      <c r="N41" s="23">
        <f t="shared" si="8"/>
        <v>106.07150000000001</v>
      </c>
      <c r="O41" s="23">
        <f t="shared" si="9"/>
        <v>37.408500000000011</v>
      </c>
    </row>
    <row r="42" spans="2:15">
      <c r="B42" s="4">
        <v>9</v>
      </c>
      <c r="C42" s="4">
        <v>15</v>
      </c>
      <c r="D42" s="4">
        <v>30</v>
      </c>
      <c r="E42" s="4">
        <v>39</v>
      </c>
      <c r="F42" s="4">
        <v>62</v>
      </c>
      <c r="G42" s="4">
        <v>84</v>
      </c>
      <c r="H42" s="11">
        <f t="shared" si="12"/>
        <v>46</v>
      </c>
      <c r="I42" s="4">
        <f t="shared" si="10"/>
        <v>69</v>
      </c>
      <c r="J42" s="7">
        <f t="shared" si="11"/>
        <v>71.933333333333337</v>
      </c>
      <c r="K42" s="16">
        <f t="shared" si="5"/>
        <v>106.60141666666667</v>
      </c>
      <c r="L42" s="16">
        <f t="shared" si="6"/>
        <v>37.265250000000002</v>
      </c>
      <c r="M42" s="16">
        <f t="shared" si="7"/>
        <v>71.740000000000009</v>
      </c>
      <c r="N42" s="16">
        <f t="shared" si="8"/>
        <v>106.07150000000001</v>
      </c>
      <c r="O42" s="16">
        <f t="shared" si="9"/>
        <v>37.408500000000011</v>
      </c>
    </row>
    <row r="43" spans="2:15">
      <c r="B43" s="20">
        <v>10</v>
      </c>
      <c r="C43" s="20">
        <v>69</v>
      </c>
      <c r="D43" s="20">
        <v>109</v>
      </c>
      <c r="E43" s="20">
        <v>113</v>
      </c>
      <c r="F43" s="20">
        <v>118</v>
      </c>
      <c r="G43" s="20">
        <v>153</v>
      </c>
      <c r="H43" s="21">
        <f t="shared" si="12"/>
        <v>112.4</v>
      </c>
      <c r="I43" s="20">
        <f t="shared" si="10"/>
        <v>84</v>
      </c>
      <c r="J43" s="22">
        <f t="shared" si="11"/>
        <v>71.933333333333337</v>
      </c>
      <c r="K43" s="23">
        <f t="shared" si="5"/>
        <v>106.60141666666667</v>
      </c>
      <c r="L43" s="23">
        <f t="shared" si="6"/>
        <v>37.265250000000002</v>
      </c>
      <c r="M43" s="23">
        <f t="shared" si="7"/>
        <v>71.740000000000009</v>
      </c>
      <c r="N43" s="23">
        <f t="shared" si="8"/>
        <v>106.07150000000001</v>
      </c>
      <c r="O43" s="23">
        <f t="shared" si="9"/>
        <v>37.408500000000011</v>
      </c>
    </row>
    <row r="44" spans="2:15">
      <c r="B44" s="4">
        <v>11</v>
      </c>
      <c r="C44" s="4">
        <v>64</v>
      </c>
      <c r="D44" s="4">
        <v>90</v>
      </c>
      <c r="E44" s="4">
        <v>93</v>
      </c>
      <c r="F44" s="4">
        <v>109</v>
      </c>
      <c r="G44" s="4">
        <v>112</v>
      </c>
      <c r="H44" s="11">
        <f t="shared" si="12"/>
        <v>93.6</v>
      </c>
      <c r="I44" s="4">
        <f t="shared" si="10"/>
        <v>48</v>
      </c>
      <c r="J44" s="7">
        <f t="shared" si="11"/>
        <v>71.933333333333337</v>
      </c>
      <c r="K44" s="16">
        <f t="shared" si="5"/>
        <v>106.60141666666667</v>
      </c>
      <c r="L44" s="16">
        <f t="shared" si="6"/>
        <v>37.265250000000002</v>
      </c>
      <c r="M44" s="16">
        <f t="shared" si="7"/>
        <v>71.740000000000009</v>
      </c>
      <c r="N44" s="16">
        <f t="shared" si="8"/>
        <v>106.07150000000001</v>
      </c>
      <c r="O44" s="16">
        <f t="shared" si="9"/>
        <v>37.408500000000011</v>
      </c>
    </row>
    <row r="45" spans="2:15">
      <c r="B45" s="5">
        <v>12</v>
      </c>
      <c r="C45" s="5">
        <v>61</v>
      </c>
      <c r="D45" s="5">
        <v>78</v>
      </c>
      <c r="E45" s="5">
        <v>94</v>
      </c>
      <c r="F45" s="5">
        <v>109</v>
      </c>
      <c r="G45" s="5">
        <v>136</v>
      </c>
      <c r="H45" s="12">
        <f t="shared" si="12"/>
        <v>95.6</v>
      </c>
      <c r="I45" s="5">
        <f t="shared" si="10"/>
        <v>75</v>
      </c>
      <c r="J45" s="8">
        <f t="shared" si="11"/>
        <v>71.933333333333337</v>
      </c>
      <c r="K45" s="17">
        <f t="shared" si="5"/>
        <v>106.60141666666667</v>
      </c>
      <c r="L45" s="17">
        <f t="shared" si="6"/>
        <v>37.265250000000002</v>
      </c>
      <c r="M45" s="17">
        <f t="shared" si="7"/>
        <v>71.740000000000009</v>
      </c>
      <c r="N45" s="17">
        <f t="shared" si="8"/>
        <v>106.07150000000001</v>
      </c>
      <c r="O45" s="17">
        <f t="shared" si="9"/>
        <v>37.408500000000011</v>
      </c>
    </row>
    <row r="46" spans="2:15">
      <c r="E46" s="34"/>
      <c r="F46" s="34"/>
      <c r="G46" s="35" t="s">
        <v>14</v>
      </c>
      <c r="H46" s="18">
        <f>AVERAGE(H34:H45)</f>
        <v>71.933333333333337</v>
      </c>
      <c r="I46" s="18">
        <f>AVERAGE(I34:I45)</f>
        <v>60.083333333333336</v>
      </c>
    </row>
    <row r="47" spans="2:15">
      <c r="E47" s="34"/>
      <c r="F47" s="52" t="s">
        <v>19</v>
      </c>
      <c r="G47" s="34"/>
      <c r="H47" s="18">
        <f>(SUM(H34:H45)-H41-H43)/(H48-H51)</f>
        <v>71.740000000000009</v>
      </c>
      <c r="I47" s="18">
        <f>(SUM(I34:I45)-I41-I43)/(H48-H51)</f>
        <v>59.5</v>
      </c>
    </row>
    <row r="48" spans="2:15">
      <c r="E48" s="34"/>
      <c r="F48" s="34"/>
      <c r="G48" s="35" t="s">
        <v>5</v>
      </c>
      <c r="H48" s="1">
        <v>12</v>
      </c>
    </row>
    <row r="49" spans="5:8">
      <c r="E49" s="34"/>
      <c r="F49" s="34"/>
      <c r="G49" s="35" t="s">
        <v>6</v>
      </c>
      <c r="H49" s="1">
        <v>5</v>
      </c>
    </row>
    <row r="50" spans="5:8" ht="18">
      <c r="E50" s="34" t="s">
        <v>36</v>
      </c>
      <c r="F50" s="34"/>
      <c r="G50" s="34"/>
      <c r="H50" s="1">
        <v>0.57699999999999996</v>
      </c>
    </row>
    <row r="51" spans="5:8">
      <c r="E51" s="34"/>
      <c r="F51" s="34"/>
      <c r="G51" s="35" t="s">
        <v>18</v>
      </c>
      <c r="H51" s="1">
        <v>2</v>
      </c>
    </row>
  </sheetData>
  <mergeCells count="2">
    <mergeCell ref="F30:H30"/>
    <mergeCell ref="F2:H2"/>
  </mergeCells>
  <pageMargins left="0.7" right="0.7" top="0.75" bottom="0.75" header="0.3" footer="0.3"/>
  <ignoredErrors>
    <ignoredError sqref="H5:H16 I5:I16 H34:H45 I34:I45"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01E48-12DB-4F20-9C35-07D578D03755}">
  <dimension ref="B1:O52"/>
  <sheetViews>
    <sheetView workbookViewId="0">
      <selection activeCell="P61" sqref="P61"/>
    </sheetView>
  </sheetViews>
  <sheetFormatPr defaultRowHeight="15"/>
  <cols>
    <col min="2" max="2" width="7.28515625" customWidth="1"/>
    <col min="3" max="3" width="6.28515625" customWidth="1"/>
    <col min="4" max="4" width="6.5703125" customWidth="1"/>
    <col min="5" max="5" width="8" customWidth="1"/>
    <col min="6" max="6" width="7.28515625" customWidth="1"/>
    <col min="7" max="7" width="11.28515625" customWidth="1"/>
    <col min="8" max="8" width="9.28515625" customWidth="1"/>
    <col min="9" max="9" width="9.85546875" customWidth="1"/>
    <col min="10" max="10" width="10" customWidth="1"/>
    <col min="11" max="11" width="11.28515625" customWidth="1"/>
    <col min="12" max="12" width="9.5703125" bestFit="1" customWidth="1"/>
    <col min="13" max="13" width="8" customWidth="1"/>
  </cols>
  <sheetData>
    <row r="1" spans="2:12" ht="21">
      <c r="B1" s="9" t="s">
        <v>24</v>
      </c>
    </row>
    <row r="2" spans="2:12" ht="21">
      <c r="B2" s="9"/>
      <c r="G2" s="126" t="s">
        <v>56</v>
      </c>
      <c r="H2" s="124"/>
      <c r="I2" s="125"/>
    </row>
    <row r="3" spans="2:12">
      <c r="J3" s="35" t="s">
        <v>27</v>
      </c>
    </row>
    <row r="4" spans="2:12" ht="30">
      <c r="B4" s="14" t="s">
        <v>0</v>
      </c>
      <c r="C4" s="6" t="s">
        <v>1</v>
      </c>
      <c r="D4" s="13" t="s">
        <v>2</v>
      </c>
      <c r="E4" s="6" t="s">
        <v>3</v>
      </c>
      <c r="F4" s="6" t="s">
        <v>4</v>
      </c>
      <c r="G4" s="6" t="s">
        <v>8</v>
      </c>
      <c r="H4" s="14" t="s">
        <v>25</v>
      </c>
      <c r="I4" s="6" t="s">
        <v>26</v>
      </c>
      <c r="J4" s="14" t="s">
        <v>10</v>
      </c>
      <c r="K4" s="30" t="s">
        <v>11</v>
      </c>
      <c r="L4" s="6" t="s">
        <v>12</v>
      </c>
    </row>
    <row r="5" spans="2:12">
      <c r="B5" s="4">
        <v>1</v>
      </c>
      <c r="C5" s="4">
        <v>42</v>
      </c>
      <c r="D5" s="10">
        <v>65</v>
      </c>
      <c r="E5" s="10">
        <v>75</v>
      </c>
      <c r="F5" s="10">
        <v>78</v>
      </c>
      <c r="G5" s="4">
        <v>87</v>
      </c>
      <c r="H5" s="10">
        <f>AVERAGE(C5:G5)</f>
        <v>69.400000000000006</v>
      </c>
      <c r="I5" s="29">
        <f>STDEV(C5:G5)</f>
        <v>17.213366899011948</v>
      </c>
      <c r="J5" s="31">
        <f>$H$17</f>
        <v>71.933333333333337</v>
      </c>
      <c r="K5" s="26">
        <f>$H$17+$H$20*$I$17</f>
        <v>106.51756017583915</v>
      </c>
      <c r="L5" s="29">
        <f>$H$17-$H$20*$I$17</f>
        <v>37.349106490827531</v>
      </c>
    </row>
    <row r="6" spans="2:12">
      <c r="B6" s="4">
        <v>2</v>
      </c>
      <c r="C6" s="4">
        <v>42</v>
      </c>
      <c r="D6" s="4">
        <v>45</v>
      </c>
      <c r="E6" s="4">
        <v>68</v>
      </c>
      <c r="F6" s="4">
        <v>72</v>
      </c>
      <c r="G6" s="4">
        <v>90</v>
      </c>
      <c r="H6" s="4">
        <f t="shared" ref="H6:H16" si="0">AVERAGE(C6:G6)</f>
        <v>63.4</v>
      </c>
      <c r="I6" s="7">
        <f t="shared" ref="I6:I16" si="1">STDEV(C6:G6)</f>
        <v>19.994999374843704</v>
      </c>
      <c r="J6" s="32">
        <f t="shared" ref="J6:J16" si="2">$H$17</f>
        <v>71.933333333333337</v>
      </c>
      <c r="K6" s="27">
        <f t="shared" ref="K6:K16" si="3">$H$17+$H$20*$I$17</f>
        <v>106.51756017583915</v>
      </c>
      <c r="L6" s="7">
        <f t="shared" ref="L6:L16" si="4">$H$17-$H$20*$I$17</f>
        <v>37.349106490827531</v>
      </c>
    </row>
    <row r="7" spans="2:12">
      <c r="B7" s="4">
        <v>3</v>
      </c>
      <c r="C7" s="4">
        <v>19</v>
      </c>
      <c r="D7" s="4">
        <v>24</v>
      </c>
      <c r="E7" s="4">
        <v>80</v>
      </c>
      <c r="F7" s="4">
        <v>81</v>
      </c>
      <c r="G7" s="4">
        <v>81</v>
      </c>
      <c r="H7" s="4">
        <f t="shared" si="0"/>
        <v>57</v>
      </c>
      <c r="I7" s="7">
        <f t="shared" si="1"/>
        <v>32.45766473423496</v>
      </c>
      <c r="J7" s="32">
        <f t="shared" si="2"/>
        <v>71.933333333333337</v>
      </c>
      <c r="K7" s="27">
        <f t="shared" si="3"/>
        <v>106.51756017583915</v>
      </c>
      <c r="L7" s="7">
        <f t="shared" si="4"/>
        <v>37.349106490827531</v>
      </c>
    </row>
    <row r="8" spans="2:12">
      <c r="B8" s="4">
        <v>4</v>
      </c>
      <c r="C8" s="4">
        <v>36</v>
      </c>
      <c r="D8" s="4">
        <v>54</v>
      </c>
      <c r="E8" s="4">
        <v>89</v>
      </c>
      <c r="F8" s="4">
        <v>77</v>
      </c>
      <c r="G8" s="4">
        <v>84</v>
      </c>
      <c r="H8" s="4">
        <f t="shared" si="0"/>
        <v>68</v>
      </c>
      <c r="I8" s="7">
        <f t="shared" si="1"/>
        <v>22.349496638627009</v>
      </c>
      <c r="J8" s="32">
        <f t="shared" si="2"/>
        <v>71.933333333333337</v>
      </c>
      <c r="K8" s="27">
        <f t="shared" si="3"/>
        <v>106.51756017583915</v>
      </c>
      <c r="L8" s="7">
        <f t="shared" si="4"/>
        <v>37.349106490827531</v>
      </c>
    </row>
    <row r="9" spans="2:12">
      <c r="B9" s="4">
        <v>5</v>
      </c>
      <c r="C9" s="4">
        <v>42</v>
      </c>
      <c r="D9" s="4">
        <v>51</v>
      </c>
      <c r="E9" s="4">
        <v>57</v>
      </c>
      <c r="F9" s="4">
        <v>59</v>
      </c>
      <c r="G9" s="4">
        <v>78</v>
      </c>
      <c r="H9" s="4">
        <f t="shared" si="0"/>
        <v>57.4</v>
      </c>
      <c r="I9" s="7">
        <f t="shared" si="1"/>
        <v>13.277801022759762</v>
      </c>
      <c r="J9" s="32">
        <f t="shared" si="2"/>
        <v>71.933333333333337</v>
      </c>
      <c r="K9" s="27">
        <f t="shared" si="3"/>
        <v>106.51756017583915</v>
      </c>
      <c r="L9" s="7">
        <f t="shared" si="4"/>
        <v>37.349106490827531</v>
      </c>
    </row>
    <row r="10" spans="2:12">
      <c r="B10" s="4">
        <v>6</v>
      </c>
      <c r="C10" s="4">
        <v>51</v>
      </c>
      <c r="D10" s="4">
        <v>74</v>
      </c>
      <c r="E10" s="4">
        <v>75</v>
      </c>
      <c r="F10" s="4">
        <v>78</v>
      </c>
      <c r="G10" s="4">
        <v>132</v>
      </c>
      <c r="H10" s="4">
        <f t="shared" si="0"/>
        <v>82</v>
      </c>
      <c r="I10" s="7">
        <f t="shared" si="1"/>
        <v>29.958304357890484</v>
      </c>
      <c r="J10" s="32">
        <f t="shared" si="2"/>
        <v>71.933333333333337</v>
      </c>
      <c r="K10" s="27">
        <f t="shared" si="3"/>
        <v>106.51756017583915</v>
      </c>
      <c r="L10" s="7">
        <f t="shared" si="4"/>
        <v>37.349106490827531</v>
      </c>
    </row>
    <row r="11" spans="2:12">
      <c r="B11" s="4">
        <v>7</v>
      </c>
      <c r="C11" s="4">
        <v>60</v>
      </c>
      <c r="D11" s="4">
        <v>60</v>
      </c>
      <c r="E11" s="4">
        <v>72</v>
      </c>
      <c r="F11" s="4">
        <v>95</v>
      </c>
      <c r="G11" s="4">
        <v>138</v>
      </c>
      <c r="H11" s="4">
        <f t="shared" si="0"/>
        <v>85</v>
      </c>
      <c r="I11" s="7">
        <f t="shared" si="1"/>
        <v>32.893768406797051</v>
      </c>
      <c r="J11" s="32">
        <f t="shared" si="2"/>
        <v>71.933333333333337</v>
      </c>
      <c r="K11" s="27">
        <f t="shared" si="3"/>
        <v>106.51756017583915</v>
      </c>
      <c r="L11" s="7">
        <f t="shared" si="4"/>
        <v>37.349106490827531</v>
      </c>
    </row>
    <row r="12" spans="2:12">
      <c r="B12" s="4">
        <v>8</v>
      </c>
      <c r="C12" s="4">
        <v>18</v>
      </c>
      <c r="D12" s="4">
        <v>20</v>
      </c>
      <c r="E12" s="4">
        <v>27</v>
      </c>
      <c r="F12" s="4">
        <v>42</v>
      </c>
      <c r="G12" s="4">
        <v>60</v>
      </c>
      <c r="H12" s="4">
        <f t="shared" si="0"/>
        <v>33.4</v>
      </c>
      <c r="I12" s="7">
        <f t="shared" si="1"/>
        <v>17.601136326953437</v>
      </c>
      <c r="J12" s="32">
        <f t="shared" si="2"/>
        <v>71.933333333333337</v>
      </c>
      <c r="K12" s="27">
        <f t="shared" si="3"/>
        <v>106.51756017583915</v>
      </c>
      <c r="L12" s="7">
        <f t="shared" si="4"/>
        <v>37.349106490827531</v>
      </c>
    </row>
    <row r="13" spans="2:12">
      <c r="B13" s="4">
        <v>9</v>
      </c>
      <c r="C13" s="4">
        <v>15</v>
      </c>
      <c r="D13" s="4">
        <v>30</v>
      </c>
      <c r="E13" s="4">
        <v>39</v>
      </c>
      <c r="F13" s="4">
        <v>62</v>
      </c>
      <c r="G13" s="4">
        <v>84</v>
      </c>
      <c r="H13" s="4">
        <f t="shared" si="0"/>
        <v>46</v>
      </c>
      <c r="I13" s="7">
        <f t="shared" si="1"/>
        <v>27.230497608380205</v>
      </c>
      <c r="J13" s="32">
        <f t="shared" si="2"/>
        <v>71.933333333333337</v>
      </c>
      <c r="K13" s="27">
        <f t="shared" si="3"/>
        <v>106.51756017583915</v>
      </c>
      <c r="L13" s="7">
        <f t="shared" si="4"/>
        <v>37.349106490827531</v>
      </c>
    </row>
    <row r="14" spans="2:12">
      <c r="B14" s="4">
        <v>10</v>
      </c>
      <c r="C14" s="4">
        <v>69</v>
      </c>
      <c r="D14" s="4">
        <v>109</v>
      </c>
      <c r="E14" s="4">
        <v>113</v>
      </c>
      <c r="F14" s="4">
        <v>118</v>
      </c>
      <c r="G14" s="4">
        <v>153</v>
      </c>
      <c r="H14" s="4">
        <f t="shared" si="0"/>
        <v>112.4</v>
      </c>
      <c r="I14" s="7">
        <f t="shared" si="1"/>
        <v>29.896488088068125</v>
      </c>
      <c r="J14" s="32">
        <f t="shared" si="2"/>
        <v>71.933333333333337</v>
      </c>
      <c r="K14" s="27">
        <f t="shared" si="3"/>
        <v>106.51756017583915</v>
      </c>
      <c r="L14" s="7">
        <f t="shared" si="4"/>
        <v>37.349106490827531</v>
      </c>
    </row>
    <row r="15" spans="2:12">
      <c r="B15" s="4">
        <v>11</v>
      </c>
      <c r="C15" s="4">
        <v>64</v>
      </c>
      <c r="D15" s="4">
        <v>90</v>
      </c>
      <c r="E15" s="4">
        <v>93</v>
      </c>
      <c r="F15" s="4">
        <v>109</v>
      </c>
      <c r="G15" s="4">
        <v>112</v>
      </c>
      <c r="H15" s="4">
        <f t="shared" si="0"/>
        <v>93.6</v>
      </c>
      <c r="I15" s="7">
        <f t="shared" si="1"/>
        <v>19.138965489283876</v>
      </c>
      <c r="J15" s="32">
        <f t="shared" si="2"/>
        <v>71.933333333333337</v>
      </c>
      <c r="K15" s="27">
        <f t="shared" si="3"/>
        <v>106.51756017583915</v>
      </c>
      <c r="L15" s="7">
        <f t="shared" si="4"/>
        <v>37.349106490827531</v>
      </c>
    </row>
    <row r="16" spans="2:12">
      <c r="B16" s="5">
        <v>12</v>
      </c>
      <c r="C16" s="5">
        <v>61</v>
      </c>
      <c r="D16" s="5">
        <v>78</v>
      </c>
      <c r="E16" s="5">
        <v>94</v>
      </c>
      <c r="F16" s="5">
        <v>109</v>
      </c>
      <c r="G16" s="5">
        <v>136</v>
      </c>
      <c r="H16" s="5">
        <f t="shared" si="0"/>
        <v>95.6</v>
      </c>
      <c r="I16" s="8">
        <f t="shared" si="1"/>
        <v>28.814926687395879</v>
      </c>
      <c r="J16" s="33">
        <f t="shared" si="2"/>
        <v>71.933333333333337</v>
      </c>
      <c r="K16" s="28">
        <f t="shared" si="3"/>
        <v>106.51756017583915</v>
      </c>
      <c r="L16" s="8">
        <f t="shared" si="4"/>
        <v>37.349106490827531</v>
      </c>
    </row>
    <row r="17" spans="5:9">
      <c r="E17" s="34"/>
      <c r="F17" s="34"/>
      <c r="G17" s="35" t="s">
        <v>14</v>
      </c>
      <c r="H17" s="2">
        <f>AVERAGE(H5:H16)</f>
        <v>71.933333333333337</v>
      </c>
      <c r="I17" s="2">
        <f>AVERAGE(I5:I16)</f>
        <v>24.235617969520536</v>
      </c>
    </row>
    <row r="18" spans="5:9">
      <c r="E18" s="34"/>
      <c r="F18" s="34"/>
      <c r="G18" s="35" t="s">
        <v>5</v>
      </c>
      <c r="H18" s="1">
        <v>12</v>
      </c>
    </row>
    <row r="19" spans="5:9">
      <c r="E19" s="34"/>
      <c r="F19" s="34"/>
      <c r="G19" s="35" t="s">
        <v>6</v>
      </c>
      <c r="H19" s="1">
        <v>5</v>
      </c>
    </row>
    <row r="20" spans="5:9" ht="18">
      <c r="E20" s="34" t="s">
        <v>35</v>
      </c>
      <c r="F20" s="34"/>
      <c r="G20" s="35"/>
      <c r="H20" s="1">
        <v>1.427</v>
      </c>
    </row>
    <row r="31" spans="5:9" ht="18.75">
      <c r="F31" s="126" t="s">
        <v>28</v>
      </c>
      <c r="G31" s="124"/>
      <c r="H31" s="125"/>
    </row>
    <row r="33" spans="2:15">
      <c r="J33" s="25" t="s">
        <v>27</v>
      </c>
      <c r="M33" s="25" t="s">
        <v>20</v>
      </c>
    </row>
    <row r="34" spans="2:15" ht="30">
      <c r="B34" s="14" t="s">
        <v>0</v>
      </c>
      <c r="C34" s="6" t="s">
        <v>1</v>
      </c>
      <c r="D34" s="13" t="s">
        <v>2</v>
      </c>
      <c r="E34" s="6" t="s">
        <v>3</v>
      </c>
      <c r="F34" s="6" t="s">
        <v>4</v>
      </c>
      <c r="G34" s="6" t="s">
        <v>8</v>
      </c>
      <c r="H34" s="14" t="s">
        <v>25</v>
      </c>
      <c r="I34" s="6" t="s">
        <v>26</v>
      </c>
      <c r="J34" s="14" t="s">
        <v>10</v>
      </c>
      <c r="K34" s="30" t="s">
        <v>11</v>
      </c>
      <c r="L34" s="6" t="s">
        <v>12</v>
      </c>
      <c r="M34" s="14" t="s">
        <v>10</v>
      </c>
      <c r="N34" s="6" t="s">
        <v>11</v>
      </c>
      <c r="O34" s="6" t="s">
        <v>12</v>
      </c>
    </row>
    <row r="35" spans="2:15">
      <c r="B35" s="4">
        <v>1</v>
      </c>
      <c r="C35" s="4">
        <v>42</v>
      </c>
      <c r="D35" s="10">
        <v>65</v>
      </c>
      <c r="E35" s="10">
        <v>75</v>
      </c>
      <c r="F35" s="10">
        <v>78</v>
      </c>
      <c r="G35" s="4">
        <v>87</v>
      </c>
      <c r="H35" s="10">
        <f>AVERAGE(C35:G35)</f>
        <v>69.400000000000006</v>
      </c>
      <c r="I35" s="29">
        <f>STDEV(C35:G35)</f>
        <v>17.213366899011948</v>
      </c>
      <c r="J35" s="31">
        <f>$H$17</f>
        <v>71.933333333333337</v>
      </c>
      <c r="K35" s="29">
        <f>$H$17+$H$20*$I$17</f>
        <v>106.51756017583915</v>
      </c>
      <c r="L35" s="29">
        <f>$H$17-$H$20*$I$17</f>
        <v>37.349106490827531</v>
      </c>
      <c r="M35" s="10">
        <f>$H$48</f>
        <v>71.740000000000009</v>
      </c>
      <c r="N35" s="15">
        <f>$H$48+$H$51*$I$48</f>
        <v>106.4631612069834</v>
      </c>
      <c r="O35" s="29">
        <f>$H$48-$H$51*$I$48</f>
        <v>37.016838793016618</v>
      </c>
    </row>
    <row r="36" spans="2:15">
      <c r="B36" s="4">
        <v>2</v>
      </c>
      <c r="C36" s="4">
        <v>42</v>
      </c>
      <c r="D36" s="4">
        <v>45</v>
      </c>
      <c r="E36" s="4">
        <v>68</v>
      </c>
      <c r="F36" s="4">
        <v>72</v>
      </c>
      <c r="G36" s="4">
        <v>90</v>
      </c>
      <c r="H36" s="4">
        <f t="shared" ref="H36:H46" si="5">AVERAGE(C36:G36)</f>
        <v>63.4</v>
      </c>
      <c r="I36" s="7">
        <f t="shared" ref="I36:I46" si="6">STDEV(C36:G36)</f>
        <v>19.994999374843704</v>
      </c>
      <c r="J36" s="32">
        <f t="shared" ref="J36:J46" si="7">$H$17</f>
        <v>71.933333333333337</v>
      </c>
      <c r="K36" s="7">
        <f t="shared" ref="K36:K46" si="8">$H$17+$H$20*$I$17</f>
        <v>106.51756017583915</v>
      </c>
      <c r="L36" s="7">
        <f t="shared" ref="L36:L46" si="9">$H$17-$H$20*$I$17</f>
        <v>37.349106490827531</v>
      </c>
      <c r="M36" s="4">
        <f t="shared" ref="M36:M46" si="10">$H$48</f>
        <v>71.740000000000009</v>
      </c>
      <c r="N36" s="16">
        <f t="shared" ref="N36:N46" si="11">$H$48+$H$51*$I$48</f>
        <v>106.4631612069834</v>
      </c>
      <c r="O36" s="7">
        <f t="shared" ref="O36:O46" si="12">$H$48-$H$51*$I$48</f>
        <v>37.016838793016618</v>
      </c>
    </row>
    <row r="37" spans="2:15">
      <c r="B37" s="4">
        <v>3</v>
      </c>
      <c r="C37" s="4">
        <v>19</v>
      </c>
      <c r="D37" s="4">
        <v>24</v>
      </c>
      <c r="E37" s="4">
        <v>80</v>
      </c>
      <c r="F37" s="4">
        <v>81</v>
      </c>
      <c r="G37" s="4">
        <v>81</v>
      </c>
      <c r="H37" s="4">
        <f t="shared" si="5"/>
        <v>57</v>
      </c>
      <c r="I37" s="7">
        <f t="shared" si="6"/>
        <v>32.45766473423496</v>
      </c>
      <c r="J37" s="32">
        <f t="shared" si="7"/>
        <v>71.933333333333337</v>
      </c>
      <c r="K37" s="7">
        <f t="shared" si="8"/>
        <v>106.51756017583915</v>
      </c>
      <c r="L37" s="7">
        <f t="shared" si="9"/>
        <v>37.349106490827531</v>
      </c>
      <c r="M37" s="4">
        <f t="shared" si="10"/>
        <v>71.740000000000009</v>
      </c>
      <c r="N37" s="16">
        <f t="shared" si="11"/>
        <v>106.4631612069834</v>
      </c>
      <c r="O37" s="7">
        <f t="shared" si="12"/>
        <v>37.016838793016618</v>
      </c>
    </row>
    <row r="38" spans="2:15">
      <c r="B38" s="4">
        <v>4</v>
      </c>
      <c r="C38" s="4">
        <v>36</v>
      </c>
      <c r="D38" s="4">
        <v>54</v>
      </c>
      <c r="E38" s="4">
        <v>89</v>
      </c>
      <c r="F38" s="4">
        <v>77</v>
      </c>
      <c r="G38" s="4">
        <v>84</v>
      </c>
      <c r="H38" s="4">
        <f t="shared" si="5"/>
        <v>68</v>
      </c>
      <c r="I38" s="7">
        <f t="shared" si="6"/>
        <v>22.349496638627009</v>
      </c>
      <c r="J38" s="32">
        <f t="shared" si="7"/>
        <v>71.933333333333337</v>
      </c>
      <c r="K38" s="7">
        <f t="shared" si="8"/>
        <v>106.51756017583915</v>
      </c>
      <c r="L38" s="7">
        <f t="shared" si="9"/>
        <v>37.349106490827531</v>
      </c>
      <c r="M38" s="4">
        <f t="shared" si="10"/>
        <v>71.740000000000009</v>
      </c>
      <c r="N38" s="16">
        <f t="shared" si="11"/>
        <v>106.4631612069834</v>
      </c>
      <c r="O38" s="7">
        <f t="shared" si="12"/>
        <v>37.016838793016618</v>
      </c>
    </row>
    <row r="39" spans="2:15">
      <c r="B39" s="4">
        <v>5</v>
      </c>
      <c r="C39" s="4">
        <v>42</v>
      </c>
      <c r="D39" s="4">
        <v>51</v>
      </c>
      <c r="E39" s="4">
        <v>57</v>
      </c>
      <c r="F39" s="4">
        <v>59</v>
      </c>
      <c r="G39" s="4">
        <v>78</v>
      </c>
      <c r="H39" s="4">
        <f t="shared" si="5"/>
        <v>57.4</v>
      </c>
      <c r="I39" s="7">
        <f t="shared" si="6"/>
        <v>13.277801022759762</v>
      </c>
      <c r="J39" s="32">
        <f t="shared" si="7"/>
        <v>71.933333333333337</v>
      </c>
      <c r="K39" s="7">
        <f t="shared" si="8"/>
        <v>106.51756017583915</v>
      </c>
      <c r="L39" s="7">
        <f t="shared" si="9"/>
        <v>37.349106490827531</v>
      </c>
      <c r="M39" s="4">
        <f t="shared" si="10"/>
        <v>71.740000000000009</v>
      </c>
      <c r="N39" s="16">
        <f t="shared" si="11"/>
        <v>106.4631612069834</v>
      </c>
      <c r="O39" s="7">
        <f t="shared" si="12"/>
        <v>37.016838793016618</v>
      </c>
    </row>
    <row r="40" spans="2:15">
      <c r="B40" s="4">
        <v>6</v>
      </c>
      <c r="C40" s="4">
        <v>51</v>
      </c>
      <c r="D40" s="4">
        <v>74</v>
      </c>
      <c r="E40" s="4">
        <v>75</v>
      </c>
      <c r="F40" s="4">
        <v>78</v>
      </c>
      <c r="G40" s="4">
        <v>132</v>
      </c>
      <c r="H40" s="4">
        <f t="shared" si="5"/>
        <v>82</v>
      </c>
      <c r="I40" s="7">
        <f t="shared" si="6"/>
        <v>29.958304357890484</v>
      </c>
      <c r="J40" s="32">
        <f t="shared" si="7"/>
        <v>71.933333333333337</v>
      </c>
      <c r="K40" s="7">
        <f t="shared" si="8"/>
        <v>106.51756017583915</v>
      </c>
      <c r="L40" s="7">
        <f t="shared" si="9"/>
        <v>37.349106490827531</v>
      </c>
      <c r="M40" s="4">
        <f t="shared" si="10"/>
        <v>71.740000000000009</v>
      </c>
      <c r="N40" s="16">
        <f t="shared" si="11"/>
        <v>106.4631612069834</v>
      </c>
      <c r="O40" s="7">
        <f t="shared" si="12"/>
        <v>37.016838793016618</v>
      </c>
    </row>
    <row r="41" spans="2:15">
      <c r="B41" s="4">
        <v>7</v>
      </c>
      <c r="C41" s="4">
        <v>60</v>
      </c>
      <c r="D41" s="4">
        <v>60</v>
      </c>
      <c r="E41" s="4">
        <v>72</v>
      </c>
      <c r="F41" s="4">
        <v>95</v>
      </c>
      <c r="G41" s="4">
        <v>138</v>
      </c>
      <c r="H41" s="4">
        <f t="shared" si="5"/>
        <v>85</v>
      </c>
      <c r="I41" s="7">
        <f t="shared" si="6"/>
        <v>32.893768406797051</v>
      </c>
      <c r="J41" s="32">
        <f t="shared" si="7"/>
        <v>71.933333333333337</v>
      </c>
      <c r="K41" s="7">
        <f t="shared" si="8"/>
        <v>106.51756017583915</v>
      </c>
      <c r="L41" s="7">
        <f t="shared" si="9"/>
        <v>37.349106490827531</v>
      </c>
      <c r="M41" s="4">
        <f t="shared" si="10"/>
        <v>71.740000000000009</v>
      </c>
      <c r="N41" s="16">
        <f t="shared" si="11"/>
        <v>106.4631612069834</v>
      </c>
      <c r="O41" s="7">
        <f t="shared" si="12"/>
        <v>37.016838793016618</v>
      </c>
    </row>
    <row r="42" spans="2:15">
      <c r="B42" s="20">
        <v>8</v>
      </c>
      <c r="C42" s="20">
        <v>18</v>
      </c>
      <c r="D42" s="20">
        <v>20</v>
      </c>
      <c r="E42" s="20">
        <v>27</v>
      </c>
      <c r="F42" s="20">
        <v>42</v>
      </c>
      <c r="G42" s="20">
        <v>60</v>
      </c>
      <c r="H42" s="20">
        <f t="shared" si="5"/>
        <v>33.4</v>
      </c>
      <c r="I42" s="22">
        <f t="shared" si="6"/>
        <v>17.601136326953437</v>
      </c>
      <c r="J42" s="36">
        <f t="shared" si="7"/>
        <v>71.933333333333337</v>
      </c>
      <c r="K42" s="22">
        <f t="shared" si="8"/>
        <v>106.51756017583915</v>
      </c>
      <c r="L42" s="22">
        <f t="shared" si="9"/>
        <v>37.349106490827531</v>
      </c>
      <c r="M42" s="20">
        <f t="shared" si="10"/>
        <v>71.740000000000009</v>
      </c>
      <c r="N42" s="23">
        <f t="shared" si="11"/>
        <v>106.4631612069834</v>
      </c>
      <c r="O42" s="22">
        <f t="shared" si="12"/>
        <v>37.016838793016618</v>
      </c>
    </row>
    <row r="43" spans="2:15">
      <c r="B43" s="4">
        <v>9</v>
      </c>
      <c r="C43" s="4">
        <v>15</v>
      </c>
      <c r="D43" s="4">
        <v>30</v>
      </c>
      <c r="E43" s="4">
        <v>39</v>
      </c>
      <c r="F43" s="4">
        <v>62</v>
      </c>
      <c r="G43" s="4">
        <v>84</v>
      </c>
      <c r="H43" s="4">
        <f t="shared" si="5"/>
        <v>46</v>
      </c>
      <c r="I43" s="7">
        <f t="shared" si="6"/>
        <v>27.230497608380205</v>
      </c>
      <c r="J43" s="32">
        <f t="shared" si="7"/>
        <v>71.933333333333337</v>
      </c>
      <c r="K43" s="7">
        <f t="shared" si="8"/>
        <v>106.51756017583915</v>
      </c>
      <c r="L43" s="7">
        <f t="shared" si="9"/>
        <v>37.349106490827531</v>
      </c>
      <c r="M43" s="4">
        <f t="shared" si="10"/>
        <v>71.740000000000009</v>
      </c>
      <c r="N43" s="16">
        <f t="shared" si="11"/>
        <v>106.4631612069834</v>
      </c>
      <c r="O43" s="7">
        <f t="shared" si="12"/>
        <v>37.016838793016618</v>
      </c>
    </row>
    <row r="44" spans="2:15">
      <c r="B44" s="20">
        <v>10</v>
      </c>
      <c r="C44" s="20">
        <v>69</v>
      </c>
      <c r="D44" s="20">
        <v>109</v>
      </c>
      <c r="E44" s="20">
        <v>113</v>
      </c>
      <c r="F44" s="20">
        <v>118</v>
      </c>
      <c r="G44" s="20">
        <v>153</v>
      </c>
      <c r="H44" s="20">
        <f t="shared" si="5"/>
        <v>112.4</v>
      </c>
      <c r="I44" s="22">
        <f t="shared" si="6"/>
        <v>29.896488088068125</v>
      </c>
      <c r="J44" s="36">
        <f t="shared" si="7"/>
        <v>71.933333333333337</v>
      </c>
      <c r="K44" s="22">
        <f t="shared" si="8"/>
        <v>106.51756017583915</v>
      </c>
      <c r="L44" s="22">
        <f t="shared" si="9"/>
        <v>37.349106490827531</v>
      </c>
      <c r="M44" s="20">
        <f t="shared" si="10"/>
        <v>71.740000000000009</v>
      </c>
      <c r="N44" s="23">
        <f t="shared" si="11"/>
        <v>106.4631612069834</v>
      </c>
      <c r="O44" s="22">
        <f t="shared" si="12"/>
        <v>37.016838793016618</v>
      </c>
    </row>
    <row r="45" spans="2:15">
      <c r="B45" s="4">
        <v>11</v>
      </c>
      <c r="C45" s="4">
        <v>64</v>
      </c>
      <c r="D45" s="4">
        <v>90</v>
      </c>
      <c r="E45" s="4">
        <v>93</v>
      </c>
      <c r="F45" s="4">
        <v>109</v>
      </c>
      <c r="G45" s="4">
        <v>112</v>
      </c>
      <c r="H45" s="4">
        <f t="shared" si="5"/>
        <v>93.6</v>
      </c>
      <c r="I45" s="7">
        <f t="shared" si="6"/>
        <v>19.138965489283876</v>
      </c>
      <c r="J45" s="32">
        <f t="shared" si="7"/>
        <v>71.933333333333337</v>
      </c>
      <c r="K45" s="7">
        <f t="shared" si="8"/>
        <v>106.51756017583915</v>
      </c>
      <c r="L45" s="7">
        <f t="shared" si="9"/>
        <v>37.349106490827531</v>
      </c>
      <c r="M45" s="4">
        <f t="shared" si="10"/>
        <v>71.740000000000009</v>
      </c>
      <c r="N45" s="16">
        <f t="shared" si="11"/>
        <v>106.4631612069834</v>
      </c>
      <c r="O45" s="7">
        <f t="shared" si="12"/>
        <v>37.016838793016618</v>
      </c>
    </row>
    <row r="46" spans="2:15">
      <c r="B46" s="5">
        <v>12</v>
      </c>
      <c r="C46" s="5">
        <v>61</v>
      </c>
      <c r="D46" s="5">
        <v>78</v>
      </c>
      <c r="E46" s="5">
        <v>94</v>
      </c>
      <c r="F46" s="5">
        <v>109</v>
      </c>
      <c r="G46" s="5">
        <v>136</v>
      </c>
      <c r="H46" s="5">
        <f t="shared" si="5"/>
        <v>95.6</v>
      </c>
      <c r="I46" s="8">
        <f t="shared" si="6"/>
        <v>28.814926687395879</v>
      </c>
      <c r="J46" s="33">
        <f t="shared" si="7"/>
        <v>71.933333333333337</v>
      </c>
      <c r="K46" s="8">
        <f t="shared" si="8"/>
        <v>106.51756017583915</v>
      </c>
      <c r="L46" s="8">
        <f t="shared" si="9"/>
        <v>37.349106490827531</v>
      </c>
      <c r="M46" s="5">
        <f t="shared" si="10"/>
        <v>71.740000000000009</v>
      </c>
      <c r="N46" s="17">
        <f t="shared" si="11"/>
        <v>106.4631612069834</v>
      </c>
      <c r="O46" s="8">
        <f t="shared" si="12"/>
        <v>37.016838793016618</v>
      </c>
    </row>
    <row r="47" spans="2:15">
      <c r="E47" s="34"/>
      <c r="F47" s="34"/>
      <c r="G47" s="35" t="s">
        <v>14</v>
      </c>
      <c r="H47" s="2">
        <f>AVERAGE(H35:H46)</f>
        <v>71.933333333333337</v>
      </c>
      <c r="I47" s="2">
        <f>AVERAGE(I35:I46)</f>
        <v>24.235617969520536</v>
      </c>
    </row>
    <row r="48" spans="2:15">
      <c r="E48" s="34"/>
      <c r="F48" s="25" t="s">
        <v>29</v>
      </c>
      <c r="G48" s="25"/>
      <c r="H48" s="1">
        <f>(SUM(H35:H46)-H42-H44)/(H49-H52)</f>
        <v>71.740000000000009</v>
      </c>
      <c r="I48" s="2">
        <f>(SUM(I35:I46)-I42-I44)/(H49-H52)</f>
        <v>24.332979121922488</v>
      </c>
    </row>
    <row r="49" spans="5:8">
      <c r="E49" s="34"/>
      <c r="F49" s="34"/>
      <c r="G49" s="35" t="s">
        <v>5</v>
      </c>
      <c r="H49" s="1">
        <v>12</v>
      </c>
    </row>
    <row r="50" spans="5:8">
      <c r="E50" s="34"/>
      <c r="F50" s="34"/>
      <c r="G50" s="35" t="s">
        <v>6</v>
      </c>
      <c r="H50" s="1">
        <v>5</v>
      </c>
    </row>
    <row r="51" spans="5:8" ht="18">
      <c r="E51" s="34" t="s">
        <v>35</v>
      </c>
      <c r="F51" s="34"/>
      <c r="G51" s="35"/>
      <c r="H51" s="1">
        <v>1.427</v>
      </c>
    </row>
    <row r="52" spans="5:8">
      <c r="E52" s="34"/>
      <c r="F52" s="34"/>
      <c r="G52" s="35" t="s">
        <v>18</v>
      </c>
      <c r="H52" s="1">
        <v>2</v>
      </c>
    </row>
  </sheetData>
  <mergeCells count="2">
    <mergeCell ref="F31:H31"/>
    <mergeCell ref="G2:I2"/>
  </mergeCells>
  <pageMargins left="0.7" right="0.7" top="0.75" bottom="0.75" header="0.3" footer="0.3"/>
  <ignoredErrors>
    <ignoredError sqref="H5:H16 I5:I16 H35:H46 I35:I46" formulaRange="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9FDAC-6F67-4BD1-8D2F-74A9937A4B5B}">
  <dimension ref="B1:R108"/>
  <sheetViews>
    <sheetView zoomScale="90" zoomScaleNormal="90" workbookViewId="0">
      <selection activeCell="Q38" sqref="Q38"/>
    </sheetView>
  </sheetViews>
  <sheetFormatPr defaultRowHeight="15"/>
  <cols>
    <col min="2" max="2" width="11" customWidth="1"/>
  </cols>
  <sheetData>
    <row r="1" spans="2:10" ht="21">
      <c r="B1" s="9" t="s">
        <v>60</v>
      </c>
    </row>
    <row r="2" spans="2:10" ht="21">
      <c r="B2" s="9"/>
      <c r="F2" s="129" t="s">
        <v>55</v>
      </c>
      <c r="G2" s="130"/>
      <c r="H2" s="131"/>
    </row>
    <row r="3" spans="2:10" ht="15.75" thickBot="1">
      <c r="H3" s="25" t="s">
        <v>27</v>
      </c>
    </row>
    <row r="4" spans="2:10" ht="30.75" thickBot="1">
      <c r="B4" s="37" t="s">
        <v>0</v>
      </c>
      <c r="C4" s="127" t="s">
        <v>30</v>
      </c>
      <c r="D4" s="128"/>
      <c r="E4" s="128"/>
      <c r="F4" s="128"/>
      <c r="G4" s="44" t="s">
        <v>31</v>
      </c>
      <c r="H4" s="14" t="s">
        <v>10</v>
      </c>
      <c r="I4" s="6" t="s">
        <v>11</v>
      </c>
      <c r="J4" s="6" t="s">
        <v>12</v>
      </c>
    </row>
    <row r="5" spans="2:10" ht="15.75" thickBot="1">
      <c r="B5" s="38">
        <v>1</v>
      </c>
      <c r="C5" s="39">
        <v>497.32</v>
      </c>
      <c r="D5" s="39">
        <v>500.62</v>
      </c>
      <c r="E5" s="39">
        <v>498.68</v>
      </c>
      <c r="F5" s="42">
        <v>497.82</v>
      </c>
      <c r="G5" s="44">
        <f>MAX(C5:F5)-MIN(C5:F5)</f>
        <v>3.3000000000000114</v>
      </c>
      <c r="H5" s="45">
        <f>$G$30</f>
        <v>2.5607999999999969</v>
      </c>
      <c r="I5" s="45">
        <f>$G$34*$G$30</f>
        <v>5.843745599999993</v>
      </c>
      <c r="J5" s="44">
        <f>$G$33*$G$30</f>
        <v>0</v>
      </c>
    </row>
    <row r="6" spans="2:10" ht="15.75" thickBot="1">
      <c r="B6" s="38">
        <v>2</v>
      </c>
      <c r="C6" s="39">
        <v>504.76</v>
      </c>
      <c r="D6" s="39">
        <v>500</v>
      </c>
      <c r="E6" s="39">
        <v>498.32</v>
      </c>
      <c r="F6" s="42">
        <v>500.32</v>
      </c>
      <c r="G6" s="44">
        <f t="shared" ref="G6:G29" si="0">MAX(C6:F6)-MIN(C6:F6)</f>
        <v>6.4399999999999977</v>
      </c>
      <c r="H6" s="45">
        <f t="shared" ref="H6:H29" si="1">$G$30</f>
        <v>2.5607999999999969</v>
      </c>
      <c r="I6" s="45">
        <f t="shared" ref="I6:I29" si="2">$G$34*$G$30</f>
        <v>5.843745599999993</v>
      </c>
      <c r="J6" s="44">
        <f t="shared" ref="J6:J29" si="3">$G$33*$G$30</f>
        <v>0</v>
      </c>
    </row>
    <row r="7" spans="2:10" ht="15.75" thickBot="1">
      <c r="B7" s="38">
        <v>3</v>
      </c>
      <c r="C7" s="39">
        <v>499.24</v>
      </c>
      <c r="D7" s="39">
        <v>497.18</v>
      </c>
      <c r="E7" s="39">
        <v>498.12</v>
      </c>
      <c r="F7" s="42">
        <v>498.68</v>
      </c>
      <c r="G7" s="44">
        <f t="shared" si="0"/>
        <v>2.0600000000000023</v>
      </c>
      <c r="H7" s="45">
        <f t="shared" si="1"/>
        <v>2.5607999999999969</v>
      </c>
      <c r="I7" s="45">
        <f t="shared" si="2"/>
        <v>5.843745599999993</v>
      </c>
      <c r="J7" s="44">
        <f t="shared" si="3"/>
        <v>0</v>
      </c>
    </row>
    <row r="8" spans="2:10" ht="15.75" thickBot="1">
      <c r="B8" s="38">
        <v>4</v>
      </c>
      <c r="C8" s="39">
        <v>499.26</v>
      </c>
      <c r="D8" s="39">
        <v>496.32</v>
      </c>
      <c r="E8" s="39">
        <v>498.88</v>
      </c>
      <c r="F8" s="42">
        <v>497.82</v>
      </c>
      <c r="G8" s="44">
        <f t="shared" si="0"/>
        <v>2.9399999999999977</v>
      </c>
      <c r="H8" s="45">
        <f t="shared" si="1"/>
        <v>2.5607999999999969</v>
      </c>
      <c r="I8" s="45">
        <f t="shared" si="2"/>
        <v>5.843745599999993</v>
      </c>
      <c r="J8" s="44">
        <f t="shared" si="3"/>
        <v>0</v>
      </c>
    </row>
    <row r="9" spans="2:10" ht="15.75" thickBot="1">
      <c r="B9" s="38">
        <v>5</v>
      </c>
      <c r="C9" s="39">
        <v>498.32</v>
      </c>
      <c r="D9" s="39">
        <v>500.62</v>
      </c>
      <c r="E9" s="39">
        <v>499.56</v>
      </c>
      <c r="F9" s="42">
        <v>500.12</v>
      </c>
      <c r="G9" s="44">
        <f t="shared" si="0"/>
        <v>2.3000000000000114</v>
      </c>
      <c r="H9" s="45">
        <f t="shared" si="1"/>
        <v>2.5607999999999969</v>
      </c>
      <c r="I9" s="45">
        <f t="shared" si="2"/>
        <v>5.843745599999993</v>
      </c>
      <c r="J9" s="44">
        <f t="shared" si="3"/>
        <v>0</v>
      </c>
    </row>
    <row r="10" spans="2:10" ht="15.75" thickBot="1">
      <c r="B10" s="38">
        <v>6</v>
      </c>
      <c r="C10" s="39">
        <v>499.12</v>
      </c>
      <c r="D10" s="39">
        <v>500.32</v>
      </c>
      <c r="E10" s="39">
        <v>499.38</v>
      </c>
      <c r="F10" s="42">
        <v>500.94</v>
      </c>
      <c r="G10" s="44">
        <f t="shared" si="0"/>
        <v>1.8199999999999932</v>
      </c>
      <c r="H10" s="45">
        <f t="shared" si="1"/>
        <v>2.5607999999999969</v>
      </c>
      <c r="I10" s="45">
        <f t="shared" si="2"/>
        <v>5.843745599999993</v>
      </c>
      <c r="J10" s="44">
        <f t="shared" si="3"/>
        <v>0</v>
      </c>
    </row>
    <row r="11" spans="2:10" ht="15.75" thickBot="1">
      <c r="B11" s="38">
        <v>7</v>
      </c>
      <c r="C11" s="39">
        <v>499.34</v>
      </c>
      <c r="D11" s="39">
        <v>498.32</v>
      </c>
      <c r="E11" s="39">
        <v>497.32</v>
      </c>
      <c r="F11" s="42">
        <v>497.62</v>
      </c>
      <c r="G11" s="44">
        <f t="shared" si="0"/>
        <v>2.0199999999999818</v>
      </c>
      <c r="H11" s="45">
        <f t="shared" si="1"/>
        <v>2.5607999999999969</v>
      </c>
      <c r="I11" s="45">
        <f t="shared" si="2"/>
        <v>5.843745599999993</v>
      </c>
      <c r="J11" s="44">
        <f t="shared" si="3"/>
        <v>0</v>
      </c>
    </row>
    <row r="12" spans="2:10" ht="15.75" thickBot="1">
      <c r="B12" s="38">
        <v>8</v>
      </c>
      <c r="C12" s="39">
        <v>499.38</v>
      </c>
      <c r="D12" s="39">
        <v>498.12</v>
      </c>
      <c r="E12" s="39">
        <v>500.62</v>
      </c>
      <c r="F12" s="42">
        <v>498.12</v>
      </c>
      <c r="G12" s="44">
        <f t="shared" si="0"/>
        <v>2.5</v>
      </c>
      <c r="H12" s="45">
        <f t="shared" si="1"/>
        <v>2.5607999999999969</v>
      </c>
      <c r="I12" s="45">
        <f t="shared" si="2"/>
        <v>5.843745599999993</v>
      </c>
      <c r="J12" s="44">
        <f t="shared" si="3"/>
        <v>0</v>
      </c>
    </row>
    <row r="13" spans="2:10" ht="15.75" thickBot="1">
      <c r="B13" s="38">
        <v>9</v>
      </c>
      <c r="C13" s="39">
        <v>499.26</v>
      </c>
      <c r="D13" s="39">
        <v>498.38</v>
      </c>
      <c r="E13" s="39">
        <v>500.68</v>
      </c>
      <c r="F13" s="42">
        <v>500.38</v>
      </c>
      <c r="G13" s="44">
        <f t="shared" si="0"/>
        <v>2.3000000000000114</v>
      </c>
      <c r="H13" s="45">
        <f t="shared" si="1"/>
        <v>2.5607999999999969</v>
      </c>
      <c r="I13" s="45">
        <f t="shared" si="2"/>
        <v>5.843745599999993</v>
      </c>
      <c r="J13" s="44">
        <f t="shared" si="3"/>
        <v>0</v>
      </c>
    </row>
    <row r="14" spans="2:10" ht="15.75" thickBot="1">
      <c r="B14" s="38">
        <v>10</v>
      </c>
      <c r="C14" s="39">
        <v>498.6</v>
      </c>
      <c r="D14" s="39">
        <v>497.62</v>
      </c>
      <c r="E14" s="39">
        <v>499.25</v>
      </c>
      <c r="F14" s="42">
        <v>498.56</v>
      </c>
      <c r="G14" s="44">
        <f t="shared" si="0"/>
        <v>1.6299999999999955</v>
      </c>
      <c r="H14" s="45">
        <f t="shared" si="1"/>
        <v>2.5607999999999969</v>
      </c>
      <c r="I14" s="45">
        <f t="shared" si="2"/>
        <v>5.843745599999993</v>
      </c>
      <c r="J14" s="44">
        <f t="shared" si="3"/>
        <v>0</v>
      </c>
    </row>
    <row r="15" spans="2:10" ht="15.75" thickBot="1">
      <c r="B15" s="38">
        <v>11</v>
      </c>
      <c r="C15" s="39">
        <v>499.44</v>
      </c>
      <c r="D15" s="39">
        <v>500</v>
      </c>
      <c r="E15" s="39">
        <v>501.32</v>
      </c>
      <c r="F15" s="42">
        <v>499.38</v>
      </c>
      <c r="G15" s="44">
        <f t="shared" si="0"/>
        <v>1.9399999999999977</v>
      </c>
      <c r="H15" s="45">
        <f t="shared" si="1"/>
        <v>2.5607999999999969</v>
      </c>
      <c r="I15" s="45">
        <f t="shared" si="2"/>
        <v>5.843745599999993</v>
      </c>
      <c r="J15" s="44">
        <f t="shared" si="3"/>
        <v>0</v>
      </c>
    </row>
    <row r="16" spans="2:10" ht="15.75" thickBot="1">
      <c r="B16" s="38">
        <v>12</v>
      </c>
      <c r="C16" s="39">
        <v>498.26</v>
      </c>
      <c r="D16" s="39">
        <v>500.32</v>
      </c>
      <c r="E16" s="39">
        <v>500.76</v>
      </c>
      <c r="F16" s="42">
        <v>499.68</v>
      </c>
      <c r="G16" s="44">
        <f t="shared" si="0"/>
        <v>2.5</v>
      </c>
      <c r="H16" s="45">
        <f t="shared" si="1"/>
        <v>2.5607999999999969</v>
      </c>
      <c r="I16" s="45">
        <f t="shared" si="2"/>
        <v>5.843745599999993</v>
      </c>
      <c r="J16" s="44">
        <f t="shared" si="3"/>
        <v>0</v>
      </c>
    </row>
    <row r="17" spans="2:10" ht="15.75" thickBot="1">
      <c r="B17" s="38">
        <v>13</v>
      </c>
      <c r="C17" s="39">
        <v>497.32</v>
      </c>
      <c r="D17" s="39">
        <v>498.5</v>
      </c>
      <c r="E17" s="39">
        <v>497.18</v>
      </c>
      <c r="F17" s="42">
        <v>499.38</v>
      </c>
      <c r="G17" s="44">
        <f t="shared" si="0"/>
        <v>2.1999999999999886</v>
      </c>
      <c r="H17" s="45">
        <f t="shared" si="1"/>
        <v>2.5607999999999969</v>
      </c>
      <c r="I17" s="45">
        <f t="shared" si="2"/>
        <v>5.843745599999993</v>
      </c>
      <c r="J17" s="44">
        <f t="shared" si="3"/>
        <v>0</v>
      </c>
    </row>
    <row r="18" spans="2:10" ht="15.75" thickBot="1">
      <c r="B18" s="38">
        <v>14</v>
      </c>
      <c r="C18" s="39">
        <v>499.56</v>
      </c>
      <c r="D18" s="39">
        <v>498</v>
      </c>
      <c r="E18" s="39">
        <v>498.76</v>
      </c>
      <c r="F18" s="42">
        <v>501.12</v>
      </c>
      <c r="G18" s="44">
        <f t="shared" si="0"/>
        <v>3.1200000000000045</v>
      </c>
      <c r="H18" s="45">
        <f t="shared" si="1"/>
        <v>2.5607999999999969</v>
      </c>
      <c r="I18" s="45">
        <f t="shared" si="2"/>
        <v>5.843745599999993</v>
      </c>
      <c r="J18" s="44">
        <f t="shared" si="3"/>
        <v>0</v>
      </c>
    </row>
    <row r="19" spans="2:10" ht="15.75" thickBot="1">
      <c r="B19" s="38">
        <v>15</v>
      </c>
      <c r="C19" s="39">
        <v>500.24</v>
      </c>
      <c r="D19" s="39">
        <v>500.32</v>
      </c>
      <c r="E19" s="39">
        <v>499.12</v>
      </c>
      <c r="F19" s="42">
        <v>499.25</v>
      </c>
      <c r="G19" s="44">
        <f t="shared" si="0"/>
        <v>1.1999999999999886</v>
      </c>
      <c r="H19" s="45">
        <f t="shared" si="1"/>
        <v>2.5607999999999969</v>
      </c>
      <c r="I19" s="45">
        <f t="shared" si="2"/>
        <v>5.843745599999993</v>
      </c>
      <c r="J19" s="44">
        <f t="shared" si="3"/>
        <v>0</v>
      </c>
    </row>
    <row r="20" spans="2:10" ht="15.75" thickBot="1">
      <c r="B20" s="38">
        <v>16</v>
      </c>
      <c r="C20" s="39">
        <v>500.76</v>
      </c>
      <c r="D20" s="39">
        <v>500.5</v>
      </c>
      <c r="E20" s="39">
        <v>499.68</v>
      </c>
      <c r="F20" s="42">
        <v>498.12</v>
      </c>
      <c r="G20" s="44">
        <f t="shared" si="0"/>
        <v>2.6399999999999864</v>
      </c>
      <c r="H20" s="45">
        <f t="shared" si="1"/>
        <v>2.5607999999999969</v>
      </c>
      <c r="I20" s="45">
        <f t="shared" si="2"/>
        <v>5.843745599999993</v>
      </c>
      <c r="J20" s="44">
        <f t="shared" si="3"/>
        <v>0</v>
      </c>
    </row>
    <row r="21" spans="2:10" ht="15.75" thickBot="1">
      <c r="B21" s="38">
        <v>17</v>
      </c>
      <c r="C21" s="39">
        <v>500.65</v>
      </c>
      <c r="D21" s="39">
        <v>497.82</v>
      </c>
      <c r="E21" s="39">
        <v>494.06</v>
      </c>
      <c r="F21" s="42">
        <v>496.25</v>
      </c>
      <c r="G21" s="44">
        <f t="shared" si="0"/>
        <v>6.589999999999975</v>
      </c>
      <c r="H21" s="45">
        <f t="shared" si="1"/>
        <v>2.5607999999999969</v>
      </c>
      <c r="I21" s="45">
        <f t="shared" si="2"/>
        <v>5.843745599999993</v>
      </c>
      <c r="J21" s="44">
        <f t="shared" si="3"/>
        <v>0</v>
      </c>
    </row>
    <row r="22" spans="2:10" ht="15.75" thickBot="1">
      <c r="B22" s="38">
        <v>18</v>
      </c>
      <c r="C22" s="39">
        <v>499.12</v>
      </c>
      <c r="D22" s="39">
        <v>500.26</v>
      </c>
      <c r="E22" s="39">
        <v>500.44</v>
      </c>
      <c r="F22" s="42">
        <v>498.76</v>
      </c>
      <c r="G22" s="44">
        <f t="shared" si="0"/>
        <v>1.6800000000000068</v>
      </c>
      <c r="H22" s="45">
        <f t="shared" si="1"/>
        <v>2.5607999999999969</v>
      </c>
      <c r="I22" s="45">
        <f t="shared" si="2"/>
        <v>5.843745599999993</v>
      </c>
      <c r="J22" s="44">
        <f t="shared" si="3"/>
        <v>0</v>
      </c>
    </row>
    <row r="23" spans="2:10" ht="15.75" thickBot="1">
      <c r="B23" s="40">
        <v>19</v>
      </c>
      <c r="C23" s="41">
        <v>499.5</v>
      </c>
      <c r="D23" s="41">
        <v>500.5</v>
      </c>
      <c r="E23" s="41">
        <v>499.56</v>
      </c>
      <c r="F23" s="43">
        <v>500.76</v>
      </c>
      <c r="G23" s="44">
        <f t="shared" si="0"/>
        <v>1.2599999999999909</v>
      </c>
      <c r="H23" s="45">
        <f t="shared" si="1"/>
        <v>2.5607999999999969</v>
      </c>
      <c r="I23" s="45">
        <f t="shared" si="2"/>
        <v>5.843745599999993</v>
      </c>
      <c r="J23" s="44">
        <f t="shared" si="3"/>
        <v>0</v>
      </c>
    </row>
    <row r="24" spans="2:10" ht="15.75" thickBot="1">
      <c r="B24" s="38">
        <v>20</v>
      </c>
      <c r="C24" s="39">
        <v>497.5</v>
      </c>
      <c r="D24" s="39">
        <v>498.82</v>
      </c>
      <c r="E24" s="39">
        <v>499.76</v>
      </c>
      <c r="F24" s="42">
        <v>497.82</v>
      </c>
      <c r="G24" s="44">
        <f t="shared" si="0"/>
        <v>2.2599999999999909</v>
      </c>
      <c r="H24" s="45">
        <f t="shared" si="1"/>
        <v>2.5607999999999969</v>
      </c>
      <c r="I24" s="45">
        <f t="shared" si="2"/>
        <v>5.843745599999993</v>
      </c>
      <c r="J24" s="44">
        <f t="shared" si="3"/>
        <v>0</v>
      </c>
    </row>
    <row r="25" spans="2:10" ht="15.75" thickBot="1">
      <c r="B25" s="38">
        <v>21</v>
      </c>
      <c r="C25" s="39">
        <v>499.44</v>
      </c>
      <c r="D25" s="39">
        <v>500.62</v>
      </c>
      <c r="E25" s="39">
        <v>500</v>
      </c>
      <c r="F25" s="42">
        <v>501.26</v>
      </c>
      <c r="G25" s="44">
        <f t="shared" si="0"/>
        <v>1.8199999999999932</v>
      </c>
      <c r="H25" s="45">
        <f t="shared" si="1"/>
        <v>2.5607999999999969</v>
      </c>
      <c r="I25" s="45">
        <f t="shared" si="2"/>
        <v>5.843745599999993</v>
      </c>
      <c r="J25" s="44">
        <f t="shared" si="3"/>
        <v>0</v>
      </c>
    </row>
    <row r="26" spans="2:10" ht="15.75" thickBot="1">
      <c r="B26" s="38">
        <v>22</v>
      </c>
      <c r="C26" s="39">
        <v>499.38</v>
      </c>
      <c r="D26" s="39">
        <v>498.38</v>
      </c>
      <c r="E26" s="39">
        <v>497.56</v>
      </c>
      <c r="F26" s="42">
        <v>498.56</v>
      </c>
      <c r="G26" s="44">
        <f t="shared" si="0"/>
        <v>1.8199999999999932</v>
      </c>
      <c r="H26" s="45">
        <f t="shared" si="1"/>
        <v>2.5607999999999969</v>
      </c>
      <c r="I26" s="45">
        <f t="shared" si="2"/>
        <v>5.843745599999993</v>
      </c>
      <c r="J26" s="44">
        <f t="shared" si="3"/>
        <v>0</v>
      </c>
    </row>
    <row r="27" spans="2:10" ht="15.75" thickBot="1">
      <c r="B27" s="38">
        <v>23</v>
      </c>
      <c r="C27" s="39">
        <v>501.56</v>
      </c>
      <c r="D27" s="39">
        <v>499.56</v>
      </c>
      <c r="E27" s="39">
        <v>498</v>
      </c>
      <c r="F27" s="42">
        <v>499.82</v>
      </c>
      <c r="G27" s="44">
        <f t="shared" si="0"/>
        <v>3.5600000000000023</v>
      </c>
      <c r="H27" s="45">
        <f t="shared" si="1"/>
        <v>2.5607999999999969</v>
      </c>
      <c r="I27" s="45">
        <f t="shared" si="2"/>
        <v>5.843745599999993</v>
      </c>
      <c r="J27" s="44">
        <f t="shared" si="3"/>
        <v>0</v>
      </c>
    </row>
    <row r="28" spans="2:10" ht="15.75" thickBot="1">
      <c r="B28" s="38">
        <v>24</v>
      </c>
      <c r="C28" s="39">
        <v>498.32</v>
      </c>
      <c r="D28" s="39">
        <v>497.32</v>
      </c>
      <c r="E28" s="39">
        <v>499.56</v>
      </c>
      <c r="F28" s="42">
        <v>498.62</v>
      </c>
      <c r="G28" s="44">
        <f t="shared" si="0"/>
        <v>2.2400000000000091</v>
      </c>
      <c r="H28" s="45">
        <f t="shared" si="1"/>
        <v>2.5607999999999969</v>
      </c>
      <c r="I28" s="45">
        <f t="shared" si="2"/>
        <v>5.843745599999993</v>
      </c>
      <c r="J28" s="44">
        <f t="shared" si="3"/>
        <v>0</v>
      </c>
    </row>
    <row r="29" spans="2:10" ht="15.75" thickBot="1">
      <c r="B29" s="38">
        <v>25</v>
      </c>
      <c r="C29" s="39">
        <v>499.5</v>
      </c>
      <c r="D29" s="39">
        <v>500.12</v>
      </c>
      <c r="E29" s="39">
        <v>498.5</v>
      </c>
      <c r="F29" s="42">
        <v>500.38</v>
      </c>
      <c r="G29" s="44">
        <f t="shared" si="0"/>
        <v>1.8799999999999955</v>
      </c>
      <c r="H29" s="45">
        <f t="shared" si="1"/>
        <v>2.5607999999999969</v>
      </c>
      <c r="I29" s="45">
        <f t="shared" si="2"/>
        <v>5.843745599999993</v>
      </c>
      <c r="J29" s="44">
        <f t="shared" si="3"/>
        <v>0</v>
      </c>
    </row>
    <row r="30" spans="2:10">
      <c r="D30" s="34"/>
      <c r="E30" s="34"/>
      <c r="F30" s="35" t="s">
        <v>14</v>
      </c>
      <c r="G30" s="4">
        <f>AVERAGE(G5:G29)</f>
        <v>2.5607999999999969</v>
      </c>
    </row>
    <row r="31" spans="2:10">
      <c r="D31" s="34"/>
      <c r="E31" s="34"/>
      <c r="F31" s="35" t="s">
        <v>5</v>
      </c>
      <c r="G31" s="1">
        <v>25</v>
      </c>
    </row>
    <row r="32" spans="2:10">
      <c r="D32" s="34"/>
      <c r="E32" s="34"/>
      <c r="F32" s="35" t="s">
        <v>6</v>
      </c>
      <c r="G32" s="1">
        <v>4</v>
      </c>
    </row>
    <row r="33" spans="2:13" ht="18">
      <c r="D33" s="34" t="s">
        <v>33</v>
      </c>
      <c r="E33" s="34"/>
      <c r="F33" s="35"/>
      <c r="G33" s="1">
        <v>0</v>
      </c>
    </row>
    <row r="34" spans="2:13" ht="18">
      <c r="D34" s="34" t="s">
        <v>34</v>
      </c>
      <c r="E34" s="34"/>
      <c r="F34" s="35"/>
      <c r="G34" s="1">
        <v>2.282</v>
      </c>
    </row>
    <row r="35" spans="2:13">
      <c r="D35" s="34"/>
      <c r="E35" s="34"/>
      <c r="F35" s="34"/>
    </row>
    <row r="36" spans="2:13" ht="18.75">
      <c r="F36" s="129" t="s">
        <v>32</v>
      </c>
      <c r="G36" s="130"/>
      <c r="H36" s="131"/>
    </row>
    <row r="37" spans="2:13" ht="18.75">
      <c r="F37" s="51"/>
      <c r="G37" s="51"/>
      <c r="H37" s="51"/>
    </row>
    <row r="38" spans="2:13" ht="15.75" thickBot="1">
      <c r="H38" s="25" t="s">
        <v>27</v>
      </c>
      <c r="K38" s="25" t="s">
        <v>20</v>
      </c>
    </row>
    <row r="39" spans="2:13" ht="30.75" thickBot="1">
      <c r="B39" s="37" t="s">
        <v>0</v>
      </c>
      <c r="C39" s="127" t="s">
        <v>30</v>
      </c>
      <c r="D39" s="128"/>
      <c r="E39" s="128"/>
      <c r="F39" s="128"/>
      <c r="G39" s="44" t="s">
        <v>31</v>
      </c>
      <c r="H39" s="14" t="s">
        <v>10</v>
      </c>
      <c r="I39" s="6" t="s">
        <v>11</v>
      </c>
      <c r="J39" s="6" t="s">
        <v>12</v>
      </c>
      <c r="K39" s="14" t="s">
        <v>10</v>
      </c>
      <c r="L39" s="6" t="s">
        <v>11</v>
      </c>
      <c r="M39" s="6" t="s">
        <v>12</v>
      </c>
    </row>
    <row r="40" spans="2:13" ht="15.75" thickBot="1">
      <c r="B40" s="38">
        <v>1</v>
      </c>
      <c r="C40" s="39">
        <v>497.32</v>
      </c>
      <c r="D40" s="39">
        <v>500.62</v>
      </c>
      <c r="E40" s="39">
        <v>498.68</v>
      </c>
      <c r="F40" s="42">
        <v>497.82</v>
      </c>
      <c r="G40" s="44">
        <f>MAX(C40:F40)-MIN(C40:F40)</f>
        <v>3.3000000000000114</v>
      </c>
      <c r="H40" s="45">
        <f>$G$30</f>
        <v>2.5607999999999969</v>
      </c>
      <c r="I40" s="45">
        <f>$G$34*$G$30</f>
        <v>5.843745599999993</v>
      </c>
      <c r="J40" s="44">
        <f>$G$33*$G$30</f>
        <v>0</v>
      </c>
      <c r="K40" s="45">
        <f>$G$66</f>
        <v>2.2169565217391285</v>
      </c>
      <c r="L40" s="45">
        <f>$G$70*$G$66</f>
        <v>5.0590947826086916</v>
      </c>
      <c r="M40" s="44">
        <f>$G$69*$G$66</f>
        <v>0</v>
      </c>
    </row>
    <row r="41" spans="2:13" ht="15.75" thickBot="1">
      <c r="B41" s="46">
        <v>2</v>
      </c>
      <c r="C41" s="47">
        <v>504.76</v>
      </c>
      <c r="D41" s="47">
        <v>500</v>
      </c>
      <c r="E41" s="47">
        <v>498.32</v>
      </c>
      <c r="F41" s="48">
        <v>500.32</v>
      </c>
      <c r="G41" s="49">
        <f t="shared" ref="G41:G64" si="4">MAX(C41:F41)-MIN(C41:F41)</f>
        <v>6.4399999999999977</v>
      </c>
      <c r="H41" s="50">
        <f t="shared" ref="H41:H64" si="5">$G$30</f>
        <v>2.5607999999999969</v>
      </c>
      <c r="I41" s="50">
        <f t="shared" ref="I41:I64" si="6">$G$34*$G$30</f>
        <v>5.843745599999993</v>
      </c>
      <c r="J41" s="49">
        <f t="shared" ref="J41:J64" si="7">$G$33*$G$30</f>
        <v>0</v>
      </c>
      <c r="K41" s="50">
        <f t="shared" ref="K41:K64" si="8">$G$66</f>
        <v>2.2169565217391285</v>
      </c>
      <c r="L41" s="50">
        <f t="shared" ref="L41:L64" si="9">$G$70*$G$66</f>
        <v>5.0590947826086916</v>
      </c>
      <c r="M41" s="49">
        <f t="shared" ref="M41:M64" si="10">$G$69*$G$66</f>
        <v>0</v>
      </c>
    </row>
    <row r="42" spans="2:13" ht="15.75" thickBot="1">
      <c r="B42" s="38">
        <v>3</v>
      </c>
      <c r="C42" s="39">
        <v>499.24</v>
      </c>
      <c r="D42" s="39">
        <v>497.18</v>
      </c>
      <c r="E42" s="39">
        <v>498.12</v>
      </c>
      <c r="F42" s="42">
        <v>498.68</v>
      </c>
      <c r="G42" s="44">
        <f t="shared" si="4"/>
        <v>2.0600000000000023</v>
      </c>
      <c r="H42" s="45">
        <f t="shared" si="5"/>
        <v>2.5607999999999969</v>
      </c>
      <c r="I42" s="45">
        <f t="shared" si="6"/>
        <v>5.843745599999993</v>
      </c>
      <c r="J42" s="44">
        <f t="shared" si="7"/>
        <v>0</v>
      </c>
      <c r="K42" s="45">
        <f t="shared" si="8"/>
        <v>2.2169565217391285</v>
      </c>
      <c r="L42" s="45">
        <f t="shared" si="9"/>
        <v>5.0590947826086916</v>
      </c>
      <c r="M42" s="44">
        <f t="shared" si="10"/>
        <v>0</v>
      </c>
    </row>
    <row r="43" spans="2:13" ht="15.75" thickBot="1">
      <c r="B43" s="38">
        <v>4</v>
      </c>
      <c r="C43" s="39">
        <v>499.26</v>
      </c>
      <c r="D43" s="39">
        <v>496.32</v>
      </c>
      <c r="E43" s="39">
        <v>498.88</v>
      </c>
      <c r="F43" s="42">
        <v>497.82</v>
      </c>
      <c r="G43" s="44">
        <f t="shared" si="4"/>
        <v>2.9399999999999977</v>
      </c>
      <c r="H43" s="45">
        <f t="shared" si="5"/>
        <v>2.5607999999999969</v>
      </c>
      <c r="I43" s="45">
        <f t="shared" si="6"/>
        <v>5.843745599999993</v>
      </c>
      <c r="J43" s="44">
        <f t="shared" si="7"/>
        <v>0</v>
      </c>
      <c r="K43" s="45">
        <f t="shared" si="8"/>
        <v>2.2169565217391285</v>
      </c>
      <c r="L43" s="45">
        <f t="shared" si="9"/>
        <v>5.0590947826086916</v>
      </c>
      <c r="M43" s="44">
        <f t="shared" si="10"/>
        <v>0</v>
      </c>
    </row>
    <row r="44" spans="2:13" ht="15.75" thickBot="1">
      <c r="B44" s="38">
        <v>5</v>
      </c>
      <c r="C44" s="39">
        <v>498.32</v>
      </c>
      <c r="D44" s="39">
        <v>500.62</v>
      </c>
      <c r="E44" s="39">
        <v>499.56</v>
      </c>
      <c r="F44" s="42">
        <v>500.12</v>
      </c>
      <c r="G44" s="44">
        <f t="shared" si="4"/>
        <v>2.3000000000000114</v>
      </c>
      <c r="H44" s="45">
        <f t="shared" si="5"/>
        <v>2.5607999999999969</v>
      </c>
      <c r="I44" s="45">
        <f t="shared" si="6"/>
        <v>5.843745599999993</v>
      </c>
      <c r="J44" s="44">
        <f t="shared" si="7"/>
        <v>0</v>
      </c>
      <c r="K44" s="45">
        <f t="shared" si="8"/>
        <v>2.2169565217391285</v>
      </c>
      <c r="L44" s="45">
        <f t="shared" si="9"/>
        <v>5.0590947826086916</v>
      </c>
      <c r="M44" s="44">
        <f t="shared" si="10"/>
        <v>0</v>
      </c>
    </row>
    <row r="45" spans="2:13" ht="15.75" thickBot="1">
      <c r="B45" s="38">
        <v>6</v>
      </c>
      <c r="C45" s="39">
        <v>499.12</v>
      </c>
      <c r="D45" s="39">
        <v>500.32</v>
      </c>
      <c r="E45" s="39">
        <v>499.38</v>
      </c>
      <c r="F45" s="42">
        <v>500.94</v>
      </c>
      <c r="G45" s="44">
        <f t="shared" si="4"/>
        <v>1.8199999999999932</v>
      </c>
      <c r="H45" s="45">
        <f t="shared" si="5"/>
        <v>2.5607999999999969</v>
      </c>
      <c r="I45" s="45">
        <f t="shared" si="6"/>
        <v>5.843745599999993</v>
      </c>
      <c r="J45" s="44">
        <f t="shared" si="7"/>
        <v>0</v>
      </c>
      <c r="K45" s="45">
        <f t="shared" si="8"/>
        <v>2.2169565217391285</v>
      </c>
      <c r="L45" s="45">
        <f t="shared" si="9"/>
        <v>5.0590947826086916</v>
      </c>
      <c r="M45" s="44">
        <f t="shared" si="10"/>
        <v>0</v>
      </c>
    </row>
    <row r="46" spans="2:13" ht="15.75" thickBot="1">
      <c r="B46" s="38">
        <v>7</v>
      </c>
      <c r="C46" s="39">
        <v>499.34</v>
      </c>
      <c r="D46" s="39">
        <v>498.32</v>
      </c>
      <c r="E46" s="39">
        <v>497.32</v>
      </c>
      <c r="F46" s="42">
        <v>497.62</v>
      </c>
      <c r="G46" s="44">
        <f t="shared" si="4"/>
        <v>2.0199999999999818</v>
      </c>
      <c r="H46" s="45">
        <f t="shared" si="5"/>
        <v>2.5607999999999969</v>
      </c>
      <c r="I46" s="45">
        <f t="shared" si="6"/>
        <v>5.843745599999993</v>
      </c>
      <c r="J46" s="44">
        <f t="shared" si="7"/>
        <v>0</v>
      </c>
      <c r="K46" s="45">
        <f t="shared" si="8"/>
        <v>2.2169565217391285</v>
      </c>
      <c r="L46" s="45">
        <f t="shared" si="9"/>
        <v>5.0590947826086916</v>
      </c>
      <c r="M46" s="44">
        <f t="shared" si="10"/>
        <v>0</v>
      </c>
    </row>
    <row r="47" spans="2:13" ht="15.75" thickBot="1">
      <c r="B47" s="38">
        <v>8</v>
      </c>
      <c r="C47" s="39">
        <v>499.38</v>
      </c>
      <c r="D47" s="39">
        <v>498.12</v>
      </c>
      <c r="E47" s="39">
        <v>500.62</v>
      </c>
      <c r="F47" s="42">
        <v>498.12</v>
      </c>
      <c r="G47" s="44">
        <f t="shared" si="4"/>
        <v>2.5</v>
      </c>
      <c r="H47" s="45">
        <f t="shared" si="5"/>
        <v>2.5607999999999969</v>
      </c>
      <c r="I47" s="45">
        <f t="shared" si="6"/>
        <v>5.843745599999993</v>
      </c>
      <c r="J47" s="44">
        <f t="shared" si="7"/>
        <v>0</v>
      </c>
      <c r="K47" s="45">
        <f t="shared" si="8"/>
        <v>2.2169565217391285</v>
      </c>
      <c r="L47" s="45">
        <f t="shared" si="9"/>
        <v>5.0590947826086916</v>
      </c>
      <c r="M47" s="44">
        <f t="shared" si="10"/>
        <v>0</v>
      </c>
    </row>
    <row r="48" spans="2:13" ht="15.75" thickBot="1">
      <c r="B48" s="38">
        <v>9</v>
      </c>
      <c r="C48" s="39">
        <v>499.26</v>
      </c>
      <c r="D48" s="39">
        <v>498.38</v>
      </c>
      <c r="E48" s="39">
        <v>500.68</v>
      </c>
      <c r="F48" s="42">
        <v>500.38</v>
      </c>
      <c r="G48" s="44">
        <f t="shared" si="4"/>
        <v>2.3000000000000114</v>
      </c>
      <c r="H48" s="45">
        <f t="shared" si="5"/>
        <v>2.5607999999999969</v>
      </c>
      <c r="I48" s="45">
        <f t="shared" si="6"/>
        <v>5.843745599999993</v>
      </c>
      <c r="J48" s="44">
        <f t="shared" si="7"/>
        <v>0</v>
      </c>
      <c r="K48" s="45">
        <f t="shared" si="8"/>
        <v>2.2169565217391285</v>
      </c>
      <c r="L48" s="45">
        <f t="shared" si="9"/>
        <v>5.0590947826086916</v>
      </c>
      <c r="M48" s="44">
        <f t="shared" si="10"/>
        <v>0</v>
      </c>
    </row>
    <row r="49" spans="2:13" ht="15.75" thickBot="1">
      <c r="B49" s="38">
        <v>10</v>
      </c>
      <c r="C49" s="39">
        <v>498.6</v>
      </c>
      <c r="D49" s="39">
        <v>497.62</v>
      </c>
      <c r="E49" s="39">
        <v>499.25</v>
      </c>
      <c r="F49" s="42">
        <v>498.56</v>
      </c>
      <c r="G49" s="44">
        <f t="shared" si="4"/>
        <v>1.6299999999999955</v>
      </c>
      <c r="H49" s="45">
        <f t="shared" si="5"/>
        <v>2.5607999999999969</v>
      </c>
      <c r="I49" s="45">
        <f t="shared" si="6"/>
        <v>5.843745599999993</v>
      </c>
      <c r="J49" s="44">
        <f t="shared" si="7"/>
        <v>0</v>
      </c>
      <c r="K49" s="45">
        <f t="shared" si="8"/>
        <v>2.2169565217391285</v>
      </c>
      <c r="L49" s="45">
        <f t="shared" si="9"/>
        <v>5.0590947826086916</v>
      </c>
      <c r="M49" s="44">
        <f t="shared" si="10"/>
        <v>0</v>
      </c>
    </row>
    <row r="50" spans="2:13" ht="15.75" thickBot="1">
      <c r="B50" s="38">
        <v>11</v>
      </c>
      <c r="C50" s="39">
        <v>499.44</v>
      </c>
      <c r="D50" s="39">
        <v>500</v>
      </c>
      <c r="E50" s="39">
        <v>501.32</v>
      </c>
      <c r="F50" s="42">
        <v>499.38</v>
      </c>
      <c r="G50" s="44">
        <f t="shared" si="4"/>
        <v>1.9399999999999977</v>
      </c>
      <c r="H50" s="45">
        <f t="shared" si="5"/>
        <v>2.5607999999999969</v>
      </c>
      <c r="I50" s="45">
        <f t="shared" si="6"/>
        <v>5.843745599999993</v>
      </c>
      <c r="J50" s="44">
        <f t="shared" si="7"/>
        <v>0</v>
      </c>
      <c r="K50" s="45">
        <f t="shared" si="8"/>
        <v>2.2169565217391285</v>
      </c>
      <c r="L50" s="45">
        <f t="shared" si="9"/>
        <v>5.0590947826086916</v>
      </c>
      <c r="M50" s="44">
        <f t="shared" si="10"/>
        <v>0</v>
      </c>
    </row>
    <row r="51" spans="2:13" ht="15.75" thickBot="1">
      <c r="B51" s="38">
        <v>12</v>
      </c>
      <c r="C51" s="39">
        <v>498.26</v>
      </c>
      <c r="D51" s="39">
        <v>500.32</v>
      </c>
      <c r="E51" s="39">
        <v>500.76</v>
      </c>
      <c r="F51" s="42">
        <v>499.68</v>
      </c>
      <c r="G51" s="44">
        <f t="shared" si="4"/>
        <v>2.5</v>
      </c>
      <c r="H51" s="45">
        <f t="shared" si="5"/>
        <v>2.5607999999999969</v>
      </c>
      <c r="I51" s="45">
        <f t="shared" si="6"/>
        <v>5.843745599999993</v>
      </c>
      <c r="J51" s="44">
        <f t="shared" si="7"/>
        <v>0</v>
      </c>
      <c r="K51" s="45">
        <f t="shared" si="8"/>
        <v>2.2169565217391285</v>
      </c>
      <c r="L51" s="45">
        <f t="shared" si="9"/>
        <v>5.0590947826086916</v>
      </c>
      <c r="M51" s="44">
        <f t="shared" si="10"/>
        <v>0</v>
      </c>
    </row>
    <row r="52" spans="2:13" ht="15.75" thickBot="1">
      <c r="B52" s="38">
        <v>13</v>
      </c>
      <c r="C52" s="39">
        <v>497.32</v>
      </c>
      <c r="D52" s="39">
        <v>498.5</v>
      </c>
      <c r="E52" s="39">
        <v>497.18</v>
      </c>
      <c r="F52" s="42">
        <v>499.38</v>
      </c>
      <c r="G52" s="44">
        <f t="shared" si="4"/>
        <v>2.1999999999999886</v>
      </c>
      <c r="H52" s="45">
        <f t="shared" si="5"/>
        <v>2.5607999999999969</v>
      </c>
      <c r="I52" s="45">
        <f t="shared" si="6"/>
        <v>5.843745599999993</v>
      </c>
      <c r="J52" s="44">
        <f t="shared" si="7"/>
        <v>0</v>
      </c>
      <c r="K52" s="45">
        <f t="shared" si="8"/>
        <v>2.2169565217391285</v>
      </c>
      <c r="L52" s="45">
        <f t="shared" si="9"/>
        <v>5.0590947826086916</v>
      </c>
      <c r="M52" s="44">
        <f t="shared" si="10"/>
        <v>0</v>
      </c>
    </row>
    <row r="53" spans="2:13" ht="15.75" thickBot="1">
      <c r="B53" s="38">
        <v>14</v>
      </c>
      <c r="C53" s="39">
        <v>499.56</v>
      </c>
      <c r="D53" s="39">
        <v>498</v>
      </c>
      <c r="E53" s="39">
        <v>498.76</v>
      </c>
      <c r="F53" s="42">
        <v>501.12</v>
      </c>
      <c r="G53" s="44">
        <f t="shared" si="4"/>
        <v>3.1200000000000045</v>
      </c>
      <c r="H53" s="45">
        <f t="shared" si="5"/>
        <v>2.5607999999999969</v>
      </c>
      <c r="I53" s="45">
        <f t="shared" si="6"/>
        <v>5.843745599999993</v>
      </c>
      <c r="J53" s="44">
        <f t="shared" si="7"/>
        <v>0</v>
      </c>
      <c r="K53" s="45">
        <f t="shared" si="8"/>
        <v>2.2169565217391285</v>
      </c>
      <c r="L53" s="45">
        <f t="shared" si="9"/>
        <v>5.0590947826086916</v>
      </c>
      <c r="M53" s="44">
        <f t="shared" si="10"/>
        <v>0</v>
      </c>
    </row>
    <row r="54" spans="2:13" ht="15.75" thickBot="1">
      <c r="B54" s="38">
        <v>15</v>
      </c>
      <c r="C54" s="39">
        <v>500.24</v>
      </c>
      <c r="D54" s="39">
        <v>500.32</v>
      </c>
      <c r="E54" s="39">
        <v>499.12</v>
      </c>
      <c r="F54" s="42">
        <v>499.25</v>
      </c>
      <c r="G54" s="44">
        <f t="shared" si="4"/>
        <v>1.1999999999999886</v>
      </c>
      <c r="H54" s="45">
        <f t="shared" si="5"/>
        <v>2.5607999999999969</v>
      </c>
      <c r="I54" s="45">
        <f t="shared" si="6"/>
        <v>5.843745599999993</v>
      </c>
      <c r="J54" s="44">
        <f t="shared" si="7"/>
        <v>0</v>
      </c>
      <c r="K54" s="45">
        <f t="shared" si="8"/>
        <v>2.2169565217391285</v>
      </c>
      <c r="L54" s="45">
        <f t="shared" si="9"/>
        <v>5.0590947826086916</v>
      </c>
      <c r="M54" s="44">
        <f t="shared" si="10"/>
        <v>0</v>
      </c>
    </row>
    <row r="55" spans="2:13" ht="15.75" thickBot="1">
      <c r="B55" s="38">
        <v>16</v>
      </c>
      <c r="C55" s="39">
        <v>500.76</v>
      </c>
      <c r="D55" s="39">
        <v>500.5</v>
      </c>
      <c r="E55" s="39">
        <v>499.68</v>
      </c>
      <c r="F55" s="42">
        <v>498.12</v>
      </c>
      <c r="G55" s="44">
        <f t="shared" si="4"/>
        <v>2.6399999999999864</v>
      </c>
      <c r="H55" s="45">
        <f t="shared" si="5"/>
        <v>2.5607999999999969</v>
      </c>
      <c r="I55" s="45">
        <f t="shared" si="6"/>
        <v>5.843745599999993</v>
      </c>
      <c r="J55" s="44">
        <f t="shared" si="7"/>
        <v>0</v>
      </c>
      <c r="K55" s="45">
        <f t="shared" si="8"/>
        <v>2.2169565217391285</v>
      </c>
      <c r="L55" s="45">
        <f t="shared" si="9"/>
        <v>5.0590947826086916</v>
      </c>
      <c r="M55" s="44">
        <f t="shared" si="10"/>
        <v>0</v>
      </c>
    </row>
    <row r="56" spans="2:13" ht="15.75" thickBot="1">
      <c r="B56" s="46">
        <v>17</v>
      </c>
      <c r="C56" s="47">
        <v>500.65</v>
      </c>
      <c r="D56" s="47">
        <v>497.82</v>
      </c>
      <c r="E56" s="47">
        <v>494.06</v>
      </c>
      <c r="F56" s="48">
        <v>496.25</v>
      </c>
      <c r="G56" s="49">
        <f t="shared" si="4"/>
        <v>6.589999999999975</v>
      </c>
      <c r="H56" s="50">
        <f t="shared" si="5"/>
        <v>2.5607999999999969</v>
      </c>
      <c r="I56" s="50">
        <f t="shared" si="6"/>
        <v>5.843745599999993</v>
      </c>
      <c r="J56" s="49">
        <f t="shared" si="7"/>
        <v>0</v>
      </c>
      <c r="K56" s="50">
        <f t="shared" si="8"/>
        <v>2.2169565217391285</v>
      </c>
      <c r="L56" s="50">
        <f t="shared" si="9"/>
        <v>5.0590947826086916</v>
      </c>
      <c r="M56" s="49">
        <f t="shared" si="10"/>
        <v>0</v>
      </c>
    </row>
    <row r="57" spans="2:13" ht="15.75" thickBot="1">
      <c r="B57" s="38">
        <v>18</v>
      </c>
      <c r="C57" s="39">
        <v>499.12</v>
      </c>
      <c r="D57" s="39">
        <v>500.26</v>
      </c>
      <c r="E57" s="39">
        <v>500.44</v>
      </c>
      <c r="F57" s="42">
        <v>498.76</v>
      </c>
      <c r="G57" s="44">
        <f t="shared" si="4"/>
        <v>1.6800000000000068</v>
      </c>
      <c r="H57" s="45">
        <f t="shared" si="5"/>
        <v>2.5607999999999969</v>
      </c>
      <c r="I57" s="45">
        <f t="shared" si="6"/>
        <v>5.843745599999993</v>
      </c>
      <c r="J57" s="44">
        <f t="shared" si="7"/>
        <v>0</v>
      </c>
      <c r="K57" s="45">
        <f t="shared" si="8"/>
        <v>2.2169565217391285</v>
      </c>
      <c r="L57" s="45">
        <f t="shared" si="9"/>
        <v>5.0590947826086916</v>
      </c>
      <c r="M57" s="44">
        <f t="shared" si="10"/>
        <v>0</v>
      </c>
    </row>
    <row r="58" spans="2:13" ht="15.75" thickBot="1">
      <c r="B58" s="40">
        <v>19</v>
      </c>
      <c r="C58" s="41">
        <v>499.5</v>
      </c>
      <c r="D58" s="41">
        <v>500.5</v>
      </c>
      <c r="E58" s="41">
        <v>499.56</v>
      </c>
      <c r="F58" s="43">
        <v>500.76</v>
      </c>
      <c r="G58" s="44">
        <f t="shared" si="4"/>
        <v>1.2599999999999909</v>
      </c>
      <c r="H58" s="45">
        <f t="shared" si="5"/>
        <v>2.5607999999999969</v>
      </c>
      <c r="I58" s="45">
        <f t="shared" si="6"/>
        <v>5.843745599999993</v>
      </c>
      <c r="J58" s="44">
        <f t="shared" si="7"/>
        <v>0</v>
      </c>
      <c r="K58" s="45">
        <f t="shared" si="8"/>
        <v>2.2169565217391285</v>
      </c>
      <c r="L58" s="45">
        <f t="shared" si="9"/>
        <v>5.0590947826086916</v>
      </c>
      <c r="M58" s="44">
        <f t="shared" si="10"/>
        <v>0</v>
      </c>
    </row>
    <row r="59" spans="2:13" ht="15.75" thickBot="1">
      <c r="B59" s="38">
        <v>20</v>
      </c>
      <c r="C59" s="39">
        <v>497.5</v>
      </c>
      <c r="D59" s="39">
        <v>498.82</v>
      </c>
      <c r="E59" s="39">
        <v>499.76</v>
      </c>
      <c r="F59" s="42">
        <v>497.82</v>
      </c>
      <c r="G59" s="44">
        <f t="shared" si="4"/>
        <v>2.2599999999999909</v>
      </c>
      <c r="H59" s="45">
        <f t="shared" si="5"/>
        <v>2.5607999999999969</v>
      </c>
      <c r="I59" s="45">
        <f t="shared" si="6"/>
        <v>5.843745599999993</v>
      </c>
      <c r="J59" s="44">
        <f t="shared" si="7"/>
        <v>0</v>
      </c>
      <c r="K59" s="45">
        <f t="shared" si="8"/>
        <v>2.2169565217391285</v>
      </c>
      <c r="L59" s="45">
        <f t="shared" si="9"/>
        <v>5.0590947826086916</v>
      </c>
      <c r="M59" s="44">
        <f t="shared" si="10"/>
        <v>0</v>
      </c>
    </row>
    <row r="60" spans="2:13" ht="15.75" thickBot="1">
      <c r="B60" s="38">
        <v>21</v>
      </c>
      <c r="C60" s="39">
        <v>499.44</v>
      </c>
      <c r="D60" s="39">
        <v>500.62</v>
      </c>
      <c r="E60" s="39">
        <v>500</v>
      </c>
      <c r="F60" s="42">
        <v>501.26</v>
      </c>
      <c r="G60" s="44">
        <f t="shared" si="4"/>
        <v>1.8199999999999932</v>
      </c>
      <c r="H60" s="45">
        <f t="shared" si="5"/>
        <v>2.5607999999999969</v>
      </c>
      <c r="I60" s="45">
        <f t="shared" si="6"/>
        <v>5.843745599999993</v>
      </c>
      <c r="J60" s="44">
        <f t="shared" si="7"/>
        <v>0</v>
      </c>
      <c r="K60" s="45">
        <f t="shared" si="8"/>
        <v>2.2169565217391285</v>
      </c>
      <c r="L60" s="45">
        <f t="shared" si="9"/>
        <v>5.0590947826086916</v>
      </c>
      <c r="M60" s="44">
        <f t="shared" si="10"/>
        <v>0</v>
      </c>
    </row>
    <row r="61" spans="2:13" ht="15.75" thickBot="1">
      <c r="B61" s="38">
        <v>22</v>
      </c>
      <c r="C61" s="39">
        <v>499.38</v>
      </c>
      <c r="D61" s="39">
        <v>498.38</v>
      </c>
      <c r="E61" s="39">
        <v>497.56</v>
      </c>
      <c r="F61" s="42">
        <v>498.56</v>
      </c>
      <c r="G61" s="44">
        <f t="shared" si="4"/>
        <v>1.8199999999999932</v>
      </c>
      <c r="H61" s="45">
        <f t="shared" si="5"/>
        <v>2.5607999999999969</v>
      </c>
      <c r="I61" s="45">
        <f t="shared" si="6"/>
        <v>5.843745599999993</v>
      </c>
      <c r="J61" s="44">
        <f t="shared" si="7"/>
        <v>0</v>
      </c>
      <c r="K61" s="45">
        <f t="shared" si="8"/>
        <v>2.2169565217391285</v>
      </c>
      <c r="L61" s="45">
        <f t="shared" si="9"/>
        <v>5.0590947826086916</v>
      </c>
      <c r="M61" s="44">
        <f t="shared" si="10"/>
        <v>0</v>
      </c>
    </row>
    <row r="62" spans="2:13" ht="15.75" thickBot="1">
      <c r="B62" s="38">
        <v>23</v>
      </c>
      <c r="C62" s="39">
        <v>501.56</v>
      </c>
      <c r="D62" s="39">
        <v>499.56</v>
      </c>
      <c r="E62" s="39">
        <v>498</v>
      </c>
      <c r="F62" s="42">
        <v>499.82</v>
      </c>
      <c r="G62" s="44">
        <f t="shared" si="4"/>
        <v>3.5600000000000023</v>
      </c>
      <c r="H62" s="45">
        <f t="shared" si="5"/>
        <v>2.5607999999999969</v>
      </c>
      <c r="I62" s="45">
        <f t="shared" si="6"/>
        <v>5.843745599999993</v>
      </c>
      <c r="J62" s="44">
        <f t="shared" si="7"/>
        <v>0</v>
      </c>
      <c r="K62" s="45">
        <f t="shared" si="8"/>
        <v>2.2169565217391285</v>
      </c>
      <c r="L62" s="45">
        <f t="shared" si="9"/>
        <v>5.0590947826086916</v>
      </c>
      <c r="M62" s="44">
        <f t="shared" si="10"/>
        <v>0</v>
      </c>
    </row>
    <row r="63" spans="2:13" ht="15.75" thickBot="1">
      <c r="B63" s="38">
        <v>24</v>
      </c>
      <c r="C63" s="39">
        <v>498.32</v>
      </c>
      <c r="D63" s="39">
        <v>497.32</v>
      </c>
      <c r="E63" s="39">
        <v>499.56</v>
      </c>
      <c r="F63" s="42">
        <v>498.62</v>
      </c>
      <c r="G63" s="44">
        <f t="shared" si="4"/>
        <v>2.2400000000000091</v>
      </c>
      <c r="H63" s="45">
        <f t="shared" si="5"/>
        <v>2.5607999999999969</v>
      </c>
      <c r="I63" s="45">
        <f t="shared" si="6"/>
        <v>5.843745599999993</v>
      </c>
      <c r="J63" s="44">
        <f t="shared" si="7"/>
        <v>0</v>
      </c>
      <c r="K63" s="45">
        <f t="shared" si="8"/>
        <v>2.2169565217391285</v>
      </c>
      <c r="L63" s="45">
        <f t="shared" si="9"/>
        <v>5.0590947826086916</v>
      </c>
      <c r="M63" s="44">
        <f t="shared" si="10"/>
        <v>0</v>
      </c>
    </row>
    <row r="64" spans="2:13" ht="15.75" thickBot="1">
      <c r="B64" s="38">
        <v>25</v>
      </c>
      <c r="C64" s="39">
        <v>499.5</v>
      </c>
      <c r="D64" s="39">
        <v>500.12</v>
      </c>
      <c r="E64" s="39">
        <v>498.5</v>
      </c>
      <c r="F64" s="54">
        <v>500.38</v>
      </c>
      <c r="G64" s="10">
        <f t="shared" si="4"/>
        <v>1.8799999999999955</v>
      </c>
      <c r="H64" s="45">
        <f t="shared" si="5"/>
        <v>2.5607999999999969</v>
      </c>
      <c r="I64" s="45">
        <f t="shared" si="6"/>
        <v>5.843745599999993</v>
      </c>
      <c r="J64" s="44">
        <f t="shared" si="7"/>
        <v>0</v>
      </c>
      <c r="K64" s="45">
        <f t="shared" si="8"/>
        <v>2.2169565217391285</v>
      </c>
      <c r="L64" s="45">
        <f t="shared" si="9"/>
        <v>5.0590947826086916</v>
      </c>
      <c r="M64" s="44">
        <f t="shared" si="10"/>
        <v>0</v>
      </c>
    </row>
    <row r="65" spans="2:18">
      <c r="F65" s="55" t="s">
        <v>14</v>
      </c>
      <c r="G65" s="56">
        <f>AVERAGE(G40:G64)</f>
        <v>2.5607999999999969</v>
      </c>
    </row>
    <row r="66" spans="2:18">
      <c r="E66" s="57" t="s">
        <v>29</v>
      </c>
      <c r="F66" s="57"/>
      <c r="G66" s="18">
        <f>(SUM(G40:G64)-G41-G56)/(G67-G71)</f>
        <v>2.2169565217391285</v>
      </c>
    </row>
    <row r="67" spans="2:18">
      <c r="D67" s="34"/>
      <c r="E67" s="34"/>
      <c r="F67" s="35" t="s">
        <v>5</v>
      </c>
      <c r="G67" s="1">
        <v>25</v>
      </c>
    </row>
    <row r="68" spans="2:18">
      <c r="D68" s="34"/>
      <c r="E68" s="34"/>
      <c r="F68" s="35" t="s">
        <v>6</v>
      </c>
      <c r="G68" s="1">
        <v>4</v>
      </c>
    </row>
    <row r="69" spans="2:18" ht="18">
      <c r="D69" s="34" t="s">
        <v>33</v>
      </c>
      <c r="E69" s="34"/>
      <c r="F69" s="35"/>
      <c r="G69" s="1">
        <v>0</v>
      </c>
    </row>
    <row r="70" spans="2:18" ht="18">
      <c r="D70" s="34" t="s">
        <v>34</v>
      </c>
      <c r="E70" s="34"/>
      <c r="F70" s="35"/>
      <c r="G70" s="1">
        <v>2.282</v>
      </c>
    </row>
    <row r="71" spans="2:18">
      <c r="D71" s="34"/>
      <c r="E71" s="34"/>
      <c r="F71" s="35" t="s">
        <v>18</v>
      </c>
      <c r="G71" s="1">
        <v>2</v>
      </c>
    </row>
    <row r="74" spans="2:18" ht="18.75">
      <c r="F74" s="126" t="s">
        <v>28</v>
      </c>
      <c r="G74" s="124"/>
      <c r="H74" s="125"/>
    </row>
    <row r="75" spans="2:18" ht="18.75">
      <c r="F75" s="51"/>
      <c r="G75" s="51"/>
      <c r="H75" s="51"/>
    </row>
    <row r="76" spans="2:18" ht="18.75">
      <c r="F76" s="51"/>
      <c r="G76" s="51"/>
      <c r="H76" s="51"/>
    </row>
    <row r="77" spans="2:18" ht="15.75" thickBot="1">
      <c r="H77" s="25" t="s">
        <v>27</v>
      </c>
      <c r="K77" s="25" t="s">
        <v>20</v>
      </c>
      <c r="P77" s="25" t="s">
        <v>39</v>
      </c>
    </row>
    <row r="78" spans="2:18" ht="30.75" thickBot="1">
      <c r="B78" s="37" t="s">
        <v>0</v>
      </c>
      <c r="C78" s="127" t="s">
        <v>30</v>
      </c>
      <c r="D78" s="128"/>
      <c r="E78" s="128"/>
      <c r="F78" s="128"/>
      <c r="G78" s="44" t="s">
        <v>31</v>
      </c>
      <c r="H78" s="14" t="s">
        <v>10</v>
      </c>
      <c r="I78" s="6" t="s">
        <v>11</v>
      </c>
      <c r="J78" s="6" t="s">
        <v>12</v>
      </c>
      <c r="K78" s="14" t="s">
        <v>10</v>
      </c>
      <c r="L78" s="6" t="s">
        <v>11</v>
      </c>
      <c r="M78" s="6" t="s">
        <v>12</v>
      </c>
      <c r="N78" s="14" t="s">
        <v>9</v>
      </c>
      <c r="O78" s="44" t="s">
        <v>31</v>
      </c>
      <c r="P78" s="14" t="s">
        <v>10</v>
      </c>
      <c r="Q78" s="6" t="s">
        <v>11</v>
      </c>
      <c r="R78" s="6" t="s">
        <v>12</v>
      </c>
    </row>
    <row r="79" spans="2:18" ht="15.75" thickBot="1">
      <c r="B79" s="38">
        <v>1</v>
      </c>
      <c r="C79" s="39">
        <v>497.32</v>
      </c>
      <c r="D79" s="39">
        <v>500.62</v>
      </c>
      <c r="E79" s="39">
        <v>498.68</v>
      </c>
      <c r="F79" s="42">
        <v>497.82</v>
      </c>
      <c r="G79" s="44">
        <f>MAX(C79:F79)-MIN(C79:F79)</f>
        <v>3.3000000000000114</v>
      </c>
      <c r="H79" s="45">
        <f>$G$30</f>
        <v>2.5607999999999969</v>
      </c>
      <c r="I79" s="45">
        <f>$G$34*$G$30</f>
        <v>5.843745599999993</v>
      </c>
      <c r="J79" s="44">
        <f>$G$33*$G$30</f>
        <v>0</v>
      </c>
      <c r="K79" s="45">
        <f>$G$66</f>
        <v>2.2169565217391285</v>
      </c>
      <c r="L79" s="45">
        <f>$G$70*$G$66</f>
        <v>5.0590947826086916</v>
      </c>
      <c r="M79" s="44">
        <f>$G$69*$G$66</f>
        <v>0</v>
      </c>
      <c r="N79" s="73">
        <f>AVERAGE(C79:F79)</f>
        <v>498.61</v>
      </c>
      <c r="O79" s="44">
        <f>MAX(C79:F79)-MIN(C79:F79)</f>
        <v>3.3000000000000114</v>
      </c>
      <c r="P79" s="60">
        <f>$N$104</f>
        <v>499.19695652173914</v>
      </c>
      <c r="Q79" s="60">
        <f>$N$104+$N$107*$O$104</f>
        <v>500.81311782608697</v>
      </c>
      <c r="R79" s="60">
        <f>$N$104-$N$107*$O$104</f>
        <v>497.58079521739131</v>
      </c>
    </row>
    <row r="80" spans="2:18" ht="15.75" thickBot="1">
      <c r="B80" s="46">
        <v>2</v>
      </c>
      <c r="C80" s="47">
        <v>504.76</v>
      </c>
      <c r="D80" s="47">
        <v>500</v>
      </c>
      <c r="E80" s="47">
        <v>498.32</v>
      </c>
      <c r="F80" s="48">
        <v>500.32</v>
      </c>
      <c r="G80" s="49">
        <f t="shared" ref="G80:G103" si="11">MAX(C80:F80)-MIN(C80:F80)</f>
        <v>6.4399999999999977</v>
      </c>
      <c r="H80" s="50">
        <f t="shared" ref="H80:H103" si="12">$G$30</f>
        <v>2.5607999999999969</v>
      </c>
      <c r="I80" s="50">
        <f t="shared" ref="I80:I103" si="13">$G$34*$G$30</f>
        <v>5.843745599999993</v>
      </c>
      <c r="J80" s="49">
        <f t="shared" ref="J80:J103" si="14">$G$33*$G$30</f>
        <v>0</v>
      </c>
      <c r="K80" s="50">
        <f t="shared" ref="K80:K103" si="15">$G$66</f>
        <v>2.2169565217391285</v>
      </c>
      <c r="L80" s="50">
        <f t="shared" ref="L80:L103" si="16">$G$70*$G$66</f>
        <v>5.0590947826086916</v>
      </c>
      <c r="M80" s="49">
        <f t="shared" ref="M80:M103" si="17">$G$69*$G$66</f>
        <v>0</v>
      </c>
      <c r="N80" s="49">
        <f t="shared" ref="N80:N103" si="18">AVERAGE(C80:F80)</f>
        <v>500.84999999999997</v>
      </c>
      <c r="O80" s="49">
        <f t="shared" ref="O80:O103" si="19">MAX(C80:F80)-MIN(C80:F80)</f>
        <v>6.4399999999999977</v>
      </c>
      <c r="P80" s="61">
        <f t="shared" ref="P80:P103" si="20">$N$104</f>
        <v>499.19695652173914</v>
      </c>
      <c r="Q80" s="61">
        <f t="shared" ref="Q80:Q103" si="21">$N$104+$N$107*$O$104</f>
        <v>500.81311782608697</v>
      </c>
      <c r="R80" s="61">
        <f t="shared" ref="R80:R103" si="22">$N$104-$N$107*$O$104</f>
        <v>497.58079521739131</v>
      </c>
    </row>
    <row r="81" spans="2:18" ht="15.75" thickBot="1">
      <c r="B81" s="38">
        <v>3</v>
      </c>
      <c r="C81" s="39">
        <v>499.24</v>
      </c>
      <c r="D81" s="39">
        <v>497.18</v>
      </c>
      <c r="E81" s="39">
        <v>498.12</v>
      </c>
      <c r="F81" s="42">
        <v>498.68</v>
      </c>
      <c r="G81" s="44">
        <f t="shared" si="11"/>
        <v>2.0600000000000023</v>
      </c>
      <c r="H81" s="45">
        <f t="shared" si="12"/>
        <v>2.5607999999999969</v>
      </c>
      <c r="I81" s="45">
        <f t="shared" si="13"/>
        <v>5.843745599999993</v>
      </c>
      <c r="J81" s="44">
        <f t="shared" si="14"/>
        <v>0</v>
      </c>
      <c r="K81" s="45">
        <f t="shared" si="15"/>
        <v>2.2169565217391285</v>
      </c>
      <c r="L81" s="45">
        <f t="shared" si="16"/>
        <v>5.0590947826086916</v>
      </c>
      <c r="M81" s="44">
        <f t="shared" si="17"/>
        <v>0</v>
      </c>
      <c r="N81" s="44">
        <f t="shared" si="18"/>
        <v>498.30500000000001</v>
      </c>
      <c r="O81" s="44">
        <f t="shared" si="19"/>
        <v>2.0600000000000023</v>
      </c>
      <c r="P81" s="60">
        <f t="shared" si="20"/>
        <v>499.19695652173914</v>
      </c>
      <c r="Q81" s="60">
        <f t="shared" si="21"/>
        <v>500.81311782608697</v>
      </c>
      <c r="R81" s="60">
        <f t="shared" si="22"/>
        <v>497.58079521739131</v>
      </c>
    </row>
    <row r="82" spans="2:18" ht="15.75" thickBot="1">
      <c r="B82" s="38">
        <v>4</v>
      </c>
      <c r="C82" s="39">
        <v>499.26</v>
      </c>
      <c r="D82" s="39">
        <v>496.32</v>
      </c>
      <c r="E82" s="39">
        <v>498.88</v>
      </c>
      <c r="F82" s="42">
        <v>497.82</v>
      </c>
      <c r="G82" s="44">
        <f t="shared" si="11"/>
        <v>2.9399999999999977</v>
      </c>
      <c r="H82" s="45">
        <f t="shared" si="12"/>
        <v>2.5607999999999969</v>
      </c>
      <c r="I82" s="45">
        <f t="shared" si="13"/>
        <v>5.843745599999993</v>
      </c>
      <c r="J82" s="44">
        <f t="shared" si="14"/>
        <v>0</v>
      </c>
      <c r="K82" s="45">
        <f t="shared" si="15"/>
        <v>2.2169565217391285</v>
      </c>
      <c r="L82" s="45">
        <f t="shared" si="16"/>
        <v>5.0590947826086916</v>
      </c>
      <c r="M82" s="44">
        <f t="shared" si="17"/>
        <v>0</v>
      </c>
      <c r="N82" s="44">
        <f t="shared" si="18"/>
        <v>498.07</v>
      </c>
      <c r="O82" s="44">
        <f t="shared" si="19"/>
        <v>2.9399999999999977</v>
      </c>
      <c r="P82" s="60">
        <f t="shared" si="20"/>
        <v>499.19695652173914</v>
      </c>
      <c r="Q82" s="60">
        <f t="shared" si="21"/>
        <v>500.81311782608697</v>
      </c>
      <c r="R82" s="60">
        <f t="shared" si="22"/>
        <v>497.58079521739131</v>
      </c>
    </row>
    <row r="83" spans="2:18" ht="15.75" thickBot="1">
      <c r="B83" s="38">
        <v>5</v>
      </c>
      <c r="C83" s="39">
        <v>498.32</v>
      </c>
      <c r="D83" s="39">
        <v>500.62</v>
      </c>
      <c r="E83" s="39">
        <v>499.56</v>
      </c>
      <c r="F83" s="42">
        <v>500.12</v>
      </c>
      <c r="G83" s="44">
        <f t="shared" si="11"/>
        <v>2.3000000000000114</v>
      </c>
      <c r="H83" s="45">
        <f t="shared" si="12"/>
        <v>2.5607999999999969</v>
      </c>
      <c r="I83" s="45">
        <f t="shared" si="13"/>
        <v>5.843745599999993</v>
      </c>
      <c r="J83" s="44">
        <f t="shared" si="14"/>
        <v>0</v>
      </c>
      <c r="K83" s="45">
        <f t="shared" si="15"/>
        <v>2.2169565217391285</v>
      </c>
      <c r="L83" s="45">
        <f t="shared" si="16"/>
        <v>5.0590947826086916</v>
      </c>
      <c r="M83" s="44">
        <f t="shared" si="17"/>
        <v>0</v>
      </c>
      <c r="N83" s="44">
        <f t="shared" si="18"/>
        <v>499.65499999999997</v>
      </c>
      <c r="O83" s="44">
        <f t="shared" si="19"/>
        <v>2.3000000000000114</v>
      </c>
      <c r="P83" s="60">
        <f t="shared" si="20"/>
        <v>499.19695652173914</v>
      </c>
      <c r="Q83" s="60">
        <f t="shared" si="21"/>
        <v>500.81311782608697</v>
      </c>
      <c r="R83" s="60">
        <f t="shared" si="22"/>
        <v>497.58079521739131</v>
      </c>
    </row>
    <row r="84" spans="2:18" ht="15.75" thickBot="1">
      <c r="B84" s="38">
        <v>6</v>
      </c>
      <c r="C84" s="39">
        <v>499.12</v>
      </c>
      <c r="D84" s="39">
        <v>500.32</v>
      </c>
      <c r="E84" s="39">
        <v>499.38</v>
      </c>
      <c r="F84" s="42">
        <v>500.94</v>
      </c>
      <c r="G84" s="44">
        <f t="shared" si="11"/>
        <v>1.8199999999999932</v>
      </c>
      <c r="H84" s="45">
        <f t="shared" si="12"/>
        <v>2.5607999999999969</v>
      </c>
      <c r="I84" s="45">
        <f t="shared" si="13"/>
        <v>5.843745599999993</v>
      </c>
      <c r="J84" s="44">
        <f t="shared" si="14"/>
        <v>0</v>
      </c>
      <c r="K84" s="45">
        <f t="shared" si="15"/>
        <v>2.2169565217391285</v>
      </c>
      <c r="L84" s="45">
        <f t="shared" si="16"/>
        <v>5.0590947826086916</v>
      </c>
      <c r="M84" s="44">
        <f t="shared" si="17"/>
        <v>0</v>
      </c>
      <c r="N84" s="44">
        <f t="shared" si="18"/>
        <v>499.94000000000005</v>
      </c>
      <c r="O84" s="44">
        <f t="shared" si="19"/>
        <v>1.8199999999999932</v>
      </c>
      <c r="P84" s="60">
        <f t="shared" si="20"/>
        <v>499.19695652173914</v>
      </c>
      <c r="Q84" s="60">
        <f t="shared" si="21"/>
        <v>500.81311782608697</v>
      </c>
      <c r="R84" s="60">
        <f t="shared" si="22"/>
        <v>497.58079521739131</v>
      </c>
    </row>
    <row r="85" spans="2:18" ht="15.75" thickBot="1">
      <c r="B85" s="38">
        <v>7</v>
      </c>
      <c r="C85" s="39">
        <v>499.34</v>
      </c>
      <c r="D85" s="39">
        <v>498.32</v>
      </c>
      <c r="E85" s="39">
        <v>497.32</v>
      </c>
      <c r="F85" s="42">
        <v>497.62</v>
      </c>
      <c r="G85" s="44">
        <f t="shared" si="11"/>
        <v>2.0199999999999818</v>
      </c>
      <c r="H85" s="45">
        <f t="shared" si="12"/>
        <v>2.5607999999999969</v>
      </c>
      <c r="I85" s="45">
        <f t="shared" si="13"/>
        <v>5.843745599999993</v>
      </c>
      <c r="J85" s="44">
        <f t="shared" si="14"/>
        <v>0</v>
      </c>
      <c r="K85" s="45">
        <f t="shared" si="15"/>
        <v>2.2169565217391285</v>
      </c>
      <c r="L85" s="45">
        <f t="shared" si="16"/>
        <v>5.0590947826086916</v>
      </c>
      <c r="M85" s="44">
        <f t="shared" si="17"/>
        <v>0</v>
      </c>
      <c r="N85" s="44">
        <f t="shared" si="18"/>
        <v>498.15</v>
      </c>
      <c r="O85" s="44">
        <f t="shared" si="19"/>
        <v>2.0199999999999818</v>
      </c>
      <c r="P85" s="60">
        <f t="shared" si="20"/>
        <v>499.19695652173914</v>
      </c>
      <c r="Q85" s="60">
        <f t="shared" si="21"/>
        <v>500.81311782608697</v>
      </c>
      <c r="R85" s="60">
        <f t="shared" si="22"/>
        <v>497.58079521739131</v>
      </c>
    </row>
    <row r="86" spans="2:18" ht="15.75" thickBot="1">
      <c r="B86" s="38">
        <v>8</v>
      </c>
      <c r="C86" s="39">
        <v>499.38</v>
      </c>
      <c r="D86" s="39">
        <v>498.12</v>
      </c>
      <c r="E86" s="39">
        <v>500.62</v>
      </c>
      <c r="F86" s="42">
        <v>498.12</v>
      </c>
      <c r="G86" s="44">
        <f t="shared" si="11"/>
        <v>2.5</v>
      </c>
      <c r="H86" s="45">
        <f t="shared" si="12"/>
        <v>2.5607999999999969</v>
      </c>
      <c r="I86" s="45">
        <f t="shared" si="13"/>
        <v>5.843745599999993</v>
      </c>
      <c r="J86" s="44">
        <f t="shared" si="14"/>
        <v>0</v>
      </c>
      <c r="K86" s="45">
        <f t="shared" si="15"/>
        <v>2.2169565217391285</v>
      </c>
      <c r="L86" s="45">
        <f t="shared" si="16"/>
        <v>5.0590947826086916</v>
      </c>
      <c r="M86" s="44">
        <f t="shared" si="17"/>
        <v>0</v>
      </c>
      <c r="N86" s="44">
        <f t="shared" si="18"/>
        <v>499.05999999999995</v>
      </c>
      <c r="O86" s="44">
        <f t="shared" si="19"/>
        <v>2.5</v>
      </c>
      <c r="P86" s="60">
        <f t="shared" si="20"/>
        <v>499.19695652173914</v>
      </c>
      <c r="Q86" s="60">
        <f t="shared" si="21"/>
        <v>500.81311782608697</v>
      </c>
      <c r="R86" s="60">
        <f t="shared" si="22"/>
        <v>497.58079521739131</v>
      </c>
    </row>
    <row r="87" spans="2:18" ht="15.75" thickBot="1">
      <c r="B87" s="38">
        <v>9</v>
      </c>
      <c r="C87" s="39">
        <v>499.26</v>
      </c>
      <c r="D87" s="39">
        <v>498.38</v>
      </c>
      <c r="E87" s="39">
        <v>500.68</v>
      </c>
      <c r="F87" s="42">
        <v>500.38</v>
      </c>
      <c r="G87" s="44">
        <f t="shared" si="11"/>
        <v>2.3000000000000114</v>
      </c>
      <c r="H87" s="45">
        <f t="shared" si="12"/>
        <v>2.5607999999999969</v>
      </c>
      <c r="I87" s="45">
        <f t="shared" si="13"/>
        <v>5.843745599999993</v>
      </c>
      <c r="J87" s="44">
        <f t="shared" si="14"/>
        <v>0</v>
      </c>
      <c r="K87" s="45">
        <f t="shared" si="15"/>
        <v>2.2169565217391285</v>
      </c>
      <c r="L87" s="45">
        <f t="shared" si="16"/>
        <v>5.0590947826086916</v>
      </c>
      <c r="M87" s="44">
        <f t="shared" si="17"/>
        <v>0</v>
      </c>
      <c r="N87" s="44">
        <f t="shared" si="18"/>
        <v>499.67499999999995</v>
      </c>
      <c r="O87" s="44">
        <f t="shared" si="19"/>
        <v>2.3000000000000114</v>
      </c>
      <c r="P87" s="60">
        <f t="shared" si="20"/>
        <v>499.19695652173914</v>
      </c>
      <c r="Q87" s="60">
        <f t="shared" si="21"/>
        <v>500.81311782608697</v>
      </c>
      <c r="R87" s="60">
        <f t="shared" si="22"/>
        <v>497.58079521739131</v>
      </c>
    </row>
    <row r="88" spans="2:18" ht="15.75" thickBot="1">
      <c r="B88" s="38">
        <v>10</v>
      </c>
      <c r="C88" s="39">
        <v>498.6</v>
      </c>
      <c r="D88" s="39">
        <v>497.62</v>
      </c>
      <c r="E88" s="39">
        <v>499.25</v>
      </c>
      <c r="F88" s="42">
        <v>498.56</v>
      </c>
      <c r="G88" s="44">
        <f t="shared" si="11"/>
        <v>1.6299999999999955</v>
      </c>
      <c r="H88" s="45">
        <f t="shared" si="12"/>
        <v>2.5607999999999969</v>
      </c>
      <c r="I88" s="45">
        <f t="shared" si="13"/>
        <v>5.843745599999993</v>
      </c>
      <c r="J88" s="44">
        <f t="shared" si="14"/>
        <v>0</v>
      </c>
      <c r="K88" s="45">
        <f t="shared" si="15"/>
        <v>2.2169565217391285</v>
      </c>
      <c r="L88" s="45">
        <f t="shared" si="16"/>
        <v>5.0590947826086916</v>
      </c>
      <c r="M88" s="44">
        <f t="shared" si="17"/>
        <v>0</v>
      </c>
      <c r="N88" s="44">
        <f t="shared" si="18"/>
        <v>498.50749999999999</v>
      </c>
      <c r="O88" s="44">
        <f t="shared" si="19"/>
        <v>1.6299999999999955</v>
      </c>
      <c r="P88" s="60">
        <f t="shared" si="20"/>
        <v>499.19695652173914</v>
      </c>
      <c r="Q88" s="60">
        <f t="shared" si="21"/>
        <v>500.81311782608697</v>
      </c>
      <c r="R88" s="60">
        <f t="shared" si="22"/>
        <v>497.58079521739131</v>
      </c>
    </row>
    <row r="89" spans="2:18" ht="15.75" thickBot="1">
      <c r="B89" s="38">
        <v>11</v>
      </c>
      <c r="C89" s="39">
        <v>499.44</v>
      </c>
      <c r="D89" s="39">
        <v>500</v>
      </c>
      <c r="E89" s="39">
        <v>501.32</v>
      </c>
      <c r="F89" s="42">
        <v>499.38</v>
      </c>
      <c r="G89" s="44">
        <f t="shared" si="11"/>
        <v>1.9399999999999977</v>
      </c>
      <c r="H89" s="45">
        <f t="shared" si="12"/>
        <v>2.5607999999999969</v>
      </c>
      <c r="I89" s="45">
        <f t="shared" si="13"/>
        <v>5.843745599999993</v>
      </c>
      <c r="J89" s="44">
        <f t="shared" si="14"/>
        <v>0</v>
      </c>
      <c r="K89" s="45">
        <f t="shared" si="15"/>
        <v>2.2169565217391285</v>
      </c>
      <c r="L89" s="45">
        <f t="shared" si="16"/>
        <v>5.0590947826086916</v>
      </c>
      <c r="M89" s="44">
        <f t="shared" si="17"/>
        <v>0</v>
      </c>
      <c r="N89" s="44">
        <f t="shared" si="18"/>
        <v>500.03499999999997</v>
      </c>
      <c r="O89" s="44">
        <f t="shared" si="19"/>
        <v>1.9399999999999977</v>
      </c>
      <c r="P89" s="60">
        <f t="shared" si="20"/>
        <v>499.19695652173914</v>
      </c>
      <c r="Q89" s="60">
        <f t="shared" si="21"/>
        <v>500.81311782608697</v>
      </c>
      <c r="R89" s="60">
        <f t="shared" si="22"/>
        <v>497.58079521739131</v>
      </c>
    </row>
    <row r="90" spans="2:18" ht="15.75" thickBot="1">
      <c r="B90" s="38">
        <v>12</v>
      </c>
      <c r="C90" s="39">
        <v>498.26</v>
      </c>
      <c r="D90" s="39">
        <v>500.32</v>
      </c>
      <c r="E90" s="39">
        <v>500.76</v>
      </c>
      <c r="F90" s="42">
        <v>499.68</v>
      </c>
      <c r="G90" s="44">
        <f t="shared" si="11"/>
        <v>2.5</v>
      </c>
      <c r="H90" s="45">
        <f t="shared" si="12"/>
        <v>2.5607999999999969</v>
      </c>
      <c r="I90" s="45">
        <f t="shared" si="13"/>
        <v>5.843745599999993</v>
      </c>
      <c r="J90" s="44">
        <f t="shared" si="14"/>
        <v>0</v>
      </c>
      <c r="K90" s="45">
        <f t="shared" si="15"/>
        <v>2.2169565217391285</v>
      </c>
      <c r="L90" s="45">
        <f t="shared" si="16"/>
        <v>5.0590947826086916</v>
      </c>
      <c r="M90" s="44">
        <f t="shared" si="17"/>
        <v>0</v>
      </c>
      <c r="N90" s="44">
        <f t="shared" si="18"/>
        <v>499.755</v>
      </c>
      <c r="O90" s="44">
        <f t="shared" si="19"/>
        <v>2.5</v>
      </c>
      <c r="P90" s="60">
        <f t="shared" si="20"/>
        <v>499.19695652173914</v>
      </c>
      <c r="Q90" s="60">
        <f t="shared" si="21"/>
        <v>500.81311782608697</v>
      </c>
      <c r="R90" s="60">
        <f t="shared" si="22"/>
        <v>497.58079521739131</v>
      </c>
    </row>
    <row r="91" spans="2:18" ht="15.75" thickBot="1">
      <c r="B91" s="38">
        <v>13</v>
      </c>
      <c r="C91" s="39">
        <v>497.32</v>
      </c>
      <c r="D91" s="39">
        <v>498.5</v>
      </c>
      <c r="E91" s="39">
        <v>497.18</v>
      </c>
      <c r="F91" s="42">
        <v>499.38</v>
      </c>
      <c r="G91" s="44">
        <f t="shared" si="11"/>
        <v>2.1999999999999886</v>
      </c>
      <c r="H91" s="45">
        <f t="shared" si="12"/>
        <v>2.5607999999999969</v>
      </c>
      <c r="I91" s="45">
        <f t="shared" si="13"/>
        <v>5.843745599999993</v>
      </c>
      <c r="J91" s="44">
        <f t="shared" si="14"/>
        <v>0</v>
      </c>
      <c r="K91" s="45">
        <f t="shared" si="15"/>
        <v>2.2169565217391285</v>
      </c>
      <c r="L91" s="45">
        <f t="shared" si="16"/>
        <v>5.0590947826086916</v>
      </c>
      <c r="M91" s="44">
        <f t="shared" si="17"/>
        <v>0</v>
      </c>
      <c r="N91" s="44">
        <f t="shared" si="18"/>
        <v>498.09500000000003</v>
      </c>
      <c r="O91" s="44">
        <f t="shared" si="19"/>
        <v>2.1999999999999886</v>
      </c>
      <c r="P91" s="60">
        <f t="shared" si="20"/>
        <v>499.19695652173914</v>
      </c>
      <c r="Q91" s="60">
        <f t="shared" si="21"/>
        <v>500.81311782608697</v>
      </c>
      <c r="R91" s="60">
        <f t="shared" si="22"/>
        <v>497.58079521739131</v>
      </c>
    </row>
    <row r="92" spans="2:18" ht="15.75" thickBot="1">
      <c r="B92" s="38">
        <v>14</v>
      </c>
      <c r="C92" s="39">
        <v>499.56</v>
      </c>
      <c r="D92" s="39">
        <v>498</v>
      </c>
      <c r="E92" s="39">
        <v>498.76</v>
      </c>
      <c r="F92" s="42">
        <v>501.12</v>
      </c>
      <c r="G92" s="44">
        <f t="shared" si="11"/>
        <v>3.1200000000000045</v>
      </c>
      <c r="H92" s="45">
        <f t="shared" si="12"/>
        <v>2.5607999999999969</v>
      </c>
      <c r="I92" s="45">
        <f t="shared" si="13"/>
        <v>5.843745599999993</v>
      </c>
      <c r="J92" s="44">
        <f t="shared" si="14"/>
        <v>0</v>
      </c>
      <c r="K92" s="45">
        <f t="shared" si="15"/>
        <v>2.2169565217391285</v>
      </c>
      <c r="L92" s="45">
        <f t="shared" si="16"/>
        <v>5.0590947826086916</v>
      </c>
      <c r="M92" s="44">
        <f t="shared" si="17"/>
        <v>0</v>
      </c>
      <c r="N92" s="44">
        <f t="shared" si="18"/>
        <v>499.36</v>
      </c>
      <c r="O92" s="44">
        <f t="shared" si="19"/>
        <v>3.1200000000000045</v>
      </c>
      <c r="P92" s="60">
        <f t="shared" si="20"/>
        <v>499.19695652173914</v>
      </c>
      <c r="Q92" s="60">
        <f t="shared" si="21"/>
        <v>500.81311782608697</v>
      </c>
      <c r="R92" s="60">
        <f t="shared" si="22"/>
        <v>497.58079521739131</v>
      </c>
    </row>
    <row r="93" spans="2:18" ht="15.75" thickBot="1">
      <c r="B93" s="38">
        <v>15</v>
      </c>
      <c r="C93" s="39">
        <v>500.24</v>
      </c>
      <c r="D93" s="39">
        <v>500.32</v>
      </c>
      <c r="E93" s="39">
        <v>499.12</v>
      </c>
      <c r="F93" s="42">
        <v>499.25</v>
      </c>
      <c r="G93" s="44">
        <f t="shared" si="11"/>
        <v>1.1999999999999886</v>
      </c>
      <c r="H93" s="45">
        <f t="shared" si="12"/>
        <v>2.5607999999999969</v>
      </c>
      <c r="I93" s="45">
        <f t="shared" si="13"/>
        <v>5.843745599999993</v>
      </c>
      <c r="J93" s="44">
        <f t="shared" si="14"/>
        <v>0</v>
      </c>
      <c r="K93" s="45">
        <f t="shared" si="15"/>
        <v>2.2169565217391285</v>
      </c>
      <c r="L93" s="45">
        <f t="shared" si="16"/>
        <v>5.0590947826086916</v>
      </c>
      <c r="M93" s="44">
        <f t="shared" si="17"/>
        <v>0</v>
      </c>
      <c r="N93" s="44">
        <f t="shared" si="18"/>
        <v>499.73249999999996</v>
      </c>
      <c r="O93" s="44">
        <f t="shared" si="19"/>
        <v>1.1999999999999886</v>
      </c>
      <c r="P93" s="60">
        <f t="shared" si="20"/>
        <v>499.19695652173914</v>
      </c>
      <c r="Q93" s="60">
        <f t="shared" si="21"/>
        <v>500.81311782608697</v>
      </c>
      <c r="R93" s="60">
        <f t="shared" si="22"/>
        <v>497.58079521739131</v>
      </c>
    </row>
    <row r="94" spans="2:18" ht="15.75" thickBot="1">
      <c r="B94" s="38">
        <v>16</v>
      </c>
      <c r="C94" s="39">
        <v>500.76</v>
      </c>
      <c r="D94" s="39">
        <v>500.5</v>
      </c>
      <c r="E94" s="39">
        <v>499.68</v>
      </c>
      <c r="F94" s="42">
        <v>498.12</v>
      </c>
      <c r="G94" s="44">
        <f t="shared" si="11"/>
        <v>2.6399999999999864</v>
      </c>
      <c r="H94" s="45">
        <f t="shared" si="12"/>
        <v>2.5607999999999969</v>
      </c>
      <c r="I94" s="45">
        <f t="shared" si="13"/>
        <v>5.843745599999993</v>
      </c>
      <c r="J94" s="44">
        <f t="shared" si="14"/>
        <v>0</v>
      </c>
      <c r="K94" s="45">
        <f t="shared" si="15"/>
        <v>2.2169565217391285</v>
      </c>
      <c r="L94" s="45">
        <f t="shared" si="16"/>
        <v>5.0590947826086916</v>
      </c>
      <c r="M94" s="44">
        <f t="shared" si="17"/>
        <v>0</v>
      </c>
      <c r="N94" s="44">
        <f t="shared" si="18"/>
        <v>499.76499999999999</v>
      </c>
      <c r="O94" s="44">
        <f t="shared" si="19"/>
        <v>2.6399999999999864</v>
      </c>
      <c r="P94" s="60">
        <f t="shared" si="20"/>
        <v>499.19695652173914</v>
      </c>
      <c r="Q94" s="60">
        <f t="shared" si="21"/>
        <v>500.81311782608697</v>
      </c>
      <c r="R94" s="60">
        <f t="shared" si="22"/>
        <v>497.58079521739131</v>
      </c>
    </row>
    <row r="95" spans="2:18" ht="15.75" thickBot="1">
      <c r="B95" s="46">
        <v>17</v>
      </c>
      <c r="C95" s="47">
        <v>500.65</v>
      </c>
      <c r="D95" s="47">
        <v>497.82</v>
      </c>
      <c r="E95" s="47">
        <v>494.06</v>
      </c>
      <c r="F95" s="48">
        <v>496.25</v>
      </c>
      <c r="G95" s="49">
        <f t="shared" si="11"/>
        <v>6.589999999999975</v>
      </c>
      <c r="H95" s="50">
        <f t="shared" si="12"/>
        <v>2.5607999999999969</v>
      </c>
      <c r="I95" s="50">
        <f t="shared" si="13"/>
        <v>5.843745599999993</v>
      </c>
      <c r="J95" s="49">
        <f t="shared" si="14"/>
        <v>0</v>
      </c>
      <c r="K95" s="50">
        <f t="shared" si="15"/>
        <v>2.2169565217391285</v>
      </c>
      <c r="L95" s="50">
        <f t="shared" si="16"/>
        <v>5.0590947826086916</v>
      </c>
      <c r="M95" s="49">
        <f t="shared" si="17"/>
        <v>0</v>
      </c>
      <c r="N95" s="49">
        <f t="shared" si="18"/>
        <v>497.19499999999999</v>
      </c>
      <c r="O95" s="49">
        <f t="shared" si="19"/>
        <v>6.589999999999975</v>
      </c>
      <c r="P95" s="61">
        <f t="shared" si="20"/>
        <v>499.19695652173914</v>
      </c>
      <c r="Q95" s="61">
        <f t="shared" si="21"/>
        <v>500.81311782608697</v>
      </c>
      <c r="R95" s="61">
        <f t="shared" si="22"/>
        <v>497.58079521739131</v>
      </c>
    </row>
    <row r="96" spans="2:18" ht="15.75" thickBot="1">
      <c r="B96" s="38">
        <v>18</v>
      </c>
      <c r="C96" s="39">
        <v>499.12</v>
      </c>
      <c r="D96" s="39">
        <v>500.26</v>
      </c>
      <c r="E96" s="39">
        <v>500.44</v>
      </c>
      <c r="F96" s="42">
        <v>498.76</v>
      </c>
      <c r="G96" s="44">
        <f t="shared" si="11"/>
        <v>1.6800000000000068</v>
      </c>
      <c r="H96" s="45">
        <f t="shared" si="12"/>
        <v>2.5607999999999969</v>
      </c>
      <c r="I96" s="45">
        <f t="shared" si="13"/>
        <v>5.843745599999993</v>
      </c>
      <c r="J96" s="44">
        <f t="shared" si="14"/>
        <v>0</v>
      </c>
      <c r="K96" s="45">
        <f t="shared" si="15"/>
        <v>2.2169565217391285</v>
      </c>
      <c r="L96" s="45">
        <f t="shared" si="16"/>
        <v>5.0590947826086916</v>
      </c>
      <c r="M96" s="44">
        <f t="shared" si="17"/>
        <v>0</v>
      </c>
      <c r="N96" s="44">
        <f t="shared" si="18"/>
        <v>499.64499999999998</v>
      </c>
      <c r="O96" s="44">
        <f t="shared" si="19"/>
        <v>1.6800000000000068</v>
      </c>
      <c r="P96" s="60">
        <f t="shared" si="20"/>
        <v>499.19695652173914</v>
      </c>
      <c r="Q96" s="60">
        <f t="shared" si="21"/>
        <v>500.81311782608697</v>
      </c>
      <c r="R96" s="60">
        <f t="shared" si="22"/>
        <v>497.58079521739131</v>
      </c>
    </row>
    <row r="97" spans="2:18" ht="15.75" thickBot="1">
      <c r="B97" s="40">
        <v>19</v>
      </c>
      <c r="C97" s="41">
        <v>499.5</v>
      </c>
      <c r="D97" s="41">
        <v>500.5</v>
      </c>
      <c r="E97" s="41">
        <v>499.56</v>
      </c>
      <c r="F97" s="43">
        <v>500.76</v>
      </c>
      <c r="G97" s="44">
        <f t="shared" si="11"/>
        <v>1.2599999999999909</v>
      </c>
      <c r="H97" s="45">
        <f t="shared" si="12"/>
        <v>2.5607999999999969</v>
      </c>
      <c r="I97" s="45">
        <f t="shared" si="13"/>
        <v>5.843745599999993</v>
      </c>
      <c r="J97" s="44">
        <f t="shared" si="14"/>
        <v>0</v>
      </c>
      <c r="K97" s="45">
        <f t="shared" si="15"/>
        <v>2.2169565217391285</v>
      </c>
      <c r="L97" s="45">
        <f t="shared" si="16"/>
        <v>5.0590947826086916</v>
      </c>
      <c r="M97" s="44">
        <f t="shared" si="17"/>
        <v>0</v>
      </c>
      <c r="N97" s="44">
        <f t="shared" si="18"/>
        <v>500.08</v>
      </c>
      <c r="O97" s="44">
        <f t="shared" si="19"/>
        <v>1.2599999999999909</v>
      </c>
      <c r="P97" s="60">
        <f t="shared" si="20"/>
        <v>499.19695652173914</v>
      </c>
      <c r="Q97" s="60">
        <f t="shared" si="21"/>
        <v>500.81311782608697</v>
      </c>
      <c r="R97" s="60">
        <f t="shared" si="22"/>
        <v>497.58079521739131</v>
      </c>
    </row>
    <row r="98" spans="2:18" ht="15.75" thickBot="1">
      <c r="B98" s="38">
        <v>20</v>
      </c>
      <c r="C98" s="39">
        <v>497.5</v>
      </c>
      <c r="D98" s="39">
        <v>498.82</v>
      </c>
      <c r="E98" s="39">
        <v>499.76</v>
      </c>
      <c r="F98" s="42">
        <v>497.82</v>
      </c>
      <c r="G98" s="44">
        <f t="shared" si="11"/>
        <v>2.2599999999999909</v>
      </c>
      <c r="H98" s="45">
        <f t="shared" si="12"/>
        <v>2.5607999999999969</v>
      </c>
      <c r="I98" s="45">
        <f t="shared" si="13"/>
        <v>5.843745599999993</v>
      </c>
      <c r="J98" s="44">
        <f t="shared" si="14"/>
        <v>0</v>
      </c>
      <c r="K98" s="45">
        <f t="shared" si="15"/>
        <v>2.2169565217391285</v>
      </c>
      <c r="L98" s="45">
        <f t="shared" si="16"/>
        <v>5.0590947826086916</v>
      </c>
      <c r="M98" s="44">
        <f t="shared" si="17"/>
        <v>0</v>
      </c>
      <c r="N98" s="44">
        <f t="shared" si="18"/>
        <v>498.47499999999997</v>
      </c>
      <c r="O98" s="44">
        <f t="shared" si="19"/>
        <v>2.2599999999999909</v>
      </c>
      <c r="P98" s="60">
        <f t="shared" si="20"/>
        <v>499.19695652173914</v>
      </c>
      <c r="Q98" s="60">
        <f t="shared" si="21"/>
        <v>500.81311782608697</v>
      </c>
      <c r="R98" s="60">
        <f t="shared" si="22"/>
        <v>497.58079521739131</v>
      </c>
    </row>
    <row r="99" spans="2:18" ht="15.75" thickBot="1">
      <c r="B99" s="38">
        <v>21</v>
      </c>
      <c r="C99" s="39">
        <v>499.44</v>
      </c>
      <c r="D99" s="39">
        <v>500.62</v>
      </c>
      <c r="E99" s="39">
        <v>500</v>
      </c>
      <c r="F99" s="42">
        <v>501.26</v>
      </c>
      <c r="G99" s="44">
        <f t="shared" si="11"/>
        <v>1.8199999999999932</v>
      </c>
      <c r="H99" s="45">
        <f t="shared" si="12"/>
        <v>2.5607999999999969</v>
      </c>
      <c r="I99" s="45">
        <f t="shared" si="13"/>
        <v>5.843745599999993</v>
      </c>
      <c r="J99" s="44">
        <f t="shared" si="14"/>
        <v>0</v>
      </c>
      <c r="K99" s="45">
        <f t="shared" si="15"/>
        <v>2.2169565217391285</v>
      </c>
      <c r="L99" s="45">
        <f t="shared" si="16"/>
        <v>5.0590947826086916</v>
      </c>
      <c r="M99" s="44">
        <f t="shared" si="17"/>
        <v>0</v>
      </c>
      <c r="N99" s="44">
        <f t="shared" si="18"/>
        <v>500.33</v>
      </c>
      <c r="O99" s="44">
        <f t="shared" si="19"/>
        <v>1.8199999999999932</v>
      </c>
      <c r="P99" s="60">
        <f t="shared" si="20"/>
        <v>499.19695652173914</v>
      </c>
      <c r="Q99" s="60">
        <f t="shared" si="21"/>
        <v>500.81311782608697</v>
      </c>
      <c r="R99" s="60">
        <f t="shared" si="22"/>
        <v>497.58079521739131</v>
      </c>
    </row>
    <row r="100" spans="2:18" ht="15.75" thickBot="1">
      <c r="B100" s="38">
        <v>22</v>
      </c>
      <c r="C100" s="39">
        <v>499.38</v>
      </c>
      <c r="D100" s="39">
        <v>498.38</v>
      </c>
      <c r="E100" s="39">
        <v>497.56</v>
      </c>
      <c r="F100" s="42">
        <v>498.56</v>
      </c>
      <c r="G100" s="44">
        <f t="shared" si="11"/>
        <v>1.8199999999999932</v>
      </c>
      <c r="H100" s="45">
        <f t="shared" si="12"/>
        <v>2.5607999999999969</v>
      </c>
      <c r="I100" s="45">
        <f t="shared" si="13"/>
        <v>5.843745599999993</v>
      </c>
      <c r="J100" s="44">
        <f t="shared" si="14"/>
        <v>0</v>
      </c>
      <c r="K100" s="45">
        <f t="shared" si="15"/>
        <v>2.2169565217391285</v>
      </c>
      <c r="L100" s="45">
        <f t="shared" si="16"/>
        <v>5.0590947826086916</v>
      </c>
      <c r="M100" s="44">
        <f t="shared" si="17"/>
        <v>0</v>
      </c>
      <c r="N100" s="44">
        <f t="shared" si="18"/>
        <v>498.46999999999997</v>
      </c>
      <c r="O100" s="44">
        <f t="shared" si="19"/>
        <v>1.8199999999999932</v>
      </c>
      <c r="P100" s="60">
        <f t="shared" si="20"/>
        <v>499.19695652173914</v>
      </c>
      <c r="Q100" s="60">
        <f t="shared" si="21"/>
        <v>500.81311782608697</v>
      </c>
      <c r="R100" s="60">
        <f t="shared" si="22"/>
        <v>497.58079521739131</v>
      </c>
    </row>
    <row r="101" spans="2:18" ht="15.75" thickBot="1">
      <c r="B101" s="38">
        <v>23</v>
      </c>
      <c r="C101" s="39">
        <v>501.56</v>
      </c>
      <c r="D101" s="39">
        <v>499.56</v>
      </c>
      <c r="E101" s="39">
        <v>498</v>
      </c>
      <c r="F101" s="42">
        <v>499.82</v>
      </c>
      <c r="G101" s="44">
        <f t="shared" si="11"/>
        <v>3.5600000000000023</v>
      </c>
      <c r="H101" s="45">
        <f t="shared" si="12"/>
        <v>2.5607999999999969</v>
      </c>
      <c r="I101" s="45">
        <f t="shared" si="13"/>
        <v>5.843745599999993</v>
      </c>
      <c r="J101" s="44">
        <f t="shared" si="14"/>
        <v>0</v>
      </c>
      <c r="K101" s="45">
        <f t="shared" si="15"/>
        <v>2.2169565217391285</v>
      </c>
      <c r="L101" s="45">
        <f t="shared" si="16"/>
        <v>5.0590947826086916</v>
      </c>
      <c r="M101" s="44">
        <f t="shared" si="17"/>
        <v>0</v>
      </c>
      <c r="N101" s="44">
        <f t="shared" si="18"/>
        <v>499.73499999999996</v>
      </c>
      <c r="O101" s="44">
        <f t="shared" si="19"/>
        <v>3.5600000000000023</v>
      </c>
      <c r="P101" s="60">
        <f t="shared" si="20"/>
        <v>499.19695652173914</v>
      </c>
      <c r="Q101" s="60">
        <f t="shared" si="21"/>
        <v>500.81311782608697</v>
      </c>
      <c r="R101" s="60">
        <f t="shared" si="22"/>
        <v>497.58079521739131</v>
      </c>
    </row>
    <row r="102" spans="2:18" ht="15.75" thickBot="1">
      <c r="B102" s="38">
        <v>24</v>
      </c>
      <c r="C102" s="39">
        <v>498.32</v>
      </c>
      <c r="D102" s="39">
        <v>497.32</v>
      </c>
      <c r="E102" s="39">
        <v>499.56</v>
      </c>
      <c r="F102" s="54">
        <v>498.62</v>
      </c>
      <c r="G102" s="10">
        <f t="shared" si="11"/>
        <v>2.2400000000000091</v>
      </c>
      <c r="H102" s="45">
        <f t="shared" si="12"/>
        <v>2.5607999999999969</v>
      </c>
      <c r="I102" s="45">
        <f t="shared" si="13"/>
        <v>5.843745599999993</v>
      </c>
      <c r="J102" s="44">
        <f t="shared" si="14"/>
        <v>0</v>
      </c>
      <c r="K102" s="45">
        <f t="shared" si="15"/>
        <v>2.2169565217391285</v>
      </c>
      <c r="L102" s="45">
        <f t="shared" si="16"/>
        <v>5.0590947826086916</v>
      </c>
      <c r="M102" s="44">
        <f t="shared" si="17"/>
        <v>0</v>
      </c>
      <c r="N102" s="44">
        <f t="shared" si="18"/>
        <v>498.45500000000004</v>
      </c>
      <c r="O102" s="44">
        <f t="shared" si="19"/>
        <v>2.2400000000000091</v>
      </c>
      <c r="P102" s="60">
        <f t="shared" si="20"/>
        <v>499.19695652173914</v>
      </c>
      <c r="Q102" s="60">
        <f t="shared" si="21"/>
        <v>500.81311782608697</v>
      </c>
      <c r="R102" s="60">
        <f t="shared" si="22"/>
        <v>497.58079521739131</v>
      </c>
    </row>
    <row r="103" spans="2:18" ht="15.75" thickBot="1">
      <c r="B103" s="38">
        <v>25</v>
      </c>
      <c r="C103" s="39">
        <v>499.5</v>
      </c>
      <c r="D103" s="39">
        <v>500.12</v>
      </c>
      <c r="E103" s="42">
        <v>498.5</v>
      </c>
      <c r="F103" s="59">
        <v>500.38</v>
      </c>
      <c r="G103" s="44">
        <f t="shared" si="11"/>
        <v>1.8799999999999955</v>
      </c>
      <c r="H103" s="45">
        <f t="shared" si="12"/>
        <v>2.5607999999999969</v>
      </c>
      <c r="I103" s="45">
        <f t="shared" si="13"/>
        <v>5.843745599999993</v>
      </c>
      <c r="J103" s="44">
        <f t="shared" si="14"/>
        <v>0</v>
      </c>
      <c r="K103" s="45">
        <f t="shared" si="15"/>
        <v>2.2169565217391285</v>
      </c>
      <c r="L103" s="45">
        <f t="shared" si="16"/>
        <v>5.0590947826086916</v>
      </c>
      <c r="M103" s="44">
        <f t="shared" si="17"/>
        <v>0</v>
      </c>
      <c r="N103" s="44">
        <f t="shared" si="18"/>
        <v>499.625</v>
      </c>
      <c r="O103" s="44">
        <f t="shared" si="19"/>
        <v>1.8799999999999955</v>
      </c>
      <c r="P103" s="60">
        <f t="shared" si="20"/>
        <v>499.19695652173914</v>
      </c>
      <c r="Q103" s="60">
        <f t="shared" si="21"/>
        <v>500.81311782608697</v>
      </c>
      <c r="R103" s="60">
        <f t="shared" si="22"/>
        <v>497.58079521739131</v>
      </c>
    </row>
    <row r="104" spans="2:18">
      <c r="L104" s="57" t="s">
        <v>29</v>
      </c>
      <c r="N104" s="1">
        <f>(SUM(N79:N103)-N80-N95)/(N105-N108)</f>
        <v>499.19695652173914</v>
      </c>
      <c r="O104" s="1">
        <f>(SUM(O79:O103)-O80-O95)/(N105-N108)</f>
        <v>2.2169565217391285</v>
      </c>
    </row>
    <row r="105" spans="2:18">
      <c r="M105" s="35" t="s">
        <v>5</v>
      </c>
      <c r="N105" s="1">
        <v>25</v>
      </c>
      <c r="O105" s="1"/>
    </row>
    <row r="106" spans="2:18">
      <c r="M106" s="35" t="s">
        <v>6</v>
      </c>
      <c r="N106" s="1">
        <v>4</v>
      </c>
      <c r="O106" s="1"/>
    </row>
    <row r="107" spans="2:18" ht="18">
      <c r="K107" s="34" t="s">
        <v>38</v>
      </c>
      <c r="N107" s="1">
        <v>0.72899999999999998</v>
      </c>
    </row>
    <row r="108" spans="2:18">
      <c r="M108" s="35" t="s">
        <v>18</v>
      </c>
      <c r="N108" s="1">
        <v>2</v>
      </c>
      <c r="O108" s="1"/>
    </row>
  </sheetData>
  <mergeCells count="6">
    <mergeCell ref="C78:F78"/>
    <mergeCell ref="F2:H2"/>
    <mergeCell ref="C4:F4"/>
    <mergeCell ref="C39:F39"/>
    <mergeCell ref="F36:H36"/>
    <mergeCell ref="F74:H74"/>
  </mergeCells>
  <pageMargins left="0.7" right="0.7" top="0.75" bottom="0.75" header="0.3" footer="0.3"/>
  <ignoredErrors>
    <ignoredError sqref="G5:G19 G20:G26 G27:G29 G40:G55 G56:G64 G79:G103 N79:N103 O79:O103" formulaRange="1"/>
  </ignoredError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5F719-D2E2-4E71-9ED9-512342DFEBC9}">
  <dimension ref="A1:X143"/>
  <sheetViews>
    <sheetView workbookViewId="0">
      <selection activeCell="Q156" sqref="Q156"/>
    </sheetView>
  </sheetViews>
  <sheetFormatPr defaultRowHeight="15"/>
  <cols>
    <col min="12" max="12" width="10.7109375" customWidth="1"/>
    <col min="18" max="19" width="9.5703125" bestFit="1" customWidth="1"/>
  </cols>
  <sheetData>
    <row r="1" spans="1:16" ht="21">
      <c r="A1" s="9" t="s">
        <v>50</v>
      </c>
    </row>
    <row r="2" spans="1:16" ht="18.75">
      <c r="F2" s="129" t="s">
        <v>57</v>
      </c>
      <c r="G2" s="130"/>
      <c r="H2" s="131"/>
    </row>
    <row r="3" spans="1:16" ht="15.75" thickBot="1"/>
    <row r="4" spans="1:16" ht="16.5" thickBot="1">
      <c r="B4" s="62"/>
      <c r="C4" s="127" t="s">
        <v>30</v>
      </c>
      <c r="D4" s="128"/>
      <c r="E4" s="128"/>
      <c r="F4" s="128"/>
      <c r="G4" s="128"/>
      <c r="H4" s="128"/>
      <c r="I4" s="128"/>
      <c r="J4" s="128"/>
      <c r="K4" s="128"/>
      <c r="L4" s="132"/>
      <c r="N4" s="25" t="s">
        <v>27</v>
      </c>
    </row>
    <row r="5" spans="1:16" ht="30.75" thickBot="1">
      <c r="B5" s="63" t="s">
        <v>0</v>
      </c>
      <c r="C5" s="64" t="s">
        <v>40</v>
      </c>
      <c r="D5" s="64" t="s">
        <v>41</v>
      </c>
      <c r="E5" s="64" t="s">
        <v>42</v>
      </c>
      <c r="F5" s="64" t="s">
        <v>43</v>
      </c>
      <c r="G5" s="64" t="s">
        <v>44</v>
      </c>
      <c r="H5" s="64" t="s">
        <v>45</v>
      </c>
      <c r="I5" s="64" t="s">
        <v>46</v>
      </c>
      <c r="J5" s="64" t="s">
        <v>47</v>
      </c>
      <c r="K5" s="64" t="s">
        <v>48</v>
      </c>
      <c r="L5" s="67" t="s">
        <v>49</v>
      </c>
      <c r="M5" s="68" t="s">
        <v>51</v>
      </c>
      <c r="N5" s="14" t="s">
        <v>10</v>
      </c>
      <c r="O5" s="6" t="s">
        <v>11</v>
      </c>
      <c r="P5" s="6" t="s">
        <v>12</v>
      </c>
    </row>
    <row r="6" spans="1:16" ht="15.75" thickBot="1">
      <c r="B6" s="65">
        <v>1</v>
      </c>
      <c r="C6" s="39">
        <v>497.32</v>
      </c>
      <c r="D6" s="39">
        <v>500.62</v>
      </c>
      <c r="E6" s="39">
        <v>498.68</v>
      </c>
      <c r="F6" s="39">
        <v>497.82</v>
      </c>
      <c r="G6" s="39">
        <v>497.32</v>
      </c>
      <c r="H6" s="39">
        <v>498.68</v>
      </c>
      <c r="I6" s="39">
        <v>497.32</v>
      </c>
      <c r="J6" s="39">
        <v>500.62</v>
      </c>
      <c r="K6" s="39">
        <v>498.68</v>
      </c>
      <c r="L6" s="42">
        <v>497.82</v>
      </c>
      <c r="M6" s="45">
        <f>STDEV(C6:L6)</f>
        <v>1.2555016704267887</v>
      </c>
      <c r="N6" s="45">
        <f>$M$31</f>
        <v>1.0308011021560481</v>
      </c>
      <c r="O6" s="45">
        <f>$M$31*$M$35</f>
        <v>1.7688546912997787</v>
      </c>
      <c r="P6" s="45">
        <f>$M$31*$M$34</f>
        <v>0.29274751301231766</v>
      </c>
    </row>
    <row r="7" spans="1:16" ht="15.75" thickBot="1">
      <c r="B7" s="86">
        <v>2</v>
      </c>
      <c r="C7" s="87">
        <v>504.76</v>
      </c>
      <c r="D7" s="87">
        <v>500</v>
      </c>
      <c r="E7" s="87">
        <v>498.32</v>
      </c>
      <c r="F7" s="87">
        <v>500.32</v>
      </c>
      <c r="G7" s="87">
        <v>504.76</v>
      </c>
      <c r="H7" s="87">
        <v>498.32</v>
      </c>
      <c r="I7" s="87">
        <v>504.76</v>
      </c>
      <c r="J7" s="87">
        <v>500</v>
      </c>
      <c r="K7" s="87">
        <v>498.32</v>
      </c>
      <c r="L7" s="88">
        <v>500.32</v>
      </c>
      <c r="M7" s="45">
        <f t="shared" ref="M7:M30" si="0">STDEV(C7:L7)</f>
        <v>2.7260749154130806</v>
      </c>
      <c r="N7" s="45">
        <f t="shared" ref="N7:N30" si="1">$M$31</f>
        <v>1.0308011021560481</v>
      </c>
      <c r="O7" s="45">
        <f t="shared" ref="O7:O30" si="2">$M$31*$M$35</f>
        <v>1.7688546912997787</v>
      </c>
      <c r="P7" s="45">
        <f t="shared" ref="P7:P30" si="3">$M$31*$M$34</f>
        <v>0.29274751301231766</v>
      </c>
    </row>
    <row r="8" spans="1:16" ht="15.75" thickBot="1">
      <c r="B8" s="65">
        <v>3</v>
      </c>
      <c r="C8" s="39">
        <v>499.24</v>
      </c>
      <c r="D8" s="39">
        <v>497.18</v>
      </c>
      <c r="E8" s="39">
        <v>498.12</v>
      </c>
      <c r="F8" s="39">
        <v>498.68</v>
      </c>
      <c r="G8" s="39">
        <v>499.24</v>
      </c>
      <c r="H8" s="39">
        <v>498.12</v>
      </c>
      <c r="I8" s="39">
        <v>499.24</v>
      </c>
      <c r="J8" s="39">
        <v>497.18</v>
      </c>
      <c r="K8" s="39">
        <v>498.12</v>
      </c>
      <c r="L8" s="42">
        <v>499.68</v>
      </c>
      <c r="M8" s="45">
        <f t="shared" si="0"/>
        <v>0.88075724994650773</v>
      </c>
      <c r="N8" s="45">
        <f t="shared" si="1"/>
        <v>1.0308011021560481</v>
      </c>
      <c r="O8" s="45">
        <f t="shared" si="2"/>
        <v>1.7688546912997787</v>
      </c>
      <c r="P8" s="45">
        <f t="shared" si="3"/>
        <v>0.29274751301231766</v>
      </c>
    </row>
    <row r="9" spans="1:16" ht="15.75" thickBot="1">
      <c r="B9" s="65">
        <v>4</v>
      </c>
      <c r="C9" s="39">
        <v>499.26</v>
      </c>
      <c r="D9" s="39">
        <v>496.32</v>
      </c>
      <c r="E9" s="39">
        <v>498.88</v>
      </c>
      <c r="F9" s="39">
        <v>497.82</v>
      </c>
      <c r="G9" s="39">
        <v>499.26</v>
      </c>
      <c r="H9" s="39">
        <v>498.88</v>
      </c>
      <c r="I9" s="39">
        <v>499.26</v>
      </c>
      <c r="J9" s="39">
        <v>499.32</v>
      </c>
      <c r="K9" s="39">
        <v>498.88</v>
      </c>
      <c r="L9" s="42">
        <v>498.82</v>
      </c>
      <c r="M9" s="45">
        <f t="shared" si="0"/>
        <v>0.93491532593420801</v>
      </c>
      <c r="N9" s="45">
        <f t="shared" si="1"/>
        <v>1.0308011021560481</v>
      </c>
      <c r="O9" s="45">
        <f t="shared" si="2"/>
        <v>1.7688546912997787</v>
      </c>
      <c r="P9" s="45">
        <f t="shared" si="3"/>
        <v>0.29274751301231766</v>
      </c>
    </row>
    <row r="10" spans="1:16" ht="15.75" thickBot="1">
      <c r="B10" s="65">
        <v>5</v>
      </c>
      <c r="C10" s="39">
        <v>498.32</v>
      </c>
      <c r="D10" s="39">
        <v>500.62</v>
      </c>
      <c r="E10" s="39">
        <v>499.56</v>
      </c>
      <c r="F10" s="39">
        <v>500.12</v>
      </c>
      <c r="G10" s="39">
        <v>498.32</v>
      </c>
      <c r="H10" s="39">
        <v>499.56</v>
      </c>
      <c r="I10" s="39">
        <v>498.32</v>
      </c>
      <c r="J10" s="39">
        <v>500.62</v>
      </c>
      <c r="K10" s="39">
        <v>499.56</v>
      </c>
      <c r="L10" s="42">
        <v>500.12</v>
      </c>
      <c r="M10" s="45">
        <f t="shared" si="0"/>
        <v>0.91068716423979545</v>
      </c>
      <c r="N10" s="45">
        <f t="shared" si="1"/>
        <v>1.0308011021560481</v>
      </c>
      <c r="O10" s="45">
        <f t="shared" si="2"/>
        <v>1.7688546912997787</v>
      </c>
      <c r="P10" s="45">
        <f t="shared" si="3"/>
        <v>0.29274751301231766</v>
      </c>
    </row>
    <row r="11" spans="1:16" ht="15.75" thickBot="1">
      <c r="B11" s="65">
        <v>6</v>
      </c>
      <c r="C11" s="39">
        <v>499.12</v>
      </c>
      <c r="D11" s="39">
        <v>500.32</v>
      </c>
      <c r="E11" s="39">
        <v>499.38</v>
      </c>
      <c r="F11" s="39">
        <v>500.94</v>
      </c>
      <c r="G11" s="39">
        <v>499.12</v>
      </c>
      <c r="H11" s="39">
        <v>499.38</v>
      </c>
      <c r="I11" s="39">
        <v>499.12</v>
      </c>
      <c r="J11" s="39">
        <v>500.32</v>
      </c>
      <c r="K11" s="39">
        <v>499.38</v>
      </c>
      <c r="L11" s="42">
        <v>500.94</v>
      </c>
      <c r="M11" s="45">
        <f t="shared" si="0"/>
        <v>0.74954504719714754</v>
      </c>
      <c r="N11" s="45">
        <f t="shared" si="1"/>
        <v>1.0308011021560481</v>
      </c>
      <c r="O11" s="45">
        <f t="shared" si="2"/>
        <v>1.7688546912997787</v>
      </c>
      <c r="P11" s="45">
        <f t="shared" si="3"/>
        <v>0.29274751301231766</v>
      </c>
    </row>
    <row r="12" spans="1:16" ht="15.75" thickBot="1">
      <c r="B12" s="65">
        <v>7</v>
      </c>
      <c r="C12" s="39">
        <v>499.34</v>
      </c>
      <c r="D12" s="39">
        <v>498.32</v>
      </c>
      <c r="E12" s="39">
        <v>497.32</v>
      </c>
      <c r="F12" s="39">
        <v>497.62</v>
      </c>
      <c r="G12" s="39">
        <v>499.34</v>
      </c>
      <c r="H12" s="39">
        <v>497.32</v>
      </c>
      <c r="I12" s="39">
        <v>499.34</v>
      </c>
      <c r="J12" s="39">
        <v>498.32</v>
      </c>
      <c r="K12" s="39">
        <v>499.32</v>
      </c>
      <c r="L12" s="42">
        <v>498.62</v>
      </c>
      <c r="M12" s="45">
        <f t="shared" si="0"/>
        <v>0.84496153758617187</v>
      </c>
      <c r="N12" s="45">
        <f t="shared" si="1"/>
        <v>1.0308011021560481</v>
      </c>
      <c r="O12" s="45">
        <f t="shared" si="2"/>
        <v>1.7688546912997787</v>
      </c>
      <c r="P12" s="45">
        <f t="shared" si="3"/>
        <v>0.29274751301231766</v>
      </c>
    </row>
    <row r="13" spans="1:16" ht="15.75" thickBot="1">
      <c r="B13" s="65">
        <v>8</v>
      </c>
      <c r="C13" s="39">
        <v>499.38</v>
      </c>
      <c r="D13" s="39">
        <v>498.12</v>
      </c>
      <c r="E13" s="39">
        <v>500.62</v>
      </c>
      <c r="F13" s="39">
        <v>498.12</v>
      </c>
      <c r="G13" s="39">
        <v>499.38</v>
      </c>
      <c r="H13" s="39">
        <v>500.62</v>
      </c>
      <c r="I13" s="39">
        <v>499.38</v>
      </c>
      <c r="J13" s="39">
        <v>498.12</v>
      </c>
      <c r="K13" s="39">
        <v>500.62</v>
      </c>
      <c r="L13" s="42">
        <v>498.12</v>
      </c>
      <c r="M13" s="45">
        <f t="shared" si="0"/>
        <v>1.0948850776831935</v>
      </c>
      <c r="N13" s="45">
        <f t="shared" si="1"/>
        <v>1.0308011021560481</v>
      </c>
      <c r="O13" s="45">
        <f t="shared" si="2"/>
        <v>1.7688546912997787</v>
      </c>
      <c r="P13" s="45">
        <f t="shared" si="3"/>
        <v>0.29274751301231766</v>
      </c>
    </row>
    <row r="14" spans="1:16" ht="15.75" thickBot="1">
      <c r="B14" s="65">
        <v>9</v>
      </c>
      <c r="C14" s="39">
        <v>499.26</v>
      </c>
      <c r="D14" s="39">
        <v>498.38</v>
      </c>
      <c r="E14" s="39">
        <v>500.68</v>
      </c>
      <c r="F14" s="39">
        <v>500.38</v>
      </c>
      <c r="G14" s="39">
        <v>499.26</v>
      </c>
      <c r="H14" s="39">
        <v>500.68</v>
      </c>
      <c r="I14" s="39">
        <v>499.26</v>
      </c>
      <c r="J14" s="39">
        <v>498.38</v>
      </c>
      <c r="K14" s="39">
        <v>500.68</v>
      </c>
      <c r="L14" s="42">
        <v>500.38</v>
      </c>
      <c r="M14" s="45">
        <f t="shared" si="0"/>
        <v>0.93452542917664172</v>
      </c>
      <c r="N14" s="45">
        <f t="shared" si="1"/>
        <v>1.0308011021560481</v>
      </c>
      <c r="O14" s="45">
        <f t="shared" si="2"/>
        <v>1.7688546912997787</v>
      </c>
      <c r="P14" s="45">
        <f t="shared" si="3"/>
        <v>0.29274751301231766</v>
      </c>
    </row>
    <row r="15" spans="1:16" ht="15.75" thickBot="1">
      <c r="B15" s="65">
        <v>10</v>
      </c>
      <c r="C15" s="39">
        <v>498.6</v>
      </c>
      <c r="D15" s="39">
        <v>497.62</v>
      </c>
      <c r="E15" s="39">
        <v>499.25</v>
      </c>
      <c r="F15" s="39">
        <v>498.56</v>
      </c>
      <c r="G15" s="39">
        <v>498.6</v>
      </c>
      <c r="H15" s="39">
        <v>499.25</v>
      </c>
      <c r="I15" s="39">
        <v>498.6</v>
      </c>
      <c r="J15" s="39">
        <v>497.62</v>
      </c>
      <c r="K15" s="39">
        <v>499.25</v>
      </c>
      <c r="L15" s="42">
        <v>498.56</v>
      </c>
      <c r="M15" s="45">
        <f t="shared" si="0"/>
        <v>0.5954167541404165</v>
      </c>
      <c r="N15" s="45">
        <f t="shared" si="1"/>
        <v>1.0308011021560481</v>
      </c>
      <c r="O15" s="45">
        <f t="shared" si="2"/>
        <v>1.7688546912997787</v>
      </c>
      <c r="P15" s="45">
        <f t="shared" si="3"/>
        <v>0.29274751301231766</v>
      </c>
    </row>
    <row r="16" spans="1:16" ht="15.75" thickBot="1">
      <c r="B16" s="65">
        <v>11</v>
      </c>
      <c r="C16" s="39">
        <v>499.44</v>
      </c>
      <c r="D16" s="39">
        <v>500</v>
      </c>
      <c r="E16" s="39">
        <v>501.32</v>
      </c>
      <c r="F16" s="39">
        <v>499.38</v>
      </c>
      <c r="G16" s="39">
        <v>499.44</v>
      </c>
      <c r="H16" s="39">
        <v>501.32</v>
      </c>
      <c r="I16" s="39">
        <v>499.44</v>
      </c>
      <c r="J16" s="39">
        <v>500</v>
      </c>
      <c r="K16" s="39">
        <v>499.32</v>
      </c>
      <c r="L16" s="42">
        <v>499.38</v>
      </c>
      <c r="M16" s="45">
        <f t="shared" si="0"/>
        <v>0.78631630616014292</v>
      </c>
      <c r="N16" s="45">
        <f t="shared" si="1"/>
        <v>1.0308011021560481</v>
      </c>
      <c r="O16" s="45">
        <f t="shared" si="2"/>
        <v>1.7688546912997787</v>
      </c>
      <c r="P16" s="45">
        <f t="shared" si="3"/>
        <v>0.29274751301231766</v>
      </c>
    </row>
    <row r="17" spans="2:16" ht="15.75" thickBot="1">
      <c r="B17" s="65">
        <v>12</v>
      </c>
      <c r="C17" s="39">
        <v>498.26</v>
      </c>
      <c r="D17" s="39">
        <v>500.32</v>
      </c>
      <c r="E17" s="39">
        <v>500.76</v>
      </c>
      <c r="F17" s="39">
        <v>499.68</v>
      </c>
      <c r="G17" s="39">
        <v>498.26</v>
      </c>
      <c r="H17" s="39">
        <v>500.76</v>
      </c>
      <c r="I17" s="39">
        <v>498.26</v>
      </c>
      <c r="J17" s="39">
        <v>500.32</v>
      </c>
      <c r="K17" s="39">
        <v>500.76</v>
      </c>
      <c r="L17" s="42">
        <v>499.68</v>
      </c>
      <c r="M17" s="45">
        <f t="shared" si="0"/>
        <v>1.0729419576307213</v>
      </c>
      <c r="N17" s="45">
        <f t="shared" si="1"/>
        <v>1.0308011021560481</v>
      </c>
      <c r="O17" s="45">
        <f t="shared" si="2"/>
        <v>1.7688546912997787</v>
      </c>
      <c r="P17" s="45">
        <f t="shared" si="3"/>
        <v>0.29274751301231766</v>
      </c>
    </row>
    <row r="18" spans="2:16" ht="15.75" thickBot="1">
      <c r="B18" s="65">
        <v>13</v>
      </c>
      <c r="C18" s="39">
        <v>497.32</v>
      </c>
      <c r="D18" s="39">
        <v>498.5</v>
      </c>
      <c r="E18" s="39">
        <v>497.18</v>
      </c>
      <c r="F18" s="39">
        <v>499.38</v>
      </c>
      <c r="G18" s="39">
        <v>499.32</v>
      </c>
      <c r="H18" s="39">
        <v>498.18</v>
      </c>
      <c r="I18" s="39">
        <v>498.32</v>
      </c>
      <c r="J18" s="39">
        <v>498.5</v>
      </c>
      <c r="K18" s="39">
        <v>499.18</v>
      </c>
      <c r="L18" s="42">
        <v>499.38</v>
      </c>
      <c r="M18" s="45">
        <f t="shared" si="0"/>
        <v>0.81284411516326616</v>
      </c>
      <c r="N18" s="45">
        <f t="shared" si="1"/>
        <v>1.0308011021560481</v>
      </c>
      <c r="O18" s="45">
        <f t="shared" si="2"/>
        <v>1.7688546912997787</v>
      </c>
      <c r="P18" s="45">
        <f t="shared" si="3"/>
        <v>0.29274751301231766</v>
      </c>
    </row>
    <row r="19" spans="2:16" ht="15.75" thickBot="1">
      <c r="B19" s="65">
        <v>14</v>
      </c>
      <c r="C19" s="39">
        <v>499.56</v>
      </c>
      <c r="D19" s="39">
        <v>498</v>
      </c>
      <c r="E19" s="39">
        <v>498.76</v>
      </c>
      <c r="F19" s="39">
        <v>501.12</v>
      </c>
      <c r="G19" s="39">
        <v>499.56</v>
      </c>
      <c r="H19" s="39">
        <v>498.76</v>
      </c>
      <c r="I19" s="39">
        <v>499.56</v>
      </c>
      <c r="J19" s="39">
        <v>498</v>
      </c>
      <c r="K19" s="39">
        <v>498.76</v>
      </c>
      <c r="L19" s="42">
        <v>501.12</v>
      </c>
      <c r="M19" s="45">
        <f t="shared" si="0"/>
        <v>1.109474350011455</v>
      </c>
      <c r="N19" s="45">
        <f t="shared" si="1"/>
        <v>1.0308011021560481</v>
      </c>
      <c r="O19" s="45">
        <f t="shared" si="2"/>
        <v>1.7688546912997787</v>
      </c>
      <c r="P19" s="45">
        <f t="shared" si="3"/>
        <v>0.29274751301231766</v>
      </c>
    </row>
    <row r="20" spans="2:16" ht="15.75" thickBot="1">
      <c r="B20" s="65">
        <v>15</v>
      </c>
      <c r="C20" s="39">
        <v>500.24</v>
      </c>
      <c r="D20" s="39">
        <v>500.32</v>
      </c>
      <c r="E20" s="39">
        <v>499.12</v>
      </c>
      <c r="F20" s="39">
        <v>499.25</v>
      </c>
      <c r="G20" s="39">
        <v>500.24</v>
      </c>
      <c r="H20" s="39">
        <v>499.12</v>
      </c>
      <c r="I20" s="39">
        <v>500.24</v>
      </c>
      <c r="J20" s="39">
        <v>500.32</v>
      </c>
      <c r="K20" s="39">
        <v>499.12</v>
      </c>
      <c r="L20" s="42">
        <v>499.25</v>
      </c>
      <c r="M20" s="45">
        <f t="shared" si="0"/>
        <v>0.58242405322735191</v>
      </c>
      <c r="N20" s="45">
        <f t="shared" si="1"/>
        <v>1.0308011021560481</v>
      </c>
      <c r="O20" s="45">
        <f t="shared" si="2"/>
        <v>1.7688546912997787</v>
      </c>
      <c r="P20" s="45">
        <f t="shared" si="3"/>
        <v>0.29274751301231766</v>
      </c>
    </row>
    <row r="21" spans="2:16" ht="15.75" thickBot="1">
      <c r="B21" s="65">
        <v>16</v>
      </c>
      <c r="C21" s="39">
        <v>500.76</v>
      </c>
      <c r="D21" s="39">
        <v>500.5</v>
      </c>
      <c r="E21" s="39">
        <v>499.68</v>
      </c>
      <c r="F21" s="39">
        <v>498.12</v>
      </c>
      <c r="G21" s="39">
        <v>500.76</v>
      </c>
      <c r="H21" s="39">
        <v>499.68</v>
      </c>
      <c r="I21" s="39">
        <v>500.76</v>
      </c>
      <c r="J21" s="39">
        <v>500.5</v>
      </c>
      <c r="K21" s="39">
        <v>499.68</v>
      </c>
      <c r="L21" s="42">
        <v>498.12</v>
      </c>
      <c r="M21" s="45">
        <f t="shared" si="0"/>
        <v>1.0220589241547842</v>
      </c>
      <c r="N21" s="45">
        <f t="shared" si="1"/>
        <v>1.0308011021560481</v>
      </c>
      <c r="O21" s="45">
        <f t="shared" si="2"/>
        <v>1.7688546912997787</v>
      </c>
      <c r="P21" s="45">
        <f t="shared" si="3"/>
        <v>0.29274751301231766</v>
      </c>
    </row>
    <row r="22" spans="2:16" ht="15.75" thickBot="1">
      <c r="B22" s="86">
        <v>17</v>
      </c>
      <c r="C22" s="87">
        <v>500.65</v>
      </c>
      <c r="D22" s="87">
        <v>497.82</v>
      </c>
      <c r="E22" s="87">
        <v>494.06</v>
      </c>
      <c r="F22" s="87">
        <v>496.25</v>
      </c>
      <c r="G22" s="87">
        <v>500.65</v>
      </c>
      <c r="H22" s="87">
        <v>494.06</v>
      </c>
      <c r="I22" s="87">
        <v>500.65</v>
      </c>
      <c r="J22" s="87">
        <v>497.82</v>
      </c>
      <c r="K22" s="87">
        <v>494.06</v>
      </c>
      <c r="L22" s="88">
        <v>496.25</v>
      </c>
      <c r="M22" s="45">
        <f t="shared" si="0"/>
        <v>2.7457605706089985</v>
      </c>
      <c r="N22" s="45">
        <f t="shared" si="1"/>
        <v>1.0308011021560481</v>
      </c>
      <c r="O22" s="45">
        <f t="shared" si="2"/>
        <v>1.7688546912997787</v>
      </c>
      <c r="P22" s="45">
        <f t="shared" si="3"/>
        <v>0.29274751301231766</v>
      </c>
    </row>
    <row r="23" spans="2:16" ht="15.75" thickBot="1">
      <c r="B23" s="65">
        <v>18</v>
      </c>
      <c r="C23" s="39">
        <v>499.12</v>
      </c>
      <c r="D23" s="39">
        <v>500.26</v>
      </c>
      <c r="E23" s="39">
        <v>500.44</v>
      </c>
      <c r="F23" s="39">
        <v>498.76</v>
      </c>
      <c r="G23" s="39">
        <v>499.12</v>
      </c>
      <c r="H23" s="39">
        <v>500.44</v>
      </c>
      <c r="I23" s="39">
        <v>499.12</v>
      </c>
      <c r="J23" s="39">
        <v>500.26</v>
      </c>
      <c r="K23" s="39">
        <v>500.44</v>
      </c>
      <c r="L23" s="42">
        <v>498.76</v>
      </c>
      <c r="M23" s="45">
        <f t="shared" si="0"/>
        <v>0.74822456522089575</v>
      </c>
      <c r="N23" s="45">
        <f t="shared" si="1"/>
        <v>1.0308011021560481</v>
      </c>
      <c r="O23" s="45">
        <f t="shared" si="2"/>
        <v>1.7688546912997787</v>
      </c>
      <c r="P23" s="45">
        <f t="shared" si="3"/>
        <v>0.29274751301231766</v>
      </c>
    </row>
    <row r="24" spans="2:16" ht="15.75" thickBot="1">
      <c r="B24" s="65">
        <v>19</v>
      </c>
      <c r="C24" s="39">
        <v>499.5</v>
      </c>
      <c r="D24" s="39">
        <v>500.5</v>
      </c>
      <c r="E24" s="39">
        <v>499.56</v>
      </c>
      <c r="F24" s="39">
        <v>500.76</v>
      </c>
      <c r="G24" s="39">
        <v>499.5</v>
      </c>
      <c r="H24" s="39">
        <v>499.56</v>
      </c>
      <c r="I24" s="39">
        <v>499.5</v>
      </c>
      <c r="J24" s="39">
        <v>500.5</v>
      </c>
      <c r="K24" s="39">
        <v>499.56</v>
      </c>
      <c r="L24" s="42">
        <v>500.76</v>
      </c>
      <c r="M24" s="45">
        <f t="shared" si="0"/>
        <v>0.57513283489796851</v>
      </c>
      <c r="N24" s="45">
        <f t="shared" si="1"/>
        <v>1.0308011021560481</v>
      </c>
      <c r="O24" s="45">
        <f t="shared" si="2"/>
        <v>1.7688546912997787</v>
      </c>
      <c r="P24" s="45">
        <f t="shared" si="3"/>
        <v>0.29274751301231766</v>
      </c>
    </row>
    <row r="25" spans="2:16" ht="15.75" thickBot="1">
      <c r="B25" s="65">
        <v>20</v>
      </c>
      <c r="C25" s="39">
        <v>497.5</v>
      </c>
      <c r="D25" s="39">
        <v>498.82</v>
      </c>
      <c r="E25" s="39">
        <v>499.76</v>
      </c>
      <c r="F25" s="39">
        <v>497.82</v>
      </c>
      <c r="G25" s="39">
        <v>497.5</v>
      </c>
      <c r="H25" s="39">
        <v>499.76</v>
      </c>
      <c r="I25" s="39">
        <v>497.5</v>
      </c>
      <c r="J25" s="39">
        <v>498.82</v>
      </c>
      <c r="K25" s="39">
        <v>499.76</v>
      </c>
      <c r="L25" s="42">
        <v>497.82</v>
      </c>
      <c r="M25" s="45">
        <f t="shared" si="0"/>
        <v>0.99398412685738491</v>
      </c>
      <c r="N25" s="45">
        <f t="shared" si="1"/>
        <v>1.0308011021560481</v>
      </c>
      <c r="O25" s="45">
        <f t="shared" si="2"/>
        <v>1.7688546912997787</v>
      </c>
      <c r="P25" s="45">
        <f t="shared" si="3"/>
        <v>0.29274751301231766</v>
      </c>
    </row>
    <row r="26" spans="2:16" ht="15.75" thickBot="1">
      <c r="B26" s="65">
        <v>21</v>
      </c>
      <c r="C26" s="39">
        <v>499.44</v>
      </c>
      <c r="D26" s="39">
        <v>500.62</v>
      </c>
      <c r="E26" s="39">
        <v>500</v>
      </c>
      <c r="F26" s="39">
        <v>501.26</v>
      </c>
      <c r="G26" s="39">
        <v>499.44</v>
      </c>
      <c r="H26" s="39">
        <v>500</v>
      </c>
      <c r="I26" s="39">
        <v>499.44</v>
      </c>
      <c r="J26" s="39">
        <v>499.62</v>
      </c>
      <c r="K26" s="39">
        <v>500</v>
      </c>
      <c r="L26" s="42">
        <v>500.26</v>
      </c>
      <c r="M26" s="45">
        <f t="shared" si="0"/>
        <v>0.5891764497066112</v>
      </c>
      <c r="N26" s="45">
        <f t="shared" si="1"/>
        <v>1.0308011021560481</v>
      </c>
      <c r="O26" s="45">
        <f t="shared" si="2"/>
        <v>1.7688546912997787</v>
      </c>
      <c r="P26" s="45">
        <f t="shared" si="3"/>
        <v>0.29274751301231766</v>
      </c>
    </row>
    <row r="27" spans="2:16" ht="15.75" thickBot="1">
      <c r="B27" s="65">
        <v>22</v>
      </c>
      <c r="C27" s="39">
        <v>499.38</v>
      </c>
      <c r="D27" s="39">
        <v>498.38</v>
      </c>
      <c r="E27" s="39">
        <v>497.56</v>
      </c>
      <c r="F27" s="39">
        <v>498.56</v>
      </c>
      <c r="G27" s="39">
        <v>499.38</v>
      </c>
      <c r="H27" s="39">
        <v>497.56</v>
      </c>
      <c r="I27" s="39">
        <v>499.38</v>
      </c>
      <c r="J27" s="39">
        <v>498.38</v>
      </c>
      <c r="K27" s="39">
        <v>497.56</v>
      </c>
      <c r="L27" s="42">
        <v>498.56</v>
      </c>
      <c r="M27" s="45">
        <f t="shared" si="0"/>
        <v>0.74543052437277002</v>
      </c>
      <c r="N27" s="45">
        <f t="shared" si="1"/>
        <v>1.0308011021560481</v>
      </c>
      <c r="O27" s="45">
        <f t="shared" si="2"/>
        <v>1.7688546912997787</v>
      </c>
      <c r="P27" s="45">
        <f t="shared" si="3"/>
        <v>0.29274751301231766</v>
      </c>
    </row>
    <row r="28" spans="2:16" ht="15.75" thickBot="1">
      <c r="B28" s="65">
        <v>23</v>
      </c>
      <c r="C28" s="39">
        <v>501.56</v>
      </c>
      <c r="D28" s="39">
        <v>499.56</v>
      </c>
      <c r="E28" s="39">
        <v>498</v>
      </c>
      <c r="F28" s="39">
        <v>499.82</v>
      </c>
      <c r="G28" s="39">
        <v>501.56</v>
      </c>
      <c r="H28" s="39">
        <v>498</v>
      </c>
      <c r="I28" s="39">
        <v>501.56</v>
      </c>
      <c r="J28" s="39">
        <v>499.56</v>
      </c>
      <c r="K28" s="39">
        <v>498</v>
      </c>
      <c r="L28" s="42">
        <v>499.82</v>
      </c>
      <c r="M28" s="45">
        <f t="shared" si="0"/>
        <v>1.4566872614867545</v>
      </c>
      <c r="N28" s="45">
        <f t="shared" si="1"/>
        <v>1.0308011021560481</v>
      </c>
      <c r="O28" s="45">
        <f t="shared" si="2"/>
        <v>1.7688546912997787</v>
      </c>
      <c r="P28" s="45">
        <f t="shared" si="3"/>
        <v>0.29274751301231766</v>
      </c>
    </row>
    <row r="29" spans="2:16" ht="15.75" thickBot="1">
      <c r="B29" s="65">
        <v>24</v>
      </c>
      <c r="C29" s="39">
        <v>498.32</v>
      </c>
      <c r="D29" s="39">
        <v>497.32</v>
      </c>
      <c r="E29" s="39">
        <v>499.56</v>
      </c>
      <c r="F29" s="39">
        <v>498.62</v>
      </c>
      <c r="G29" s="39">
        <v>498.32</v>
      </c>
      <c r="H29" s="39">
        <v>499.56</v>
      </c>
      <c r="I29" s="39">
        <v>498.32</v>
      </c>
      <c r="J29" s="39">
        <v>497.32</v>
      </c>
      <c r="K29" s="39">
        <v>499.56</v>
      </c>
      <c r="L29" s="42">
        <v>498.62</v>
      </c>
      <c r="M29" s="45">
        <f t="shared" si="0"/>
        <v>0.83363727790395603</v>
      </c>
      <c r="N29" s="45">
        <f t="shared" si="1"/>
        <v>1.0308011021560481</v>
      </c>
      <c r="O29" s="45">
        <f t="shared" si="2"/>
        <v>1.7688546912997787</v>
      </c>
      <c r="P29" s="45">
        <f t="shared" si="3"/>
        <v>0.29274751301231766</v>
      </c>
    </row>
    <row r="30" spans="2:16" ht="15.75" thickBot="1">
      <c r="B30" s="65">
        <v>25</v>
      </c>
      <c r="C30" s="39">
        <v>499.5</v>
      </c>
      <c r="D30" s="39">
        <v>500.12</v>
      </c>
      <c r="E30" s="39">
        <v>498.5</v>
      </c>
      <c r="F30" s="39">
        <v>500.38</v>
      </c>
      <c r="G30" s="39">
        <v>499.5</v>
      </c>
      <c r="H30" s="39">
        <v>498.5</v>
      </c>
      <c r="I30" s="39">
        <v>499.5</v>
      </c>
      <c r="J30" s="39">
        <v>500.12</v>
      </c>
      <c r="K30" s="39">
        <v>498.5</v>
      </c>
      <c r="L30" s="42">
        <v>500.38</v>
      </c>
      <c r="M30" s="45">
        <f t="shared" si="0"/>
        <v>0.76866406475419669</v>
      </c>
      <c r="N30" s="45">
        <f t="shared" si="1"/>
        <v>1.0308011021560481</v>
      </c>
      <c r="O30" s="45">
        <f t="shared" si="2"/>
        <v>1.7688546912997787</v>
      </c>
      <c r="P30" s="45">
        <f t="shared" si="3"/>
        <v>0.29274751301231766</v>
      </c>
    </row>
    <row r="31" spans="2:16">
      <c r="L31" s="55" t="s">
        <v>14</v>
      </c>
      <c r="M31" s="18">
        <f>AVERAGE(M6:M30)</f>
        <v>1.0308011021560481</v>
      </c>
    </row>
    <row r="32" spans="2:16">
      <c r="J32" s="34"/>
      <c r="K32" s="34"/>
      <c r="L32" s="35" t="s">
        <v>5</v>
      </c>
      <c r="M32">
        <v>25</v>
      </c>
    </row>
    <row r="33" spans="10:13">
      <c r="J33" s="34"/>
      <c r="K33" s="34"/>
      <c r="L33" s="35" t="s">
        <v>6</v>
      </c>
      <c r="M33">
        <v>10</v>
      </c>
    </row>
    <row r="34" spans="10:13" ht="18">
      <c r="J34" s="34" t="s">
        <v>52</v>
      </c>
      <c r="K34" s="34"/>
      <c r="L34" s="35"/>
      <c r="M34">
        <v>0.28399999999999997</v>
      </c>
    </row>
    <row r="35" spans="10:13" ht="18">
      <c r="J35" s="34" t="s">
        <v>53</v>
      </c>
      <c r="K35" s="34"/>
      <c r="L35" s="35"/>
      <c r="M35">
        <v>1.716</v>
      </c>
    </row>
    <row r="36" spans="10:13">
      <c r="J36" s="34"/>
      <c r="K36" s="34"/>
      <c r="L36" s="35"/>
    </row>
    <row r="56" spans="2:19" ht="18.75">
      <c r="E56" s="129" t="s">
        <v>54</v>
      </c>
      <c r="F56" s="130"/>
      <c r="G56" s="131"/>
    </row>
    <row r="58" spans="2:19" ht="15.75" thickBot="1"/>
    <row r="59" spans="2:19" ht="16.5" thickBot="1">
      <c r="B59" s="62"/>
      <c r="C59" s="127" t="s">
        <v>30</v>
      </c>
      <c r="D59" s="128"/>
      <c r="E59" s="128"/>
      <c r="F59" s="128"/>
      <c r="G59" s="128"/>
      <c r="H59" s="128"/>
      <c r="I59" s="128"/>
      <c r="J59" s="128"/>
      <c r="K59" s="128"/>
      <c r="L59" s="132"/>
      <c r="N59" s="25" t="s">
        <v>27</v>
      </c>
      <c r="Q59" s="25" t="s">
        <v>39</v>
      </c>
    </row>
    <row r="60" spans="2:19" ht="30.75" thickBot="1">
      <c r="B60" s="63" t="s">
        <v>0</v>
      </c>
      <c r="C60" s="64" t="s">
        <v>40</v>
      </c>
      <c r="D60" s="64" t="s">
        <v>41</v>
      </c>
      <c r="E60" s="64" t="s">
        <v>42</v>
      </c>
      <c r="F60" s="64" t="s">
        <v>43</v>
      </c>
      <c r="G60" s="64" t="s">
        <v>44</v>
      </c>
      <c r="H60" s="64" t="s">
        <v>45</v>
      </c>
      <c r="I60" s="64" t="s">
        <v>46</v>
      </c>
      <c r="J60" s="64" t="s">
        <v>47</v>
      </c>
      <c r="K60" s="64" t="s">
        <v>48</v>
      </c>
      <c r="L60" s="67" t="s">
        <v>49</v>
      </c>
      <c r="M60" s="68" t="s">
        <v>51</v>
      </c>
      <c r="N60" s="14" t="s">
        <v>10</v>
      </c>
      <c r="O60" s="6" t="s">
        <v>11</v>
      </c>
      <c r="P60" s="6" t="s">
        <v>12</v>
      </c>
      <c r="Q60" s="14" t="s">
        <v>10</v>
      </c>
      <c r="R60" s="6" t="s">
        <v>11</v>
      </c>
      <c r="S60" s="6" t="s">
        <v>12</v>
      </c>
    </row>
    <row r="61" spans="2:19" ht="15.75" thickBot="1">
      <c r="B61" s="65">
        <v>1</v>
      </c>
      <c r="C61" s="39">
        <v>497.32</v>
      </c>
      <c r="D61" s="39">
        <v>500.62</v>
      </c>
      <c r="E61" s="39">
        <v>498.68</v>
      </c>
      <c r="F61" s="39">
        <v>497.82</v>
      </c>
      <c r="G61" s="39">
        <v>497.32</v>
      </c>
      <c r="H61" s="39">
        <v>498.68</v>
      </c>
      <c r="I61" s="39">
        <v>497.32</v>
      </c>
      <c r="J61" s="39">
        <v>500.62</v>
      </c>
      <c r="K61" s="39">
        <v>498.68</v>
      </c>
      <c r="L61" s="42">
        <v>497.82</v>
      </c>
      <c r="M61" s="45">
        <f>STDEV(C61:L61)</f>
        <v>1.2555016704267887</v>
      </c>
      <c r="N61" s="45">
        <f>$M$31</f>
        <v>1.0308011021560481</v>
      </c>
      <c r="O61" s="45">
        <f>$M$31*$M$35</f>
        <v>1.7688546912997787</v>
      </c>
      <c r="P61" s="45">
        <f>$M$31*$M$34</f>
        <v>0.29274751301231766</v>
      </c>
      <c r="Q61" s="45">
        <f>$M$86</f>
        <v>0.88253008990778814</v>
      </c>
      <c r="R61" s="45">
        <f>$M$86*$M$90</f>
        <v>1.5144216342817645</v>
      </c>
      <c r="S61" s="45">
        <f>$M$86*$M$89</f>
        <v>0.25063854553381182</v>
      </c>
    </row>
    <row r="62" spans="2:19" ht="15.75" thickBot="1">
      <c r="B62" s="69">
        <v>2</v>
      </c>
      <c r="C62" s="47">
        <v>504.76</v>
      </c>
      <c r="D62" s="47">
        <v>500</v>
      </c>
      <c r="E62" s="47">
        <v>498.32</v>
      </c>
      <c r="F62" s="47">
        <v>500.32</v>
      </c>
      <c r="G62" s="47">
        <v>504.76</v>
      </c>
      <c r="H62" s="47">
        <v>498.32</v>
      </c>
      <c r="I62" s="47">
        <v>504.76</v>
      </c>
      <c r="J62" s="47">
        <v>500</v>
      </c>
      <c r="K62" s="47">
        <v>498.32</v>
      </c>
      <c r="L62" s="48">
        <v>500.32</v>
      </c>
      <c r="M62" s="50">
        <f t="shared" ref="M62:M85" si="4">STDEV(C62:L62)</f>
        <v>2.7260749154130806</v>
      </c>
      <c r="N62" s="50">
        <f t="shared" ref="N62:N85" si="5">$M$31</f>
        <v>1.0308011021560481</v>
      </c>
      <c r="O62" s="50">
        <f t="shared" ref="O62:O85" si="6">$M$31*$M$35</f>
        <v>1.7688546912997787</v>
      </c>
      <c r="P62" s="50">
        <f t="shared" ref="P62:P85" si="7">$M$31*$M$34</f>
        <v>0.29274751301231766</v>
      </c>
      <c r="Q62" s="50">
        <f t="shared" ref="Q62:Q85" si="8">$M$86</f>
        <v>0.88253008990778814</v>
      </c>
      <c r="R62" s="50">
        <f t="shared" ref="R62:R85" si="9">$M$86*$M$90</f>
        <v>1.5144216342817645</v>
      </c>
      <c r="S62" s="50">
        <f t="shared" ref="S62:S85" si="10">$M$86*$M$89</f>
        <v>0.25063854553381182</v>
      </c>
    </row>
    <row r="63" spans="2:19" ht="15.75" thickBot="1">
      <c r="B63" s="65">
        <v>3</v>
      </c>
      <c r="C63" s="39">
        <v>499.24</v>
      </c>
      <c r="D63" s="39">
        <v>497.18</v>
      </c>
      <c r="E63" s="39">
        <v>498.12</v>
      </c>
      <c r="F63" s="39">
        <v>498.68</v>
      </c>
      <c r="G63" s="39">
        <v>499.24</v>
      </c>
      <c r="H63" s="39">
        <v>498.12</v>
      </c>
      <c r="I63" s="39">
        <v>499.24</v>
      </c>
      <c r="J63" s="39">
        <v>497.18</v>
      </c>
      <c r="K63" s="39">
        <v>498.12</v>
      </c>
      <c r="L63" s="42">
        <v>499.68</v>
      </c>
      <c r="M63" s="45">
        <f t="shared" si="4"/>
        <v>0.88075724994650773</v>
      </c>
      <c r="N63" s="45">
        <f t="shared" si="5"/>
        <v>1.0308011021560481</v>
      </c>
      <c r="O63" s="45">
        <f t="shared" si="6"/>
        <v>1.7688546912997787</v>
      </c>
      <c r="P63" s="45">
        <f t="shared" si="7"/>
        <v>0.29274751301231766</v>
      </c>
      <c r="Q63" s="45">
        <f t="shared" si="8"/>
        <v>0.88253008990778814</v>
      </c>
      <c r="R63" s="45">
        <f t="shared" si="9"/>
        <v>1.5144216342817645</v>
      </c>
      <c r="S63" s="45">
        <f t="shared" si="10"/>
        <v>0.25063854553381182</v>
      </c>
    </row>
    <row r="64" spans="2:19" ht="15.75" thickBot="1">
      <c r="B64" s="65">
        <v>4</v>
      </c>
      <c r="C64" s="39">
        <v>499.26</v>
      </c>
      <c r="D64" s="39">
        <v>496.32</v>
      </c>
      <c r="E64" s="39">
        <v>498.88</v>
      </c>
      <c r="F64" s="39">
        <v>497.82</v>
      </c>
      <c r="G64" s="39">
        <v>499.26</v>
      </c>
      <c r="H64" s="39">
        <v>498.88</v>
      </c>
      <c r="I64" s="39">
        <v>499.26</v>
      </c>
      <c r="J64" s="39">
        <v>499.32</v>
      </c>
      <c r="K64" s="39">
        <v>498.88</v>
      </c>
      <c r="L64" s="42">
        <v>498.82</v>
      </c>
      <c r="M64" s="45">
        <f t="shared" si="4"/>
        <v>0.93491532593420801</v>
      </c>
      <c r="N64" s="45">
        <f>$M$31</f>
        <v>1.0308011021560481</v>
      </c>
      <c r="O64" s="45">
        <f t="shared" si="6"/>
        <v>1.7688546912997787</v>
      </c>
      <c r="P64" s="45">
        <f t="shared" si="7"/>
        <v>0.29274751301231766</v>
      </c>
      <c r="Q64" s="45">
        <f t="shared" si="8"/>
        <v>0.88253008990778814</v>
      </c>
      <c r="R64" s="45">
        <f t="shared" si="9"/>
        <v>1.5144216342817645</v>
      </c>
      <c r="S64" s="45">
        <f t="shared" si="10"/>
        <v>0.25063854553381182</v>
      </c>
    </row>
    <row r="65" spans="2:19" ht="15.75" thickBot="1">
      <c r="B65" s="65">
        <v>5</v>
      </c>
      <c r="C65" s="39">
        <v>498.32</v>
      </c>
      <c r="D65" s="39">
        <v>500.62</v>
      </c>
      <c r="E65" s="39">
        <v>499.56</v>
      </c>
      <c r="F65" s="39">
        <v>500.12</v>
      </c>
      <c r="G65" s="39">
        <v>498.32</v>
      </c>
      <c r="H65" s="39">
        <v>499.56</v>
      </c>
      <c r="I65" s="39">
        <v>498.32</v>
      </c>
      <c r="J65" s="39">
        <v>500.62</v>
      </c>
      <c r="K65" s="39">
        <v>499.56</v>
      </c>
      <c r="L65" s="42">
        <v>500.12</v>
      </c>
      <c r="M65" s="45">
        <f t="shared" si="4"/>
        <v>0.91068716423979545</v>
      </c>
      <c r="N65" s="45">
        <f t="shared" si="5"/>
        <v>1.0308011021560481</v>
      </c>
      <c r="O65" s="45">
        <f t="shared" si="6"/>
        <v>1.7688546912997787</v>
      </c>
      <c r="P65" s="45">
        <f t="shared" si="7"/>
        <v>0.29274751301231766</v>
      </c>
      <c r="Q65" s="45">
        <f t="shared" si="8"/>
        <v>0.88253008990778814</v>
      </c>
      <c r="R65" s="45">
        <f t="shared" si="9"/>
        <v>1.5144216342817645</v>
      </c>
      <c r="S65" s="45">
        <f t="shared" si="10"/>
        <v>0.25063854553381182</v>
      </c>
    </row>
    <row r="66" spans="2:19" ht="15.75" thickBot="1">
      <c r="B66" s="65">
        <v>6</v>
      </c>
      <c r="C66" s="39">
        <v>499.12</v>
      </c>
      <c r="D66" s="39">
        <v>500.32</v>
      </c>
      <c r="E66" s="39">
        <v>499.38</v>
      </c>
      <c r="F66" s="39">
        <v>500.94</v>
      </c>
      <c r="G66" s="39">
        <v>499.12</v>
      </c>
      <c r="H66" s="39">
        <v>499.38</v>
      </c>
      <c r="I66" s="39">
        <v>499.12</v>
      </c>
      <c r="J66" s="39">
        <v>500.32</v>
      </c>
      <c r="K66" s="39">
        <v>499.38</v>
      </c>
      <c r="L66" s="42">
        <v>500.94</v>
      </c>
      <c r="M66" s="45">
        <f t="shared" si="4"/>
        <v>0.74954504719714754</v>
      </c>
      <c r="N66" s="45">
        <f t="shared" si="5"/>
        <v>1.0308011021560481</v>
      </c>
      <c r="O66" s="45">
        <f t="shared" si="6"/>
        <v>1.7688546912997787</v>
      </c>
      <c r="P66" s="45">
        <f t="shared" si="7"/>
        <v>0.29274751301231766</v>
      </c>
      <c r="Q66" s="45">
        <f t="shared" si="8"/>
        <v>0.88253008990778814</v>
      </c>
      <c r="R66" s="45">
        <f t="shared" si="9"/>
        <v>1.5144216342817645</v>
      </c>
      <c r="S66" s="45">
        <f t="shared" si="10"/>
        <v>0.25063854553381182</v>
      </c>
    </row>
    <row r="67" spans="2:19" ht="15.75" thickBot="1">
      <c r="B67" s="65">
        <v>7</v>
      </c>
      <c r="C67" s="39">
        <v>499.34</v>
      </c>
      <c r="D67" s="39">
        <v>498.32</v>
      </c>
      <c r="E67" s="39">
        <v>497.32</v>
      </c>
      <c r="F67" s="39">
        <v>497.62</v>
      </c>
      <c r="G67" s="39">
        <v>499.34</v>
      </c>
      <c r="H67" s="39">
        <v>497.32</v>
      </c>
      <c r="I67" s="39">
        <v>499.34</v>
      </c>
      <c r="J67" s="39">
        <v>498.32</v>
      </c>
      <c r="K67" s="39">
        <v>499.32</v>
      </c>
      <c r="L67" s="42">
        <v>498.62</v>
      </c>
      <c r="M67" s="45">
        <f t="shared" si="4"/>
        <v>0.84496153758617187</v>
      </c>
      <c r="N67" s="45">
        <f t="shared" si="5"/>
        <v>1.0308011021560481</v>
      </c>
      <c r="O67" s="45">
        <f t="shared" si="6"/>
        <v>1.7688546912997787</v>
      </c>
      <c r="P67" s="45">
        <f t="shared" si="7"/>
        <v>0.29274751301231766</v>
      </c>
      <c r="Q67" s="45">
        <f t="shared" si="8"/>
        <v>0.88253008990778814</v>
      </c>
      <c r="R67" s="45">
        <f t="shared" si="9"/>
        <v>1.5144216342817645</v>
      </c>
      <c r="S67" s="45">
        <f t="shared" si="10"/>
        <v>0.25063854553381182</v>
      </c>
    </row>
    <row r="68" spans="2:19" ht="15.75" thickBot="1">
      <c r="B68" s="65">
        <v>8</v>
      </c>
      <c r="C68" s="39">
        <v>499.38</v>
      </c>
      <c r="D68" s="39">
        <v>498.12</v>
      </c>
      <c r="E68" s="39">
        <v>500.62</v>
      </c>
      <c r="F68" s="39">
        <v>498.12</v>
      </c>
      <c r="G68" s="39">
        <v>499.38</v>
      </c>
      <c r="H68" s="39">
        <v>500.62</v>
      </c>
      <c r="I68" s="39">
        <v>499.38</v>
      </c>
      <c r="J68" s="39">
        <v>498.12</v>
      </c>
      <c r="K68" s="39">
        <v>500.62</v>
      </c>
      <c r="L68" s="42">
        <v>498.12</v>
      </c>
      <c r="M68" s="45">
        <f t="shared" si="4"/>
        <v>1.0948850776831935</v>
      </c>
      <c r="N68" s="45">
        <f t="shared" si="5"/>
        <v>1.0308011021560481</v>
      </c>
      <c r="O68" s="45">
        <f t="shared" si="6"/>
        <v>1.7688546912997787</v>
      </c>
      <c r="P68" s="45">
        <f t="shared" si="7"/>
        <v>0.29274751301231766</v>
      </c>
      <c r="Q68" s="45">
        <f t="shared" si="8"/>
        <v>0.88253008990778814</v>
      </c>
      <c r="R68" s="45">
        <f t="shared" si="9"/>
        <v>1.5144216342817645</v>
      </c>
      <c r="S68" s="45">
        <f t="shared" si="10"/>
        <v>0.25063854553381182</v>
      </c>
    </row>
    <row r="69" spans="2:19" ht="15.75" thickBot="1">
      <c r="B69" s="65">
        <v>9</v>
      </c>
      <c r="C69" s="39">
        <v>499.26</v>
      </c>
      <c r="D69" s="39">
        <v>498.38</v>
      </c>
      <c r="E69" s="39">
        <v>500.68</v>
      </c>
      <c r="F69" s="39">
        <v>500.38</v>
      </c>
      <c r="G69" s="39">
        <v>499.26</v>
      </c>
      <c r="H69" s="39">
        <v>500.68</v>
      </c>
      <c r="I69" s="39">
        <v>499.26</v>
      </c>
      <c r="J69" s="39">
        <v>498.38</v>
      </c>
      <c r="K69" s="39">
        <v>500.68</v>
      </c>
      <c r="L69" s="42">
        <v>500.38</v>
      </c>
      <c r="M69" s="45">
        <f t="shared" si="4"/>
        <v>0.93452542917664172</v>
      </c>
      <c r="N69" s="45">
        <f t="shared" si="5"/>
        <v>1.0308011021560481</v>
      </c>
      <c r="O69" s="45">
        <f t="shared" si="6"/>
        <v>1.7688546912997787</v>
      </c>
      <c r="P69" s="45">
        <f t="shared" si="7"/>
        <v>0.29274751301231766</v>
      </c>
      <c r="Q69" s="45">
        <f t="shared" si="8"/>
        <v>0.88253008990778814</v>
      </c>
      <c r="R69" s="45">
        <f t="shared" si="9"/>
        <v>1.5144216342817645</v>
      </c>
      <c r="S69" s="45">
        <f t="shared" si="10"/>
        <v>0.25063854553381182</v>
      </c>
    </row>
    <row r="70" spans="2:19" ht="15.75" thickBot="1">
      <c r="B70" s="65">
        <v>10</v>
      </c>
      <c r="C70" s="39">
        <v>498.6</v>
      </c>
      <c r="D70" s="39">
        <v>497.62</v>
      </c>
      <c r="E70" s="39">
        <v>499.25</v>
      </c>
      <c r="F70" s="39">
        <v>498.56</v>
      </c>
      <c r="G70" s="39">
        <v>498.6</v>
      </c>
      <c r="H70" s="39">
        <v>499.25</v>
      </c>
      <c r="I70" s="39">
        <v>498.6</v>
      </c>
      <c r="J70" s="39">
        <v>497.62</v>
      </c>
      <c r="K70" s="39">
        <v>499.25</v>
      </c>
      <c r="L70" s="42">
        <v>498.56</v>
      </c>
      <c r="M70" s="45">
        <f t="shared" si="4"/>
        <v>0.5954167541404165</v>
      </c>
      <c r="N70" s="45">
        <f t="shared" si="5"/>
        <v>1.0308011021560481</v>
      </c>
      <c r="O70" s="45">
        <f t="shared" si="6"/>
        <v>1.7688546912997787</v>
      </c>
      <c r="P70" s="45">
        <f t="shared" si="7"/>
        <v>0.29274751301231766</v>
      </c>
      <c r="Q70" s="45">
        <f t="shared" si="8"/>
        <v>0.88253008990778814</v>
      </c>
      <c r="R70" s="45">
        <f t="shared" si="9"/>
        <v>1.5144216342817645</v>
      </c>
      <c r="S70" s="45">
        <f t="shared" si="10"/>
        <v>0.25063854553381182</v>
      </c>
    </row>
    <row r="71" spans="2:19" ht="15.75" thickBot="1">
      <c r="B71" s="65">
        <v>11</v>
      </c>
      <c r="C71" s="39">
        <v>499.44</v>
      </c>
      <c r="D71" s="39">
        <v>500</v>
      </c>
      <c r="E71" s="39">
        <v>501.32</v>
      </c>
      <c r="F71" s="39">
        <v>499.38</v>
      </c>
      <c r="G71" s="39">
        <v>499.44</v>
      </c>
      <c r="H71" s="39">
        <v>501.32</v>
      </c>
      <c r="I71" s="39">
        <v>499.44</v>
      </c>
      <c r="J71" s="39">
        <v>500</v>
      </c>
      <c r="K71" s="39">
        <v>499.32</v>
      </c>
      <c r="L71" s="42">
        <v>499.38</v>
      </c>
      <c r="M71" s="45">
        <f t="shared" si="4"/>
        <v>0.78631630616014292</v>
      </c>
      <c r="N71" s="45">
        <f t="shared" si="5"/>
        <v>1.0308011021560481</v>
      </c>
      <c r="O71" s="45">
        <f t="shared" si="6"/>
        <v>1.7688546912997787</v>
      </c>
      <c r="P71" s="45">
        <f t="shared" si="7"/>
        <v>0.29274751301231766</v>
      </c>
      <c r="Q71" s="45">
        <f t="shared" si="8"/>
        <v>0.88253008990778814</v>
      </c>
      <c r="R71" s="45">
        <f t="shared" si="9"/>
        <v>1.5144216342817645</v>
      </c>
      <c r="S71" s="45">
        <f t="shared" si="10"/>
        <v>0.25063854553381182</v>
      </c>
    </row>
    <row r="72" spans="2:19" ht="15.75" thickBot="1">
      <c r="B72" s="65">
        <v>12</v>
      </c>
      <c r="C72" s="39">
        <v>498.26</v>
      </c>
      <c r="D72" s="39">
        <v>500.32</v>
      </c>
      <c r="E72" s="39">
        <v>500.76</v>
      </c>
      <c r="F72" s="39">
        <v>499.68</v>
      </c>
      <c r="G72" s="39">
        <v>498.26</v>
      </c>
      <c r="H72" s="39">
        <v>500.76</v>
      </c>
      <c r="I72" s="39">
        <v>498.26</v>
      </c>
      <c r="J72" s="39">
        <v>500.32</v>
      </c>
      <c r="K72" s="39">
        <v>500.76</v>
      </c>
      <c r="L72" s="42">
        <v>499.68</v>
      </c>
      <c r="M72" s="45">
        <f t="shared" si="4"/>
        <v>1.0729419576307213</v>
      </c>
      <c r="N72" s="45">
        <f t="shared" si="5"/>
        <v>1.0308011021560481</v>
      </c>
      <c r="O72" s="45">
        <f t="shared" si="6"/>
        <v>1.7688546912997787</v>
      </c>
      <c r="P72" s="45">
        <f t="shared" si="7"/>
        <v>0.29274751301231766</v>
      </c>
      <c r="Q72" s="45">
        <f t="shared" si="8"/>
        <v>0.88253008990778814</v>
      </c>
      <c r="R72" s="45">
        <f t="shared" si="9"/>
        <v>1.5144216342817645</v>
      </c>
      <c r="S72" s="45">
        <f t="shared" si="10"/>
        <v>0.25063854553381182</v>
      </c>
    </row>
    <row r="73" spans="2:19" ht="15.75" thickBot="1">
      <c r="B73" s="65">
        <v>13</v>
      </c>
      <c r="C73" s="39">
        <v>497.32</v>
      </c>
      <c r="D73" s="39">
        <v>498.5</v>
      </c>
      <c r="E73" s="39">
        <v>497.18</v>
      </c>
      <c r="F73" s="39">
        <v>499.38</v>
      </c>
      <c r="G73" s="39">
        <v>499.32</v>
      </c>
      <c r="H73" s="39">
        <v>498.18</v>
      </c>
      <c r="I73" s="39">
        <v>498.32</v>
      </c>
      <c r="J73" s="39">
        <v>498.5</v>
      </c>
      <c r="K73" s="39">
        <v>499.18</v>
      </c>
      <c r="L73" s="42">
        <v>499.38</v>
      </c>
      <c r="M73" s="45">
        <f t="shared" si="4"/>
        <v>0.81284411516326616</v>
      </c>
      <c r="N73" s="45">
        <f t="shared" si="5"/>
        <v>1.0308011021560481</v>
      </c>
      <c r="O73" s="45">
        <f t="shared" si="6"/>
        <v>1.7688546912997787</v>
      </c>
      <c r="P73" s="45">
        <f t="shared" si="7"/>
        <v>0.29274751301231766</v>
      </c>
      <c r="Q73" s="45">
        <f t="shared" si="8"/>
        <v>0.88253008990778814</v>
      </c>
      <c r="R73" s="45">
        <f t="shared" si="9"/>
        <v>1.5144216342817645</v>
      </c>
      <c r="S73" s="45">
        <f t="shared" si="10"/>
        <v>0.25063854553381182</v>
      </c>
    </row>
    <row r="74" spans="2:19" ht="15.75" thickBot="1">
      <c r="B74" s="65">
        <v>14</v>
      </c>
      <c r="C74" s="39">
        <v>499.56</v>
      </c>
      <c r="D74" s="39">
        <v>498</v>
      </c>
      <c r="E74" s="39">
        <v>498.76</v>
      </c>
      <c r="F74" s="39">
        <v>501.12</v>
      </c>
      <c r="G74" s="39">
        <v>499.56</v>
      </c>
      <c r="H74" s="39">
        <v>498.76</v>
      </c>
      <c r="I74" s="39">
        <v>499.56</v>
      </c>
      <c r="J74" s="39">
        <v>498</v>
      </c>
      <c r="K74" s="39">
        <v>498.76</v>
      </c>
      <c r="L74" s="42">
        <v>501.12</v>
      </c>
      <c r="M74" s="45">
        <f t="shared" si="4"/>
        <v>1.109474350011455</v>
      </c>
      <c r="N74" s="45">
        <f t="shared" si="5"/>
        <v>1.0308011021560481</v>
      </c>
      <c r="O74" s="45">
        <f t="shared" si="6"/>
        <v>1.7688546912997787</v>
      </c>
      <c r="P74" s="45">
        <f t="shared" si="7"/>
        <v>0.29274751301231766</v>
      </c>
      <c r="Q74" s="45">
        <f t="shared" si="8"/>
        <v>0.88253008990778814</v>
      </c>
      <c r="R74" s="45">
        <f t="shared" si="9"/>
        <v>1.5144216342817645</v>
      </c>
      <c r="S74" s="45">
        <f t="shared" si="10"/>
        <v>0.25063854553381182</v>
      </c>
    </row>
    <row r="75" spans="2:19" ht="15.75" thickBot="1">
      <c r="B75" s="65">
        <v>15</v>
      </c>
      <c r="C75" s="39">
        <v>500.24</v>
      </c>
      <c r="D75" s="39">
        <v>500.32</v>
      </c>
      <c r="E75" s="39">
        <v>499.12</v>
      </c>
      <c r="F75" s="39">
        <v>499.25</v>
      </c>
      <c r="G75" s="39">
        <v>500.24</v>
      </c>
      <c r="H75" s="39">
        <v>499.12</v>
      </c>
      <c r="I75" s="39">
        <v>500.24</v>
      </c>
      <c r="J75" s="39">
        <v>500.32</v>
      </c>
      <c r="K75" s="39">
        <v>499.12</v>
      </c>
      <c r="L75" s="42">
        <v>499.25</v>
      </c>
      <c r="M75" s="45">
        <f t="shared" si="4"/>
        <v>0.58242405322735191</v>
      </c>
      <c r="N75" s="45">
        <f t="shared" si="5"/>
        <v>1.0308011021560481</v>
      </c>
      <c r="O75" s="45">
        <f t="shared" si="6"/>
        <v>1.7688546912997787</v>
      </c>
      <c r="P75" s="45">
        <f t="shared" si="7"/>
        <v>0.29274751301231766</v>
      </c>
      <c r="Q75" s="45">
        <f t="shared" si="8"/>
        <v>0.88253008990778814</v>
      </c>
      <c r="R75" s="45">
        <f t="shared" si="9"/>
        <v>1.5144216342817645</v>
      </c>
      <c r="S75" s="45">
        <f t="shared" si="10"/>
        <v>0.25063854553381182</v>
      </c>
    </row>
    <row r="76" spans="2:19" ht="15.75" thickBot="1">
      <c r="B76" s="65">
        <v>16</v>
      </c>
      <c r="C76" s="39">
        <v>500.76</v>
      </c>
      <c r="D76" s="39">
        <v>500.5</v>
      </c>
      <c r="E76" s="39">
        <v>499.68</v>
      </c>
      <c r="F76" s="39">
        <v>498.12</v>
      </c>
      <c r="G76" s="39">
        <v>500.76</v>
      </c>
      <c r="H76" s="39">
        <v>499.68</v>
      </c>
      <c r="I76" s="39">
        <v>500.76</v>
      </c>
      <c r="J76" s="39">
        <v>500.5</v>
      </c>
      <c r="K76" s="39">
        <v>499.68</v>
      </c>
      <c r="L76" s="42">
        <v>498.12</v>
      </c>
      <c r="M76" s="45">
        <f t="shared" si="4"/>
        <v>1.0220589241547842</v>
      </c>
      <c r="N76" s="45">
        <f t="shared" si="5"/>
        <v>1.0308011021560481</v>
      </c>
      <c r="O76" s="45">
        <f t="shared" si="6"/>
        <v>1.7688546912997787</v>
      </c>
      <c r="P76" s="45">
        <f t="shared" si="7"/>
        <v>0.29274751301231766</v>
      </c>
      <c r="Q76" s="45">
        <f t="shared" si="8"/>
        <v>0.88253008990778814</v>
      </c>
      <c r="R76" s="45">
        <f t="shared" si="9"/>
        <v>1.5144216342817645</v>
      </c>
      <c r="S76" s="45">
        <f t="shared" si="10"/>
        <v>0.25063854553381182</v>
      </c>
    </row>
    <row r="77" spans="2:19" ht="15.75" thickBot="1">
      <c r="B77" s="69">
        <v>17</v>
      </c>
      <c r="C77" s="47">
        <v>500.65</v>
      </c>
      <c r="D77" s="47">
        <v>497.82</v>
      </c>
      <c r="E77" s="47">
        <v>494.06</v>
      </c>
      <c r="F77" s="47">
        <v>496.25</v>
      </c>
      <c r="G77" s="47">
        <v>500.65</v>
      </c>
      <c r="H77" s="47">
        <v>494.06</v>
      </c>
      <c r="I77" s="47">
        <v>500.65</v>
      </c>
      <c r="J77" s="47">
        <v>497.82</v>
      </c>
      <c r="K77" s="47">
        <v>494.06</v>
      </c>
      <c r="L77" s="48">
        <v>496.25</v>
      </c>
      <c r="M77" s="50">
        <f t="shared" si="4"/>
        <v>2.7457605706089985</v>
      </c>
      <c r="N77" s="50">
        <f t="shared" si="5"/>
        <v>1.0308011021560481</v>
      </c>
      <c r="O77" s="50">
        <f t="shared" si="6"/>
        <v>1.7688546912997787</v>
      </c>
      <c r="P77" s="50">
        <f t="shared" si="7"/>
        <v>0.29274751301231766</v>
      </c>
      <c r="Q77" s="50">
        <f t="shared" si="8"/>
        <v>0.88253008990778814</v>
      </c>
      <c r="R77" s="50">
        <f t="shared" si="9"/>
        <v>1.5144216342817645</v>
      </c>
      <c r="S77" s="50">
        <f t="shared" si="10"/>
        <v>0.25063854553381182</v>
      </c>
    </row>
    <row r="78" spans="2:19" ht="15.75" thickBot="1">
      <c r="B78" s="65">
        <v>18</v>
      </c>
      <c r="C78" s="39">
        <v>499.12</v>
      </c>
      <c r="D78" s="39">
        <v>500.26</v>
      </c>
      <c r="E78" s="39">
        <v>500.44</v>
      </c>
      <c r="F78" s="39">
        <v>498.76</v>
      </c>
      <c r="G78" s="39">
        <v>499.12</v>
      </c>
      <c r="H78" s="39">
        <v>500.44</v>
      </c>
      <c r="I78" s="39">
        <v>499.12</v>
      </c>
      <c r="J78" s="39">
        <v>500.26</v>
      </c>
      <c r="K78" s="39">
        <v>500.44</v>
      </c>
      <c r="L78" s="42">
        <v>498.76</v>
      </c>
      <c r="M78" s="45">
        <f t="shared" si="4"/>
        <v>0.74822456522089575</v>
      </c>
      <c r="N78" s="45">
        <f t="shared" si="5"/>
        <v>1.0308011021560481</v>
      </c>
      <c r="O78" s="45">
        <f t="shared" si="6"/>
        <v>1.7688546912997787</v>
      </c>
      <c r="P78" s="45">
        <f t="shared" si="7"/>
        <v>0.29274751301231766</v>
      </c>
      <c r="Q78" s="45">
        <f t="shared" si="8"/>
        <v>0.88253008990778814</v>
      </c>
      <c r="R78" s="45">
        <f t="shared" si="9"/>
        <v>1.5144216342817645</v>
      </c>
      <c r="S78" s="45">
        <f t="shared" si="10"/>
        <v>0.25063854553381182</v>
      </c>
    </row>
    <row r="79" spans="2:19" ht="15.75" thickBot="1">
      <c r="B79" s="65">
        <v>19</v>
      </c>
      <c r="C79" s="39">
        <v>499.5</v>
      </c>
      <c r="D79" s="39">
        <v>500.5</v>
      </c>
      <c r="E79" s="39">
        <v>499.56</v>
      </c>
      <c r="F79" s="39">
        <v>500.76</v>
      </c>
      <c r="G79" s="39">
        <v>499.5</v>
      </c>
      <c r="H79" s="39">
        <v>499.56</v>
      </c>
      <c r="I79" s="39">
        <v>499.5</v>
      </c>
      <c r="J79" s="39">
        <v>500.5</v>
      </c>
      <c r="K79" s="39">
        <v>499.56</v>
      </c>
      <c r="L79" s="42">
        <v>500.76</v>
      </c>
      <c r="M79" s="45">
        <f t="shared" si="4"/>
        <v>0.57513283489796851</v>
      </c>
      <c r="N79" s="45">
        <f t="shared" si="5"/>
        <v>1.0308011021560481</v>
      </c>
      <c r="O79" s="45">
        <f t="shared" si="6"/>
        <v>1.7688546912997787</v>
      </c>
      <c r="P79" s="45">
        <f t="shared" si="7"/>
        <v>0.29274751301231766</v>
      </c>
      <c r="Q79" s="45">
        <f t="shared" si="8"/>
        <v>0.88253008990778814</v>
      </c>
      <c r="R79" s="45">
        <f t="shared" si="9"/>
        <v>1.5144216342817645</v>
      </c>
      <c r="S79" s="45">
        <f t="shared" si="10"/>
        <v>0.25063854553381182</v>
      </c>
    </row>
    <row r="80" spans="2:19" ht="15.75" thickBot="1">
      <c r="B80" s="65">
        <v>20</v>
      </c>
      <c r="C80" s="39">
        <v>497.5</v>
      </c>
      <c r="D80" s="39">
        <v>498.82</v>
      </c>
      <c r="E80" s="39">
        <v>499.76</v>
      </c>
      <c r="F80" s="39">
        <v>497.82</v>
      </c>
      <c r="G80" s="39">
        <v>497.5</v>
      </c>
      <c r="H80" s="39">
        <v>499.76</v>
      </c>
      <c r="I80" s="39">
        <v>497.5</v>
      </c>
      <c r="J80" s="39">
        <v>498.82</v>
      </c>
      <c r="K80" s="39">
        <v>499.76</v>
      </c>
      <c r="L80" s="42">
        <v>497.82</v>
      </c>
      <c r="M80" s="45">
        <f t="shared" si="4"/>
        <v>0.99398412685738491</v>
      </c>
      <c r="N80" s="45">
        <f t="shared" si="5"/>
        <v>1.0308011021560481</v>
      </c>
      <c r="O80" s="45">
        <f t="shared" si="6"/>
        <v>1.7688546912997787</v>
      </c>
      <c r="P80" s="45">
        <f t="shared" si="7"/>
        <v>0.29274751301231766</v>
      </c>
      <c r="Q80" s="45">
        <f t="shared" si="8"/>
        <v>0.88253008990778814</v>
      </c>
      <c r="R80" s="45">
        <f t="shared" si="9"/>
        <v>1.5144216342817645</v>
      </c>
      <c r="S80" s="45">
        <f t="shared" si="10"/>
        <v>0.25063854553381182</v>
      </c>
    </row>
    <row r="81" spans="2:19" ht="15.75" thickBot="1">
      <c r="B81" s="65">
        <v>21</v>
      </c>
      <c r="C81" s="39">
        <v>499.44</v>
      </c>
      <c r="D81" s="39">
        <v>500.62</v>
      </c>
      <c r="E81" s="39">
        <v>500</v>
      </c>
      <c r="F81" s="39">
        <v>501.26</v>
      </c>
      <c r="G81" s="39">
        <v>499.44</v>
      </c>
      <c r="H81" s="39">
        <v>500</v>
      </c>
      <c r="I81" s="39">
        <v>499.44</v>
      </c>
      <c r="J81" s="39">
        <v>499.62</v>
      </c>
      <c r="K81" s="39">
        <v>500</v>
      </c>
      <c r="L81" s="42">
        <v>500.26</v>
      </c>
      <c r="M81" s="45">
        <f t="shared" si="4"/>
        <v>0.5891764497066112</v>
      </c>
      <c r="N81" s="45">
        <f t="shared" si="5"/>
        <v>1.0308011021560481</v>
      </c>
      <c r="O81" s="45">
        <f t="shared" si="6"/>
        <v>1.7688546912997787</v>
      </c>
      <c r="P81" s="45">
        <f t="shared" si="7"/>
        <v>0.29274751301231766</v>
      </c>
      <c r="Q81" s="45">
        <f t="shared" si="8"/>
        <v>0.88253008990778814</v>
      </c>
      <c r="R81" s="45">
        <f t="shared" si="9"/>
        <v>1.5144216342817645</v>
      </c>
      <c r="S81" s="45">
        <f t="shared" si="10"/>
        <v>0.25063854553381182</v>
      </c>
    </row>
    <row r="82" spans="2:19" ht="15.75" thickBot="1">
      <c r="B82" s="65">
        <v>22</v>
      </c>
      <c r="C82" s="39">
        <v>499.38</v>
      </c>
      <c r="D82" s="39">
        <v>498.38</v>
      </c>
      <c r="E82" s="39">
        <v>497.56</v>
      </c>
      <c r="F82" s="39">
        <v>498.56</v>
      </c>
      <c r="G82" s="39">
        <v>499.38</v>
      </c>
      <c r="H82" s="39">
        <v>497.56</v>
      </c>
      <c r="I82" s="39">
        <v>499.38</v>
      </c>
      <c r="J82" s="39">
        <v>498.38</v>
      </c>
      <c r="K82" s="39">
        <v>497.56</v>
      </c>
      <c r="L82" s="42">
        <v>498.56</v>
      </c>
      <c r="M82" s="45">
        <f t="shared" si="4"/>
        <v>0.74543052437277002</v>
      </c>
      <c r="N82" s="45">
        <f t="shared" si="5"/>
        <v>1.0308011021560481</v>
      </c>
      <c r="O82" s="45">
        <f t="shared" si="6"/>
        <v>1.7688546912997787</v>
      </c>
      <c r="P82" s="45">
        <f t="shared" si="7"/>
        <v>0.29274751301231766</v>
      </c>
      <c r="Q82" s="45">
        <f t="shared" si="8"/>
        <v>0.88253008990778814</v>
      </c>
      <c r="R82" s="45">
        <f t="shared" si="9"/>
        <v>1.5144216342817645</v>
      </c>
      <c r="S82" s="45">
        <f t="shared" si="10"/>
        <v>0.25063854553381182</v>
      </c>
    </row>
    <row r="83" spans="2:19" ht="15.75" thickBot="1">
      <c r="B83" s="65">
        <v>23</v>
      </c>
      <c r="C83" s="39">
        <v>501.56</v>
      </c>
      <c r="D83" s="39">
        <v>499.56</v>
      </c>
      <c r="E83" s="39">
        <v>498</v>
      </c>
      <c r="F83" s="39">
        <v>499.82</v>
      </c>
      <c r="G83" s="39">
        <v>501.56</v>
      </c>
      <c r="H83" s="39">
        <v>498</v>
      </c>
      <c r="I83" s="39">
        <v>501.56</v>
      </c>
      <c r="J83" s="39">
        <v>499.56</v>
      </c>
      <c r="K83" s="39">
        <v>498</v>
      </c>
      <c r="L83" s="42">
        <v>499.82</v>
      </c>
      <c r="M83" s="45">
        <f t="shared" si="4"/>
        <v>1.4566872614867545</v>
      </c>
      <c r="N83" s="45">
        <f t="shared" si="5"/>
        <v>1.0308011021560481</v>
      </c>
      <c r="O83" s="45">
        <f t="shared" si="6"/>
        <v>1.7688546912997787</v>
      </c>
      <c r="P83" s="45">
        <f t="shared" si="7"/>
        <v>0.29274751301231766</v>
      </c>
      <c r="Q83" s="45">
        <f t="shared" si="8"/>
        <v>0.88253008990778814</v>
      </c>
      <c r="R83" s="45">
        <f t="shared" si="9"/>
        <v>1.5144216342817645</v>
      </c>
      <c r="S83" s="45">
        <f t="shared" si="10"/>
        <v>0.25063854553381182</v>
      </c>
    </row>
    <row r="84" spans="2:19" ht="15.75" thickBot="1">
      <c r="B84" s="65">
        <v>24</v>
      </c>
      <c r="C84" s="39">
        <v>498.32</v>
      </c>
      <c r="D84" s="39">
        <v>497.32</v>
      </c>
      <c r="E84" s="39">
        <v>499.56</v>
      </c>
      <c r="F84" s="39">
        <v>498.62</v>
      </c>
      <c r="G84" s="39">
        <v>498.32</v>
      </c>
      <c r="H84" s="39">
        <v>499.56</v>
      </c>
      <c r="I84" s="39">
        <v>498.32</v>
      </c>
      <c r="J84" s="39">
        <v>497.32</v>
      </c>
      <c r="K84" s="39">
        <v>499.56</v>
      </c>
      <c r="L84" s="42">
        <v>498.62</v>
      </c>
      <c r="M84" s="45">
        <f t="shared" si="4"/>
        <v>0.83363727790395603</v>
      </c>
      <c r="N84" s="45">
        <f t="shared" si="5"/>
        <v>1.0308011021560481</v>
      </c>
      <c r="O84" s="45">
        <f t="shared" si="6"/>
        <v>1.7688546912997787</v>
      </c>
      <c r="P84" s="45">
        <f t="shared" si="7"/>
        <v>0.29274751301231766</v>
      </c>
      <c r="Q84" s="45">
        <f t="shared" si="8"/>
        <v>0.88253008990778814</v>
      </c>
      <c r="R84" s="45">
        <f t="shared" si="9"/>
        <v>1.5144216342817645</v>
      </c>
      <c r="S84" s="45">
        <f t="shared" si="10"/>
        <v>0.25063854553381182</v>
      </c>
    </row>
    <row r="85" spans="2:19" ht="15.75" thickBot="1">
      <c r="B85" s="65">
        <v>25</v>
      </c>
      <c r="C85" s="39">
        <v>499.5</v>
      </c>
      <c r="D85" s="39">
        <v>500.12</v>
      </c>
      <c r="E85" s="39">
        <v>498.5</v>
      </c>
      <c r="F85" s="39">
        <v>500.38</v>
      </c>
      <c r="G85" s="39">
        <v>499.5</v>
      </c>
      <c r="H85" s="39">
        <v>498.5</v>
      </c>
      <c r="I85" s="39">
        <v>499.5</v>
      </c>
      <c r="J85" s="39">
        <v>500.12</v>
      </c>
      <c r="K85" s="39">
        <v>498.5</v>
      </c>
      <c r="L85" s="42">
        <v>500.38</v>
      </c>
      <c r="M85" s="15">
        <f t="shared" si="4"/>
        <v>0.76866406475419669</v>
      </c>
      <c r="N85" s="45">
        <f t="shared" si="5"/>
        <v>1.0308011021560481</v>
      </c>
      <c r="O85" s="45">
        <f t="shared" si="6"/>
        <v>1.7688546912997787</v>
      </c>
      <c r="P85" s="45">
        <f t="shared" si="7"/>
        <v>0.29274751301231766</v>
      </c>
      <c r="Q85" s="45">
        <f t="shared" si="8"/>
        <v>0.88253008990778814</v>
      </c>
      <c r="R85" s="45">
        <f t="shared" si="9"/>
        <v>1.5144216342817645</v>
      </c>
      <c r="S85" s="45">
        <f t="shared" si="10"/>
        <v>0.25063854553381182</v>
      </c>
    </row>
    <row r="86" spans="2:19">
      <c r="K86" s="57" t="s">
        <v>29</v>
      </c>
      <c r="M86" s="71">
        <f>(SUM(M61:M85)-M62-M77)/(M87-M91)</f>
        <v>0.88253008990778814</v>
      </c>
    </row>
    <row r="87" spans="2:19">
      <c r="J87" s="34"/>
      <c r="K87" s="34"/>
      <c r="L87" s="35" t="s">
        <v>5</v>
      </c>
      <c r="M87" s="72">
        <v>25</v>
      </c>
    </row>
    <row r="88" spans="2:19">
      <c r="J88" s="34"/>
      <c r="K88" s="34"/>
      <c r="L88" s="35" t="s">
        <v>6</v>
      </c>
      <c r="M88" s="72">
        <v>10</v>
      </c>
    </row>
    <row r="89" spans="2:19" ht="18">
      <c r="J89" s="34" t="s">
        <v>52</v>
      </c>
      <c r="K89" s="34"/>
      <c r="L89" s="35"/>
      <c r="M89" s="72">
        <v>0.28399999999999997</v>
      </c>
    </row>
    <row r="90" spans="2:19" ht="18">
      <c r="J90" s="34" t="s">
        <v>53</v>
      </c>
      <c r="K90" s="34"/>
      <c r="L90" s="35"/>
      <c r="M90" s="72">
        <v>1.716</v>
      </c>
    </row>
    <row r="91" spans="2:19">
      <c r="L91" s="35" t="s">
        <v>18</v>
      </c>
      <c r="M91" s="72">
        <v>2</v>
      </c>
    </row>
    <row r="110" spans="2:17" ht="18.75">
      <c r="E110" s="126" t="s">
        <v>28</v>
      </c>
      <c r="F110" s="124"/>
      <c r="G110" s="125"/>
    </row>
    <row r="111" spans="2:17" ht="15.75" thickBot="1"/>
    <row r="112" spans="2:17" ht="16.5" thickBot="1">
      <c r="B112" s="62"/>
      <c r="C112" s="127" t="s">
        <v>30</v>
      </c>
      <c r="D112" s="128"/>
      <c r="E112" s="128"/>
      <c r="F112" s="128"/>
      <c r="G112" s="128"/>
      <c r="H112" s="128"/>
      <c r="I112" s="128"/>
      <c r="J112" s="128"/>
      <c r="K112" s="128"/>
      <c r="L112" s="132"/>
      <c r="N112" s="25" t="s">
        <v>27</v>
      </c>
      <c r="Q112" s="25" t="s">
        <v>39</v>
      </c>
    </row>
    <row r="113" spans="2:24" ht="30.75" thickBot="1">
      <c r="B113" s="63" t="s">
        <v>0</v>
      </c>
      <c r="C113" s="64" t="s">
        <v>40</v>
      </c>
      <c r="D113" s="64" t="s">
        <v>41</v>
      </c>
      <c r="E113" s="64" t="s">
        <v>42</v>
      </c>
      <c r="F113" s="64" t="s">
        <v>43</v>
      </c>
      <c r="G113" s="64" t="s">
        <v>44</v>
      </c>
      <c r="H113" s="64" t="s">
        <v>45</v>
      </c>
      <c r="I113" s="64" t="s">
        <v>46</v>
      </c>
      <c r="J113" s="64" t="s">
        <v>47</v>
      </c>
      <c r="K113" s="64" t="s">
        <v>48</v>
      </c>
      <c r="L113" s="67" t="s">
        <v>49</v>
      </c>
      <c r="M113" s="68" t="s">
        <v>51</v>
      </c>
      <c r="N113" s="14" t="s">
        <v>10</v>
      </c>
      <c r="O113" s="6" t="s">
        <v>11</v>
      </c>
      <c r="P113" s="6" t="s">
        <v>12</v>
      </c>
      <c r="Q113" s="14" t="s">
        <v>10</v>
      </c>
      <c r="R113" s="6" t="s">
        <v>11</v>
      </c>
      <c r="S113" s="6" t="s">
        <v>12</v>
      </c>
      <c r="T113" s="14" t="s">
        <v>9</v>
      </c>
      <c r="U113" s="14" t="s">
        <v>51</v>
      </c>
      <c r="V113" s="14" t="s">
        <v>10</v>
      </c>
      <c r="W113" s="6" t="s">
        <v>11</v>
      </c>
      <c r="X113" s="6" t="s">
        <v>12</v>
      </c>
    </row>
    <row r="114" spans="2:24" ht="15.75" thickBot="1">
      <c r="B114" s="65">
        <v>1</v>
      </c>
      <c r="C114" s="39">
        <v>497.32</v>
      </c>
      <c r="D114" s="39">
        <v>500.62</v>
      </c>
      <c r="E114" s="39">
        <v>498.68</v>
      </c>
      <c r="F114" s="39">
        <v>497.82</v>
      </c>
      <c r="G114" s="39">
        <v>497.32</v>
      </c>
      <c r="H114" s="39">
        <v>498.68</v>
      </c>
      <c r="I114" s="39">
        <v>497.32</v>
      </c>
      <c r="J114" s="39">
        <v>500.62</v>
      </c>
      <c r="K114" s="39">
        <v>498.68</v>
      </c>
      <c r="L114" s="42">
        <v>497.82</v>
      </c>
      <c r="M114" s="45">
        <f>STDEV(C114:L114)</f>
        <v>1.2555016704267887</v>
      </c>
      <c r="N114" s="45">
        <f>$M$31</f>
        <v>1.0308011021560481</v>
      </c>
      <c r="O114" s="45">
        <f>$M$31*$M$35</f>
        <v>1.7688546912997787</v>
      </c>
      <c r="P114" s="45">
        <f>$M$31*$M$34</f>
        <v>0.29274751301231766</v>
      </c>
      <c r="Q114" s="45">
        <f>$M$86</f>
        <v>0.88253008990778814</v>
      </c>
      <c r="R114" s="45">
        <f>$M$86*$M$90</f>
        <v>1.5144216342817645</v>
      </c>
      <c r="S114" s="45">
        <f>$M$86*$M$89</f>
        <v>0.25063854553381182</v>
      </c>
      <c r="T114" s="44">
        <f>AVERAGE(C114:L114)</f>
        <v>498.488</v>
      </c>
      <c r="U114" s="45">
        <v>1.2555016704267887</v>
      </c>
      <c r="V114" s="45">
        <f>$T$139</f>
        <v>499.23769565217384</v>
      </c>
      <c r="W114" s="45">
        <f>$T$139+$T$142*$U$139</f>
        <v>500.09816248983395</v>
      </c>
      <c r="X114" s="45">
        <f>$T$139-$T$142*$U$139</f>
        <v>498.37722881451373</v>
      </c>
    </row>
    <row r="115" spans="2:24" ht="15.75" thickBot="1">
      <c r="B115" s="69">
        <v>2</v>
      </c>
      <c r="C115" s="47">
        <v>504.76</v>
      </c>
      <c r="D115" s="47">
        <v>500</v>
      </c>
      <c r="E115" s="47">
        <v>498.32</v>
      </c>
      <c r="F115" s="47">
        <v>500.32</v>
      </c>
      <c r="G115" s="47">
        <v>504.76</v>
      </c>
      <c r="H115" s="47">
        <v>498.32</v>
      </c>
      <c r="I115" s="47">
        <v>504.76</v>
      </c>
      <c r="J115" s="47">
        <v>500</v>
      </c>
      <c r="K115" s="47">
        <v>498.32</v>
      </c>
      <c r="L115" s="48">
        <v>500.32</v>
      </c>
      <c r="M115" s="50">
        <f t="shared" ref="M115:M138" si="11">STDEV(C115:L115)</f>
        <v>2.7260749154130806</v>
      </c>
      <c r="N115" s="50">
        <f t="shared" ref="N115:N138" si="12">$M$31</f>
        <v>1.0308011021560481</v>
      </c>
      <c r="O115" s="50">
        <f t="shared" ref="O115:O138" si="13">$M$31*$M$35</f>
        <v>1.7688546912997787</v>
      </c>
      <c r="P115" s="50">
        <f t="shared" ref="P115:P138" si="14">$M$31*$M$34</f>
        <v>0.29274751301231766</v>
      </c>
      <c r="Q115" s="50">
        <f t="shared" ref="Q115:Q138" si="15">$M$86</f>
        <v>0.88253008990778814</v>
      </c>
      <c r="R115" s="50">
        <f t="shared" ref="R115:R138" si="16">$M$86*$M$90</f>
        <v>1.5144216342817645</v>
      </c>
      <c r="S115" s="50">
        <f t="shared" ref="S115:S138" si="17">$M$86*$M$89</f>
        <v>0.25063854553381182</v>
      </c>
      <c r="T115" s="49">
        <f>AVERAGE(C115:L115)</f>
        <v>500.98799999999994</v>
      </c>
      <c r="U115" s="50">
        <v>2.7260749154130806</v>
      </c>
      <c r="V115" s="50">
        <f t="shared" ref="V115:V138" si="18">$T$139</f>
        <v>499.23769565217384</v>
      </c>
      <c r="W115" s="50">
        <f t="shared" ref="W115:W138" si="19">$T$139+$T$142*$U$139</f>
        <v>500.09816248983395</v>
      </c>
      <c r="X115" s="50">
        <f t="shared" ref="X115:X138" si="20">$T$139-$T$142*$U$139</f>
        <v>498.37722881451373</v>
      </c>
    </row>
    <row r="116" spans="2:24" ht="15.75" thickBot="1">
      <c r="B116" s="65">
        <v>3</v>
      </c>
      <c r="C116" s="39">
        <v>499.24</v>
      </c>
      <c r="D116" s="39">
        <v>497.18</v>
      </c>
      <c r="E116" s="39">
        <v>498.12</v>
      </c>
      <c r="F116" s="39">
        <v>498.68</v>
      </c>
      <c r="G116" s="39">
        <v>499.24</v>
      </c>
      <c r="H116" s="39">
        <v>498.12</v>
      </c>
      <c r="I116" s="39">
        <v>499.24</v>
      </c>
      <c r="J116" s="39">
        <v>497.18</v>
      </c>
      <c r="K116" s="39">
        <v>498.12</v>
      </c>
      <c r="L116" s="42">
        <v>499.68</v>
      </c>
      <c r="M116" s="45">
        <f t="shared" si="11"/>
        <v>0.88075724994650773</v>
      </c>
      <c r="N116" s="45">
        <f t="shared" si="12"/>
        <v>1.0308011021560481</v>
      </c>
      <c r="O116" s="45">
        <f t="shared" si="13"/>
        <v>1.7688546912997787</v>
      </c>
      <c r="P116" s="45">
        <f t="shared" si="14"/>
        <v>0.29274751301231766</v>
      </c>
      <c r="Q116" s="45">
        <f t="shared" si="15"/>
        <v>0.88253008990778814</v>
      </c>
      <c r="R116" s="45">
        <f t="shared" si="16"/>
        <v>1.5144216342817645</v>
      </c>
      <c r="S116" s="45">
        <f t="shared" si="17"/>
        <v>0.25063854553381182</v>
      </c>
      <c r="T116" s="44">
        <f t="shared" ref="T116:T138" si="21">AVERAGE(C116:L116)</f>
        <v>498.48</v>
      </c>
      <c r="U116" s="45">
        <v>0.88075724994650773</v>
      </c>
      <c r="V116" s="45">
        <f t="shared" si="18"/>
        <v>499.23769565217384</v>
      </c>
      <c r="W116" s="45">
        <f t="shared" si="19"/>
        <v>500.09816248983395</v>
      </c>
      <c r="X116" s="45">
        <f t="shared" si="20"/>
        <v>498.37722881451373</v>
      </c>
    </row>
    <row r="117" spans="2:24" ht="15.75" thickBot="1">
      <c r="B117" s="65">
        <v>4</v>
      </c>
      <c r="C117" s="39">
        <v>499.26</v>
      </c>
      <c r="D117" s="39">
        <v>496.32</v>
      </c>
      <c r="E117" s="39">
        <v>498.88</v>
      </c>
      <c r="F117" s="39">
        <v>497.82</v>
      </c>
      <c r="G117" s="39">
        <v>499.26</v>
      </c>
      <c r="H117" s="39">
        <v>498.88</v>
      </c>
      <c r="I117" s="39">
        <v>499.26</v>
      </c>
      <c r="J117" s="39">
        <v>499.32</v>
      </c>
      <c r="K117" s="39">
        <v>498.88</v>
      </c>
      <c r="L117" s="42">
        <v>498.82</v>
      </c>
      <c r="M117" s="45">
        <f t="shared" si="11"/>
        <v>0.93491532593420801</v>
      </c>
      <c r="N117" s="45">
        <f>$M$31</f>
        <v>1.0308011021560481</v>
      </c>
      <c r="O117" s="45">
        <f t="shared" si="13"/>
        <v>1.7688546912997787</v>
      </c>
      <c r="P117" s="45">
        <f t="shared" si="14"/>
        <v>0.29274751301231766</v>
      </c>
      <c r="Q117" s="45">
        <f t="shared" si="15"/>
        <v>0.88253008990778814</v>
      </c>
      <c r="R117" s="45">
        <f t="shared" si="16"/>
        <v>1.5144216342817645</v>
      </c>
      <c r="S117" s="45">
        <f t="shared" si="17"/>
        <v>0.25063854553381182</v>
      </c>
      <c r="T117" s="44">
        <f t="shared" si="21"/>
        <v>498.66999999999996</v>
      </c>
      <c r="U117" s="45">
        <v>0.93491532593420801</v>
      </c>
      <c r="V117" s="45">
        <f t="shared" si="18"/>
        <v>499.23769565217384</v>
      </c>
      <c r="W117" s="45">
        <f t="shared" si="19"/>
        <v>500.09816248983395</v>
      </c>
      <c r="X117" s="45">
        <f t="shared" si="20"/>
        <v>498.37722881451373</v>
      </c>
    </row>
    <row r="118" spans="2:24" ht="15.75" thickBot="1">
      <c r="B118" s="65">
        <v>5</v>
      </c>
      <c r="C118" s="39">
        <v>498.32</v>
      </c>
      <c r="D118" s="39">
        <v>500.62</v>
      </c>
      <c r="E118" s="39">
        <v>499.56</v>
      </c>
      <c r="F118" s="39">
        <v>500.12</v>
      </c>
      <c r="G118" s="39">
        <v>498.32</v>
      </c>
      <c r="H118" s="39">
        <v>499.56</v>
      </c>
      <c r="I118" s="39">
        <v>498.32</v>
      </c>
      <c r="J118" s="39">
        <v>500.62</v>
      </c>
      <c r="K118" s="39">
        <v>499.56</v>
      </c>
      <c r="L118" s="42">
        <v>500.12</v>
      </c>
      <c r="M118" s="45">
        <f t="shared" si="11"/>
        <v>0.91068716423979545</v>
      </c>
      <c r="N118" s="45">
        <f t="shared" si="12"/>
        <v>1.0308011021560481</v>
      </c>
      <c r="O118" s="45">
        <f t="shared" si="13"/>
        <v>1.7688546912997787</v>
      </c>
      <c r="P118" s="45">
        <f t="shared" si="14"/>
        <v>0.29274751301231766</v>
      </c>
      <c r="Q118" s="45">
        <f t="shared" si="15"/>
        <v>0.88253008990778814</v>
      </c>
      <c r="R118" s="45">
        <f t="shared" si="16"/>
        <v>1.5144216342817645</v>
      </c>
      <c r="S118" s="45">
        <f t="shared" si="17"/>
        <v>0.25063854553381182</v>
      </c>
      <c r="T118" s="44">
        <f t="shared" si="21"/>
        <v>499.512</v>
      </c>
      <c r="U118" s="45">
        <v>0.91068716423979545</v>
      </c>
      <c r="V118" s="45">
        <f t="shared" si="18"/>
        <v>499.23769565217384</v>
      </c>
      <c r="W118" s="45">
        <f t="shared" si="19"/>
        <v>500.09816248983395</v>
      </c>
      <c r="X118" s="45">
        <f t="shared" si="20"/>
        <v>498.37722881451373</v>
      </c>
    </row>
    <row r="119" spans="2:24" ht="15.75" thickBot="1">
      <c r="B119" s="65">
        <v>6</v>
      </c>
      <c r="C119" s="39">
        <v>499.12</v>
      </c>
      <c r="D119" s="39">
        <v>500.32</v>
      </c>
      <c r="E119" s="39">
        <v>499.38</v>
      </c>
      <c r="F119" s="39">
        <v>500.94</v>
      </c>
      <c r="G119" s="39">
        <v>499.12</v>
      </c>
      <c r="H119" s="39">
        <v>499.38</v>
      </c>
      <c r="I119" s="39">
        <v>499.12</v>
      </c>
      <c r="J119" s="39">
        <v>500.32</v>
      </c>
      <c r="K119" s="39">
        <v>499.38</v>
      </c>
      <c r="L119" s="42">
        <v>500.94</v>
      </c>
      <c r="M119" s="45">
        <f t="shared" si="11"/>
        <v>0.74954504719714754</v>
      </c>
      <c r="N119" s="45">
        <f t="shared" si="12"/>
        <v>1.0308011021560481</v>
      </c>
      <c r="O119" s="45">
        <f t="shared" si="13"/>
        <v>1.7688546912997787</v>
      </c>
      <c r="P119" s="45">
        <f t="shared" si="14"/>
        <v>0.29274751301231766</v>
      </c>
      <c r="Q119" s="45">
        <f t="shared" si="15"/>
        <v>0.88253008990778814</v>
      </c>
      <c r="R119" s="45">
        <f t="shared" si="16"/>
        <v>1.5144216342817645</v>
      </c>
      <c r="S119" s="45">
        <f t="shared" si="17"/>
        <v>0.25063854553381182</v>
      </c>
      <c r="T119" s="44">
        <f t="shared" si="21"/>
        <v>499.80199999999996</v>
      </c>
      <c r="U119" s="45">
        <v>0.74954504719714754</v>
      </c>
      <c r="V119" s="45">
        <f t="shared" si="18"/>
        <v>499.23769565217384</v>
      </c>
      <c r="W119" s="45">
        <f t="shared" si="19"/>
        <v>500.09816248983395</v>
      </c>
      <c r="X119" s="45">
        <f t="shared" si="20"/>
        <v>498.37722881451373</v>
      </c>
    </row>
    <row r="120" spans="2:24" ht="15.75" thickBot="1">
      <c r="B120" s="65">
        <v>7</v>
      </c>
      <c r="C120" s="39">
        <v>499.34</v>
      </c>
      <c r="D120" s="39">
        <v>498.32</v>
      </c>
      <c r="E120" s="39">
        <v>497.32</v>
      </c>
      <c r="F120" s="39">
        <v>497.62</v>
      </c>
      <c r="G120" s="39">
        <v>499.34</v>
      </c>
      <c r="H120" s="39">
        <v>497.32</v>
      </c>
      <c r="I120" s="39">
        <v>499.34</v>
      </c>
      <c r="J120" s="39">
        <v>498.32</v>
      </c>
      <c r="K120" s="39">
        <v>499.32</v>
      </c>
      <c r="L120" s="42">
        <v>498.62</v>
      </c>
      <c r="M120" s="45">
        <f t="shared" si="11"/>
        <v>0.84496153758617187</v>
      </c>
      <c r="N120" s="45">
        <f t="shared" si="12"/>
        <v>1.0308011021560481</v>
      </c>
      <c r="O120" s="45">
        <f t="shared" si="13"/>
        <v>1.7688546912997787</v>
      </c>
      <c r="P120" s="45">
        <f t="shared" si="14"/>
        <v>0.29274751301231766</v>
      </c>
      <c r="Q120" s="45">
        <f t="shared" si="15"/>
        <v>0.88253008990778814</v>
      </c>
      <c r="R120" s="45">
        <f t="shared" si="16"/>
        <v>1.5144216342817645</v>
      </c>
      <c r="S120" s="45">
        <f t="shared" si="17"/>
        <v>0.25063854553381182</v>
      </c>
      <c r="T120" s="44">
        <f t="shared" si="21"/>
        <v>498.48600000000005</v>
      </c>
      <c r="U120" s="45">
        <v>0.84496153758617187</v>
      </c>
      <c r="V120" s="45">
        <f t="shared" si="18"/>
        <v>499.23769565217384</v>
      </c>
      <c r="W120" s="45">
        <f t="shared" si="19"/>
        <v>500.09816248983395</v>
      </c>
      <c r="X120" s="45">
        <f t="shared" si="20"/>
        <v>498.37722881451373</v>
      </c>
    </row>
    <row r="121" spans="2:24" ht="15.75" thickBot="1">
      <c r="B121" s="65">
        <v>8</v>
      </c>
      <c r="C121" s="39">
        <v>499.38</v>
      </c>
      <c r="D121" s="39">
        <v>498.12</v>
      </c>
      <c r="E121" s="39">
        <v>500.62</v>
      </c>
      <c r="F121" s="39">
        <v>498.12</v>
      </c>
      <c r="G121" s="39">
        <v>499.38</v>
      </c>
      <c r="H121" s="39">
        <v>500.62</v>
      </c>
      <c r="I121" s="39">
        <v>499.38</v>
      </c>
      <c r="J121" s="39">
        <v>498.12</v>
      </c>
      <c r="K121" s="39">
        <v>500.62</v>
      </c>
      <c r="L121" s="42">
        <v>498.12</v>
      </c>
      <c r="M121" s="45">
        <f t="shared" si="11"/>
        <v>1.0948850776831935</v>
      </c>
      <c r="N121" s="45">
        <f t="shared" si="12"/>
        <v>1.0308011021560481</v>
      </c>
      <c r="O121" s="45">
        <f t="shared" si="13"/>
        <v>1.7688546912997787</v>
      </c>
      <c r="P121" s="45">
        <f t="shared" si="14"/>
        <v>0.29274751301231766</v>
      </c>
      <c r="Q121" s="45">
        <f t="shared" si="15"/>
        <v>0.88253008990778814</v>
      </c>
      <c r="R121" s="45">
        <f t="shared" si="16"/>
        <v>1.5144216342817645</v>
      </c>
      <c r="S121" s="45">
        <f t="shared" si="17"/>
        <v>0.25063854553381182</v>
      </c>
      <c r="T121" s="44">
        <f t="shared" si="21"/>
        <v>499.24799999999993</v>
      </c>
      <c r="U121" s="45">
        <v>1.0948850776831935</v>
      </c>
      <c r="V121" s="45">
        <f t="shared" si="18"/>
        <v>499.23769565217384</v>
      </c>
      <c r="W121" s="45">
        <f t="shared" si="19"/>
        <v>500.09816248983395</v>
      </c>
      <c r="X121" s="45">
        <f t="shared" si="20"/>
        <v>498.37722881451373</v>
      </c>
    </row>
    <row r="122" spans="2:24" ht="15.75" thickBot="1">
      <c r="B122" s="65">
        <v>9</v>
      </c>
      <c r="C122" s="39">
        <v>499.26</v>
      </c>
      <c r="D122" s="39">
        <v>498.38</v>
      </c>
      <c r="E122" s="39">
        <v>500.68</v>
      </c>
      <c r="F122" s="39">
        <v>500.38</v>
      </c>
      <c r="G122" s="39">
        <v>499.26</v>
      </c>
      <c r="H122" s="39">
        <v>500.68</v>
      </c>
      <c r="I122" s="39">
        <v>499.26</v>
      </c>
      <c r="J122" s="39">
        <v>498.38</v>
      </c>
      <c r="K122" s="39">
        <v>500.68</v>
      </c>
      <c r="L122" s="42">
        <v>500.38</v>
      </c>
      <c r="M122" s="45">
        <f t="shared" si="11"/>
        <v>0.93452542917664172</v>
      </c>
      <c r="N122" s="45">
        <f t="shared" si="12"/>
        <v>1.0308011021560481</v>
      </c>
      <c r="O122" s="45">
        <f t="shared" si="13"/>
        <v>1.7688546912997787</v>
      </c>
      <c r="P122" s="45">
        <f t="shared" si="14"/>
        <v>0.29274751301231766</v>
      </c>
      <c r="Q122" s="45">
        <f t="shared" si="15"/>
        <v>0.88253008990778814</v>
      </c>
      <c r="R122" s="45">
        <f t="shared" si="16"/>
        <v>1.5144216342817645</v>
      </c>
      <c r="S122" s="45">
        <f t="shared" si="17"/>
        <v>0.25063854553381182</v>
      </c>
      <c r="T122" s="44">
        <f t="shared" si="21"/>
        <v>499.73400000000004</v>
      </c>
      <c r="U122" s="45">
        <v>0.93452542917664172</v>
      </c>
      <c r="V122" s="45">
        <f t="shared" si="18"/>
        <v>499.23769565217384</v>
      </c>
      <c r="W122" s="45">
        <f t="shared" si="19"/>
        <v>500.09816248983395</v>
      </c>
      <c r="X122" s="45">
        <f t="shared" si="20"/>
        <v>498.37722881451373</v>
      </c>
    </row>
    <row r="123" spans="2:24" ht="15.75" thickBot="1">
      <c r="B123" s="65">
        <v>10</v>
      </c>
      <c r="C123" s="39">
        <v>498.6</v>
      </c>
      <c r="D123" s="39">
        <v>497.62</v>
      </c>
      <c r="E123" s="39">
        <v>499.25</v>
      </c>
      <c r="F123" s="39">
        <v>498.56</v>
      </c>
      <c r="G123" s="39">
        <v>498.6</v>
      </c>
      <c r="H123" s="39">
        <v>499.25</v>
      </c>
      <c r="I123" s="39">
        <v>498.6</v>
      </c>
      <c r="J123" s="39">
        <v>497.62</v>
      </c>
      <c r="K123" s="39">
        <v>499.25</v>
      </c>
      <c r="L123" s="42">
        <v>498.56</v>
      </c>
      <c r="M123" s="45">
        <f t="shared" si="11"/>
        <v>0.5954167541404165</v>
      </c>
      <c r="N123" s="45">
        <f t="shared" si="12"/>
        <v>1.0308011021560481</v>
      </c>
      <c r="O123" s="45">
        <f t="shared" si="13"/>
        <v>1.7688546912997787</v>
      </c>
      <c r="P123" s="45">
        <f t="shared" si="14"/>
        <v>0.29274751301231766</v>
      </c>
      <c r="Q123" s="45">
        <f t="shared" si="15"/>
        <v>0.88253008990778814</v>
      </c>
      <c r="R123" s="45">
        <f t="shared" si="16"/>
        <v>1.5144216342817645</v>
      </c>
      <c r="S123" s="45">
        <f t="shared" si="17"/>
        <v>0.25063854553381182</v>
      </c>
      <c r="T123" s="44">
        <f t="shared" si="21"/>
        <v>498.59100000000007</v>
      </c>
      <c r="U123" s="45">
        <v>0.5954167541404165</v>
      </c>
      <c r="V123" s="45">
        <f t="shared" si="18"/>
        <v>499.23769565217384</v>
      </c>
      <c r="W123" s="45">
        <f t="shared" si="19"/>
        <v>500.09816248983395</v>
      </c>
      <c r="X123" s="45">
        <f t="shared" si="20"/>
        <v>498.37722881451373</v>
      </c>
    </row>
    <row r="124" spans="2:24" ht="15.75" thickBot="1">
      <c r="B124" s="65">
        <v>11</v>
      </c>
      <c r="C124" s="39">
        <v>499.44</v>
      </c>
      <c r="D124" s="39">
        <v>500</v>
      </c>
      <c r="E124" s="39">
        <v>501.32</v>
      </c>
      <c r="F124" s="39">
        <v>499.38</v>
      </c>
      <c r="G124" s="39">
        <v>499.44</v>
      </c>
      <c r="H124" s="39">
        <v>501.32</v>
      </c>
      <c r="I124" s="39">
        <v>499.44</v>
      </c>
      <c r="J124" s="39">
        <v>500</v>
      </c>
      <c r="K124" s="39">
        <v>499.32</v>
      </c>
      <c r="L124" s="42">
        <v>499.38</v>
      </c>
      <c r="M124" s="45">
        <f t="shared" si="11"/>
        <v>0.78631630616014292</v>
      </c>
      <c r="N124" s="45">
        <f t="shared" si="12"/>
        <v>1.0308011021560481</v>
      </c>
      <c r="O124" s="45">
        <f t="shared" si="13"/>
        <v>1.7688546912997787</v>
      </c>
      <c r="P124" s="45">
        <f t="shared" si="14"/>
        <v>0.29274751301231766</v>
      </c>
      <c r="Q124" s="45">
        <f t="shared" si="15"/>
        <v>0.88253008990778814</v>
      </c>
      <c r="R124" s="45">
        <f t="shared" si="16"/>
        <v>1.5144216342817645</v>
      </c>
      <c r="S124" s="45">
        <f t="shared" si="17"/>
        <v>0.25063854553381182</v>
      </c>
      <c r="T124" s="44">
        <f t="shared" si="21"/>
        <v>499.904</v>
      </c>
      <c r="U124" s="45">
        <v>0.78631630616014292</v>
      </c>
      <c r="V124" s="45">
        <f t="shared" si="18"/>
        <v>499.23769565217384</v>
      </c>
      <c r="W124" s="45">
        <f t="shared" si="19"/>
        <v>500.09816248983395</v>
      </c>
      <c r="X124" s="45">
        <f t="shared" si="20"/>
        <v>498.37722881451373</v>
      </c>
    </row>
    <row r="125" spans="2:24" ht="15.75" thickBot="1">
      <c r="B125" s="65">
        <v>12</v>
      </c>
      <c r="C125" s="39">
        <v>498.26</v>
      </c>
      <c r="D125" s="39">
        <v>500.32</v>
      </c>
      <c r="E125" s="39">
        <v>500.76</v>
      </c>
      <c r="F125" s="39">
        <v>499.68</v>
      </c>
      <c r="G125" s="39">
        <v>498.26</v>
      </c>
      <c r="H125" s="39">
        <v>500.76</v>
      </c>
      <c r="I125" s="39">
        <v>498.26</v>
      </c>
      <c r="J125" s="39">
        <v>500.32</v>
      </c>
      <c r="K125" s="39">
        <v>500.76</v>
      </c>
      <c r="L125" s="42">
        <v>499.68</v>
      </c>
      <c r="M125" s="45">
        <f t="shared" si="11"/>
        <v>1.0729419576307213</v>
      </c>
      <c r="N125" s="45">
        <f t="shared" si="12"/>
        <v>1.0308011021560481</v>
      </c>
      <c r="O125" s="45">
        <f t="shared" si="13"/>
        <v>1.7688546912997787</v>
      </c>
      <c r="P125" s="45">
        <f t="shared" si="14"/>
        <v>0.29274751301231766</v>
      </c>
      <c r="Q125" s="45">
        <f t="shared" si="15"/>
        <v>0.88253008990778814</v>
      </c>
      <c r="R125" s="45">
        <f t="shared" si="16"/>
        <v>1.5144216342817645</v>
      </c>
      <c r="S125" s="45">
        <f t="shared" si="17"/>
        <v>0.25063854553381182</v>
      </c>
      <c r="T125" s="44">
        <f t="shared" si="21"/>
        <v>499.70600000000002</v>
      </c>
      <c r="U125" s="45">
        <v>1.0729419576307213</v>
      </c>
      <c r="V125" s="45">
        <f t="shared" si="18"/>
        <v>499.23769565217384</v>
      </c>
      <c r="W125" s="45">
        <f t="shared" si="19"/>
        <v>500.09816248983395</v>
      </c>
      <c r="X125" s="45">
        <f t="shared" si="20"/>
        <v>498.37722881451373</v>
      </c>
    </row>
    <row r="126" spans="2:24" ht="15.75" thickBot="1">
      <c r="B126" s="65">
        <v>13</v>
      </c>
      <c r="C126" s="39">
        <v>497.32</v>
      </c>
      <c r="D126" s="39">
        <v>498.5</v>
      </c>
      <c r="E126" s="39">
        <v>497.18</v>
      </c>
      <c r="F126" s="39">
        <v>499.38</v>
      </c>
      <c r="G126" s="39">
        <v>499.32</v>
      </c>
      <c r="H126" s="39">
        <v>498.18</v>
      </c>
      <c r="I126" s="39">
        <v>498.32</v>
      </c>
      <c r="J126" s="39">
        <v>498.5</v>
      </c>
      <c r="K126" s="39">
        <v>499.18</v>
      </c>
      <c r="L126" s="42">
        <v>499.38</v>
      </c>
      <c r="M126" s="45">
        <f t="shared" si="11"/>
        <v>0.81284411516326616</v>
      </c>
      <c r="N126" s="45">
        <f t="shared" si="12"/>
        <v>1.0308011021560481</v>
      </c>
      <c r="O126" s="45">
        <f t="shared" si="13"/>
        <v>1.7688546912997787</v>
      </c>
      <c r="P126" s="45">
        <f t="shared" si="14"/>
        <v>0.29274751301231766</v>
      </c>
      <c r="Q126" s="45">
        <f t="shared" si="15"/>
        <v>0.88253008990778814</v>
      </c>
      <c r="R126" s="45">
        <f t="shared" si="16"/>
        <v>1.5144216342817645</v>
      </c>
      <c r="S126" s="45">
        <f t="shared" si="17"/>
        <v>0.25063854553381182</v>
      </c>
      <c r="T126" s="44">
        <f t="shared" si="21"/>
        <v>498.52600000000001</v>
      </c>
      <c r="U126" s="45">
        <v>0.81284411516326616</v>
      </c>
      <c r="V126" s="45">
        <f t="shared" si="18"/>
        <v>499.23769565217384</v>
      </c>
      <c r="W126" s="45">
        <f t="shared" si="19"/>
        <v>500.09816248983395</v>
      </c>
      <c r="X126" s="45">
        <f t="shared" si="20"/>
        <v>498.37722881451373</v>
      </c>
    </row>
    <row r="127" spans="2:24" ht="15.75" thickBot="1">
      <c r="B127" s="65">
        <v>14</v>
      </c>
      <c r="C127" s="39">
        <v>499.56</v>
      </c>
      <c r="D127" s="39">
        <v>498</v>
      </c>
      <c r="E127" s="39">
        <v>498.76</v>
      </c>
      <c r="F127" s="39">
        <v>501.12</v>
      </c>
      <c r="G127" s="39">
        <v>499.56</v>
      </c>
      <c r="H127" s="39">
        <v>498.76</v>
      </c>
      <c r="I127" s="39">
        <v>499.56</v>
      </c>
      <c r="J127" s="39">
        <v>498</v>
      </c>
      <c r="K127" s="39">
        <v>498.76</v>
      </c>
      <c r="L127" s="42">
        <v>501.12</v>
      </c>
      <c r="M127" s="45">
        <f t="shared" si="11"/>
        <v>1.109474350011455</v>
      </c>
      <c r="N127" s="45">
        <f t="shared" si="12"/>
        <v>1.0308011021560481</v>
      </c>
      <c r="O127" s="45">
        <f t="shared" si="13"/>
        <v>1.7688546912997787</v>
      </c>
      <c r="P127" s="45">
        <f t="shared" si="14"/>
        <v>0.29274751301231766</v>
      </c>
      <c r="Q127" s="45">
        <f t="shared" si="15"/>
        <v>0.88253008990778814</v>
      </c>
      <c r="R127" s="45">
        <f t="shared" si="16"/>
        <v>1.5144216342817645</v>
      </c>
      <c r="S127" s="45">
        <f t="shared" si="17"/>
        <v>0.25063854553381182</v>
      </c>
      <c r="T127" s="44">
        <f t="shared" si="21"/>
        <v>499.32</v>
      </c>
      <c r="U127" s="45">
        <v>1.109474350011455</v>
      </c>
      <c r="V127" s="45">
        <f t="shared" si="18"/>
        <v>499.23769565217384</v>
      </c>
      <c r="W127" s="45">
        <f t="shared" si="19"/>
        <v>500.09816248983395</v>
      </c>
      <c r="X127" s="45">
        <f t="shared" si="20"/>
        <v>498.37722881451373</v>
      </c>
    </row>
    <row r="128" spans="2:24" ht="15.75" thickBot="1">
      <c r="B128" s="65">
        <v>15</v>
      </c>
      <c r="C128" s="39">
        <v>500.24</v>
      </c>
      <c r="D128" s="39">
        <v>500.32</v>
      </c>
      <c r="E128" s="39">
        <v>499.12</v>
      </c>
      <c r="F128" s="39">
        <v>499.25</v>
      </c>
      <c r="G128" s="39">
        <v>500.24</v>
      </c>
      <c r="H128" s="39">
        <v>499.12</v>
      </c>
      <c r="I128" s="39">
        <v>500.24</v>
      </c>
      <c r="J128" s="39">
        <v>500.32</v>
      </c>
      <c r="K128" s="39">
        <v>499.12</v>
      </c>
      <c r="L128" s="42">
        <v>499.25</v>
      </c>
      <c r="M128" s="45">
        <f t="shared" si="11"/>
        <v>0.58242405322735191</v>
      </c>
      <c r="N128" s="45">
        <f t="shared" si="12"/>
        <v>1.0308011021560481</v>
      </c>
      <c r="O128" s="45">
        <f t="shared" si="13"/>
        <v>1.7688546912997787</v>
      </c>
      <c r="P128" s="45">
        <f t="shared" si="14"/>
        <v>0.29274751301231766</v>
      </c>
      <c r="Q128" s="45">
        <f t="shared" si="15"/>
        <v>0.88253008990778814</v>
      </c>
      <c r="R128" s="45">
        <f t="shared" si="16"/>
        <v>1.5144216342817645</v>
      </c>
      <c r="S128" s="45">
        <f t="shared" si="17"/>
        <v>0.25063854553381182</v>
      </c>
      <c r="T128" s="44">
        <f t="shared" si="21"/>
        <v>499.72200000000004</v>
      </c>
      <c r="U128" s="45">
        <v>0.58242405322735191</v>
      </c>
      <c r="V128" s="45">
        <f t="shared" si="18"/>
        <v>499.23769565217384</v>
      </c>
      <c r="W128" s="45">
        <f t="shared" si="19"/>
        <v>500.09816248983395</v>
      </c>
      <c r="X128" s="45">
        <f t="shared" si="20"/>
        <v>498.37722881451373</v>
      </c>
    </row>
    <row r="129" spans="2:24" ht="15.75" thickBot="1">
      <c r="B129" s="65">
        <v>16</v>
      </c>
      <c r="C129" s="39">
        <v>500.76</v>
      </c>
      <c r="D129" s="39">
        <v>500.5</v>
      </c>
      <c r="E129" s="39">
        <v>499.68</v>
      </c>
      <c r="F129" s="39">
        <v>498.12</v>
      </c>
      <c r="G129" s="39">
        <v>500.76</v>
      </c>
      <c r="H129" s="39">
        <v>499.68</v>
      </c>
      <c r="I129" s="39">
        <v>500.76</v>
      </c>
      <c r="J129" s="39">
        <v>500.5</v>
      </c>
      <c r="K129" s="39">
        <v>499.68</v>
      </c>
      <c r="L129" s="42">
        <v>498.12</v>
      </c>
      <c r="M129" s="45">
        <f t="shared" si="11"/>
        <v>1.0220589241547842</v>
      </c>
      <c r="N129" s="45">
        <f t="shared" si="12"/>
        <v>1.0308011021560481</v>
      </c>
      <c r="O129" s="45">
        <f t="shared" si="13"/>
        <v>1.7688546912997787</v>
      </c>
      <c r="P129" s="45">
        <f t="shared" si="14"/>
        <v>0.29274751301231766</v>
      </c>
      <c r="Q129" s="45">
        <f t="shared" si="15"/>
        <v>0.88253008990778814</v>
      </c>
      <c r="R129" s="45">
        <f t="shared" si="16"/>
        <v>1.5144216342817645</v>
      </c>
      <c r="S129" s="45">
        <f t="shared" si="17"/>
        <v>0.25063854553381182</v>
      </c>
      <c r="T129" s="44">
        <f t="shared" si="21"/>
        <v>499.85599999999994</v>
      </c>
      <c r="U129" s="45">
        <v>1.0220589241547842</v>
      </c>
      <c r="V129" s="45">
        <f t="shared" si="18"/>
        <v>499.23769565217384</v>
      </c>
      <c r="W129" s="45">
        <f t="shared" si="19"/>
        <v>500.09816248983395</v>
      </c>
      <c r="X129" s="45">
        <f t="shared" si="20"/>
        <v>498.37722881451373</v>
      </c>
    </row>
    <row r="130" spans="2:24" ht="15.75" thickBot="1">
      <c r="B130" s="69">
        <v>17</v>
      </c>
      <c r="C130" s="47">
        <v>500.65</v>
      </c>
      <c r="D130" s="47">
        <v>497.82</v>
      </c>
      <c r="E130" s="47">
        <v>494.06</v>
      </c>
      <c r="F130" s="47">
        <v>496.25</v>
      </c>
      <c r="G130" s="47">
        <v>500.65</v>
      </c>
      <c r="H130" s="47">
        <v>494.06</v>
      </c>
      <c r="I130" s="47">
        <v>500.65</v>
      </c>
      <c r="J130" s="47">
        <v>497.82</v>
      </c>
      <c r="K130" s="47">
        <v>494.06</v>
      </c>
      <c r="L130" s="48">
        <v>496.25</v>
      </c>
      <c r="M130" s="50">
        <f t="shared" si="11"/>
        <v>2.7457605706089985</v>
      </c>
      <c r="N130" s="50">
        <f t="shared" si="12"/>
        <v>1.0308011021560481</v>
      </c>
      <c r="O130" s="50">
        <f t="shared" si="13"/>
        <v>1.7688546912997787</v>
      </c>
      <c r="P130" s="50">
        <f t="shared" si="14"/>
        <v>0.29274751301231766</v>
      </c>
      <c r="Q130" s="50">
        <f t="shared" si="15"/>
        <v>0.88253008990778814</v>
      </c>
      <c r="R130" s="50">
        <f t="shared" si="16"/>
        <v>1.5144216342817645</v>
      </c>
      <c r="S130" s="50">
        <f t="shared" si="17"/>
        <v>0.25063854553381182</v>
      </c>
      <c r="T130" s="49">
        <f t="shared" si="21"/>
        <v>497.22700000000003</v>
      </c>
      <c r="U130" s="50">
        <v>2.7457605706089985</v>
      </c>
      <c r="V130" s="50">
        <f t="shared" si="18"/>
        <v>499.23769565217384</v>
      </c>
      <c r="W130" s="50">
        <f t="shared" si="19"/>
        <v>500.09816248983395</v>
      </c>
      <c r="X130" s="50">
        <f t="shared" si="20"/>
        <v>498.37722881451373</v>
      </c>
    </row>
    <row r="131" spans="2:24" ht="15.75" thickBot="1">
      <c r="B131" s="65">
        <v>18</v>
      </c>
      <c r="C131" s="39">
        <v>499.12</v>
      </c>
      <c r="D131" s="39">
        <v>500.26</v>
      </c>
      <c r="E131" s="39">
        <v>500.44</v>
      </c>
      <c r="F131" s="39">
        <v>498.76</v>
      </c>
      <c r="G131" s="39">
        <v>499.12</v>
      </c>
      <c r="H131" s="39">
        <v>500.44</v>
      </c>
      <c r="I131" s="39">
        <v>499.12</v>
      </c>
      <c r="J131" s="39">
        <v>500.26</v>
      </c>
      <c r="K131" s="39">
        <v>500.44</v>
      </c>
      <c r="L131" s="42">
        <v>498.76</v>
      </c>
      <c r="M131" s="45">
        <f t="shared" si="11"/>
        <v>0.74822456522089575</v>
      </c>
      <c r="N131" s="45">
        <f t="shared" si="12"/>
        <v>1.0308011021560481</v>
      </c>
      <c r="O131" s="45">
        <f t="shared" si="13"/>
        <v>1.7688546912997787</v>
      </c>
      <c r="P131" s="45">
        <f t="shared" si="14"/>
        <v>0.29274751301231766</v>
      </c>
      <c r="Q131" s="45">
        <f t="shared" si="15"/>
        <v>0.88253008990778814</v>
      </c>
      <c r="R131" s="45">
        <f t="shared" si="16"/>
        <v>1.5144216342817645</v>
      </c>
      <c r="S131" s="45">
        <f t="shared" si="17"/>
        <v>0.25063854553381182</v>
      </c>
      <c r="T131" s="44">
        <f t="shared" si="21"/>
        <v>499.67199999999991</v>
      </c>
      <c r="U131" s="45">
        <v>0.74822456522089575</v>
      </c>
      <c r="V131" s="45">
        <f t="shared" si="18"/>
        <v>499.23769565217384</v>
      </c>
      <c r="W131" s="45">
        <f t="shared" si="19"/>
        <v>500.09816248983395</v>
      </c>
      <c r="X131" s="45">
        <f t="shared" si="20"/>
        <v>498.37722881451373</v>
      </c>
    </row>
    <row r="132" spans="2:24" ht="15.75" thickBot="1">
      <c r="B132" s="65">
        <v>19</v>
      </c>
      <c r="C132" s="39">
        <v>499.5</v>
      </c>
      <c r="D132" s="39">
        <v>500.5</v>
      </c>
      <c r="E132" s="39">
        <v>499.56</v>
      </c>
      <c r="F132" s="39">
        <v>500.76</v>
      </c>
      <c r="G132" s="39">
        <v>499.5</v>
      </c>
      <c r="H132" s="39">
        <v>499.56</v>
      </c>
      <c r="I132" s="39">
        <v>499.5</v>
      </c>
      <c r="J132" s="39">
        <v>500.5</v>
      </c>
      <c r="K132" s="39">
        <v>499.56</v>
      </c>
      <c r="L132" s="42">
        <v>500.76</v>
      </c>
      <c r="M132" s="45">
        <f t="shared" si="11"/>
        <v>0.57513283489796851</v>
      </c>
      <c r="N132" s="45">
        <f t="shared" si="12"/>
        <v>1.0308011021560481</v>
      </c>
      <c r="O132" s="45">
        <f t="shared" si="13"/>
        <v>1.7688546912997787</v>
      </c>
      <c r="P132" s="45">
        <f t="shared" si="14"/>
        <v>0.29274751301231766</v>
      </c>
      <c r="Q132" s="45">
        <f t="shared" si="15"/>
        <v>0.88253008990778814</v>
      </c>
      <c r="R132" s="45">
        <f t="shared" si="16"/>
        <v>1.5144216342817645</v>
      </c>
      <c r="S132" s="45">
        <f t="shared" si="17"/>
        <v>0.25063854553381182</v>
      </c>
      <c r="T132" s="44">
        <f t="shared" si="21"/>
        <v>499.96999999999997</v>
      </c>
      <c r="U132" s="45">
        <v>0.57513283489796851</v>
      </c>
      <c r="V132" s="45">
        <f t="shared" si="18"/>
        <v>499.23769565217384</v>
      </c>
      <c r="W132" s="45">
        <f t="shared" si="19"/>
        <v>500.09816248983395</v>
      </c>
      <c r="X132" s="45">
        <f t="shared" si="20"/>
        <v>498.37722881451373</v>
      </c>
    </row>
    <row r="133" spans="2:24" ht="15.75" thickBot="1">
      <c r="B133" s="65">
        <v>20</v>
      </c>
      <c r="C133" s="39">
        <v>497.5</v>
      </c>
      <c r="D133" s="39">
        <v>498.82</v>
      </c>
      <c r="E133" s="39">
        <v>499.76</v>
      </c>
      <c r="F133" s="39">
        <v>497.82</v>
      </c>
      <c r="G133" s="39">
        <v>497.5</v>
      </c>
      <c r="H133" s="39">
        <v>499.76</v>
      </c>
      <c r="I133" s="39">
        <v>497.5</v>
      </c>
      <c r="J133" s="39">
        <v>498.82</v>
      </c>
      <c r="K133" s="39">
        <v>499.76</v>
      </c>
      <c r="L133" s="42">
        <v>497.82</v>
      </c>
      <c r="M133" s="45">
        <f t="shared" si="11"/>
        <v>0.99398412685738491</v>
      </c>
      <c r="N133" s="45">
        <f t="shared" si="12"/>
        <v>1.0308011021560481</v>
      </c>
      <c r="O133" s="45">
        <f t="shared" si="13"/>
        <v>1.7688546912997787</v>
      </c>
      <c r="P133" s="45">
        <f t="shared" si="14"/>
        <v>0.29274751301231766</v>
      </c>
      <c r="Q133" s="45">
        <f t="shared" si="15"/>
        <v>0.88253008990778814</v>
      </c>
      <c r="R133" s="45">
        <f t="shared" si="16"/>
        <v>1.5144216342817645</v>
      </c>
      <c r="S133" s="45">
        <f t="shared" si="17"/>
        <v>0.25063854553381182</v>
      </c>
      <c r="T133" s="44">
        <f t="shared" si="21"/>
        <v>498.50599999999997</v>
      </c>
      <c r="U133" s="45">
        <v>0.99398412685738491</v>
      </c>
      <c r="V133" s="45">
        <f t="shared" si="18"/>
        <v>499.23769565217384</v>
      </c>
      <c r="W133" s="45">
        <f t="shared" si="19"/>
        <v>500.09816248983395</v>
      </c>
      <c r="X133" s="45">
        <f t="shared" si="20"/>
        <v>498.37722881451373</v>
      </c>
    </row>
    <row r="134" spans="2:24" ht="15.75" thickBot="1">
      <c r="B134" s="65">
        <v>21</v>
      </c>
      <c r="C134" s="39">
        <v>499.44</v>
      </c>
      <c r="D134" s="39">
        <v>500.62</v>
      </c>
      <c r="E134" s="39">
        <v>500</v>
      </c>
      <c r="F134" s="39">
        <v>501.26</v>
      </c>
      <c r="G134" s="39">
        <v>499.44</v>
      </c>
      <c r="H134" s="39">
        <v>500</v>
      </c>
      <c r="I134" s="39">
        <v>499.44</v>
      </c>
      <c r="J134" s="39">
        <v>499.62</v>
      </c>
      <c r="K134" s="39">
        <v>500</v>
      </c>
      <c r="L134" s="42">
        <v>500.26</v>
      </c>
      <c r="M134" s="45">
        <f t="shared" si="11"/>
        <v>0.5891764497066112</v>
      </c>
      <c r="N134" s="45">
        <f t="shared" si="12"/>
        <v>1.0308011021560481</v>
      </c>
      <c r="O134" s="45">
        <f t="shared" si="13"/>
        <v>1.7688546912997787</v>
      </c>
      <c r="P134" s="45">
        <f t="shared" si="14"/>
        <v>0.29274751301231766</v>
      </c>
      <c r="Q134" s="45">
        <f t="shared" si="15"/>
        <v>0.88253008990778814</v>
      </c>
      <c r="R134" s="45">
        <f t="shared" si="16"/>
        <v>1.5144216342817645</v>
      </c>
      <c r="S134" s="45">
        <f t="shared" si="17"/>
        <v>0.25063854553381182</v>
      </c>
      <c r="T134" s="44">
        <f t="shared" si="21"/>
        <v>500.00799999999998</v>
      </c>
      <c r="U134" s="45">
        <v>0.5891764497066112</v>
      </c>
      <c r="V134" s="45">
        <f t="shared" si="18"/>
        <v>499.23769565217384</v>
      </c>
      <c r="W134" s="45">
        <f t="shared" si="19"/>
        <v>500.09816248983395</v>
      </c>
      <c r="X134" s="45">
        <f t="shared" si="20"/>
        <v>498.37722881451373</v>
      </c>
    </row>
    <row r="135" spans="2:24" ht="15.75" thickBot="1">
      <c r="B135" s="65">
        <v>22</v>
      </c>
      <c r="C135" s="39">
        <v>499.38</v>
      </c>
      <c r="D135" s="39">
        <v>498.38</v>
      </c>
      <c r="E135" s="39">
        <v>497.56</v>
      </c>
      <c r="F135" s="39">
        <v>498.56</v>
      </c>
      <c r="G135" s="39">
        <v>499.38</v>
      </c>
      <c r="H135" s="39">
        <v>497.56</v>
      </c>
      <c r="I135" s="39">
        <v>499.38</v>
      </c>
      <c r="J135" s="39">
        <v>498.38</v>
      </c>
      <c r="K135" s="39">
        <v>497.56</v>
      </c>
      <c r="L135" s="42">
        <v>498.56</v>
      </c>
      <c r="M135" s="45">
        <f t="shared" si="11"/>
        <v>0.74543052437277002</v>
      </c>
      <c r="N135" s="45">
        <f t="shared" si="12"/>
        <v>1.0308011021560481</v>
      </c>
      <c r="O135" s="45">
        <f t="shared" si="13"/>
        <v>1.7688546912997787</v>
      </c>
      <c r="P135" s="45">
        <f t="shared" si="14"/>
        <v>0.29274751301231766</v>
      </c>
      <c r="Q135" s="45">
        <f t="shared" si="15"/>
        <v>0.88253008990778814</v>
      </c>
      <c r="R135" s="45">
        <f t="shared" si="16"/>
        <v>1.5144216342817645</v>
      </c>
      <c r="S135" s="45">
        <f t="shared" si="17"/>
        <v>0.25063854553381182</v>
      </c>
      <c r="T135" s="44">
        <f t="shared" si="21"/>
        <v>498.47000000000008</v>
      </c>
      <c r="U135" s="45">
        <v>0.74543052437277002</v>
      </c>
      <c r="V135" s="45">
        <f t="shared" si="18"/>
        <v>499.23769565217384</v>
      </c>
      <c r="W135" s="45">
        <f t="shared" si="19"/>
        <v>500.09816248983395</v>
      </c>
      <c r="X135" s="45">
        <f t="shared" si="20"/>
        <v>498.37722881451373</v>
      </c>
    </row>
    <row r="136" spans="2:24" ht="15.75" thickBot="1">
      <c r="B136" s="65">
        <v>23</v>
      </c>
      <c r="C136" s="39">
        <v>501.56</v>
      </c>
      <c r="D136" s="39">
        <v>499.56</v>
      </c>
      <c r="E136" s="39">
        <v>498</v>
      </c>
      <c r="F136" s="39">
        <v>499.82</v>
      </c>
      <c r="G136" s="39">
        <v>501.56</v>
      </c>
      <c r="H136" s="39">
        <v>498</v>
      </c>
      <c r="I136" s="39">
        <v>501.56</v>
      </c>
      <c r="J136" s="39">
        <v>499.56</v>
      </c>
      <c r="K136" s="39">
        <v>498</v>
      </c>
      <c r="L136" s="42">
        <v>499.82</v>
      </c>
      <c r="M136" s="45">
        <f t="shared" si="11"/>
        <v>1.4566872614867545</v>
      </c>
      <c r="N136" s="45">
        <f t="shared" si="12"/>
        <v>1.0308011021560481</v>
      </c>
      <c r="O136" s="45">
        <f t="shared" si="13"/>
        <v>1.7688546912997787</v>
      </c>
      <c r="P136" s="45">
        <f t="shared" si="14"/>
        <v>0.29274751301231766</v>
      </c>
      <c r="Q136" s="45">
        <f t="shared" si="15"/>
        <v>0.88253008990778814</v>
      </c>
      <c r="R136" s="45">
        <f t="shared" si="16"/>
        <v>1.5144216342817645</v>
      </c>
      <c r="S136" s="45">
        <f t="shared" si="17"/>
        <v>0.25063854553381182</v>
      </c>
      <c r="T136" s="44">
        <f t="shared" si="21"/>
        <v>499.74399999999997</v>
      </c>
      <c r="U136" s="45">
        <v>1.4566872614867545</v>
      </c>
      <c r="V136" s="45">
        <f t="shared" si="18"/>
        <v>499.23769565217384</v>
      </c>
      <c r="W136" s="45">
        <f t="shared" si="19"/>
        <v>500.09816248983395</v>
      </c>
      <c r="X136" s="45">
        <f t="shared" si="20"/>
        <v>498.37722881451373</v>
      </c>
    </row>
    <row r="137" spans="2:24" ht="15.75" thickBot="1">
      <c r="B137" s="65">
        <v>24</v>
      </c>
      <c r="C137" s="39">
        <v>498.32</v>
      </c>
      <c r="D137" s="39">
        <v>497.32</v>
      </c>
      <c r="E137" s="39">
        <v>499.56</v>
      </c>
      <c r="F137" s="39">
        <v>498.62</v>
      </c>
      <c r="G137" s="39">
        <v>498.32</v>
      </c>
      <c r="H137" s="39">
        <v>499.56</v>
      </c>
      <c r="I137" s="39">
        <v>498.32</v>
      </c>
      <c r="J137" s="39">
        <v>497.32</v>
      </c>
      <c r="K137" s="39">
        <v>499.56</v>
      </c>
      <c r="L137" s="42">
        <v>498.62</v>
      </c>
      <c r="M137" s="45">
        <f t="shared" si="11"/>
        <v>0.83363727790395603</v>
      </c>
      <c r="N137" s="45">
        <f t="shared" si="12"/>
        <v>1.0308011021560481</v>
      </c>
      <c r="O137" s="45">
        <f t="shared" si="13"/>
        <v>1.7688546912997787</v>
      </c>
      <c r="P137" s="45">
        <f t="shared" si="14"/>
        <v>0.29274751301231766</v>
      </c>
      <c r="Q137" s="45">
        <f t="shared" si="15"/>
        <v>0.88253008990778814</v>
      </c>
      <c r="R137" s="45">
        <f t="shared" si="16"/>
        <v>1.5144216342817645</v>
      </c>
      <c r="S137" s="45">
        <f t="shared" si="17"/>
        <v>0.25063854553381182</v>
      </c>
      <c r="T137" s="44">
        <f t="shared" si="21"/>
        <v>498.55200000000002</v>
      </c>
      <c r="U137" s="45">
        <v>0.83363727790395603</v>
      </c>
      <c r="V137" s="45">
        <f t="shared" si="18"/>
        <v>499.23769565217384</v>
      </c>
      <c r="W137" s="45">
        <f t="shared" si="19"/>
        <v>500.09816248983395</v>
      </c>
      <c r="X137" s="45">
        <f t="shared" si="20"/>
        <v>498.37722881451373</v>
      </c>
    </row>
    <row r="138" spans="2:24" ht="15.75" thickBot="1">
      <c r="B138" s="65">
        <v>25</v>
      </c>
      <c r="C138" s="39">
        <v>499.5</v>
      </c>
      <c r="D138" s="39">
        <v>500.12</v>
      </c>
      <c r="E138" s="39">
        <v>498.5</v>
      </c>
      <c r="F138" s="39">
        <v>500.38</v>
      </c>
      <c r="G138" s="39">
        <v>499.5</v>
      </c>
      <c r="H138" s="39">
        <v>498.5</v>
      </c>
      <c r="I138" s="39">
        <v>499.5</v>
      </c>
      <c r="J138" s="39">
        <v>500.12</v>
      </c>
      <c r="K138" s="39">
        <v>498.5</v>
      </c>
      <c r="L138" s="42">
        <v>500.38</v>
      </c>
      <c r="M138" s="15">
        <f t="shared" si="11"/>
        <v>0.76866406475419669</v>
      </c>
      <c r="N138" s="45">
        <f t="shared" si="12"/>
        <v>1.0308011021560481</v>
      </c>
      <c r="O138" s="45">
        <f t="shared" si="13"/>
        <v>1.7688546912997787</v>
      </c>
      <c r="P138" s="45">
        <f t="shared" si="14"/>
        <v>0.29274751301231766</v>
      </c>
      <c r="Q138" s="45">
        <f t="shared" si="15"/>
        <v>0.88253008990778814</v>
      </c>
      <c r="R138" s="45">
        <f t="shared" si="16"/>
        <v>1.5144216342817645</v>
      </c>
      <c r="S138" s="45">
        <f t="shared" si="17"/>
        <v>0.25063854553381182</v>
      </c>
      <c r="T138" s="10">
        <f t="shared" si="21"/>
        <v>499.5</v>
      </c>
      <c r="U138" s="45">
        <v>0.76866406475419669</v>
      </c>
      <c r="V138" s="45">
        <f t="shared" si="18"/>
        <v>499.23769565217384</v>
      </c>
      <c r="W138" s="45">
        <f t="shared" si="19"/>
        <v>500.09816248983395</v>
      </c>
      <c r="X138" s="45">
        <f t="shared" si="20"/>
        <v>498.37722881451373</v>
      </c>
    </row>
    <row r="139" spans="2:24">
      <c r="R139" s="57" t="s">
        <v>29</v>
      </c>
      <c r="T139" s="70">
        <f>(SUM(T114:T138)-T115-T130)/(T140-T143)</f>
        <v>499.23769565217384</v>
      </c>
      <c r="U139" s="18">
        <f>(SUM(U114:U138)-U115-U130)/(T140-T143)</f>
        <v>0.88253008990778814</v>
      </c>
    </row>
    <row r="140" spans="2:24">
      <c r="Q140" s="34"/>
      <c r="R140" s="34"/>
      <c r="S140" s="35" t="s">
        <v>5</v>
      </c>
      <c r="T140" s="72">
        <v>25</v>
      </c>
      <c r="U140" s="72"/>
    </row>
    <row r="141" spans="2:24">
      <c r="Q141" s="34"/>
      <c r="R141" s="34"/>
      <c r="S141" s="35" t="s">
        <v>6</v>
      </c>
      <c r="T141" s="72">
        <v>10</v>
      </c>
      <c r="U141" s="72"/>
    </row>
    <row r="142" spans="2:24" ht="18">
      <c r="Q142" s="34" t="s">
        <v>59</v>
      </c>
      <c r="R142" s="34"/>
      <c r="S142" s="35"/>
      <c r="T142" s="72">
        <v>0.97499999999999998</v>
      </c>
      <c r="U142" s="72"/>
    </row>
    <row r="143" spans="2:24">
      <c r="Q143" s="34"/>
      <c r="R143" s="34"/>
      <c r="S143" s="35" t="s">
        <v>18</v>
      </c>
      <c r="T143" s="72">
        <v>2</v>
      </c>
      <c r="U143" s="72"/>
    </row>
  </sheetData>
  <mergeCells count="6">
    <mergeCell ref="C112:L112"/>
    <mergeCell ref="C4:L4"/>
    <mergeCell ref="E56:G56"/>
    <mergeCell ref="C59:L59"/>
    <mergeCell ref="F2:H2"/>
    <mergeCell ref="E110:G110"/>
  </mergeCells>
  <pageMargins left="0.7" right="0.7" top="0.75" bottom="0.75" header="0.3" footer="0.3"/>
  <pageSetup orientation="portrait" r:id="rId1"/>
  <ignoredErrors>
    <ignoredError sqref="M6:M30 M61:M85 M114:M138 T114:T115 T116:T138"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1224A-14BF-4887-B35A-4AB0CBFBCEDA}">
  <dimension ref="B1:M86"/>
  <sheetViews>
    <sheetView topLeftCell="A88" workbookViewId="0">
      <selection activeCell="N98" sqref="N98"/>
    </sheetView>
  </sheetViews>
  <sheetFormatPr defaultRowHeight="15"/>
  <cols>
    <col min="2" max="2" width="9.42578125" customWidth="1"/>
    <col min="3" max="3" width="18.7109375" customWidth="1"/>
    <col min="4" max="4" width="23.5703125" customWidth="1"/>
    <col min="5" max="5" width="13.7109375" customWidth="1"/>
    <col min="11" max="11" width="9.5703125" bestFit="1" customWidth="1"/>
  </cols>
  <sheetData>
    <row r="1" spans="2:9" ht="21">
      <c r="B1" s="9" t="s">
        <v>64</v>
      </c>
    </row>
    <row r="2" spans="2:9" ht="21">
      <c r="B2" s="9"/>
      <c r="D2" s="129" t="s">
        <v>65</v>
      </c>
      <c r="E2" s="130"/>
      <c r="F2" s="131"/>
    </row>
    <row r="3" spans="2:9" ht="15.75" thickBot="1">
      <c r="F3" s="25" t="s">
        <v>27</v>
      </c>
    </row>
    <row r="4" spans="2:9" ht="31.5" customHeight="1" thickBot="1">
      <c r="B4" s="37" t="s">
        <v>0</v>
      </c>
      <c r="C4" s="66" t="s">
        <v>61</v>
      </c>
      <c r="D4" s="58" t="s">
        <v>62</v>
      </c>
      <c r="E4" s="75" t="s">
        <v>63</v>
      </c>
      <c r="F4" s="14" t="s">
        <v>10</v>
      </c>
      <c r="G4" s="6" t="s">
        <v>11</v>
      </c>
      <c r="H4" s="6" t="s">
        <v>12</v>
      </c>
      <c r="I4" s="6" t="s">
        <v>66</v>
      </c>
    </row>
    <row r="5" spans="2:9" ht="16.5" thickBot="1">
      <c r="B5" s="38">
        <v>1</v>
      </c>
      <c r="C5" s="39">
        <v>50</v>
      </c>
      <c r="D5" s="42">
        <v>3</v>
      </c>
      <c r="E5" s="44">
        <f>D5/C5</f>
        <v>0.06</v>
      </c>
      <c r="F5" s="44">
        <f>$E$30</f>
        <v>8.4000000000000033E-2</v>
      </c>
      <c r="G5" s="76">
        <f>$E$30+3*SQRT(($E$30*(1-$E$30))/($C$5))</f>
        <v>0.2016856830714765</v>
      </c>
      <c r="H5" s="76">
        <f>$E$30-3*SQRT(($E$30*(1-$E$30))/($C$5))</f>
        <v>-3.3685683071476444E-2</v>
      </c>
      <c r="I5" s="44">
        <v>0</v>
      </c>
    </row>
    <row r="6" spans="2:9" ht="16.5" thickBot="1">
      <c r="B6" s="38">
        <v>2</v>
      </c>
      <c r="C6" s="39">
        <v>50</v>
      </c>
      <c r="D6" s="42">
        <v>4</v>
      </c>
      <c r="E6" s="44">
        <f t="shared" ref="E6:E29" si="0">D6/C6</f>
        <v>0.08</v>
      </c>
      <c r="F6" s="44">
        <f t="shared" ref="F6:F29" si="1">$E$30</f>
        <v>8.4000000000000033E-2</v>
      </c>
      <c r="G6" s="76">
        <f t="shared" ref="G6:G29" si="2">$E$30+3*SQRT(($E$30*(1-$E$30))/($C$5))</f>
        <v>0.2016856830714765</v>
      </c>
      <c r="H6" s="76">
        <f t="shared" ref="H6:H29" si="3">$E$30-3*SQRT(($E$30*(1-$E$30))/($C$5))</f>
        <v>-3.3685683071476444E-2</v>
      </c>
      <c r="I6" s="44">
        <v>0</v>
      </c>
    </row>
    <row r="7" spans="2:9" ht="16.5" thickBot="1">
      <c r="B7" s="38">
        <v>3</v>
      </c>
      <c r="C7" s="39">
        <v>50</v>
      </c>
      <c r="D7" s="42">
        <v>4</v>
      </c>
      <c r="E7" s="44">
        <f t="shared" si="0"/>
        <v>0.08</v>
      </c>
      <c r="F7" s="44">
        <f t="shared" si="1"/>
        <v>8.4000000000000033E-2</v>
      </c>
      <c r="G7" s="76">
        <f t="shared" si="2"/>
        <v>0.2016856830714765</v>
      </c>
      <c r="H7" s="76">
        <f t="shared" si="3"/>
        <v>-3.3685683071476444E-2</v>
      </c>
      <c r="I7" s="44">
        <v>0</v>
      </c>
    </row>
    <row r="8" spans="2:9" ht="16.5" thickBot="1">
      <c r="B8" s="38">
        <v>4</v>
      </c>
      <c r="C8" s="39">
        <v>50</v>
      </c>
      <c r="D8" s="42">
        <v>11</v>
      </c>
      <c r="E8" s="44">
        <f t="shared" si="0"/>
        <v>0.22</v>
      </c>
      <c r="F8" s="44">
        <f t="shared" si="1"/>
        <v>8.4000000000000033E-2</v>
      </c>
      <c r="G8" s="76">
        <f t="shared" si="2"/>
        <v>0.2016856830714765</v>
      </c>
      <c r="H8" s="76">
        <f t="shared" si="3"/>
        <v>-3.3685683071476444E-2</v>
      </c>
      <c r="I8" s="44">
        <v>0</v>
      </c>
    </row>
    <row r="9" spans="2:9" ht="16.5" thickBot="1">
      <c r="B9" s="38">
        <v>5</v>
      </c>
      <c r="C9" s="39">
        <v>50</v>
      </c>
      <c r="D9" s="42">
        <v>4</v>
      </c>
      <c r="E9" s="44">
        <f t="shared" si="0"/>
        <v>0.08</v>
      </c>
      <c r="F9" s="44">
        <f t="shared" si="1"/>
        <v>8.4000000000000033E-2</v>
      </c>
      <c r="G9" s="76">
        <f t="shared" si="2"/>
        <v>0.2016856830714765</v>
      </c>
      <c r="H9" s="76">
        <f t="shared" si="3"/>
        <v>-3.3685683071476444E-2</v>
      </c>
      <c r="I9" s="44">
        <v>0</v>
      </c>
    </row>
    <row r="10" spans="2:9" ht="16.5" thickBot="1">
      <c r="B10" s="38">
        <v>6</v>
      </c>
      <c r="C10" s="39">
        <v>50</v>
      </c>
      <c r="D10" s="42">
        <v>2</v>
      </c>
      <c r="E10" s="44">
        <f t="shared" si="0"/>
        <v>0.04</v>
      </c>
      <c r="F10" s="44">
        <f t="shared" si="1"/>
        <v>8.4000000000000033E-2</v>
      </c>
      <c r="G10" s="76">
        <f t="shared" si="2"/>
        <v>0.2016856830714765</v>
      </c>
      <c r="H10" s="76">
        <f t="shared" si="3"/>
        <v>-3.3685683071476444E-2</v>
      </c>
      <c r="I10" s="44">
        <v>0</v>
      </c>
    </row>
    <row r="11" spans="2:9" ht="16.5" thickBot="1">
      <c r="B11" s="38">
        <v>7</v>
      </c>
      <c r="C11" s="39">
        <v>50</v>
      </c>
      <c r="D11" s="42">
        <v>4</v>
      </c>
      <c r="E11" s="44">
        <f t="shared" si="0"/>
        <v>0.08</v>
      </c>
      <c r="F11" s="44">
        <f t="shared" si="1"/>
        <v>8.4000000000000033E-2</v>
      </c>
      <c r="G11" s="76">
        <f t="shared" si="2"/>
        <v>0.2016856830714765</v>
      </c>
      <c r="H11" s="76">
        <f t="shared" si="3"/>
        <v>-3.3685683071476444E-2</v>
      </c>
      <c r="I11" s="44">
        <v>0</v>
      </c>
    </row>
    <row r="12" spans="2:9" ht="16.5" thickBot="1">
      <c r="B12" s="38">
        <v>8</v>
      </c>
      <c r="C12" s="39">
        <v>50</v>
      </c>
      <c r="D12" s="42">
        <v>4</v>
      </c>
      <c r="E12" s="44">
        <f t="shared" si="0"/>
        <v>0.08</v>
      </c>
      <c r="F12" s="44">
        <f t="shared" si="1"/>
        <v>8.4000000000000033E-2</v>
      </c>
      <c r="G12" s="76">
        <f t="shared" si="2"/>
        <v>0.2016856830714765</v>
      </c>
      <c r="H12" s="76">
        <f t="shared" si="3"/>
        <v>-3.3685683071476444E-2</v>
      </c>
      <c r="I12" s="44">
        <v>0</v>
      </c>
    </row>
    <row r="13" spans="2:9" ht="16.5" thickBot="1">
      <c r="B13" s="38">
        <v>9</v>
      </c>
      <c r="C13" s="39">
        <v>50</v>
      </c>
      <c r="D13" s="42">
        <v>5</v>
      </c>
      <c r="E13" s="44">
        <f t="shared" si="0"/>
        <v>0.1</v>
      </c>
      <c r="F13" s="44">
        <f t="shared" si="1"/>
        <v>8.4000000000000033E-2</v>
      </c>
      <c r="G13" s="76">
        <f t="shared" si="2"/>
        <v>0.2016856830714765</v>
      </c>
      <c r="H13" s="76">
        <f t="shared" si="3"/>
        <v>-3.3685683071476444E-2</v>
      </c>
      <c r="I13" s="44">
        <v>0</v>
      </c>
    </row>
    <row r="14" spans="2:9" ht="16.5" thickBot="1">
      <c r="B14" s="38">
        <v>10</v>
      </c>
      <c r="C14" s="39">
        <v>50</v>
      </c>
      <c r="D14" s="42">
        <v>4</v>
      </c>
      <c r="E14" s="44">
        <f t="shared" si="0"/>
        <v>0.08</v>
      </c>
      <c r="F14" s="44">
        <f t="shared" si="1"/>
        <v>8.4000000000000033E-2</v>
      </c>
      <c r="G14" s="76">
        <f t="shared" si="2"/>
        <v>0.2016856830714765</v>
      </c>
      <c r="H14" s="76">
        <f t="shared" si="3"/>
        <v>-3.3685683071476444E-2</v>
      </c>
      <c r="I14" s="44">
        <v>0</v>
      </c>
    </row>
    <row r="15" spans="2:9" ht="16.5" thickBot="1">
      <c r="B15" s="38">
        <v>11</v>
      </c>
      <c r="C15" s="39">
        <v>50</v>
      </c>
      <c r="D15" s="42">
        <v>6</v>
      </c>
      <c r="E15" s="44">
        <f t="shared" si="0"/>
        <v>0.12</v>
      </c>
      <c r="F15" s="44">
        <f t="shared" si="1"/>
        <v>8.4000000000000033E-2</v>
      </c>
      <c r="G15" s="76">
        <f t="shared" si="2"/>
        <v>0.2016856830714765</v>
      </c>
      <c r="H15" s="76">
        <f t="shared" si="3"/>
        <v>-3.3685683071476444E-2</v>
      </c>
      <c r="I15" s="44">
        <v>0</v>
      </c>
    </row>
    <row r="16" spans="2:9" ht="16.5" thickBot="1">
      <c r="B16" s="38">
        <v>12</v>
      </c>
      <c r="C16" s="39">
        <v>50</v>
      </c>
      <c r="D16" s="42">
        <v>6</v>
      </c>
      <c r="E16" s="44">
        <f t="shared" si="0"/>
        <v>0.12</v>
      </c>
      <c r="F16" s="44">
        <f t="shared" si="1"/>
        <v>8.4000000000000033E-2</v>
      </c>
      <c r="G16" s="76">
        <f t="shared" si="2"/>
        <v>0.2016856830714765</v>
      </c>
      <c r="H16" s="76">
        <f t="shared" si="3"/>
        <v>-3.3685683071476444E-2</v>
      </c>
      <c r="I16" s="44">
        <v>0</v>
      </c>
    </row>
    <row r="17" spans="2:9" ht="16.5" thickBot="1">
      <c r="B17" s="38">
        <v>13</v>
      </c>
      <c r="C17" s="39">
        <v>50</v>
      </c>
      <c r="D17" s="42">
        <v>6</v>
      </c>
      <c r="E17" s="44">
        <f t="shared" si="0"/>
        <v>0.12</v>
      </c>
      <c r="F17" s="44">
        <f t="shared" si="1"/>
        <v>8.4000000000000033E-2</v>
      </c>
      <c r="G17" s="76">
        <f t="shared" si="2"/>
        <v>0.2016856830714765</v>
      </c>
      <c r="H17" s="76">
        <f t="shared" si="3"/>
        <v>-3.3685683071476444E-2</v>
      </c>
      <c r="I17" s="44">
        <v>0</v>
      </c>
    </row>
    <row r="18" spans="2:9" ht="16.5" thickBot="1">
      <c r="B18" s="38">
        <v>14</v>
      </c>
      <c r="C18" s="39">
        <v>50</v>
      </c>
      <c r="D18" s="42">
        <v>5</v>
      </c>
      <c r="E18" s="44">
        <f t="shared" si="0"/>
        <v>0.1</v>
      </c>
      <c r="F18" s="44">
        <f t="shared" si="1"/>
        <v>8.4000000000000033E-2</v>
      </c>
      <c r="G18" s="76">
        <f t="shared" si="2"/>
        <v>0.2016856830714765</v>
      </c>
      <c r="H18" s="76">
        <f t="shared" si="3"/>
        <v>-3.3685683071476444E-2</v>
      </c>
      <c r="I18" s="44">
        <v>0</v>
      </c>
    </row>
    <row r="19" spans="2:9" ht="16.5" thickBot="1">
      <c r="B19" s="38">
        <v>15</v>
      </c>
      <c r="C19" s="39">
        <v>50</v>
      </c>
      <c r="D19" s="42">
        <v>2</v>
      </c>
      <c r="E19" s="44">
        <f t="shared" si="0"/>
        <v>0.04</v>
      </c>
      <c r="F19" s="44">
        <f t="shared" si="1"/>
        <v>8.4000000000000033E-2</v>
      </c>
      <c r="G19" s="76">
        <f t="shared" si="2"/>
        <v>0.2016856830714765</v>
      </c>
      <c r="H19" s="76">
        <f t="shared" si="3"/>
        <v>-3.3685683071476444E-2</v>
      </c>
      <c r="I19" s="44">
        <v>0</v>
      </c>
    </row>
    <row r="20" spans="2:9" ht="16.5" thickBot="1">
      <c r="B20" s="38">
        <v>16</v>
      </c>
      <c r="C20" s="39">
        <v>50</v>
      </c>
      <c r="D20" s="42">
        <v>4</v>
      </c>
      <c r="E20" s="44">
        <f t="shared" si="0"/>
        <v>0.08</v>
      </c>
      <c r="F20" s="44">
        <f t="shared" si="1"/>
        <v>8.4000000000000033E-2</v>
      </c>
      <c r="G20" s="76">
        <f t="shared" si="2"/>
        <v>0.2016856830714765</v>
      </c>
      <c r="H20" s="76">
        <f t="shared" si="3"/>
        <v>-3.3685683071476444E-2</v>
      </c>
      <c r="I20" s="44">
        <v>0</v>
      </c>
    </row>
    <row r="21" spans="2:9" ht="16.5" thickBot="1">
      <c r="B21" s="38">
        <v>17</v>
      </c>
      <c r="C21" s="39">
        <v>50</v>
      </c>
      <c r="D21" s="42">
        <v>3</v>
      </c>
      <c r="E21" s="44">
        <f t="shared" si="0"/>
        <v>0.06</v>
      </c>
      <c r="F21" s="44">
        <f t="shared" si="1"/>
        <v>8.4000000000000033E-2</v>
      </c>
      <c r="G21" s="76">
        <f t="shared" si="2"/>
        <v>0.2016856830714765</v>
      </c>
      <c r="H21" s="76">
        <f t="shared" si="3"/>
        <v>-3.3685683071476444E-2</v>
      </c>
      <c r="I21" s="44">
        <v>0</v>
      </c>
    </row>
    <row r="22" spans="2:9" ht="16.5" thickBot="1">
      <c r="B22" s="38">
        <v>18</v>
      </c>
      <c r="C22" s="39">
        <v>50</v>
      </c>
      <c r="D22" s="42">
        <v>6</v>
      </c>
      <c r="E22" s="44">
        <f t="shared" si="0"/>
        <v>0.12</v>
      </c>
      <c r="F22" s="44">
        <f t="shared" si="1"/>
        <v>8.4000000000000033E-2</v>
      </c>
      <c r="G22" s="76">
        <f t="shared" si="2"/>
        <v>0.2016856830714765</v>
      </c>
      <c r="H22" s="76">
        <f t="shared" si="3"/>
        <v>-3.3685683071476444E-2</v>
      </c>
      <c r="I22" s="44">
        <v>0</v>
      </c>
    </row>
    <row r="23" spans="2:9" ht="16.5" thickBot="1">
      <c r="B23" s="38">
        <v>19</v>
      </c>
      <c r="C23" s="39">
        <v>50</v>
      </c>
      <c r="D23" s="42">
        <v>2</v>
      </c>
      <c r="E23" s="44">
        <f t="shared" si="0"/>
        <v>0.04</v>
      </c>
      <c r="F23" s="44">
        <f t="shared" si="1"/>
        <v>8.4000000000000033E-2</v>
      </c>
      <c r="G23" s="76">
        <f t="shared" si="2"/>
        <v>0.2016856830714765</v>
      </c>
      <c r="H23" s="76">
        <f t="shared" si="3"/>
        <v>-3.3685683071476444E-2</v>
      </c>
      <c r="I23" s="44">
        <v>0</v>
      </c>
    </row>
    <row r="24" spans="2:9" ht="16.5" thickBot="1">
      <c r="B24" s="38">
        <v>20</v>
      </c>
      <c r="C24" s="39">
        <v>50</v>
      </c>
      <c r="D24" s="42">
        <v>4</v>
      </c>
      <c r="E24" s="44">
        <f>D24/C24</f>
        <v>0.08</v>
      </c>
      <c r="F24" s="44">
        <f t="shared" si="1"/>
        <v>8.4000000000000033E-2</v>
      </c>
      <c r="G24" s="76">
        <f t="shared" si="2"/>
        <v>0.2016856830714765</v>
      </c>
      <c r="H24" s="76">
        <f t="shared" si="3"/>
        <v>-3.3685683071476444E-2</v>
      </c>
      <c r="I24" s="44">
        <v>0</v>
      </c>
    </row>
    <row r="25" spans="2:9" ht="16.5" thickBot="1">
      <c r="B25" s="38">
        <v>21</v>
      </c>
      <c r="C25" s="39">
        <v>50</v>
      </c>
      <c r="D25" s="42">
        <v>3</v>
      </c>
      <c r="E25" s="44">
        <f t="shared" si="0"/>
        <v>0.06</v>
      </c>
      <c r="F25" s="44">
        <f t="shared" si="1"/>
        <v>8.4000000000000033E-2</v>
      </c>
      <c r="G25" s="76">
        <f t="shared" si="2"/>
        <v>0.2016856830714765</v>
      </c>
      <c r="H25" s="76">
        <f t="shared" si="3"/>
        <v>-3.3685683071476444E-2</v>
      </c>
      <c r="I25" s="44">
        <v>0</v>
      </c>
    </row>
    <row r="26" spans="2:9" ht="16.5" thickBot="1">
      <c r="B26" s="38">
        <v>22</v>
      </c>
      <c r="C26" s="39">
        <v>50</v>
      </c>
      <c r="D26" s="42">
        <v>1</v>
      </c>
      <c r="E26" s="44">
        <f t="shared" si="0"/>
        <v>0.02</v>
      </c>
      <c r="F26" s="44">
        <f t="shared" si="1"/>
        <v>8.4000000000000033E-2</v>
      </c>
      <c r="G26" s="76">
        <f t="shared" si="2"/>
        <v>0.2016856830714765</v>
      </c>
      <c r="H26" s="76">
        <f t="shared" si="3"/>
        <v>-3.3685683071476444E-2</v>
      </c>
      <c r="I26" s="44">
        <v>0</v>
      </c>
    </row>
    <row r="27" spans="2:9" ht="16.5" thickBot="1">
      <c r="B27" s="38">
        <v>23</v>
      </c>
      <c r="C27" s="39">
        <v>50</v>
      </c>
      <c r="D27" s="42">
        <v>5</v>
      </c>
      <c r="E27" s="44">
        <f t="shared" si="0"/>
        <v>0.1</v>
      </c>
      <c r="F27" s="44">
        <f t="shared" si="1"/>
        <v>8.4000000000000033E-2</v>
      </c>
      <c r="G27" s="76">
        <f t="shared" si="2"/>
        <v>0.2016856830714765</v>
      </c>
      <c r="H27" s="76">
        <f t="shared" si="3"/>
        <v>-3.3685683071476444E-2</v>
      </c>
      <c r="I27" s="44">
        <v>0</v>
      </c>
    </row>
    <row r="28" spans="2:9" ht="16.5" thickBot="1">
      <c r="B28" s="38">
        <v>24</v>
      </c>
      <c r="C28" s="39">
        <v>50</v>
      </c>
      <c r="D28" s="42">
        <v>3</v>
      </c>
      <c r="E28" s="44">
        <f t="shared" si="0"/>
        <v>0.06</v>
      </c>
      <c r="F28" s="44">
        <f t="shared" si="1"/>
        <v>8.4000000000000033E-2</v>
      </c>
      <c r="G28" s="76">
        <f t="shared" si="2"/>
        <v>0.2016856830714765</v>
      </c>
      <c r="H28" s="76">
        <f t="shared" si="3"/>
        <v>-3.3685683071476444E-2</v>
      </c>
      <c r="I28" s="44">
        <v>0</v>
      </c>
    </row>
    <row r="29" spans="2:9" ht="16.5" thickBot="1">
      <c r="B29" s="38">
        <v>25</v>
      </c>
      <c r="C29" s="39">
        <v>50</v>
      </c>
      <c r="D29" s="42">
        <v>4</v>
      </c>
      <c r="E29" s="10">
        <f t="shared" si="0"/>
        <v>0.08</v>
      </c>
      <c r="F29" s="44">
        <f t="shared" si="1"/>
        <v>8.4000000000000033E-2</v>
      </c>
      <c r="G29" s="76">
        <f t="shared" si="2"/>
        <v>0.2016856830714765</v>
      </c>
      <c r="H29" s="76">
        <f t="shared" si="3"/>
        <v>-3.3685683071476444E-2</v>
      </c>
      <c r="I29" s="44">
        <v>0</v>
      </c>
    </row>
    <row r="30" spans="2:9" ht="20.25">
      <c r="B30" s="74"/>
      <c r="D30" s="55" t="s">
        <v>14</v>
      </c>
      <c r="E30" s="56">
        <f>AVERAGE(E5:E29)</f>
        <v>8.4000000000000033E-2</v>
      </c>
    </row>
    <row r="55" spans="2:13" ht="18.75">
      <c r="D55" s="129" t="s">
        <v>67</v>
      </c>
      <c r="E55" s="130"/>
      <c r="F55" s="131"/>
    </row>
    <row r="57" spans="2:13" ht="15.75" thickBot="1">
      <c r="F57" s="25" t="s">
        <v>27</v>
      </c>
      <c r="J57" s="25" t="s">
        <v>39</v>
      </c>
    </row>
    <row r="58" spans="2:13" ht="30.75" thickBot="1">
      <c r="B58" s="37" t="s">
        <v>0</v>
      </c>
      <c r="C58" s="66" t="s">
        <v>61</v>
      </c>
      <c r="D58" s="58" t="s">
        <v>62</v>
      </c>
      <c r="E58" s="75" t="s">
        <v>63</v>
      </c>
      <c r="F58" s="14" t="s">
        <v>10</v>
      </c>
      <c r="G58" s="6" t="s">
        <v>11</v>
      </c>
      <c r="H58" s="6" t="s">
        <v>12</v>
      </c>
      <c r="I58" s="6" t="s">
        <v>66</v>
      </c>
      <c r="J58" s="14" t="s">
        <v>10</v>
      </c>
      <c r="K58" s="6" t="s">
        <v>11</v>
      </c>
      <c r="L58" s="6" t="s">
        <v>12</v>
      </c>
      <c r="M58" s="6" t="s">
        <v>66</v>
      </c>
    </row>
    <row r="59" spans="2:13" ht="16.5" thickBot="1">
      <c r="B59" s="38">
        <v>1</v>
      </c>
      <c r="C59" s="39">
        <v>50</v>
      </c>
      <c r="D59" s="42">
        <v>3</v>
      </c>
      <c r="E59" s="44">
        <f>D59/C59</f>
        <v>0.06</v>
      </c>
      <c r="F59" s="44">
        <f>$E$30</f>
        <v>8.4000000000000033E-2</v>
      </c>
      <c r="G59" s="76">
        <f>$E$30+3*SQRT(($E$30*(1-$E$30))/($C$5))</f>
        <v>0.2016856830714765</v>
      </c>
      <c r="H59" s="76">
        <f>$E$30-3*SQRT(($E$30*(1-$E$30))/($C$5))</f>
        <v>-3.3685683071476444E-2</v>
      </c>
      <c r="I59" s="44">
        <v>0</v>
      </c>
      <c r="J59" s="45">
        <f>$E$84</f>
        <v>7.833333333333338E-2</v>
      </c>
      <c r="K59" s="45">
        <f>$E$84+3*SQRT(($E$84*(1-$E$84))/($C$59))</f>
        <v>0.19233114032978399</v>
      </c>
      <c r="L59" s="45">
        <f>$E$84-3*SQRT(($E$84*(1-$E$84))/($C$59))</f>
        <v>-3.5664473663117244E-2</v>
      </c>
      <c r="M59" s="44">
        <v>0</v>
      </c>
    </row>
    <row r="60" spans="2:13" ht="16.5" thickBot="1">
      <c r="B60" s="38">
        <v>2</v>
      </c>
      <c r="C60" s="39">
        <v>50</v>
      </c>
      <c r="D60" s="42">
        <v>4</v>
      </c>
      <c r="E60" s="44">
        <f t="shared" ref="E60:E77" si="4">D60/C60</f>
        <v>0.08</v>
      </c>
      <c r="F60" s="44">
        <f t="shared" ref="F60:F83" si="5">$E$30</f>
        <v>8.4000000000000033E-2</v>
      </c>
      <c r="G60" s="76">
        <f t="shared" ref="G60:G83" si="6">$E$30+3*SQRT(($E$30*(1-$E$30))/($C$5))</f>
        <v>0.2016856830714765</v>
      </c>
      <c r="H60" s="76">
        <f t="shared" ref="H60:H83" si="7">$E$30-3*SQRT(($E$30*(1-$E$30))/($C$5))</f>
        <v>-3.3685683071476444E-2</v>
      </c>
      <c r="I60" s="44">
        <v>0</v>
      </c>
      <c r="J60" s="45">
        <f t="shared" ref="J60:J83" si="8">$E$84</f>
        <v>7.833333333333338E-2</v>
      </c>
      <c r="K60" s="45">
        <f t="shared" ref="K60:K83" si="9">$E$84+3*SQRT(($E$84*(1-$E$84))/($C$59))</f>
        <v>0.19233114032978399</v>
      </c>
      <c r="L60" s="45">
        <f t="shared" ref="L60:L83" si="10">$E$84-3*SQRT(($E$84*(1-$E$84))/($C$59))</f>
        <v>-3.5664473663117244E-2</v>
      </c>
      <c r="M60" s="44">
        <v>0</v>
      </c>
    </row>
    <row r="61" spans="2:13" ht="16.5" thickBot="1">
      <c r="B61" s="38">
        <v>3</v>
      </c>
      <c r="C61" s="39">
        <v>50</v>
      </c>
      <c r="D61" s="42">
        <v>4</v>
      </c>
      <c r="E61" s="44">
        <f t="shared" si="4"/>
        <v>0.08</v>
      </c>
      <c r="F61" s="44">
        <f t="shared" si="5"/>
        <v>8.4000000000000033E-2</v>
      </c>
      <c r="G61" s="76">
        <f t="shared" si="6"/>
        <v>0.2016856830714765</v>
      </c>
      <c r="H61" s="76">
        <f t="shared" si="7"/>
        <v>-3.3685683071476444E-2</v>
      </c>
      <c r="I61" s="44">
        <v>0</v>
      </c>
      <c r="J61" s="45">
        <f t="shared" si="8"/>
        <v>7.833333333333338E-2</v>
      </c>
      <c r="K61" s="45">
        <f t="shared" si="9"/>
        <v>0.19233114032978399</v>
      </c>
      <c r="L61" s="45">
        <f t="shared" si="10"/>
        <v>-3.5664473663117244E-2</v>
      </c>
      <c r="M61" s="44">
        <v>0</v>
      </c>
    </row>
    <row r="62" spans="2:13" ht="16.5" thickBot="1">
      <c r="B62" s="79">
        <v>4</v>
      </c>
      <c r="C62" s="80">
        <v>50</v>
      </c>
      <c r="D62" s="81">
        <v>11</v>
      </c>
      <c r="E62" s="82">
        <f t="shared" si="4"/>
        <v>0.22</v>
      </c>
      <c r="F62" s="82">
        <f t="shared" si="5"/>
        <v>8.4000000000000033E-2</v>
      </c>
      <c r="G62" s="83">
        <f t="shared" si="6"/>
        <v>0.2016856830714765</v>
      </c>
      <c r="H62" s="83">
        <f t="shared" si="7"/>
        <v>-3.3685683071476444E-2</v>
      </c>
      <c r="I62" s="82">
        <v>0</v>
      </c>
      <c r="J62" s="84">
        <f t="shared" si="8"/>
        <v>7.833333333333338E-2</v>
      </c>
      <c r="K62" s="84">
        <f t="shared" si="9"/>
        <v>0.19233114032978399</v>
      </c>
      <c r="L62" s="84">
        <f t="shared" si="10"/>
        <v>-3.5664473663117244E-2</v>
      </c>
      <c r="M62" s="82">
        <v>0</v>
      </c>
    </row>
    <row r="63" spans="2:13" ht="16.5" thickBot="1">
      <c r="B63" s="38">
        <v>5</v>
      </c>
      <c r="C63" s="39">
        <v>50</v>
      </c>
      <c r="D63" s="42">
        <v>4</v>
      </c>
      <c r="E63" s="44">
        <f t="shared" si="4"/>
        <v>0.08</v>
      </c>
      <c r="F63" s="44">
        <f t="shared" si="5"/>
        <v>8.4000000000000033E-2</v>
      </c>
      <c r="G63" s="76">
        <f t="shared" si="6"/>
        <v>0.2016856830714765</v>
      </c>
      <c r="H63" s="76">
        <f t="shared" si="7"/>
        <v>-3.3685683071476444E-2</v>
      </c>
      <c r="I63" s="44">
        <v>0</v>
      </c>
      <c r="J63" s="45">
        <f t="shared" si="8"/>
        <v>7.833333333333338E-2</v>
      </c>
      <c r="K63" s="45">
        <f t="shared" si="9"/>
        <v>0.19233114032978399</v>
      </c>
      <c r="L63" s="45">
        <f t="shared" si="10"/>
        <v>-3.5664473663117244E-2</v>
      </c>
      <c r="M63" s="44">
        <v>0</v>
      </c>
    </row>
    <row r="64" spans="2:13" ht="16.5" thickBot="1">
      <c r="B64" s="38">
        <v>6</v>
      </c>
      <c r="C64" s="39">
        <v>50</v>
      </c>
      <c r="D64" s="42">
        <v>2</v>
      </c>
      <c r="E64" s="44">
        <f t="shared" si="4"/>
        <v>0.04</v>
      </c>
      <c r="F64" s="44">
        <f t="shared" si="5"/>
        <v>8.4000000000000033E-2</v>
      </c>
      <c r="G64" s="76">
        <f t="shared" si="6"/>
        <v>0.2016856830714765</v>
      </c>
      <c r="H64" s="76">
        <f t="shared" si="7"/>
        <v>-3.3685683071476444E-2</v>
      </c>
      <c r="I64" s="44">
        <v>0</v>
      </c>
      <c r="J64" s="45">
        <f t="shared" si="8"/>
        <v>7.833333333333338E-2</v>
      </c>
      <c r="K64" s="45">
        <f t="shared" si="9"/>
        <v>0.19233114032978399</v>
      </c>
      <c r="L64" s="45">
        <f t="shared" si="10"/>
        <v>-3.5664473663117244E-2</v>
      </c>
      <c r="M64" s="44">
        <v>0</v>
      </c>
    </row>
    <row r="65" spans="2:13" ht="16.5" thickBot="1">
      <c r="B65" s="38">
        <v>7</v>
      </c>
      <c r="C65" s="39">
        <v>50</v>
      </c>
      <c r="D65" s="42">
        <v>4</v>
      </c>
      <c r="E65" s="44">
        <f t="shared" si="4"/>
        <v>0.08</v>
      </c>
      <c r="F65" s="44">
        <f t="shared" si="5"/>
        <v>8.4000000000000033E-2</v>
      </c>
      <c r="G65" s="76">
        <f t="shared" si="6"/>
        <v>0.2016856830714765</v>
      </c>
      <c r="H65" s="76">
        <f t="shared" si="7"/>
        <v>-3.3685683071476444E-2</v>
      </c>
      <c r="I65" s="44">
        <v>0</v>
      </c>
      <c r="J65" s="45">
        <f t="shared" si="8"/>
        <v>7.833333333333338E-2</v>
      </c>
      <c r="K65" s="45">
        <f t="shared" si="9"/>
        <v>0.19233114032978399</v>
      </c>
      <c r="L65" s="45">
        <f t="shared" si="10"/>
        <v>-3.5664473663117244E-2</v>
      </c>
      <c r="M65" s="44">
        <v>0</v>
      </c>
    </row>
    <row r="66" spans="2:13" ht="16.5" thickBot="1">
      <c r="B66" s="38">
        <v>8</v>
      </c>
      <c r="C66" s="39">
        <v>50</v>
      </c>
      <c r="D66" s="42">
        <v>4</v>
      </c>
      <c r="E66" s="44">
        <f t="shared" si="4"/>
        <v>0.08</v>
      </c>
      <c r="F66" s="44">
        <f t="shared" si="5"/>
        <v>8.4000000000000033E-2</v>
      </c>
      <c r="G66" s="76">
        <f t="shared" si="6"/>
        <v>0.2016856830714765</v>
      </c>
      <c r="H66" s="76">
        <f t="shared" si="7"/>
        <v>-3.3685683071476444E-2</v>
      </c>
      <c r="I66" s="44">
        <v>0</v>
      </c>
      <c r="J66" s="45">
        <f t="shared" si="8"/>
        <v>7.833333333333338E-2</v>
      </c>
      <c r="K66" s="45">
        <f t="shared" si="9"/>
        <v>0.19233114032978399</v>
      </c>
      <c r="L66" s="45">
        <f t="shared" si="10"/>
        <v>-3.5664473663117244E-2</v>
      </c>
      <c r="M66" s="44">
        <v>0</v>
      </c>
    </row>
    <row r="67" spans="2:13" ht="16.5" thickBot="1">
      <c r="B67" s="38">
        <v>9</v>
      </c>
      <c r="C67" s="39">
        <v>50</v>
      </c>
      <c r="D67" s="42">
        <v>5</v>
      </c>
      <c r="E67" s="44">
        <f t="shared" si="4"/>
        <v>0.1</v>
      </c>
      <c r="F67" s="44">
        <f t="shared" si="5"/>
        <v>8.4000000000000033E-2</v>
      </c>
      <c r="G67" s="76">
        <f t="shared" si="6"/>
        <v>0.2016856830714765</v>
      </c>
      <c r="H67" s="76">
        <f t="shared" si="7"/>
        <v>-3.3685683071476444E-2</v>
      </c>
      <c r="I67" s="44">
        <v>0</v>
      </c>
      <c r="J67" s="45">
        <f t="shared" si="8"/>
        <v>7.833333333333338E-2</v>
      </c>
      <c r="K67" s="45">
        <f t="shared" si="9"/>
        <v>0.19233114032978399</v>
      </c>
      <c r="L67" s="45">
        <f t="shared" si="10"/>
        <v>-3.5664473663117244E-2</v>
      </c>
      <c r="M67" s="44">
        <v>0</v>
      </c>
    </row>
    <row r="68" spans="2:13" ht="16.5" thickBot="1">
      <c r="B68" s="38">
        <v>10</v>
      </c>
      <c r="C68" s="39">
        <v>50</v>
      </c>
      <c r="D68" s="42">
        <v>4</v>
      </c>
      <c r="E68" s="44">
        <f t="shared" si="4"/>
        <v>0.08</v>
      </c>
      <c r="F68" s="44">
        <f t="shared" si="5"/>
        <v>8.4000000000000033E-2</v>
      </c>
      <c r="G68" s="76">
        <f t="shared" si="6"/>
        <v>0.2016856830714765</v>
      </c>
      <c r="H68" s="76">
        <f t="shared" si="7"/>
        <v>-3.3685683071476444E-2</v>
      </c>
      <c r="I68" s="44">
        <v>0</v>
      </c>
      <c r="J68" s="45">
        <f t="shared" si="8"/>
        <v>7.833333333333338E-2</v>
      </c>
      <c r="K68" s="45">
        <f t="shared" si="9"/>
        <v>0.19233114032978399</v>
      </c>
      <c r="L68" s="45">
        <f t="shared" si="10"/>
        <v>-3.5664473663117244E-2</v>
      </c>
      <c r="M68" s="44">
        <v>0</v>
      </c>
    </row>
    <row r="69" spans="2:13" ht="16.5" thickBot="1">
      <c r="B69" s="38">
        <v>11</v>
      </c>
      <c r="C69" s="39">
        <v>50</v>
      </c>
      <c r="D69" s="42">
        <v>6</v>
      </c>
      <c r="E69" s="44">
        <f t="shared" si="4"/>
        <v>0.12</v>
      </c>
      <c r="F69" s="44">
        <f t="shared" si="5"/>
        <v>8.4000000000000033E-2</v>
      </c>
      <c r="G69" s="76">
        <f t="shared" si="6"/>
        <v>0.2016856830714765</v>
      </c>
      <c r="H69" s="76">
        <f t="shared" si="7"/>
        <v>-3.3685683071476444E-2</v>
      </c>
      <c r="I69" s="44">
        <v>0</v>
      </c>
      <c r="J69" s="45">
        <f t="shared" si="8"/>
        <v>7.833333333333338E-2</v>
      </c>
      <c r="K69" s="45">
        <f t="shared" si="9"/>
        <v>0.19233114032978399</v>
      </c>
      <c r="L69" s="45">
        <f t="shared" si="10"/>
        <v>-3.5664473663117244E-2</v>
      </c>
      <c r="M69" s="44">
        <v>0</v>
      </c>
    </row>
    <row r="70" spans="2:13" ht="16.5" thickBot="1">
      <c r="B70" s="38">
        <v>12</v>
      </c>
      <c r="C70" s="39">
        <v>50</v>
      </c>
      <c r="D70" s="42">
        <v>6</v>
      </c>
      <c r="E70" s="44">
        <f t="shared" si="4"/>
        <v>0.12</v>
      </c>
      <c r="F70" s="44">
        <f t="shared" si="5"/>
        <v>8.4000000000000033E-2</v>
      </c>
      <c r="G70" s="76">
        <f t="shared" si="6"/>
        <v>0.2016856830714765</v>
      </c>
      <c r="H70" s="76">
        <f t="shared" si="7"/>
        <v>-3.3685683071476444E-2</v>
      </c>
      <c r="I70" s="44">
        <v>0</v>
      </c>
      <c r="J70" s="45">
        <f t="shared" si="8"/>
        <v>7.833333333333338E-2</v>
      </c>
      <c r="K70" s="45">
        <f t="shared" si="9"/>
        <v>0.19233114032978399</v>
      </c>
      <c r="L70" s="45">
        <f t="shared" si="10"/>
        <v>-3.5664473663117244E-2</v>
      </c>
      <c r="M70" s="44">
        <v>0</v>
      </c>
    </row>
    <row r="71" spans="2:13" ht="16.5" thickBot="1">
      <c r="B71" s="38">
        <v>13</v>
      </c>
      <c r="C71" s="39">
        <v>50</v>
      </c>
      <c r="D71" s="42">
        <v>6</v>
      </c>
      <c r="E71" s="44">
        <f t="shared" si="4"/>
        <v>0.12</v>
      </c>
      <c r="F71" s="44">
        <f t="shared" si="5"/>
        <v>8.4000000000000033E-2</v>
      </c>
      <c r="G71" s="76">
        <f t="shared" si="6"/>
        <v>0.2016856830714765</v>
      </c>
      <c r="H71" s="76">
        <f t="shared" si="7"/>
        <v>-3.3685683071476444E-2</v>
      </c>
      <c r="I71" s="44">
        <v>0</v>
      </c>
      <c r="J71" s="45">
        <f t="shared" si="8"/>
        <v>7.833333333333338E-2</v>
      </c>
      <c r="K71" s="45">
        <f t="shared" si="9"/>
        <v>0.19233114032978399</v>
      </c>
      <c r="L71" s="45">
        <f t="shared" si="10"/>
        <v>-3.5664473663117244E-2</v>
      </c>
      <c r="M71" s="44">
        <v>0</v>
      </c>
    </row>
    <row r="72" spans="2:13" ht="16.5" thickBot="1">
      <c r="B72" s="38">
        <v>14</v>
      </c>
      <c r="C72" s="39">
        <v>50</v>
      </c>
      <c r="D72" s="42">
        <v>5</v>
      </c>
      <c r="E72" s="44">
        <f t="shared" si="4"/>
        <v>0.1</v>
      </c>
      <c r="F72" s="44">
        <f t="shared" si="5"/>
        <v>8.4000000000000033E-2</v>
      </c>
      <c r="G72" s="76">
        <f t="shared" si="6"/>
        <v>0.2016856830714765</v>
      </c>
      <c r="H72" s="76">
        <f t="shared" si="7"/>
        <v>-3.3685683071476444E-2</v>
      </c>
      <c r="I72" s="44">
        <v>0</v>
      </c>
      <c r="J72" s="45">
        <f t="shared" si="8"/>
        <v>7.833333333333338E-2</v>
      </c>
      <c r="K72" s="45">
        <f t="shared" si="9"/>
        <v>0.19233114032978399</v>
      </c>
      <c r="L72" s="45">
        <f t="shared" si="10"/>
        <v>-3.5664473663117244E-2</v>
      </c>
      <c r="M72" s="44">
        <v>0</v>
      </c>
    </row>
    <row r="73" spans="2:13" ht="16.5" thickBot="1">
      <c r="B73" s="38">
        <v>15</v>
      </c>
      <c r="C73" s="39">
        <v>50</v>
      </c>
      <c r="D73" s="42">
        <v>2</v>
      </c>
      <c r="E73" s="44">
        <f t="shared" si="4"/>
        <v>0.04</v>
      </c>
      <c r="F73" s="44">
        <f t="shared" si="5"/>
        <v>8.4000000000000033E-2</v>
      </c>
      <c r="G73" s="76">
        <f t="shared" si="6"/>
        <v>0.2016856830714765</v>
      </c>
      <c r="H73" s="76">
        <f t="shared" si="7"/>
        <v>-3.3685683071476444E-2</v>
      </c>
      <c r="I73" s="44">
        <v>0</v>
      </c>
      <c r="J73" s="45">
        <f t="shared" si="8"/>
        <v>7.833333333333338E-2</v>
      </c>
      <c r="K73" s="45">
        <f t="shared" si="9"/>
        <v>0.19233114032978399</v>
      </c>
      <c r="L73" s="45">
        <f t="shared" si="10"/>
        <v>-3.5664473663117244E-2</v>
      </c>
      <c r="M73" s="44">
        <v>0</v>
      </c>
    </row>
    <row r="74" spans="2:13" ht="16.5" thickBot="1">
      <c r="B74" s="38">
        <v>16</v>
      </c>
      <c r="C74" s="39">
        <v>50</v>
      </c>
      <c r="D74" s="42">
        <v>4</v>
      </c>
      <c r="E74" s="44">
        <f t="shared" si="4"/>
        <v>0.08</v>
      </c>
      <c r="F74" s="44">
        <f t="shared" si="5"/>
        <v>8.4000000000000033E-2</v>
      </c>
      <c r="G74" s="76">
        <f t="shared" si="6"/>
        <v>0.2016856830714765</v>
      </c>
      <c r="H74" s="76">
        <f t="shared" si="7"/>
        <v>-3.3685683071476444E-2</v>
      </c>
      <c r="I74" s="44">
        <v>0</v>
      </c>
      <c r="J74" s="45">
        <f t="shared" si="8"/>
        <v>7.833333333333338E-2</v>
      </c>
      <c r="K74" s="45">
        <f t="shared" si="9"/>
        <v>0.19233114032978399</v>
      </c>
      <c r="L74" s="45">
        <f t="shared" si="10"/>
        <v>-3.5664473663117244E-2</v>
      </c>
      <c r="M74" s="44">
        <v>0</v>
      </c>
    </row>
    <row r="75" spans="2:13" ht="16.5" thickBot="1">
      <c r="B75" s="38">
        <v>17</v>
      </c>
      <c r="C75" s="39">
        <v>50</v>
      </c>
      <c r="D75" s="42">
        <v>3</v>
      </c>
      <c r="E75" s="44">
        <f t="shared" si="4"/>
        <v>0.06</v>
      </c>
      <c r="F75" s="44">
        <f t="shared" si="5"/>
        <v>8.4000000000000033E-2</v>
      </c>
      <c r="G75" s="76">
        <f t="shared" si="6"/>
        <v>0.2016856830714765</v>
      </c>
      <c r="H75" s="76">
        <f t="shared" si="7"/>
        <v>-3.3685683071476444E-2</v>
      </c>
      <c r="I75" s="44">
        <v>0</v>
      </c>
      <c r="J75" s="45">
        <f t="shared" si="8"/>
        <v>7.833333333333338E-2</v>
      </c>
      <c r="K75" s="45">
        <f t="shared" si="9"/>
        <v>0.19233114032978399</v>
      </c>
      <c r="L75" s="45">
        <f t="shared" si="10"/>
        <v>-3.5664473663117244E-2</v>
      </c>
      <c r="M75" s="44">
        <v>0</v>
      </c>
    </row>
    <row r="76" spans="2:13" ht="16.5" thickBot="1">
      <c r="B76" s="38">
        <v>18</v>
      </c>
      <c r="C76" s="39">
        <v>50</v>
      </c>
      <c r="D76" s="42">
        <v>6</v>
      </c>
      <c r="E76" s="44">
        <f t="shared" si="4"/>
        <v>0.12</v>
      </c>
      <c r="F76" s="44">
        <f t="shared" si="5"/>
        <v>8.4000000000000033E-2</v>
      </c>
      <c r="G76" s="76">
        <f t="shared" si="6"/>
        <v>0.2016856830714765</v>
      </c>
      <c r="H76" s="76">
        <f t="shared" si="7"/>
        <v>-3.3685683071476444E-2</v>
      </c>
      <c r="I76" s="44">
        <v>0</v>
      </c>
      <c r="J76" s="45">
        <f t="shared" si="8"/>
        <v>7.833333333333338E-2</v>
      </c>
      <c r="K76" s="45">
        <f t="shared" si="9"/>
        <v>0.19233114032978399</v>
      </c>
      <c r="L76" s="45">
        <f t="shared" si="10"/>
        <v>-3.5664473663117244E-2</v>
      </c>
      <c r="M76" s="44">
        <v>0</v>
      </c>
    </row>
    <row r="77" spans="2:13" ht="16.5" thickBot="1">
      <c r="B77" s="38">
        <v>19</v>
      </c>
      <c r="C77" s="39">
        <v>50</v>
      </c>
      <c r="D77" s="42">
        <v>2</v>
      </c>
      <c r="E77" s="44">
        <f t="shared" si="4"/>
        <v>0.04</v>
      </c>
      <c r="F77" s="44">
        <f t="shared" si="5"/>
        <v>8.4000000000000033E-2</v>
      </c>
      <c r="G77" s="76">
        <f t="shared" si="6"/>
        <v>0.2016856830714765</v>
      </c>
      <c r="H77" s="76">
        <f t="shared" si="7"/>
        <v>-3.3685683071476444E-2</v>
      </c>
      <c r="I77" s="44">
        <v>0</v>
      </c>
      <c r="J77" s="45">
        <f t="shared" si="8"/>
        <v>7.833333333333338E-2</v>
      </c>
      <c r="K77" s="45">
        <f t="shared" si="9"/>
        <v>0.19233114032978399</v>
      </c>
      <c r="L77" s="45">
        <f t="shared" si="10"/>
        <v>-3.5664473663117244E-2</v>
      </c>
      <c r="M77" s="44">
        <v>0</v>
      </c>
    </row>
    <row r="78" spans="2:13" ht="16.5" thickBot="1">
      <c r="B78" s="38">
        <v>20</v>
      </c>
      <c r="C78" s="39">
        <v>50</v>
      </c>
      <c r="D78" s="42">
        <v>4</v>
      </c>
      <c r="E78" s="44">
        <f>D78/C78</f>
        <v>0.08</v>
      </c>
      <c r="F78" s="44">
        <f t="shared" si="5"/>
        <v>8.4000000000000033E-2</v>
      </c>
      <c r="G78" s="76">
        <f t="shared" si="6"/>
        <v>0.2016856830714765</v>
      </c>
      <c r="H78" s="76">
        <f t="shared" si="7"/>
        <v>-3.3685683071476444E-2</v>
      </c>
      <c r="I78" s="44">
        <v>0</v>
      </c>
      <c r="J78" s="45">
        <f t="shared" si="8"/>
        <v>7.833333333333338E-2</v>
      </c>
      <c r="K78" s="45">
        <f t="shared" si="9"/>
        <v>0.19233114032978399</v>
      </c>
      <c r="L78" s="45">
        <f t="shared" si="10"/>
        <v>-3.5664473663117244E-2</v>
      </c>
      <c r="M78" s="44">
        <v>0</v>
      </c>
    </row>
    <row r="79" spans="2:13" ht="16.5" thickBot="1">
      <c r="B79" s="38">
        <v>21</v>
      </c>
      <c r="C79" s="39">
        <v>50</v>
      </c>
      <c r="D79" s="42">
        <v>3</v>
      </c>
      <c r="E79" s="44">
        <f t="shared" ref="E79:E83" si="11">D79/C79</f>
        <v>0.06</v>
      </c>
      <c r="F79" s="44">
        <f t="shared" si="5"/>
        <v>8.4000000000000033E-2</v>
      </c>
      <c r="G79" s="76">
        <f t="shared" si="6"/>
        <v>0.2016856830714765</v>
      </c>
      <c r="H79" s="76">
        <f t="shared" si="7"/>
        <v>-3.3685683071476444E-2</v>
      </c>
      <c r="I79" s="44">
        <v>0</v>
      </c>
      <c r="J79" s="45">
        <f t="shared" si="8"/>
        <v>7.833333333333338E-2</v>
      </c>
      <c r="K79" s="45">
        <f t="shared" si="9"/>
        <v>0.19233114032978399</v>
      </c>
      <c r="L79" s="45">
        <f t="shared" si="10"/>
        <v>-3.5664473663117244E-2</v>
      </c>
      <c r="M79" s="44">
        <v>0</v>
      </c>
    </row>
    <row r="80" spans="2:13" ht="16.5" thickBot="1">
      <c r="B80" s="38">
        <v>22</v>
      </c>
      <c r="C80" s="39">
        <v>50</v>
      </c>
      <c r="D80" s="42">
        <v>1</v>
      </c>
      <c r="E80" s="44">
        <f t="shared" si="11"/>
        <v>0.02</v>
      </c>
      <c r="F80" s="44">
        <f t="shared" si="5"/>
        <v>8.4000000000000033E-2</v>
      </c>
      <c r="G80" s="76">
        <f t="shared" si="6"/>
        <v>0.2016856830714765</v>
      </c>
      <c r="H80" s="76">
        <f t="shared" si="7"/>
        <v>-3.3685683071476444E-2</v>
      </c>
      <c r="I80" s="44">
        <v>0</v>
      </c>
      <c r="J80" s="45">
        <f t="shared" si="8"/>
        <v>7.833333333333338E-2</v>
      </c>
      <c r="K80" s="45">
        <f t="shared" si="9"/>
        <v>0.19233114032978399</v>
      </c>
      <c r="L80" s="45">
        <f t="shared" si="10"/>
        <v>-3.5664473663117244E-2</v>
      </c>
      <c r="M80" s="44">
        <v>0</v>
      </c>
    </row>
    <row r="81" spans="2:13" ht="16.5" thickBot="1">
      <c r="B81" s="38">
        <v>23</v>
      </c>
      <c r="C81" s="39">
        <v>50</v>
      </c>
      <c r="D81" s="42">
        <v>5</v>
      </c>
      <c r="E81" s="44">
        <f t="shared" si="11"/>
        <v>0.1</v>
      </c>
      <c r="F81" s="44">
        <f t="shared" si="5"/>
        <v>8.4000000000000033E-2</v>
      </c>
      <c r="G81" s="76">
        <f t="shared" si="6"/>
        <v>0.2016856830714765</v>
      </c>
      <c r="H81" s="76">
        <f t="shared" si="7"/>
        <v>-3.3685683071476444E-2</v>
      </c>
      <c r="I81" s="44">
        <v>0</v>
      </c>
      <c r="J81" s="45">
        <f t="shared" si="8"/>
        <v>7.833333333333338E-2</v>
      </c>
      <c r="K81" s="45">
        <f t="shared" si="9"/>
        <v>0.19233114032978399</v>
      </c>
      <c r="L81" s="45">
        <f t="shared" si="10"/>
        <v>-3.5664473663117244E-2</v>
      </c>
      <c r="M81" s="44">
        <v>0</v>
      </c>
    </row>
    <row r="82" spans="2:13" ht="16.5" thickBot="1">
      <c r="B82" s="38">
        <v>24</v>
      </c>
      <c r="C82" s="39">
        <v>50</v>
      </c>
      <c r="D82" s="42">
        <v>3</v>
      </c>
      <c r="E82" s="44">
        <f t="shared" si="11"/>
        <v>0.06</v>
      </c>
      <c r="F82" s="44">
        <f t="shared" si="5"/>
        <v>8.4000000000000033E-2</v>
      </c>
      <c r="G82" s="76">
        <f t="shared" si="6"/>
        <v>0.2016856830714765</v>
      </c>
      <c r="H82" s="76">
        <f t="shared" si="7"/>
        <v>-3.3685683071476444E-2</v>
      </c>
      <c r="I82" s="44">
        <v>0</v>
      </c>
      <c r="J82" s="45">
        <f t="shared" si="8"/>
        <v>7.833333333333338E-2</v>
      </c>
      <c r="K82" s="45">
        <f t="shared" si="9"/>
        <v>0.19233114032978399</v>
      </c>
      <c r="L82" s="45">
        <f t="shared" si="10"/>
        <v>-3.5664473663117244E-2</v>
      </c>
      <c r="M82" s="44">
        <v>0</v>
      </c>
    </row>
    <row r="83" spans="2:13" ht="16.5" thickBot="1">
      <c r="B83" s="38">
        <v>25</v>
      </c>
      <c r="C83" s="39">
        <v>50</v>
      </c>
      <c r="D83" s="42">
        <v>4</v>
      </c>
      <c r="E83" s="10">
        <f t="shared" si="11"/>
        <v>0.08</v>
      </c>
      <c r="F83" s="44">
        <f t="shared" si="5"/>
        <v>8.4000000000000033E-2</v>
      </c>
      <c r="G83" s="76">
        <f t="shared" si="6"/>
        <v>0.2016856830714765</v>
      </c>
      <c r="H83" s="76">
        <f t="shared" si="7"/>
        <v>-3.3685683071476444E-2</v>
      </c>
      <c r="I83" s="44">
        <v>0</v>
      </c>
      <c r="J83" s="45">
        <f t="shared" si="8"/>
        <v>7.833333333333338E-2</v>
      </c>
      <c r="K83" s="45">
        <f t="shared" si="9"/>
        <v>0.19233114032978399</v>
      </c>
      <c r="L83" s="45">
        <f t="shared" si="10"/>
        <v>-3.5664473663117244E-2</v>
      </c>
      <c r="M83" s="44">
        <v>0</v>
      </c>
    </row>
    <row r="84" spans="2:13">
      <c r="D84" s="77" t="s">
        <v>19</v>
      </c>
      <c r="E84" s="70">
        <f>(SUM(E59:E83)-E62)/(E85-E86)</f>
        <v>7.833333333333338E-2</v>
      </c>
      <c r="H84" s="77"/>
      <c r="I84" s="78"/>
    </row>
    <row r="85" spans="2:13">
      <c r="D85" s="35" t="s">
        <v>5</v>
      </c>
      <c r="E85" s="1">
        <v>25</v>
      </c>
    </row>
    <row r="86" spans="2:13">
      <c r="D86" s="35" t="s">
        <v>18</v>
      </c>
      <c r="E86" s="1">
        <v>1</v>
      </c>
    </row>
  </sheetData>
  <mergeCells count="2">
    <mergeCell ref="D2:F2"/>
    <mergeCell ref="D55:F5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AF6F1-2768-4683-AF71-E006F502116A}">
  <dimension ref="B1:K84"/>
  <sheetViews>
    <sheetView topLeftCell="A49" zoomScaleNormal="100" workbookViewId="0">
      <selection activeCell="N95" sqref="N95"/>
    </sheetView>
  </sheetViews>
  <sheetFormatPr defaultRowHeight="15"/>
  <cols>
    <col min="2" max="2" width="10" customWidth="1"/>
    <col min="3" max="3" width="14.42578125" customWidth="1"/>
    <col min="4" max="4" width="13.28515625" customWidth="1"/>
    <col min="5" max="5" width="11.140625" customWidth="1"/>
  </cols>
  <sheetData>
    <row r="1" spans="2:8" ht="21">
      <c r="B1" s="9" t="s">
        <v>68</v>
      </c>
    </row>
    <row r="2" spans="2:8" ht="18.75" customHeight="1">
      <c r="B2" s="9"/>
      <c r="D2" s="129" t="s">
        <v>65</v>
      </c>
      <c r="E2" s="130"/>
      <c r="F2" s="131"/>
    </row>
    <row r="3" spans="2:8" ht="15.75" thickBot="1">
      <c r="F3" s="25" t="s">
        <v>27</v>
      </c>
    </row>
    <row r="4" spans="2:8" ht="30.75" customHeight="1" thickBot="1">
      <c r="B4" s="37" t="s">
        <v>0</v>
      </c>
      <c r="C4" s="66" t="s">
        <v>69</v>
      </c>
      <c r="D4" s="85" t="s">
        <v>70</v>
      </c>
      <c r="E4" s="75" t="s">
        <v>63</v>
      </c>
      <c r="F4" s="14" t="s">
        <v>10</v>
      </c>
      <c r="G4" s="6" t="s">
        <v>11</v>
      </c>
      <c r="H4" s="6" t="s">
        <v>12</v>
      </c>
    </row>
    <row r="5" spans="2:8" ht="15.75" thickBot="1">
      <c r="B5" s="38">
        <v>1</v>
      </c>
      <c r="C5" s="39">
        <v>650</v>
      </c>
      <c r="D5" s="42">
        <v>70</v>
      </c>
      <c r="E5" s="45">
        <f>D5/C5</f>
        <v>0.1076923076923077</v>
      </c>
      <c r="F5" s="89">
        <f>$C$31</f>
        <v>0.11691607026675342</v>
      </c>
      <c r="G5" s="89">
        <f>F5+3*SQRT(($C$31*(1-$C$31))/(C5))</f>
        <v>0.15472572155847841</v>
      </c>
      <c r="H5" s="89">
        <f>F5-3*SQRT(($C$31*(1-$C$31))/(C5))</f>
        <v>7.9106418975028431E-2</v>
      </c>
    </row>
    <row r="6" spans="2:8" ht="15.75" thickBot="1">
      <c r="B6" s="38">
        <v>2</v>
      </c>
      <c r="C6" s="39">
        <v>510</v>
      </c>
      <c r="D6" s="39">
        <v>74</v>
      </c>
      <c r="E6" s="45">
        <f>D6/C6</f>
        <v>0.14509803921568629</v>
      </c>
      <c r="F6" s="89">
        <f>$C$31</f>
        <v>0.11691607026675342</v>
      </c>
      <c r="G6" s="89">
        <f t="shared" ref="G6:G7" si="0">F6+3*SQRT(($C$31*(1-$C$31))/(C6))</f>
        <v>0.15960096967270804</v>
      </c>
      <c r="H6" s="89">
        <f t="shared" ref="H6:H29" si="1">F6-3*SQRT(($C$31*(1-$C$31))/(C6))</f>
        <v>7.4231170860798806E-2</v>
      </c>
    </row>
    <row r="7" spans="2:8" ht="15.75" thickBot="1">
      <c r="B7" s="38">
        <v>3</v>
      </c>
      <c r="C7" s="39">
        <v>600</v>
      </c>
      <c r="D7" s="39">
        <v>58</v>
      </c>
      <c r="E7" s="45">
        <f t="shared" ref="E7:E29" si="2">D7/C7</f>
        <v>9.6666666666666665E-2</v>
      </c>
      <c r="F7" s="89">
        <f t="shared" ref="F7:F29" si="3">$C$31</f>
        <v>0.11691607026675342</v>
      </c>
      <c r="G7" s="89">
        <f t="shared" si="0"/>
        <v>0.15626960303958076</v>
      </c>
      <c r="H7" s="89">
        <f t="shared" si="1"/>
        <v>7.7562537493926081E-2</v>
      </c>
    </row>
    <row r="8" spans="2:8" ht="15.75" thickBot="1">
      <c r="B8" s="38">
        <v>4</v>
      </c>
      <c r="C8" s="39">
        <v>590</v>
      </c>
      <c r="D8" s="39">
        <v>61</v>
      </c>
      <c r="E8" s="45">
        <f t="shared" si="2"/>
        <v>0.10338983050847457</v>
      </c>
      <c r="F8" s="89">
        <f t="shared" si="3"/>
        <v>0.11691607026675342</v>
      </c>
      <c r="G8" s="89">
        <f t="shared" ref="G8:G29" si="4">F8+3*SQRT(($C$31*(1-$C$31))/(C8))</f>
        <v>0.1566017062503906</v>
      </c>
      <c r="H8" s="89">
        <f t="shared" si="1"/>
        <v>7.7230434283116253E-2</v>
      </c>
    </row>
    <row r="9" spans="2:8" ht="15.75" thickBot="1">
      <c r="B9" s="38">
        <v>5</v>
      </c>
      <c r="C9" s="39">
        <v>630</v>
      </c>
      <c r="D9" s="39">
        <v>65</v>
      </c>
      <c r="E9" s="45">
        <f t="shared" si="2"/>
        <v>0.10317460317460317</v>
      </c>
      <c r="F9" s="89">
        <f t="shared" si="3"/>
        <v>0.11691607026675342</v>
      </c>
      <c r="G9" s="89">
        <f t="shared" si="4"/>
        <v>0.15532118577053811</v>
      </c>
      <c r="H9" s="89">
        <f t="shared" si="1"/>
        <v>7.8510954762968738E-2</v>
      </c>
    </row>
    <row r="10" spans="2:8" ht="15.75" thickBot="1">
      <c r="B10" s="38">
        <v>6</v>
      </c>
      <c r="C10" s="39">
        <v>650</v>
      </c>
      <c r="D10" s="39">
        <v>108</v>
      </c>
      <c r="E10" s="45">
        <f t="shared" si="2"/>
        <v>0.16615384615384615</v>
      </c>
      <c r="F10" s="89">
        <f t="shared" si="3"/>
        <v>0.11691607026675342</v>
      </c>
      <c r="G10" s="89">
        <f t="shared" si="4"/>
        <v>0.15472572155847841</v>
      </c>
      <c r="H10" s="89">
        <f t="shared" si="1"/>
        <v>7.9106418975028431E-2</v>
      </c>
    </row>
    <row r="11" spans="2:8" ht="15.75" thickBot="1">
      <c r="B11" s="38">
        <v>7</v>
      </c>
      <c r="C11" s="39">
        <v>700</v>
      </c>
      <c r="D11" s="39">
        <v>82</v>
      </c>
      <c r="E11" s="45">
        <f t="shared" si="2"/>
        <v>0.11714285714285715</v>
      </c>
      <c r="F11" s="89">
        <f t="shared" si="3"/>
        <v>0.11691607026675342</v>
      </c>
      <c r="G11" s="89">
        <f t="shared" si="4"/>
        <v>0.15335036190489479</v>
      </c>
      <c r="H11" s="89">
        <f t="shared" si="1"/>
        <v>8.0481778628612055E-2</v>
      </c>
    </row>
    <row r="12" spans="2:8" ht="15.75" thickBot="1">
      <c r="B12" s="38">
        <v>8</v>
      </c>
      <c r="C12" s="39">
        <v>740</v>
      </c>
      <c r="D12" s="39">
        <v>51</v>
      </c>
      <c r="E12" s="45">
        <f t="shared" si="2"/>
        <v>6.8918918918918923E-2</v>
      </c>
      <c r="F12" s="89">
        <f t="shared" si="3"/>
        <v>0.11691607026675342</v>
      </c>
      <c r="G12" s="89">
        <f t="shared" si="4"/>
        <v>0.15235197214494098</v>
      </c>
      <c r="H12" s="89">
        <f t="shared" si="1"/>
        <v>8.1480168388565866E-2</v>
      </c>
    </row>
    <row r="13" spans="2:8" ht="15.75" thickBot="1">
      <c r="B13" s="38">
        <v>9</v>
      </c>
      <c r="C13" s="39">
        <v>580</v>
      </c>
      <c r="D13" s="39">
        <v>80</v>
      </c>
      <c r="E13" s="45">
        <f t="shared" si="2"/>
        <v>0.13793103448275862</v>
      </c>
      <c r="F13" s="89">
        <f t="shared" si="3"/>
        <v>0.11691607026675342</v>
      </c>
      <c r="G13" s="89">
        <f t="shared" si="4"/>
        <v>0.15694236173445295</v>
      </c>
      <c r="H13" s="89">
        <f t="shared" si="1"/>
        <v>7.6889778799053898E-2</v>
      </c>
    </row>
    <row r="14" spans="2:8" ht="15.75" thickBot="1">
      <c r="B14" s="38">
        <v>10</v>
      </c>
      <c r="C14" s="39">
        <v>600</v>
      </c>
      <c r="D14" s="39">
        <v>90</v>
      </c>
      <c r="E14" s="45">
        <f t="shared" si="2"/>
        <v>0.15</v>
      </c>
      <c r="F14" s="89">
        <f t="shared" si="3"/>
        <v>0.11691607026675342</v>
      </c>
      <c r="G14" s="89">
        <f t="shared" si="4"/>
        <v>0.15626960303958076</v>
      </c>
      <c r="H14" s="89">
        <f t="shared" si="1"/>
        <v>7.7562537493926081E-2</v>
      </c>
    </row>
    <row r="15" spans="2:8" ht="15.75" thickBot="1">
      <c r="B15" s="38">
        <v>11</v>
      </c>
      <c r="C15" s="39">
        <v>670</v>
      </c>
      <c r="D15" s="39">
        <v>71</v>
      </c>
      <c r="E15" s="45">
        <f t="shared" si="2"/>
        <v>0.10597014925373134</v>
      </c>
      <c r="F15" s="89">
        <f t="shared" si="3"/>
        <v>0.11691607026675342</v>
      </c>
      <c r="G15" s="89">
        <f t="shared" si="4"/>
        <v>0.154157122984075</v>
      </c>
      <c r="H15" s="89">
        <f t="shared" si="1"/>
        <v>7.9675017549431848E-2</v>
      </c>
    </row>
    <row r="16" spans="2:8" ht="15.75" thickBot="1">
      <c r="B16" s="38">
        <v>12</v>
      </c>
      <c r="C16" s="39">
        <v>660</v>
      </c>
      <c r="D16" s="39">
        <v>75</v>
      </c>
      <c r="E16" s="45">
        <f t="shared" si="2"/>
        <v>0.11363636363636363</v>
      </c>
      <c r="F16" s="89">
        <f t="shared" si="3"/>
        <v>0.11691607026675342</v>
      </c>
      <c r="G16" s="89">
        <f t="shared" si="4"/>
        <v>0.15443819152029464</v>
      </c>
      <c r="H16" s="89">
        <f t="shared" si="1"/>
        <v>7.9393949013212201E-2</v>
      </c>
    </row>
    <row r="17" spans="2:8" ht="15.75" thickBot="1">
      <c r="B17" s="38">
        <v>13</v>
      </c>
      <c r="C17" s="39">
        <v>600</v>
      </c>
      <c r="D17" s="39">
        <v>77</v>
      </c>
      <c r="E17" s="45">
        <f t="shared" si="2"/>
        <v>0.12833333333333333</v>
      </c>
      <c r="F17" s="89">
        <f t="shared" si="3"/>
        <v>0.11691607026675342</v>
      </c>
      <c r="G17" s="89">
        <f t="shared" si="4"/>
        <v>0.15626960303958076</v>
      </c>
      <c r="H17" s="89">
        <f t="shared" si="1"/>
        <v>7.7562537493926081E-2</v>
      </c>
    </row>
    <row r="18" spans="2:8" ht="15.75" thickBot="1">
      <c r="B18" s="38">
        <v>14</v>
      </c>
      <c r="C18" s="39">
        <v>550</v>
      </c>
      <c r="D18" s="39">
        <v>78</v>
      </c>
      <c r="E18" s="45">
        <f t="shared" si="2"/>
        <v>0.14181818181818182</v>
      </c>
      <c r="F18" s="89">
        <f t="shared" si="3"/>
        <v>0.11691607026675342</v>
      </c>
      <c r="G18" s="89">
        <f t="shared" si="4"/>
        <v>0.15801949469877052</v>
      </c>
      <c r="H18" s="89">
        <f t="shared" si="1"/>
        <v>7.581264583473632E-2</v>
      </c>
    </row>
    <row r="19" spans="2:8" ht="15.75" thickBot="1">
      <c r="B19" s="38">
        <v>15</v>
      </c>
      <c r="C19" s="39">
        <v>540</v>
      </c>
      <c r="D19" s="39">
        <v>64</v>
      </c>
      <c r="E19" s="45">
        <f t="shared" si="2"/>
        <v>0.11851851851851852</v>
      </c>
      <c r="F19" s="89">
        <f t="shared" si="3"/>
        <v>0.11691607026675342</v>
      </c>
      <c r="G19" s="89">
        <f t="shared" si="4"/>
        <v>0.15839833611215876</v>
      </c>
      <c r="H19" s="89">
        <f t="shared" si="1"/>
        <v>7.5433804421348075E-2</v>
      </c>
    </row>
    <row r="20" spans="2:8" ht="15.75" thickBot="1">
      <c r="B20" s="38">
        <v>16</v>
      </c>
      <c r="C20" s="39">
        <v>610</v>
      </c>
      <c r="D20" s="39">
        <v>90</v>
      </c>
      <c r="E20" s="45">
        <f t="shared" si="2"/>
        <v>0.14754098360655737</v>
      </c>
      <c r="F20" s="89">
        <f t="shared" si="3"/>
        <v>0.11691607026675342</v>
      </c>
      <c r="G20" s="89">
        <f t="shared" si="4"/>
        <v>0.15594570014241929</v>
      </c>
      <c r="H20" s="89">
        <f t="shared" si="1"/>
        <v>7.7886440391087552E-2</v>
      </c>
    </row>
    <row r="21" spans="2:8" ht="15.75" thickBot="1">
      <c r="B21" s="38">
        <v>17</v>
      </c>
      <c r="C21" s="39">
        <v>670</v>
      </c>
      <c r="D21" s="39">
        <v>96</v>
      </c>
      <c r="E21" s="45">
        <f t="shared" si="2"/>
        <v>0.14328358208955225</v>
      </c>
      <c r="F21" s="89">
        <f t="shared" si="3"/>
        <v>0.11691607026675342</v>
      </c>
      <c r="G21" s="89">
        <f t="shared" si="4"/>
        <v>0.154157122984075</v>
      </c>
      <c r="H21" s="89">
        <f t="shared" si="1"/>
        <v>7.9675017549431848E-2</v>
      </c>
    </row>
    <row r="22" spans="2:8" ht="15.75" thickBot="1">
      <c r="B22" s="38">
        <v>18</v>
      </c>
      <c r="C22" s="39">
        <v>660</v>
      </c>
      <c r="D22" s="39">
        <v>99</v>
      </c>
      <c r="E22" s="45">
        <f t="shared" si="2"/>
        <v>0.15</v>
      </c>
      <c r="F22" s="89">
        <f t="shared" si="3"/>
        <v>0.11691607026675342</v>
      </c>
      <c r="G22" s="89">
        <f t="shared" si="4"/>
        <v>0.15443819152029464</v>
      </c>
      <c r="H22" s="89">
        <f t="shared" si="1"/>
        <v>7.9393949013212201E-2</v>
      </c>
    </row>
    <row r="23" spans="2:8" ht="15.75" thickBot="1">
      <c r="B23" s="38">
        <v>19</v>
      </c>
      <c r="C23" s="39">
        <v>650</v>
      </c>
      <c r="D23" s="39">
        <v>78</v>
      </c>
      <c r="E23" s="45">
        <f t="shared" si="2"/>
        <v>0.12</v>
      </c>
      <c r="F23" s="89">
        <f t="shared" si="3"/>
        <v>0.11691607026675342</v>
      </c>
      <c r="G23" s="89">
        <f t="shared" si="4"/>
        <v>0.15472572155847841</v>
      </c>
      <c r="H23" s="89">
        <f t="shared" si="1"/>
        <v>7.9106418975028431E-2</v>
      </c>
    </row>
    <row r="24" spans="2:8" ht="15.75" thickBot="1">
      <c r="B24" s="38">
        <v>20</v>
      </c>
      <c r="C24" s="39">
        <v>590</v>
      </c>
      <c r="D24" s="39">
        <v>60</v>
      </c>
      <c r="E24" s="45">
        <f t="shared" si="2"/>
        <v>0.10169491525423729</v>
      </c>
      <c r="F24" s="89">
        <f t="shared" si="3"/>
        <v>0.11691607026675342</v>
      </c>
      <c r="G24" s="89">
        <f t="shared" si="4"/>
        <v>0.1566017062503906</v>
      </c>
      <c r="H24" s="89">
        <f t="shared" si="1"/>
        <v>7.7230434283116253E-2</v>
      </c>
    </row>
    <row r="25" spans="2:8" ht="15.75" thickBot="1">
      <c r="B25" s="38">
        <v>21</v>
      </c>
      <c r="C25" s="39">
        <v>650</v>
      </c>
      <c r="D25" s="39">
        <v>56</v>
      </c>
      <c r="E25" s="45">
        <f t="shared" si="2"/>
        <v>8.615384615384615E-2</v>
      </c>
      <c r="F25" s="89">
        <f t="shared" si="3"/>
        <v>0.11691607026675342</v>
      </c>
      <c r="G25" s="89">
        <f t="shared" si="4"/>
        <v>0.15472572155847841</v>
      </c>
      <c r="H25" s="89">
        <f t="shared" si="1"/>
        <v>7.9106418975028431E-2</v>
      </c>
    </row>
    <row r="26" spans="2:8" ht="15.75" thickBot="1">
      <c r="B26" s="38">
        <v>22</v>
      </c>
      <c r="C26" s="39">
        <v>640</v>
      </c>
      <c r="D26" s="39">
        <v>55</v>
      </c>
      <c r="E26" s="45">
        <f t="shared" si="2"/>
        <v>8.59375E-2</v>
      </c>
      <c r="F26" s="89">
        <f t="shared" si="3"/>
        <v>0.11691607026675342</v>
      </c>
      <c r="G26" s="89">
        <f t="shared" si="4"/>
        <v>0.15501996452765043</v>
      </c>
      <c r="H26" s="89">
        <f t="shared" si="1"/>
        <v>7.881217600585641E-2</v>
      </c>
    </row>
    <row r="27" spans="2:8" ht="15.75" thickBot="1">
      <c r="B27" s="38">
        <v>23</v>
      </c>
      <c r="C27" s="39">
        <v>580</v>
      </c>
      <c r="D27" s="39">
        <v>57</v>
      </c>
      <c r="E27" s="45">
        <f t="shared" si="2"/>
        <v>9.8275862068965519E-2</v>
      </c>
      <c r="F27" s="89">
        <f t="shared" si="3"/>
        <v>0.11691607026675342</v>
      </c>
      <c r="G27" s="89">
        <f t="shared" si="4"/>
        <v>0.15694236173445295</v>
      </c>
      <c r="H27" s="89">
        <f t="shared" si="1"/>
        <v>7.6889778799053898E-2</v>
      </c>
    </row>
    <row r="28" spans="2:8" ht="15.75" thickBot="1">
      <c r="B28" s="38">
        <v>24</v>
      </c>
      <c r="C28" s="39">
        <v>530</v>
      </c>
      <c r="D28" s="39">
        <v>58</v>
      </c>
      <c r="E28" s="45">
        <f t="shared" si="2"/>
        <v>0.10943396226415095</v>
      </c>
      <c r="F28" s="89">
        <f t="shared" si="3"/>
        <v>0.11691607026675342</v>
      </c>
      <c r="G28" s="89">
        <f t="shared" si="4"/>
        <v>0.15878784950129765</v>
      </c>
      <c r="H28" s="89">
        <f t="shared" si="1"/>
        <v>7.5044291032209193E-2</v>
      </c>
    </row>
    <row r="29" spans="2:8" ht="15.75" thickBot="1">
      <c r="B29" s="38">
        <v>25</v>
      </c>
      <c r="C29" s="39">
        <v>520</v>
      </c>
      <c r="D29" s="39">
        <v>44</v>
      </c>
      <c r="E29" s="45">
        <f t="shared" si="2"/>
        <v>8.461538461538462E-2</v>
      </c>
      <c r="F29" s="89">
        <f t="shared" si="3"/>
        <v>0.11691607026675342</v>
      </c>
      <c r="G29" s="89">
        <f t="shared" si="4"/>
        <v>0.15918854551368333</v>
      </c>
      <c r="H29" s="89">
        <f t="shared" si="1"/>
        <v>7.4643595019823511E-2</v>
      </c>
    </row>
    <row r="30" spans="2:8">
      <c r="B30" s="35" t="s">
        <v>71</v>
      </c>
      <c r="C30" s="1">
        <f>SUM(C5:C29)</f>
        <v>15370</v>
      </c>
      <c r="D30" s="1">
        <f>SUM(D5:D29)</f>
        <v>1797</v>
      </c>
    </row>
    <row r="31" spans="2:8">
      <c r="B31" s="53" t="s">
        <v>72</v>
      </c>
      <c r="C31" s="2">
        <f>D30/C30</f>
        <v>0.11691607026675342</v>
      </c>
    </row>
    <row r="53" spans="2:11" ht="18.75">
      <c r="D53" s="129" t="s">
        <v>67</v>
      </c>
      <c r="E53" s="130"/>
      <c r="F53" s="131"/>
    </row>
    <row r="55" spans="2:11" ht="15.75" thickBot="1">
      <c r="F55" s="25" t="s">
        <v>27</v>
      </c>
      <c r="I55" s="25" t="s">
        <v>39</v>
      </c>
    </row>
    <row r="56" spans="2:11" ht="30.75" thickBot="1">
      <c r="B56" s="37" t="s">
        <v>0</v>
      </c>
      <c r="C56" s="66" t="s">
        <v>69</v>
      </c>
      <c r="D56" s="85" t="s">
        <v>70</v>
      </c>
      <c r="E56" s="75" t="s">
        <v>63</v>
      </c>
      <c r="F56" s="14" t="s">
        <v>10</v>
      </c>
      <c r="G56" s="6" t="s">
        <v>11</v>
      </c>
      <c r="H56" s="6" t="s">
        <v>12</v>
      </c>
      <c r="I56" s="14" t="s">
        <v>10</v>
      </c>
      <c r="J56" s="6" t="s">
        <v>11</v>
      </c>
      <c r="K56" s="6" t="s">
        <v>12</v>
      </c>
    </row>
    <row r="57" spans="2:11" ht="15.75" thickBot="1">
      <c r="B57" s="38">
        <v>1</v>
      </c>
      <c r="C57" s="39">
        <v>650</v>
      </c>
      <c r="D57" s="42">
        <v>70</v>
      </c>
      <c r="E57" s="45">
        <f>D57/C57</f>
        <v>0.1076923076923077</v>
      </c>
      <c r="F57" s="89">
        <f>$C$31</f>
        <v>0.11691607026675342</v>
      </c>
      <c r="G57" s="89">
        <f>F57+3*SQRT(($C$31*(1-$C$31))/(C57))</f>
        <v>0.15472572155847841</v>
      </c>
      <c r="H57" s="89">
        <f>F57-3*SQRT(($C$31*(1-$C$31))/(C57))</f>
        <v>7.9106418975028431E-2</v>
      </c>
      <c r="I57" s="89">
        <f>$C$84</f>
        <v>0.11716738197424893</v>
      </c>
      <c r="J57" s="89">
        <f>I57+3*SQRT(($C$84*(1-$C$84))/(C57))</f>
        <v>0.15501226129822179</v>
      </c>
      <c r="K57" s="89">
        <f>I57-3*SQRT(($C$84*(1-$C$84))/(C57))</f>
        <v>7.9322502650276072E-2</v>
      </c>
    </row>
    <row r="58" spans="2:11" ht="15.75" thickBot="1">
      <c r="B58" s="38">
        <v>2</v>
      </c>
      <c r="C58" s="39">
        <v>510</v>
      </c>
      <c r="D58" s="39">
        <v>74</v>
      </c>
      <c r="E58" s="45">
        <f>D58/C58</f>
        <v>0.14509803921568629</v>
      </c>
      <c r="F58" s="89">
        <f>$C$31</f>
        <v>0.11691607026675342</v>
      </c>
      <c r="G58" s="89">
        <f t="shared" ref="G58:G81" si="5">F58+3*SQRT(($C$31*(1-$C$31))/(C58))</f>
        <v>0.15960096967270804</v>
      </c>
      <c r="H58" s="89">
        <f t="shared" ref="H58:H81" si="6">F58-3*SQRT(($C$31*(1-$C$31))/(C58))</f>
        <v>7.4231170860798806E-2</v>
      </c>
      <c r="I58" s="89">
        <f t="shared" ref="I58:I81" si="7">$C$84</f>
        <v>0.11716738197424893</v>
      </c>
      <c r="J58" s="89">
        <f>I58+3*SQRT(($C$84*(1-$C$84))/(C58))</f>
        <v>0.15989205178171209</v>
      </c>
      <c r="K58" s="89">
        <f>I58-3*SQRT(($C$84*(1-$C$84))/(C58))</f>
        <v>7.4442712166785774E-2</v>
      </c>
    </row>
    <row r="59" spans="2:11" ht="15.75" thickBot="1">
      <c r="B59" s="38">
        <v>3</v>
      </c>
      <c r="C59" s="39">
        <v>600</v>
      </c>
      <c r="D59" s="39">
        <v>58</v>
      </c>
      <c r="E59" s="45">
        <f t="shared" ref="E59:E81" si="8">D59/C59</f>
        <v>9.6666666666666665E-2</v>
      </c>
      <c r="F59" s="89">
        <f t="shared" ref="F59:F81" si="9">$C$31</f>
        <v>0.11691607026675342</v>
      </c>
      <c r="G59" s="89">
        <f t="shared" si="5"/>
        <v>0.15626960303958076</v>
      </c>
      <c r="H59" s="89">
        <f t="shared" si="6"/>
        <v>7.7562537493926081E-2</v>
      </c>
      <c r="I59" s="89">
        <f t="shared" si="7"/>
        <v>0.11716738197424893</v>
      </c>
      <c r="J59" s="89">
        <f>I59+3*SQRT(($C$84*(1-$C$84))/(C59))</f>
        <v>0.15655758124555549</v>
      </c>
      <c r="K59" s="89">
        <f t="shared" ref="K59:K81" si="10">I59-3*SQRT(($C$84*(1-$C$84))/(C59))</f>
        <v>7.7777182702942371E-2</v>
      </c>
    </row>
    <row r="60" spans="2:11" ht="15.75" thickBot="1">
      <c r="B60" s="38">
        <v>4</v>
      </c>
      <c r="C60" s="39">
        <v>590</v>
      </c>
      <c r="D60" s="39">
        <v>61</v>
      </c>
      <c r="E60" s="45">
        <f t="shared" si="8"/>
        <v>0.10338983050847457</v>
      </c>
      <c r="F60" s="89">
        <f t="shared" si="9"/>
        <v>0.11691607026675342</v>
      </c>
      <c r="G60" s="89">
        <f t="shared" si="5"/>
        <v>0.1566017062503906</v>
      </c>
      <c r="H60" s="89">
        <f t="shared" si="6"/>
        <v>7.7230434283116253E-2</v>
      </c>
      <c r="I60" s="89">
        <f t="shared" si="7"/>
        <v>0.11716738197424893</v>
      </c>
      <c r="J60" s="89">
        <f>I60+3*SQRT(($C$84*(1-$C$84))/(C60))</f>
        <v>0.15688999388377925</v>
      </c>
      <c r="K60" s="89">
        <f t="shared" si="10"/>
        <v>7.7444770064718615E-2</v>
      </c>
    </row>
    <row r="61" spans="2:11" ht="15.75" thickBot="1">
      <c r="B61" s="38">
        <v>5</v>
      </c>
      <c r="C61" s="39">
        <v>630</v>
      </c>
      <c r="D61" s="39">
        <v>65</v>
      </c>
      <c r="E61" s="45">
        <f t="shared" si="8"/>
        <v>0.10317460317460317</v>
      </c>
      <c r="F61" s="89">
        <f t="shared" si="9"/>
        <v>0.11691607026675342</v>
      </c>
      <c r="G61" s="89">
        <f t="shared" si="5"/>
        <v>0.15532118577053811</v>
      </c>
      <c r="H61" s="89">
        <f t="shared" si="6"/>
        <v>7.8510954762968738E-2</v>
      </c>
      <c r="I61" s="89">
        <f t="shared" si="7"/>
        <v>0.11716738197424893</v>
      </c>
      <c r="J61" s="89">
        <f t="shared" ref="J61:J81" si="11">I61+3*SQRT(($C$84*(1-$C$84))/(C61))</f>
        <v>0.15560828031657425</v>
      </c>
      <c r="K61" s="89">
        <f t="shared" si="10"/>
        <v>7.8726483631923597E-2</v>
      </c>
    </row>
    <row r="62" spans="2:11" ht="15.75" thickBot="1">
      <c r="B62" s="91">
        <v>6</v>
      </c>
      <c r="C62" s="92">
        <v>650</v>
      </c>
      <c r="D62" s="92">
        <v>108</v>
      </c>
      <c r="E62" s="93">
        <f t="shared" si="8"/>
        <v>0.16615384615384615</v>
      </c>
      <c r="F62" s="94">
        <f t="shared" si="9"/>
        <v>0.11691607026675342</v>
      </c>
      <c r="G62" s="94">
        <f t="shared" si="5"/>
        <v>0.15472572155847841</v>
      </c>
      <c r="H62" s="94">
        <f t="shared" si="6"/>
        <v>7.9106418975028431E-2</v>
      </c>
      <c r="I62" s="94">
        <f t="shared" si="7"/>
        <v>0.11716738197424893</v>
      </c>
      <c r="J62" s="94">
        <f t="shared" si="11"/>
        <v>0.15501226129822179</v>
      </c>
      <c r="K62" s="94">
        <f t="shared" si="10"/>
        <v>7.9322502650276072E-2</v>
      </c>
    </row>
    <row r="63" spans="2:11" ht="15.75" thickBot="1">
      <c r="B63" s="38">
        <v>7</v>
      </c>
      <c r="C63" s="39">
        <v>700</v>
      </c>
      <c r="D63" s="39">
        <v>82</v>
      </c>
      <c r="E63" s="45">
        <f t="shared" si="8"/>
        <v>0.11714285714285715</v>
      </c>
      <c r="F63" s="89">
        <f t="shared" si="9"/>
        <v>0.11691607026675342</v>
      </c>
      <c r="G63" s="89">
        <f t="shared" si="5"/>
        <v>0.15335036190489479</v>
      </c>
      <c r="H63" s="89">
        <f t="shared" si="6"/>
        <v>8.0481778628612055E-2</v>
      </c>
      <c r="I63" s="89">
        <f t="shared" si="7"/>
        <v>0.11716738197424893</v>
      </c>
      <c r="J63" s="89">
        <f t="shared" si="11"/>
        <v>0.15363562019367066</v>
      </c>
      <c r="K63" s="89">
        <f t="shared" si="10"/>
        <v>8.0699143754827202E-2</v>
      </c>
    </row>
    <row r="64" spans="2:11" ht="15.75" thickBot="1">
      <c r="B64" s="91">
        <v>8</v>
      </c>
      <c r="C64" s="92">
        <v>740</v>
      </c>
      <c r="D64" s="92">
        <v>51</v>
      </c>
      <c r="E64" s="93">
        <f t="shared" si="8"/>
        <v>6.8918918918918923E-2</v>
      </c>
      <c r="F64" s="94">
        <f t="shared" si="9"/>
        <v>0.11691607026675342</v>
      </c>
      <c r="G64" s="94">
        <f t="shared" si="5"/>
        <v>0.15235197214494098</v>
      </c>
      <c r="H64" s="94">
        <f t="shared" si="6"/>
        <v>8.1480168388565866E-2</v>
      </c>
      <c r="I64" s="94">
        <f t="shared" si="7"/>
        <v>0.11716738197424893</v>
      </c>
      <c r="J64" s="94">
        <f t="shared" si="11"/>
        <v>0.15263630021337737</v>
      </c>
      <c r="K64" s="94">
        <f t="shared" si="10"/>
        <v>8.1698463735120477E-2</v>
      </c>
    </row>
    <row r="65" spans="2:11" ht="15.75" thickBot="1">
      <c r="B65" s="38">
        <v>9</v>
      </c>
      <c r="C65" s="39">
        <v>580</v>
      </c>
      <c r="D65" s="39">
        <v>80</v>
      </c>
      <c r="E65" s="45">
        <f t="shared" si="8"/>
        <v>0.13793103448275862</v>
      </c>
      <c r="F65" s="89">
        <f t="shared" si="9"/>
        <v>0.11691607026675342</v>
      </c>
      <c r="G65" s="89">
        <f t="shared" si="5"/>
        <v>0.15694236173445295</v>
      </c>
      <c r="H65" s="89">
        <f t="shared" si="6"/>
        <v>7.6889778799053898E-2</v>
      </c>
      <c r="I65" s="89">
        <f t="shared" si="7"/>
        <v>0.11716738197424893</v>
      </c>
      <c r="J65" s="89">
        <f t="shared" si="11"/>
        <v>0.15723096676358497</v>
      </c>
      <c r="K65" s="89">
        <f t="shared" si="10"/>
        <v>7.7103797184912892E-2</v>
      </c>
    </row>
    <row r="66" spans="2:11" ht="15.75" thickBot="1">
      <c r="B66" s="38">
        <v>10</v>
      </c>
      <c r="C66" s="39">
        <v>600</v>
      </c>
      <c r="D66" s="39">
        <v>90</v>
      </c>
      <c r="E66" s="45">
        <f t="shared" si="8"/>
        <v>0.15</v>
      </c>
      <c r="F66" s="89">
        <f t="shared" si="9"/>
        <v>0.11691607026675342</v>
      </c>
      <c r="G66" s="89">
        <f t="shared" si="5"/>
        <v>0.15626960303958076</v>
      </c>
      <c r="H66" s="89">
        <f t="shared" si="6"/>
        <v>7.7562537493926081E-2</v>
      </c>
      <c r="I66" s="89">
        <f t="shared" si="7"/>
        <v>0.11716738197424893</v>
      </c>
      <c r="J66" s="89">
        <f t="shared" si="11"/>
        <v>0.15655758124555549</v>
      </c>
      <c r="K66" s="89">
        <f t="shared" si="10"/>
        <v>7.7777182702942371E-2</v>
      </c>
    </row>
    <row r="67" spans="2:11" ht="15.75" thickBot="1">
      <c r="B67" s="38">
        <v>11</v>
      </c>
      <c r="C67" s="39">
        <v>670</v>
      </c>
      <c r="D67" s="39">
        <v>71</v>
      </c>
      <c r="E67" s="45">
        <f t="shared" si="8"/>
        <v>0.10597014925373134</v>
      </c>
      <c r="F67" s="89">
        <f t="shared" si="9"/>
        <v>0.11691607026675342</v>
      </c>
      <c r="G67" s="89">
        <f t="shared" si="5"/>
        <v>0.154157122984075</v>
      </c>
      <c r="H67" s="89">
        <f t="shared" si="6"/>
        <v>7.9675017549431848E-2</v>
      </c>
      <c r="I67" s="89">
        <f t="shared" si="7"/>
        <v>0.11716738197424893</v>
      </c>
      <c r="J67" s="89">
        <f t="shared" si="11"/>
        <v>0.1544431329487945</v>
      </c>
      <c r="K67" s="89">
        <f t="shared" si="10"/>
        <v>7.9891630999703367E-2</v>
      </c>
    </row>
    <row r="68" spans="2:11" ht="15.75" thickBot="1">
      <c r="B68" s="38">
        <v>12</v>
      </c>
      <c r="C68" s="39">
        <v>660</v>
      </c>
      <c r="D68" s="39">
        <v>75</v>
      </c>
      <c r="E68" s="45">
        <f t="shared" si="8"/>
        <v>0.11363636363636363</v>
      </c>
      <c r="F68" s="89">
        <f t="shared" si="9"/>
        <v>0.11691607026675342</v>
      </c>
      <c r="G68" s="89">
        <f t="shared" si="5"/>
        <v>0.15443819152029464</v>
      </c>
      <c r="H68" s="89">
        <f t="shared" si="6"/>
        <v>7.9393949013212201E-2</v>
      </c>
      <c r="I68" s="89">
        <f t="shared" si="7"/>
        <v>0.11716738197424893</v>
      </c>
      <c r="J68" s="89">
        <f t="shared" si="11"/>
        <v>0.15472446336236872</v>
      </c>
      <c r="K68" s="89">
        <f t="shared" si="10"/>
        <v>7.9610300586129126E-2</v>
      </c>
    </row>
    <row r="69" spans="2:11" ht="15.75" thickBot="1">
      <c r="B69" s="38">
        <v>13</v>
      </c>
      <c r="C69" s="39">
        <v>600</v>
      </c>
      <c r="D69" s="39">
        <v>77</v>
      </c>
      <c r="E69" s="45">
        <f t="shared" si="8"/>
        <v>0.12833333333333333</v>
      </c>
      <c r="F69" s="89">
        <f t="shared" si="9"/>
        <v>0.11691607026675342</v>
      </c>
      <c r="G69" s="89">
        <f t="shared" si="5"/>
        <v>0.15626960303958076</v>
      </c>
      <c r="H69" s="89">
        <f t="shared" si="6"/>
        <v>7.7562537493926081E-2</v>
      </c>
      <c r="I69" s="89">
        <f t="shared" si="7"/>
        <v>0.11716738197424893</v>
      </c>
      <c r="J69" s="89">
        <f t="shared" si="11"/>
        <v>0.15655758124555549</v>
      </c>
      <c r="K69" s="89">
        <f t="shared" si="10"/>
        <v>7.7777182702942371E-2</v>
      </c>
    </row>
    <row r="70" spans="2:11" ht="15.75" thickBot="1">
      <c r="B70" s="38">
        <v>14</v>
      </c>
      <c r="C70" s="39">
        <v>550</v>
      </c>
      <c r="D70" s="39">
        <v>78</v>
      </c>
      <c r="E70" s="45">
        <f t="shared" si="8"/>
        <v>0.14181818181818182</v>
      </c>
      <c r="F70" s="89">
        <f t="shared" si="9"/>
        <v>0.11691607026675342</v>
      </c>
      <c r="G70" s="89">
        <f t="shared" si="5"/>
        <v>0.15801949469877052</v>
      </c>
      <c r="H70" s="89">
        <f t="shared" si="6"/>
        <v>7.581264583473632E-2</v>
      </c>
      <c r="I70" s="89">
        <f t="shared" si="7"/>
        <v>0.11716738197424893</v>
      </c>
      <c r="J70" s="89">
        <f t="shared" si="11"/>
        <v>0.15830910331491024</v>
      </c>
      <c r="K70" s="89">
        <f t="shared" si="10"/>
        <v>7.6025660633587622E-2</v>
      </c>
    </row>
    <row r="71" spans="2:11" ht="15.75" thickBot="1">
      <c r="B71" s="38">
        <v>15</v>
      </c>
      <c r="C71" s="39">
        <v>540</v>
      </c>
      <c r="D71" s="39">
        <v>64</v>
      </c>
      <c r="E71" s="45">
        <f t="shared" si="8"/>
        <v>0.11851851851851852</v>
      </c>
      <c r="F71" s="89">
        <f t="shared" si="9"/>
        <v>0.11691607026675342</v>
      </c>
      <c r="G71" s="89">
        <f t="shared" si="5"/>
        <v>0.15839833611215876</v>
      </c>
      <c r="H71" s="89">
        <f t="shared" si="6"/>
        <v>7.5433804421348075E-2</v>
      </c>
      <c r="I71" s="89">
        <f t="shared" si="7"/>
        <v>0.11716738197424893</v>
      </c>
      <c r="J71" s="89">
        <f t="shared" si="11"/>
        <v>0.15868829770266013</v>
      </c>
      <c r="K71" s="89">
        <f t="shared" si="10"/>
        <v>7.5646466245837748E-2</v>
      </c>
    </row>
    <row r="72" spans="2:11" ht="15.75" thickBot="1">
      <c r="B72" s="38">
        <v>16</v>
      </c>
      <c r="C72" s="39">
        <v>610</v>
      </c>
      <c r="D72" s="39">
        <v>90</v>
      </c>
      <c r="E72" s="45">
        <f t="shared" si="8"/>
        <v>0.14754098360655737</v>
      </c>
      <c r="F72" s="89">
        <f t="shared" si="9"/>
        <v>0.11691607026675342</v>
      </c>
      <c r="G72" s="89">
        <f t="shared" si="5"/>
        <v>0.15594570014241929</v>
      </c>
      <c r="H72" s="89">
        <f t="shared" si="6"/>
        <v>7.7886440391087552E-2</v>
      </c>
      <c r="I72" s="89">
        <f t="shared" si="7"/>
        <v>0.11716738197424893</v>
      </c>
      <c r="J72" s="89">
        <f t="shared" si="11"/>
        <v>0.15623337656138156</v>
      </c>
      <c r="K72" s="89">
        <f t="shared" si="10"/>
        <v>7.8101387387116306E-2</v>
      </c>
    </row>
    <row r="73" spans="2:11" ht="15.75" thickBot="1">
      <c r="B73" s="38">
        <v>17</v>
      </c>
      <c r="C73" s="39">
        <v>670</v>
      </c>
      <c r="D73" s="39">
        <v>96</v>
      </c>
      <c r="E73" s="45">
        <f t="shared" si="8"/>
        <v>0.14328358208955225</v>
      </c>
      <c r="F73" s="89">
        <f t="shared" si="9"/>
        <v>0.11691607026675342</v>
      </c>
      <c r="G73" s="89">
        <f t="shared" si="5"/>
        <v>0.154157122984075</v>
      </c>
      <c r="H73" s="89">
        <f t="shared" si="6"/>
        <v>7.9675017549431848E-2</v>
      </c>
      <c r="I73" s="89">
        <f t="shared" si="7"/>
        <v>0.11716738197424893</v>
      </c>
      <c r="J73" s="89">
        <f t="shared" si="11"/>
        <v>0.1544431329487945</v>
      </c>
      <c r="K73" s="89">
        <f t="shared" si="10"/>
        <v>7.9891630999703367E-2</v>
      </c>
    </row>
    <row r="74" spans="2:11" ht="15.75" thickBot="1">
      <c r="B74" s="38">
        <v>18</v>
      </c>
      <c r="C74" s="39">
        <v>660</v>
      </c>
      <c r="D74" s="39">
        <v>99</v>
      </c>
      <c r="E74" s="45">
        <f t="shared" si="8"/>
        <v>0.15</v>
      </c>
      <c r="F74" s="89">
        <f t="shared" si="9"/>
        <v>0.11691607026675342</v>
      </c>
      <c r="G74" s="89">
        <f t="shared" si="5"/>
        <v>0.15443819152029464</v>
      </c>
      <c r="H74" s="89">
        <f t="shared" si="6"/>
        <v>7.9393949013212201E-2</v>
      </c>
      <c r="I74" s="89">
        <f t="shared" si="7"/>
        <v>0.11716738197424893</v>
      </c>
      <c r="J74" s="89">
        <f t="shared" si="11"/>
        <v>0.15472446336236872</v>
      </c>
      <c r="K74" s="89">
        <f t="shared" si="10"/>
        <v>7.9610300586129126E-2</v>
      </c>
    </row>
    <row r="75" spans="2:11" ht="15.75" thickBot="1">
      <c r="B75" s="38">
        <v>19</v>
      </c>
      <c r="C75" s="39">
        <v>650</v>
      </c>
      <c r="D75" s="39">
        <v>78</v>
      </c>
      <c r="E75" s="45">
        <f t="shared" si="8"/>
        <v>0.12</v>
      </c>
      <c r="F75" s="89">
        <f t="shared" si="9"/>
        <v>0.11691607026675342</v>
      </c>
      <c r="G75" s="89">
        <f t="shared" si="5"/>
        <v>0.15472572155847841</v>
      </c>
      <c r="H75" s="89">
        <f t="shared" si="6"/>
        <v>7.9106418975028431E-2</v>
      </c>
      <c r="I75" s="89">
        <f t="shared" si="7"/>
        <v>0.11716738197424893</v>
      </c>
      <c r="J75" s="89">
        <f t="shared" si="11"/>
        <v>0.15501226129822179</v>
      </c>
      <c r="K75" s="89">
        <f t="shared" si="10"/>
        <v>7.9322502650276072E-2</v>
      </c>
    </row>
    <row r="76" spans="2:11" ht="15.75" thickBot="1">
      <c r="B76" s="38">
        <v>20</v>
      </c>
      <c r="C76" s="39">
        <v>590</v>
      </c>
      <c r="D76" s="39">
        <v>60</v>
      </c>
      <c r="E76" s="45">
        <f t="shared" si="8"/>
        <v>0.10169491525423729</v>
      </c>
      <c r="F76" s="89">
        <f t="shared" si="9"/>
        <v>0.11691607026675342</v>
      </c>
      <c r="G76" s="89">
        <f t="shared" si="5"/>
        <v>0.1566017062503906</v>
      </c>
      <c r="H76" s="89">
        <f t="shared" si="6"/>
        <v>7.7230434283116253E-2</v>
      </c>
      <c r="I76" s="89">
        <f t="shared" si="7"/>
        <v>0.11716738197424893</v>
      </c>
      <c r="J76" s="89">
        <f t="shared" si="11"/>
        <v>0.15688999388377925</v>
      </c>
      <c r="K76" s="89">
        <f t="shared" si="10"/>
        <v>7.7444770064718615E-2</v>
      </c>
    </row>
    <row r="77" spans="2:11" ht="15.75" thickBot="1">
      <c r="B77" s="38">
        <v>21</v>
      </c>
      <c r="C77" s="39">
        <v>650</v>
      </c>
      <c r="D77" s="39">
        <v>56</v>
      </c>
      <c r="E77" s="45">
        <f t="shared" si="8"/>
        <v>8.615384615384615E-2</v>
      </c>
      <c r="F77" s="89">
        <f t="shared" si="9"/>
        <v>0.11691607026675342</v>
      </c>
      <c r="G77" s="89">
        <f t="shared" si="5"/>
        <v>0.15472572155847841</v>
      </c>
      <c r="H77" s="89">
        <f t="shared" si="6"/>
        <v>7.9106418975028431E-2</v>
      </c>
      <c r="I77" s="89">
        <f t="shared" si="7"/>
        <v>0.11716738197424893</v>
      </c>
      <c r="J77" s="89">
        <f t="shared" si="11"/>
        <v>0.15501226129822179</v>
      </c>
      <c r="K77" s="89">
        <f t="shared" si="10"/>
        <v>7.9322502650276072E-2</v>
      </c>
    </row>
    <row r="78" spans="2:11" ht="15.75" thickBot="1">
      <c r="B78" s="38">
        <v>22</v>
      </c>
      <c r="C78" s="39">
        <v>640</v>
      </c>
      <c r="D78" s="39">
        <v>55</v>
      </c>
      <c r="E78" s="45">
        <f t="shared" si="8"/>
        <v>8.59375E-2</v>
      </c>
      <c r="F78" s="89">
        <f t="shared" si="9"/>
        <v>0.11691607026675342</v>
      </c>
      <c r="G78" s="89">
        <f t="shared" si="5"/>
        <v>0.15501996452765043</v>
      </c>
      <c r="H78" s="89">
        <f t="shared" si="6"/>
        <v>7.881217600585641E-2</v>
      </c>
      <c r="I78" s="89">
        <f t="shared" si="7"/>
        <v>0.11716738197424893</v>
      </c>
      <c r="J78" s="89">
        <f t="shared" si="11"/>
        <v>0.15530677841963941</v>
      </c>
      <c r="K78" s="89">
        <f t="shared" si="10"/>
        <v>7.9027985528858466E-2</v>
      </c>
    </row>
    <row r="79" spans="2:11" ht="15.75" thickBot="1">
      <c r="B79" s="38">
        <v>23</v>
      </c>
      <c r="C79" s="39">
        <v>580</v>
      </c>
      <c r="D79" s="39">
        <v>57</v>
      </c>
      <c r="E79" s="45">
        <f t="shared" si="8"/>
        <v>9.8275862068965519E-2</v>
      </c>
      <c r="F79" s="89">
        <f t="shared" si="9"/>
        <v>0.11691607026675342</v>
      </c>
      <c r="G79" s="89">
        <f t="shared" si="5"/>
        <v>0.15694236173445295</v>
      </c>
      <c r="H79" s="89">
        <f t="shared" si="6"/>
        <v>7.6889778799053898E-2</v>
      </c>
      <c r="I79" s="89">
        <f t="shared" si="7"/>
        <v>0.11716738197424893</v>
      </c>
      <c r="J79" s="89">
        <f t="shared" si="11"/>
        <v>0.15723096676358497</v>
      </c>
      <c r="K79" s="89">
        <f t="shared" si="10"/>
        <v>7.7103797184912892E-2</v>
      </c>
    </row>
    <row r="80" spans="2:11" ht="15.75" thickBot="1">
      <c r="B80" s="38">
        <v>24</v>
      </c>
      <c r="C80" s="39">
        <v>530</v>
      </c>
      <c r="D80" s="39">
        <v>58</v>
      </c>
      <c r="E80" s="45">
        <f t="shared" si="8"/>
        <v>0.10943396226415095</v>
      </c>
      <c r="F80" s="89">
        <f t="shared" si="9"/>
        <v>0.11691607026675342</v>
      </c>
      <c r="G80" s="89">
        <f t="shared" si="5"/>
        <v>0.15878784950129765</v>
      </c>
      <c r="H80" s="89">
        <f t="shared" si="6"/>
        <v>7.5044291032209193E-2</v>
      </c>
      <c r="I80" s="89">
        <f t="shared" si="7"/>
        <v>0.11716738197424893</v>
      </c>
      <c r="J80" s="89">
        <f t="shared" si="11"/>
        <v>0.15907817400946062</v>
      </c>
      <c r="K80" s="89">
        <f t="shared" si="10"/>
        <v>7.5256589939037249E-2</v>
      </c>
    </row>
    <row r="81" spans="2:11" ht="15.75" thickBot="1">
      <c r="B81" s="38">
        <v>25</v>
      </c>
      <c r="C81" s="39">
        <v>520</v>
      </c>
      <c r="D81" s="39">
        <v>44</v>
      </c>
      <c r="E81" s="45">
        <f t="shared" si="8"/>
        <v>8.461538461538462E-2</v>
      </c>
      <c r="F81" s="89">
        <f t="shared" si="9"/>
        <v>0.11691607026675342</v>
      </c>
      <c r="G81" s="89">
        <f t="shared" si="5"/>
        <v>0.15918854551368333</v>
      </c>
      <c r="H81" s="89">
        <f t="shared" si="6"/>
        <v>7.4643595019823511E-2</v>
      </c>
      <c r="I81" s="89">
        <f t="shared" si="7"/>
        <v>0.11716738197424893</v>
      </c>
      <c r="J81" s="89">
        <f t="shared" si="11"/>
        <v>0.15947924335858873</v>
      </c>
      <c r="K81" s="89">
        <f t="shared" si="10"/>
        <v>7.485552058990913E-2</v>
      </c>
    </row>
    <row r="82" spans="2:11">
      <c r="B82" s="35" t="s">
        <v>71</v>
      </c>
      <c r="C82" s="1">
        <f>SUM(C57:C81)</f>
        <v>15370</v>
      </c>
      <c r="D82" s="1">
        <f>SUM(D57:D81)</f>
        <v>1797</v>
      </c>
    </row>
    <row r="83" spans="2:11">
      <c r="B83" s="53" t="s">
        <v>72</v>
      </c>
      <c r="C83" s="2">
        <f>D82/C82</f>
        <v>0.11691607026675342</v>
      </c>
    </row>
    <row r="84" spans="2:11" ht="18">
      <c r="B84" s="53" t="s">
        <v>73</v>
      </c>
      <c r="C84" s="90">
        <f>(D82-D62-D64)/(C82-C62-C64)</f>
        <v>0.11716738197424893</v>
      </c>
    </row>
  </sheetData>
  <mergeCells count="2">
    <mergeCell ref="D53:F53"/>
    <mergeCell ref="D2:F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FC106-A856-4281-9C57-56C21E8ABB80}">
  <dimension ref="B1:I69"/>
  <sheetViews>
    <sheetView workbookViewId="0">
      <selection activeCell="M64" sqref="M64"/>
    </sheetView>
  </sheetViews>
  <sheetFormatPr defaultRowHeight="15"/>
  <cols>
    <col min="3" max="3" width="13" customWidth="1"/>
    <col min="5" max="5" width="9.5703125" bestFit="1" customWidth="1"/>
    <col min="7" max="7" width="13" customWidth="1"/>
    <col min="8" max="8" width="14.140625" customWidth="1"/>
  </cols>
  <sheetData>
    <row r="1" spans="2:6" ht="21">
      <c r="B1" s="9" t="s">
        <v>75</v>
      </c>
    </row>
    <row r="2" spans="2:6" ht="21">
      <c r="B2" s="9"/>
      <c r="C2" s="129" t="s">
        <v>77</v>
      </c>
      <c r="D2" s="130"/>
      <c r="E2" s="131"/>
    </row>
    <row r="3" spans="2:6" ht="15.75" thickBot="1">
      <c r="D3" s="25" t="s">
        <v>27</v>
      </c>
    </row>
    <row r="4" spans="2:6" ht="36" customHeight="1" thickBot="1">
      <c r="B4" s="95" t="s">
        <v>0</v>
      </c>
      <c r="C4" s="85" t="s">
        <v>74</v>
      </c>
      <c r="D4" s="14" t="s">
        <v>10</v>
      </c>
      <c r="E4" s="6" t="s">
        <v>11</v>
      </c>
      <c r="F4" s="6" t="s">
        <v>12</v>
      </c>
    </row>
    <row r="5" spans="2:6" ht="15.75" thickBot="1">
      <c r="B5" s="65">
        <v>1</v>
      </c>
      <c r="C5" s="101">
        <v>70</v>
      </c>
      <c r="D5" s="45">
        <f>$C$32*$C$31</f>
        <v>73.16</v>
      </c>
      <c r="E5" s="45">
        <f>$C$32*$C$31+3*SQRT(($C$32*$C$31*(1-$C$31)))</f>
        <v>97.332919673437488</v>
      </c>
      <c r="F5" s="45">
        <f>$C$32*$C$31-3*SQRT(($C$32*$C$31*(1-$C$31)))</f>
        <v>48.987080326562506</v>
      </c>
    </row>
    <row r="6" spans="2:6" ht="15.75" thickBot="1">
      <c r="B6" s="65">
        <v>2</v>
      </c>
      <c r="C6" s="96">
        <v>74</v>
      </c>
      <c r="D6" s="45">
        <f t="shared" ref="D6:D29" si="0">$C$32*$C$31</f>
        <v>73.16</v>
      </c>
      <c r="E6" s="45">
        <f t="shared" ref="E6:E29" si="1">$C$32*$C$31+3*SQRT(($C$32*$C$31*(1-$C$31)))</f>
        <v>97.332919673437488</v>
      </c>
      <c r="F6" s="45">
        <f t="shared" ref="F6:F29" si="2">$C$32*$C$31-3*SQRT(($C$32*$C$31*(1-$C$31)))</f>
        <v>48.987080326562506</v>
      </c>
    </row>
    <row r="7" spans="2:6" ht="15.75" thickBot="1">
      <c r="B7" s="65">
        <v>3</v>
      </c>
      <c r="C7" s="96">
        <v>58</v>
      </c>
      <c r="D7" s="45">
        <f t="shared" si="0"/>
        <v>73.16</v>
      </c>
      <c r="E7" s="45">
        <f t="shared" si="1"/>
        <v>97.332919673437488</v>
      </c>
      <c r="F7" s="45">
        <f t="shared" si="2"/>
        <v>48.987080326562506</v>
      </c>
    </row>
    <row r="8" spans="2:6" ht="15.75" thickBot="1">
      <c r="B8" s="65">
        <v>4</v>
      </c>
      <c r="C8" s="96">
        <v>61</v>
      </c>
      <c r="D8" s="45">
        <f t="shared" si="0"/>
        <v>73.16</v>
      </c>
      <c r="E8" s="45">
        <f t="shared" si="1"/>
        <v>97.332919673437488</v>
      </c>
      <c r="F8" s="45">
        <f t="shared" si="2"/>
        <v>48.987080326562506</v>
      </c>
    </row>
    <row r="9" spans="2:6" ht="15.75" thickBot="1">
      <c r="B9" s="65">
        <v>5</v>
      </c>
      <c r="C9" s="96">
        <v>65</v>
      </c>
      <c r="D9" s="45">
        <f t="shared" si="0"/>
        <v>73.16</v>
      </c>
      <c r="E9" s="45">
        <f t="shared" si="1"/>
        <v>97.332919673437488</v>
      </c>
      <c r="F9" s="45">
        <f t="shared" si="2"/>
        <v>48.987080326562506</v>
      </c>
    </row>
    <row r="10" spans="2:6" ht="15.75" thickBot="1">
      <c r="B10" s="65">
        <v>6</v>
      </c>
      <c r="C10" s="96">
        <v>108</v>
      </c>
      <c r="D10" s="45">
        <f t="shared" si="0"/>
        <v>73.16</v>
      </c>
      <c r="E10" s="45">
        <f t="shared" si="1"/>
        <v>97.332919673437488</v>
      </c>
      <c r="F10" s="45">
        <f t="shared" si="2"/>
        <v>48.987080326562506</v>
      </c>
    </row>
    <row r="11" spans="2:6" ht="15.75" thickBot="1">
      <c r="B11" s="65">
        <v>7</v>
      </c>
      <c r="C11" s="96">
        <v>82</v>
      </c>
      <c r="D11" s="45">
        <f t="shared" si="0"/>
        <v>73.16</v>
      </c>
      <c r="E11" s="45">
        <f t="shared" si="1"/>
        <v>97.332919673437488</v>
      </c>
      <c r="F11" s="45">
        <f t="shared" si="2"/>
        <v>48.987080326562506</v>
      </c>
    </row>
    <row r="12" spans="2:6" ht="15.75" thickBot="1">
      <c r="B12" s="65">
        <v>8</v>
      </c>
      <c r="C12" s="96">
        <v>56</v>
      </c>
      <c r="D12" s="45">
        <f t="shared" si="0"/>
        <v>73.16</v>
      </c>
      <c r="E12" s="45">
        <f t="shared" si="1"/>
        <v>97.332919673437488</v>
      </c>
      <c r="F12" s="45">
        <f t="shared" si="2"/>
        <v>48.987080326562506</v>
      </c>
    </row>
    <row r="13" spans="2:6" ht="15.75" thickBot="1">
      <c r="B13" s="65">
        <v>9</v>
      </c>
      <c r="C13" s="96">
        <v>80</v>
      </c>
      <c r="D13" s="45">
        <f t="shared" si="0"/>
        <v>73.16</v>
      </c>
      <c r="E13" s="45">
        <f t="shared" si="1"/>
        <v>97.332919673437488</v>
      </c>
      <c r="F13" s="45">
        <f t="shared" si="2"/>
        <v>48.987080326562506</v>
      </c>
    </row>
    <row r="14" spans="2:6" ht="15.75" thickBot="1">
      <c r="B14" s="65">
        <v>10</v>
      </c>
      <c r="C14" s="96">
        <v>90</v>
      </c>
      <c r="D14" s="45">
        <f t="shared" si="0"/>
        <v>73.16</v>
      </c>
      <c r="E14" s="45">
        <f t="shared" si="1"/>
        <v>97.332919673437488</v>
      </c>
      <c r="F14" s="45">
        <f t="shared" si="2"/>
        <v>48.987080326562506</v>
      </c>
    </row>
    <row r="15" spans="2:6" ht="15.75" thickBot="1">
      <c r="B15" s="65">
        <v>11</v>
      </c>
      <c r="C15" s="96">
        <v>71</v>
      </c>
      <c r="D15" s="45">
        <f t="shared" si="0"/>
        <v>73.16</v>
      </c>
      <c r="E15" s="45">
        <f t="shared" si="1"/>
        <v>97.332919673437488</v>
      </c>
      <c r="F15" s="45">
        <f t="shared" si="2"/>
        <v>48.987080326562506</v>
      </c>
    </row>
    <row r="16" spans="2:6" ht="15.75" thickBot="1">
      <c r="B16" s="65">
        <v>12</v>
      </c>
      <c r="C16" s="96">
        <v>75</v>
      </c>
      <c r="D16" s="45">
        <f t="shared" si="0"/>
        <v>73.16</v>
      </c>
      <c r="E16" s="45">
        <f t="shared" si="1"/>
        <v>97.332919673437488</v>
      </c>
      <c r="F16" s="45">
        <f t="shared" si="2"/>
        <v>48.987080326562506</v>
      </c>
    </row>
    <row r="17" spans="2:6" ht="15.75" thickBot="1">
      <c r="B17" s="65">
        <v>13</v>
      </c>
      <c r="C17" s="96">
        <v>77</v>
      </c>
      <c r="D17" s="45">
        <f t="shared" si="0"/>
        <v>73.16</v>
      </c>
      <c r="E17" s="45">
        <f t="shared" si="1"/>
        <v>97.332919673437488</v>
      </c>
      <c r="F17" s="45">
        <f t="shared" si="2"/>
        <v>48.987080326562506</v>
      </c>
    </row>
    <row r="18" spans="2:6" ht="15.75" thickBot="1">
      <c r="B18" s="65">
        <v>14</v>
      </c>
      <c r="C18" s="96">
        <v>78</v>
      </c>
      <c r="D18" s="45">
        <f t="shared" si="0"/>
        <v>73.16</v>
      </c>
      <c r="E18" s="45">
        <f t="shared" si="1"/>
        <v>97.332919673437488</v>
      </c>
      <c r="F18" s="45">
        <f t="shared" si="2"/>
        <v>48.987080326562506</v>
      </c>
    </row>
    <row r="19" spans="2:6" ht="15.75" thickBot="1">
      <c r="B19" s="65">
        <v>15</v>
      </c>
      <c r="C19" s="96">
        <v>64</v>
      </c>
      <c r="D19" s="45">
        <f t="shared" si="0"/>
        <v>73.16</v>
      </c>
      <c r="E19" s="45">
        <f t="shared" si="1"/>
        <v>97.332919673437488</v>
      </c>
      <c r="F19" s="45">
        <f t="shared" si="2"/>
        <v>48.987080326562506</v>
      </c>
    </row>
    <row r="20" spans="2:6" ht="15.75" thickBot="1">
      <c r="B20" s="65">
        <v>16</v>
      </c>
      <c r="C20" s="96">
        <v>90</v>
      </c>
      <c r="D20" s="45">
        <f t="shared" si="0"/>
        <v>73.16</v>
      </c>
      <c r="E20" s="45">
        <f t="shared" si="1"/>
        <v>97.332919673437488</v>
      </c>
      <c r="F20" s="45">
        <f t="shared" si="2"/>
        <v>48.987080326562506</v>
      </c>
    </row>
    <row r="21" spans="2:6" ht="15.75" thickBot="1">
      <c r="B21" s="65">
        <v>17</v>
      </c>
      <c r="C21" s="96">
        <v>87</v>
      </c>
      <c r="D21" s="45">
        <f t="shared" si="0"/>
        <v>73.16</v>
      </c>
      <c r="E21" s="45">
        <f t="shared" si="1"/>
        <v>97.332919673437488</v>
      </c>
      <c r="F21" s="45">
        <f t="shared" si="2"/>
        <v>48.987080326562506</v>
      </c>
    </row>
    <row r="22" spans="2:6" ht="15.75" thickBot="1">
      <c r="B22" s="65">
        <v>18</v>
      </c>
      <c r="C22" s="96">
        <v>91</v>
      </c>
      <c r="D22" s="45">
        <f t="shared" si="0"/>
        <v>73.16</v>
      </c>
      <c r="E22" s="45">
        <f t="shared" si="1"/>
        <v>97.332919673437488</v>
      </c>
      <c r="F22" s="45">
        <f t="shared" si="2"/>
        <v>48.987080326562506</v>
      </c>
    </row>
    <row r="23" spans="2:6" ht="15.75" thickBot="1">
      <c r="B23" s="65">
        <v>19</v>
      </c>
      <c r="C23" s="96">
        <v>78</v>
      </c>
      <c r="D23" s="45">
        <f t="shared" si="0"/>
        <v>73.16</v>
      </c>
      <c r="E23" s="45">
        <f t="shared" si="1"/>
        <v>97.332919673437488</v>
      </c>
      <c r="F23" s="45">
        <f t="shared" si="2"/>
        <v>48.987080326562506</v>
      </c>
    </row>
    <row r="24" spans="2:6" ht="15.75" thickBot="1">
      <c r="B24" s="97">
        <v>20</v>
      </c>
      <c r="C24" s="98">
        <v>60</v>
      </c>
      <c r="D24" s="45">
        <f t="shared" si="0"/>
        <v>73.16</v>
      </c>
      <c r="E24" s="45">
        <f t="shared" si="1"/>
        <v>97.332919673437488</v>
      </c>
      <c r="F24" s="45">
        <f t="shared" si="2"/>
        <v>48.987080326562506</v>
      </c>
    </row>
    <row r="25" spans="2:6" ht="15.75" thickBot="1">
      <c r="B25" s="65">
        <v>21</v>
      </c>
      <c r="C25" s="96">
        <v>56</v>
      </c>
      <c r="D25" s="45">
        <f t="shared" si="0"/>
        <v>73.16</v>
      </c>
      <c r="E25" s="45">
        <f t="shared" si="1"/>
        <v>97.332919673437488</v>
      </c>
      <c r="F25" s="45">
        <f t="shared" si="2"/>
        <v>48.987080326562506</v>
      </c>
    </row>
    <row r="26" spans="2:6" ht="15.75" thickBot="1">
      <c r="B26" s="65">
        <v>22</v>
      </c>
      <c r="C26" s="96">
        <v>55</v>
      </c>
      <c r="D26" s="45">
        <f t="shared" si="0"/>
        <v>73.16</v>
      </c>
      <c r="E26" s="45">
        <f t="shared" si="1"/>
        <v>97.332919673437488</v>
      </c>
      <c r="F26" s="45">
        <f t="shared" si="2"/>
        <v>48.987080326562506</v>
      </c>
    </row>
    <row r="27" spans="2:6" ht="15.75" thickBot="1">
      <c r="B27" s="65">
        <v>23</v>
      </c>
      <c r="C27" s="96">
        <v>57</v>
      </c>
      <c r="D27" s="45">
        <f t="shared" si="0"/>
        <v>73.16</v>
      </c>
      <c r="E27" s="45">
        <f t="shared" si="1"/>
        <v>97.332919673437488</v>
      </c>
      <c r="F27" s="45">
        <f t="shared" si="2"/>
        <v>48.987080326562506</v>
      </c>
    </row>
    <row r="28" spans="2:6" ht="15.75" thickBot="1">
      <c r="B28" s="65">
        <v>24</v>
      </c>
      <c r="C28" s="96">
        <v>78</v>
      </c>
      <c r="D28" s="45">
        <f t="shared" si="0"/>
        <v>73.16</v>
      </c>
      <c r="E28" s="45">
        <f t="shared" si="1"/>
        <v>97.332919673437488</v>
      </c>
      <c r="F28" s="45">
        <f t="shared" si="2"/>
        <v>48.987080326562506</v>
      </c>
    </row>
    <row r="29" spans="2:6" ht="15.75" thickBot="1">
      <c r="B29" s="65">
        <v>25</v>
      </c>
      <c r="C29" s="96">
        <v>68</v>
      </c>
      <c r="D29" s="45">
        <f t="shared" si="0"/>
        <v>73.16</v>
      </c>
      <c r="E29" s="45">
        <f t="shared" si="1"/>
        <v>97.332919673437488</v>
      </c>
      <c r="F29" s="45">
        <f t="shared" si="2"/>
        <v>48.987080326562506</v>
      </c>
    </row>
    <row r="30" spans="2:6" ht="16.5" customHeight="1">
      <c r="B30" s="99" t="s">
        <v>76</v>
      </c>
      <c r="C30" s="1">
        <f>SUM(C5:C29)</f>
        <v>1829</v>
      </c>
    </row>
    <row r="31" spans="2:6">
      <c r="B31" s="53" t="s">
        <v>72</v>
      </c>
      <c r="C31" s="18">
        <f>C30/(C32*C33)</f>
        <v>0.11255384615384616</v>
      </c>
    </row>
    <row r="32" spans="2:6">
      <c r="B32" s="35" t="s">
        <v>6</v>
      </c>
      <c r="C32" s="100">
        <v>650</v>
      </c>
    </row>
    <row r="33" spans="2:9">
      <c r="B33" s="35" t="s">
        <v>5</v>
      </c>
      <c r="C33" s="1">
        <v>25</v>
      </c>
    </row>
    <row r="35" spans="2:9" ht="18.75">
      <c r="C35" s="129" t="s">
        <v>78</v>
      </c>
      <c r="D35" s="130"/>
      <c r="E35" s="131"/>
    </row>
    <row r="37" spans="2:9" ht="15.75" thickBot="1">
      <c r="D37" s="25" t="s">
        <v>27</v>
      </c>
      <c r="G37" s="25" t="s">
        <v>39</v>
      </c>
    </row>
    <row r="38" spans="2:9" ht="39" thickBot="1">
      <c r="B38" s="95" t="s">
        <v>0</v>
      </c>
      <c r="C38" s="85" t="s">
        <v>74</v>
      </c>
      <c r="D38" s="14" t="s">
        <v>10</v>
      </c>
      <c r="E38" s="6" t="s">
        <v>11</v>
      </c>
      <c r="F38" s="6" t="s">
        <v>12</v>
      </c>
      <c r="G38" s="14" t="s">
        <v>10</v>
      </c>
      <c r="H38" s="6" t="s">
        <v>11</v>
      </c>
      <c r="I38" s="6" t="s">
        <v>12</v>
      </c>
    </row>
    <row r="39" spans="2:9" ht="15.75" thickBot="1">
      <c r="B39" s="65">
        <v>1</v>
      </c>
      <c r="C39" s="101">
        <v>70</v>
      </c>
      <c r="D39" s="45">
        <f>$C$32*$C$31</f>
        <v>73.16</v>
      </c>
      <c r="E39" s="45">
        <f>$C$32*$C$31+3*SQRT(($C$32*$C$31*(1-$C$31)))</f>
        <v>97.332919673437488</v>
      </c>
      <c r="F39" s="45">
        <f>$C$32*$C$31-3*SQRT(($C$32*$C$31*(1-$C$31)))</f>
        <v>48.987080326562506</v>
      </c>
      <c r="G39" s="45">
        <f>$C$67*$C$66</f>
        <v>71.708333333333329</v>
      </c>
      <c r="H39" s="104">
        <f>$C$67*$C$66+3*SQRT(($C$67*$C$66*(1-$C$66)))</f>
        <v>95.670321961960582</v>
      </c>
      <c r="I39" s="104">
        <f>$C$67*$C$66-3*SQRT(($C$67*$C$66*(1-$C$66)))</f>
        <v>47.746344704706082</v>
      </c>
    </row>
    <row r="40" spans="2:9" ht="15.75" thickBot="1">
      <c r="B40" s="65">
        <v>2</v>
      </c>
      <c r="C40" s="96">
        <v>74</v>
      </c>
      <c r="D40" s="45">
        <f t="shared" ref="D40:D63" si="3">$C$32*$C$31</f>
        <v>73.16</v>
      </c>
      <c r="E40" s="45">
        <f t="shared" ref="E40:E63" si="4">$C$32*$C$31+3*SQRT(($C$32*$C$31*(1-$C$31)))</f>
        <v>97.332919673437488</v>
      </c>
      <c r="F40" s="45">
        <f t="shared" ref="F40:F63" si="5">$C$32*$C$31-3*SQRT(($C$32*$C$31*(1-$C$31)))</f>
        <v>48.987080326562506</v>
      </c>
      <c r="G40" s="45">
        <f t="shared" ref="G40:G63" si="6">$C$67*$C$66</f>
        <v>71.708333333333329</v>
      </c>
      <c r="H40" s="104">
        <f t="shared" ref="H40:H63" si="7">$C$67*$C$66+3*SQRT(($C$67*$C$66*(1-$C$66)))</f>
        <v>95.670321961960582</v>
      </c>
      <c r="I40" s="104">
        <f t="shared" ref="I40:I63" si="8">$C$67*$C$66-3*SQRT(($C$67*$C$66*(1-$C$66)))</f>
        <v>47.746344704706082</v>
      </c>
    </row>
    <row r="41" spans="2:9" ht="15.75" thickBot="1">
      <c r="B41" s="65">
        <v>3</v>
      </c>
      <c r="C41" s="96">
        <v>58</v>
      </c>
      <c r="D41" s="45">
        <f t="shared" si="3"/>
        <v>73.16</v>
      </c>
      <c r="E41" s="45">
        <f t="shared" si="4"/>
        <v>97.332919673437488</v>
      </c>
      <c r="F41" s="45">
        <f t="shared" si="5"/>
        <v>48.987080326562506</v>
      </c>
      <c r="G41" s="45">
        <f t="shared" si="6"/>
        <v>71.708333333333329</v>
      </c>
      <c r="H41" s="104">
        <f t="shared" si="7"/>
        <v>95.670321961960582</v>
      </c>
      <c r="I41" s="104">
        <f t="shared" si="8"/>
        <v>47.746344704706082</v>
      </c>
    </row>
    <row r="42" spans="2:9" ht="15.75" thickBot="1">
      <c r="B42" s="65">
        <v>4</v>
      </c>
      <c r="C42" s="96">
        <v>61</v>
      </c>
      <c r="D42" s="45">
        <f t="shared" si="3"/>
        <v>73.16</v>
      </c>
      <c r="E42" s="45">
        <f t="shared" si="4"/>
        <v>97.332919673437488</v>
      </c>
      <c r="F42" s="45">
        <f t="shared" si="5"/>
        <v>48.987080326562506</v>
      </c>
      <c r="G42" s="45">
        <f t="shared" si="6"/>
        <v>71.708333333333329</v>
      </c>
      <c r="H42" s="104">
        <f t="shared" si="7"/>
        <v>95.670321961960582</v>
      </c>
      <c r="I42" s="104">
        <f t="shared" si="8"/>
        <v>47.746344704706082</v>
      </c>
    </row>
    <row r="43" spans="2:9" ht="15.75" thickBot="1">
      <c r="B43" s="65">
        <v>5</v>
      </c>
      <c r="C43" s="96">
        <v>65</v>
      </c>
      <c r="D43" s="45">
        <f t="shared" si="3"/>
        <v>73.16</v>
      </c>
      <c r="E43" s="45">
        <f t="shared" si="4"/>
        <v>97.332919673437488</v>
      </c>
      <c r="F43" s="45">
        <f t="shared" si="5"/>
        <v>48.987080326562506</v>
      </c>
      <c r="G43" s="45">
        <f t="shared" si="6"/>
        <v>71.708333333333329</v>
      </c>
      <c r="H43" s="104">
        <f t="shared" si="7"/>
        <v>95.670321961960582</v>
      </c>
      <c r="I43" s="104">
        <f t="shared" si="8"/>
        <v>47.746344704706082</v>
      </c>
    </row>
    <row r="44" spans="2:9" ht="15.75" thickBot="1">
      <c r="B44" s="102">
        <v>6</v>
      </c>
      <c r="C44" s="103">
        <v>108</v>
      </c>
      <c r="D44" s="84">
        <f t="shared" si="3"/>
        <v>73.16</v>
      </c>
      <c r="E44" s="84">
        <f t="shared" si="4"/>
        <v>97.332919673437488</v>
      </c>
      <c r="F44" s="84">
        <f t="shared" si="5"/>
        <v>48.987080326562506</v>
      </c>
      <c r="G44" s="84">
        <f t="shared" si="6"/>
        <v>71.708333333333329</v>
      </c>
      <c r="H44" s="105">
        <f t="shared" si="7"/>
        <v>95.670321961960582</v>
      </c>
      <c r="I44" s="105">
        <f t="shared" si="8"/>
        <v>47.746344704706082</v>
      </c>
    </row>
    <row r="45" spans="2:9" ht="15.75" thickBot="1">
      <c r="B45" s="65">
        <v>7</v>
      </c>
      <c r="C45" s="96">
        <v>82</v>
      </c>
      <c r="D45" s="45">
        <f t="shared" si="3"/>
        <v>73.16</v>
      </c>
      <c r="E45" s="45">
        <f t="shared" si="4"/>
        <v>97.332919673437488</v>
      </c>
      <c r="F45" s="45">
        <f t="shared" si="5"/>
        <v>48.987080326562506</v>
      </c>
      <c r="G45" s="45">
        <f t="shared" si="6"/>
        <v>71.708333333333329</v>
      </c>
      <c r="H45" s="104">
        <f t="shared" si="7"/>
        <v>95.670321961960582</v>
      </c>
      <c r="I45" s="104">
        <f t="shared" si="8"/>
        <v>47.746344704706082</v>
      </c>
    </row>
    <row r="46" spans="2:9" ht="15.75" thickBot="1">
      <c r="B46" s="65">
        <v>8</v>
      </c>
      <c r="C46" s="96">
        <v>56</v>
      </c>
      <c r="D46" s="45">
        <f t="shared" si="3"/>
        <v>73.16</v>
      </c>
      <c r="E46" s="45">
        <f t="shared" si="4"/>
        <v>97.332919673437488</v>
      </c>
      <c r="F46" s="45">
        <f t="shared" si="5"/>
        <v>48.987080326562506</v>
      </c>
      <c r="G46" s="45">
        <f t="shared" si="6"/>
        <v>71.708333333333329</v>
      </c>
      <c r="H46" s="104">
        <f t="shared" si="7"/>
        <v>95.670321961960582</v>
      </c>
      <c r="I46" s="104">
        <f t="shared" si="8"/>
        <v>47.746344704706082</v>
      </c>
    </row>
    <row r="47" spans="2:9" ht="15.75" thickBot="1">
      <c r="B47" s="65">
        <v>9</v>
      </c>
      <c r="C47" s="96">
        <v>80</v>
      </c>
      <c r="D47" s="45">
        <f t="shared" si="3"/>
        <v>73.16</v>
      </c>
      <c r="E47" s="45">
        <f t="shared" si="4"/>
        <v>97.332919673437488</v>
      </c>
      <c r="F47" s="45">
        <f t="shared" si="5"/>
        <v>48.987080326562506</v>
      </c>
      <c r="G47" s="45">
        <f t="shared" si="6"/>
        <v>71.708333333333329</v>
      </c>
      <c r="H47" s="104">
        <f t="shared" si="7"/>
        <v>95.670321961960582</v>
      </c>
      <c r="I47" s="104">
        <f t="shared" si="8"/>
        <v>47.746344704706082</v>
      </c>
    </row>
    <row r="48" spans="2:9" ht="15.75" thickBot="1">
      <c r="B48" s="65">
        <v>10</v>
      </c>
      <c r="C48" s="96">
        <v>90</v>
      </c>
      <c r="D48" s="45">
        <f t="shared" si="3"/>
        <v>73.16</v>
      </c>
      <c r="E48" s="45">
        <f t="shared" si="4"/>
        <v>97.332919673437488</v>
      </c>
      <c r="F48" s="45">
        <f t="shared" si="5"/>
        <v>48.987080326562506</v>
      </c>
      <c r="G48" s="45">
        <f t="shared" si="6"/>
        <v>71.708333333333329</v>
      </c>
      <c r="H48" s="104">
        <f t="shared" si="7"/>
        <v>95.670321961960582</v>
      </c>
      <c r="I48" s="104">
        <f t="shared" si="8"/>
        <v>47.746344704706082</v>
      </c>
    </row>
    <row r="49" spans="2:9" ht="15.75" thickBot="1">
      <c r="B49" s="65">
        <v>11</v>
      </c>
      <c r="C49" s="96">
        <v>71</v>
      </c>
      <c r="D49" s="45">
        <f t="shared" si="3"/>
        <v>73.16</v>
      </c>
      <c r="E49" s="45">
        <f t="shared" si="4"/>
        <v>97.332919673437488</v>
      </c>
      <c r="F49" s="45">
        <f t="shared" si="5"/>
        <v>48.987080326562506</v>
      </c>
      <c r="G49" s="45">
        <f t="shared" si="6"/>
        <v>71.708333333333329</v>
      </c>
      <c r="H49" s="104">
        <f t="shared" si="7"/>
        <v>95.670321961960582</v>
      </c>
      <c r="I49" s="104">
        <f t="shared" si="8"/>
        <v>47.746344704706082</v>
      </c>
    </row>
    <row r="50" spans="2:9" ht="15.75" thickBot="1">
      <c r="B50" s="65">
        <v>12</v>
      </c>
      <c r="C50" s="96">
        <v>75</v>
      </c>
      <c r="D50" s="45">
        <f t="shared" si="3"/>
        <v>73.16</v>
      </c>
      <c r="E50" s="45">
        <f t="shared" si="4"/>
        <v>97.332919673437488</v>
      </c>
      <c r="F50" s="45">
        <f t="shared" si="5"/>
        <v>48.987080326562506</v>
      </c>
      <c r="G50" s="45">
        <f t="shared" si="6"/>
        <v>71.708333333333329</v>
      </c>
      <c r="H50" s="104">
        <f t="shared" si="7"/>
        <v>95.670321961960582</v>
      </c>
      <c r="I50" s="104">
        <f t="shared" si="8"/>
        <v>47.746344704706082</v>
      </c>
    </row>
    <row r="51" spans="2:9" ht="15.75" thickBot="1">
      <c r="B51" s="65">
        <v>13</v>
      </c>
      <c r="C51" s="96">
        <v>77</v>
      </c>
      <c r="D51" s="45">
        <f t="shared" si="3"/>
        <v>73.16</v>
      </c>
      <c r="E51" s="45">
        <f t="shared" si="4"/>
        <v>97.332919673437488</v>
      </c>
      <c r="F51" s="45">
        <f t="shared" si="5"/>
        <v>48.987080326562506</v>
      </c>
      <c r="G51" s="45">
        <f t="shared" si="6"/>
        <v>71.708333333333329</v>
      </c>
      <c r="H51" s="104">
        <f t="shared" si="7"/>
        <v>95.670321961960582</v>
      </c>
      <c r="I51" s="104">
        <f t="shared" si="8"/>
        <v>47.746344704706082</v>
      </c>
    </row>
    <row r="52" spans="2:9" ht="15.75" thickBot="1">
      <c r="B52" s="65">
        <v>14</v>
      </c>
      <c r="C52" s="96">
        <v>78</v>
      </c>
      <c r="D52" s="45">
        <f t="shared" si="3"/>
        <v>73.16</v>
      </c>
      <c r="E52" s="45">
        <f t="shared" si="4"/>
        <v>97.332919673437488</v>
      </c>
      <c r="F52" s="45">
        <f t="shared" si="5"/>
        <v>48.987080326562506</v>
      </c>
      <c r="G52" s="45">
        <f t="shared" si="6"/>
        <v>71.708333333333329</v>
      </c>
      <c r="H52" s="104">
        <f t="shared" si="7"/>
        <v>95.670321961960582</v>
      </c>
      <c r="I52" s="104">
        <f t="shared" si="8"/>
        <v>47.746344704706082</v>
      </c>
    </row>
    <row r="53" spans="2:9" ht="15.75" thickBot="1">
      <c r="B53" s="65">
        <v>15</v>
      </c>
      <c r="C53" s="96">
        <v>64</v>
      </c>
      <c r="D53" s="45">
        <f t="shared" si="3"/>
        <v>73.16</v>
      </c>
      <c r="E53" s="45">
        <f t="shared" si="4"/>
        <v>97.332919673437488</v>
      </c>
      <c r="F53" s="45">
        <f t="shared" si="5"/>
        <v>48.987080326562506</v>
      </c>
      <c r="G53" s="45">
        <f t="shared" si="6"/>
        <v>71.708333333333329</v>
      </c>
      <c r="H53" s="104">
        <f t="shared" si="7"/>
        <v>95.670321961960582</v>
      </c>
      <c r="I53" s="104">
        <f t="shared" si="8"/>
        <v>47.746344704706082</v>
      </c>
    </row>
    <row r="54" spans="2:9" ht="15.75" thickBot="1">
      <c r="B54" s="65">
        <v>16</v>
      </c>
      <c r="C54" s="96">
        <v>90</v>
      </c>
      <c r="D54" s="45">
        <f t="shared" si="3"/>
        <v>73.16</v>
      </c>
      <c r="E54" s="45">
        <f t="shared" si="4"/>
        <v>97.332919673437488</v>
      </c>
      <c r="F54" s="45">
        <f t="shared" si="5"/>
        <v>48.987080326562506</v>
      </c>
      <c r="G54" s="45">
        <f t="shared" si="6"/>
        <v>71.708333333333329</v>
      </c>
      <c r="H54" s="104">
        <f t="shared" si="7"/>
        <v>95.670321961960582</v>
      </c>
      <c r="I54" s="104">
        <f t="shared" si="8"/>
        <v>47.746344704706082</v>
      </c>
    </row>
    <row r="55" spans="2:9" ht="15.75" thickBot="1">
      <c r="B55" s="65">
        <v>17</v>
      </c>
      <c r="C55" s="96">
        <v>87</v>
      </c>
      <c r="D55" s="45">
        <f t="shared" si="3"/>
        <v>73.16</v>
      </c>
      <c r="E55" s="45">
        <f t="shared" si="4"/>
        <v>97.332919673437488</v>
      </c>
      <c r="F55" s="45">
        <f t="shared" si="5"/>
        <v>48.987080326562506</v>
      </c>
      <c r="G55" s="45">
        <f t="shared" si="6"/>
        <v>71.708333333333329</v>
      </c>
      <c r="H55" s="104">
        <f t="shared" si="7"/>
        <v>95.670321961960582</v>
      </c>
      <c r="I55" s="104">
        <f t="shared" si="8"/>
        <v>47.746344704706082</v>
      </c>
    </row>
    <row r="56" spans="2:9" ht="15.75" thickBot="1">
      <c r="B56" s="65">
        <v>18</v>
      </c>
      <c r="C56" s="96">
        <v>91</v>
      </c>
      <c r="D56" s="45">
        <f t="shared" si="3"/>
        <v>73.16</v>
      </c>
      <c r="E56" s="45">
        <f t="shared" si="4"/>
        <v>97.332919673437488</v>
      </c>
      <c r="F56" s="45">
        <f t="shared" si="5"/>
        <v>48.987080326562506</v>
      </c>
      <c r="G56" s="45">
        <f t="shared" si="6"/>
        <v>71.708333333333329</v>
      </c>
      <c r="H56" s="104">
        <f t="shared" si="7"/>
        <v>95.670321961960582</v>
      </c>
      <c r="I56" s="104">
        <f t="shared" si="8"/>
        <v>47.746344704706082</v>
      </c>
    </row>
    <row r="57" spans="2:9" ht="15.75" thickBot="1">
      <c r="B57" s="65">
        <v>19</v>
      </c>
      <c r="C57" s="96">
        <v>78</v>
      </c>
      <c r="D57" s="45">
        <f t="shared" si="3"/>
        <v>73.16</v>
      </c>
      <c r="E57" s="45">
        <f t="shared" si="4"/>
        <v>97.332919673437488</v>
      </c>
      <c r="F57" s="45">
        <f t="shared" si="5"/>
        <v>48.987080326562506</v>
      </c>
      <c r="G57" s="45">
        <f t="shared" si="6"/>
        <v>71.708333333333329</v>
      </c>
      <c r="H57" s="104">
        <f t="shared" si="7"/>
        <v>95.670321961960582</v>
      </c>
      <c r="I57" s="104">
        <f t="shared" si="8"/>
        <v>47.746344704706082</v>
      </c>
    </row>
    <row r="58" spans="2:9" ht="15.75" thickBot="1">
      <c r="B58" s="97">
        <v>20</v>
      </c>
      <c r="C58" s="98">
        <v>60</v>
      </c>
      <c r="D58" s="45">
        <f t="shared" si="3"/>
        <v>73.16</v>
      </c>
      <c r="E58" s="45">
        <f t="shared" si="4"/>
        <v>97.332919673437488</v>
      </c>
      <c r="F58" s="45">
        <f t="shared" si="5"/>
        <v>48.987080326562506</v>
      </c>
      <c r="G58" s="45">
        <f t="shared" si="6"/>
        <v>71.708333333333329</v>
      </c>
      <c r="H58" s="104">
        <f t="shared" si="7"/>
        <v>95.670321961960582</v>
      </c>
      <c r="I58" s="104">
        <f t="shared" si="8"/>
        <v>47.746344704706082</v>
      </c>
    </row>
    <row r="59" spans="2:9" ht="15.75" thickBot="1">
      <c r="B59" s="65">
        <v>21</v>
      </c>
      <c r="C59" s="96">
        <v>56</v>
      </c>
      <c r="D59" s="45">
        <f t="shared" si="3"/>
        <v>73.16</v>
      </c>
      <c r="E59" s="45">
        <f t="shared" si="4"/>
        <v>97.332919673437488</v>
      </c>
      <c r="F59" s="45">
        <f t="shared" si="5"/>
        <v>48.987080326562506</v>
      </c>
      <c r="G59" s="45">
        <f t="shared" si="6"/>
        <v>71.708333333333329</v>
      </c>
      <c r="H59" s="104">
        <f t="shared" si="7"/>
        <v>95.670321961960582</v>
      </c>
      <c r="I59" s="104">
        <f t="shared" si="8"/>
        <v>47.746344704706082</v>
      </c>
    </row>
    <row r="60" spans="2:9" ht="15.75" thickBot="1">
      <c r="B60" s="65">
        <v>22</v>
      </c>
      <c r="C60" s="96">
        <v>55</v>
      </c>
      <c r="D60" s="45">
        <f t="shared" si="3"/>
        <v>73.16</v>
      </c>
      <c r="E60" s="45">
        <f t="shared" si="4"/>
        <v>97.332919673437488</v>
      </c>
      <c r="F60" s="45">
        <f t="shared" si="5"/>
        <v>48.987080326562506</v>
      </c>
      <c r="G60" s="45">
        <f t="shared" si="6"/>
        <v>71.708333333333329</v>
      </c>
      <c r="H60" s="104">
        <f t="shared" si="7"/>
        <v>95.670321961960582</v>
      </c>
      <c r="I60" s="104">
        <f t="shared" si="8"/>
        <v>47.746344704706082</v>
      </c>
    </row>
    <row r="61" spans="2:9" ht="15.75" thickBot="1">
      <c r="B61" s="65">
        <v>23</v>
      </c>
      <c r="C61" s="96">
        <v>57</v>
      </c>
      <c r="D61" s="45">
        <f t="shared" si="3"/>
        <v>73.16</v>
      </c>
      <c r="E61" s="45">
        <f t="shared" si="4"/>
        <v>97.332919673437488</v>
      </c>
      <c r="F61" s="45">
        <f t="shared" si="5"/>
        <v>48.987080326562506</v>
      </c>
      <c r="G61" s="45">
        <f t="shared" si="6"/>
        <v>71.708333333333329</v>
      </c>
      <c r="H61" s="104">
        <f t="shared" si="7"/>
        <v>95.670321961960582</v>
      </c>
      <c r="I61" s="104">
        <f t="shared" si="8"/>
        <v>47.746344704706082</v>
      </c>
    </row>
    <row r="62" spans="2:9" ht="15.75" thickBot="1">
      <c r="B62" s="65">
        <v>24</v>
      </c>
      <c r="C62" s="96">
        <v>78</v>
      </c>
      <c r="D62" s="45">
        <f t="shared" si="3"/>
        <v>73.16</v>
      </c>
      <c r="E62" s="45">
        <f t="shared" si="4"/>
        <v>97.332919673437488</v>
      </c>
      <c r="F62" s="45">
        <f t="shared" si="5"/>
        <v>48.987080326562506</v>
      </c>
      <c r="G62" s="45">
        <f t="shared" si="6"/>
        <v>71.708333333333329</v>
      </c>
      <c r="H62" s="104">
        <f t="shared" si="7"/>
        <v>95.670321961960582</v>
      </c>
      <c r="I62" s="104">
        <f t="shared" si="8"/>
        <v>47.746344704706082</v>
      </c>
    </row>
    <row r="63" spans="2:9" ht="15.75" thickBot="1">
      <c r="B63" s="65">
        <v>25</v>
      </c>
      <c r="C63" s="96">
        <v>68</v>
      </c>
      <c r="D63" s="45">
        <f t="shared" si="3"/>
        <v>73.16</v>
      </c>
      <c r="E63" s="45">
        <f t="shared" si="4"/>
        <v>97.332919673437488</v>
      </c>
      <c r="F63" s="45">
        <f t="shared" si="5"/>
        <v>48.987080326562506</v>
      </c>
      <c r="G63" s="45">
        <f t="shared" si="6"/>
        <v>71.708333333333329</v>
      </c>
      <c r="H63" s="104">
        <f t="shared" si="7"/>
        <v>95.670321961960582</v>
      </c>
      <c r="I63" s="104">
        <f t="shared" si="8"/>
        <v>47.746344704706082</v>
      </c>
    </row>
    <row r="64" spans="2:9">
      <c r="B64" s="99" t="s">
        <v>76</v>
      </c>
      <c r="C64" s="1">
        <f>SUM(C39:C63)</f>
        <v>1829</v>
      </c>
    </row>
    <row r="65" spans="2:3">
      <c r="B65" s="53" t="s">
        <v>72</v>
      </c>
      <c r="C65" s="18">
        <f>C64/(C67*C68)</f>
        <v>0.11255384615384616</v>
      </c>
    </row>
    <row r="66" spans="2:3" ht="18">
      <c r="B66" s="53" t="s">
        <v>73</v>
      </c>
      <c r="C66" s="18">
        <f>(C64-C44)/(C67*(C68-C69))</f>
        <v>0.11032051282051282</v>
      </c>
    </row>
    <row r="67" spans="2:3">
      <c r="B67" s="35" t="s">
        <v>6</v>
      </c>
      <c r="C67" s="100">
        <v>650</v>
      </c>
    </row>
    <row r="68" spans="2:3">
      <c r="B68" s="35" t="s">
        <v>5</v>
      </c>
      <c r="C68" s="1">
        <v>25</v>
      </c>
    </row>
    <row r="69" spans="2:3">
      <c r="B69" s="35" t="s">
        <v>18</v>
      </c>
      <c r="C69" s="1">
        <v>1</v>
      </c>
    </row>
  </sheetData>
  <mergeCells count="2">
    <mergeCell ref="C2:E2"/>
    <mergeCell ref="C35:E35"/>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628F4-7359-423F-B819-DD8D314ADFBF}">
  <dimension ref="B1:K77"/>
  <sheetViews>
    <sheetView topLeftCell="A64" zoomScaleNormal="100" workbookViewId="0">
      <selection activeCell="M3" sqref="M3"/>
    </sheetView>
  </sheetViews>
  <sheetFormatPr defaultRowHeight="15"/>
  <cols>
    <col min="3" max="3" width="18.5703125" customWidth="1"/>
  </cols>
  <sheetData>
    <row r="1" spans="2:7" ht="21">
      <c r="B1" s="9" t="s">
        <v>88</v>
      </c>
    </row>
    <row r="2" spans="2:7" ht="18.75">
      <c r="C2" s="129" t="s">
        <v>82</v>
      </c>
      <c r="D2" s="130"/>
      <c r="E2" s="131"/>
    </row>
    <row r="3" spans="2:7" ht="15.75" thickBot="1">
      <c r="D3" s="25" t="s">
        <v>27</v>
      </c>
    </row>
    <row r="4" spans="2:7" ht="35.25" customHeight="1" thickBot="1">
      <c r="B4" s="95" t="s">
        <v>79</v>
      </c>
      <c r="C4" s="85" t="s">
        <v>80</v>
      </c>
      <c r="D4" s="14" t="s">
        <v>10</v>
      </c>
      <c r="E4" s="6" t="s">
        <v>11</v>
      </c>
      <c r="F4" s="6" t="s">
        <v>12</v>
      </c>
      <c r="G4" s="6" t="s">
        <v>66</v>
      </c>
    </row>
    <row r="5" spans="2:7" ht="15.75" thickBot="1">
      <c r="B5" s="65">
        <v>1</v>
      </c>
      <c r="C5" s="101">
        <v>7</v>
      </c>
      <c r="D5" s="45">
        <f>$C$36</f>
        <v>5.333333333333333</v>
      </c>
      <c r="E5" s="45">
        <f>$C$36+3*SQRT($C$36)</f>
        <v>12.261536563608843</v>
      </c>
      <c r="F5" s="45">
        <f>$C$36-3*SQRT($C$36)</f>
        <v>-1.5948698969421757</v>
      </c>
      <c r="G5" s="44">
        <v>0</v>
      </c>
    </row>
    <row r="6" spans="2:7" ht="15.75" thickBot="1">
      <c r="B6" s="65">
        <v>2</v>
      </c>
      <c r="C6" s="96">
        <v>3</v>
      </c>
      <c r="D6" s="45">
        <f t="shared" ref="D6:D34" si="0">$C$36</f>
        <v>5.333333333333333</v>
      </c>
      <c r="E6" s="45">
        <f t="shared" ref="E6:E34" si="1">$C$36+3*SQRT($C$36)</f>
        <v>12.261536563608843</v>
      </c>
      <c r="F6" s="45">
        <f t="shared" ref="F6:F34" si="2">$C$36-3*SQRT($C$36)</f>
        <v>-1.5948698969421757</v>
      </c>
      <c r="G6" s="44">
        <v>0</v>
      </c>
    </row>
    <row r="7" spans="2:7" ht="15.75" thickBot="1">
      <c r="B7" s="65">
        <v>3</v>
      </c>
      <c r="C7" s="96">
        <v>1</v>
      </c>
      <c r="D7" s="45">
        <f t="shared" si="0"/>
        <v>5.333333333333333</v>
      </c>
      <c r="E7" s="45">
        <f t="shared" si="1"/>
        <v>12.261536563608843</v>
      </c>
      <c r="F7" s="45">
        <f t="shared" si="2"/>
        <v>-1.5948698969421757</v>
      </c>
      <c r="G7" s="44">
        <v>0</v>
      </c>
    </row>
    <row r="8" spans="2:7" ht="15.75" thickBot="1">
      <c r="B8" s="65">
        <v>4</v>
      </c>
      <c r="C8" s="96">
        <v>3</v>
      </c>
      <c r="D8" s="45">
        <f t="shared" si="0"/>
        <v>5.333333333333333</v>
      </c>
      <c r="E8" s="45">
        <f t="shared" si="1"/>
        <v>12.261536563608843</v>
      </c>
      <c r="F8" s="45">
        <f t="shared" si="2"/>
        <v>-1.5948698969421757</v>
      </c>
      <c r="G8" s="44">
        <v>0</v>
      </c>
    </row>
    <row r="9" spans="2:7" ht="15.75" thickBot="1">
      <c r="B9" s="65">
        <v>5</v>
      </c>
      <c r="C9" s="96">
        <v>6</v>
      </c>
      <c r="D9" s="45">
        <f t="shared" si="0"/>
        <v>5.333333333333333</v>
      </c>
      <c r="E9" s="45">
        <f t="shared" si="1"/>
        <v>12.261536563608843</v>
      </c>
      <c r="F9" s="45">
        <f t="shared" si="2"/>
        <v>-1.5948698969421757</v>
      </c>
      <c r="G9" s="44">
        <v>0</v>
      </c>
    </row>
    <row r="10" spans="2:7" ht="15.75" thickBot="1">
      <c r="B10" s="65">
        <v>6</v>
      </c>
      <c r="C10" s="96">
        <v>2</v>
      </c>
      <c r="D10" s="45">
        <f t="shared" si="0"/>
        <v>5.333333333333333</v>
      </c>
      <c r="E10" s="45">
        <f t="shared" si="1"/>
        <v>12.261536563608843</v>
      </c>
      <c r="F10" s="45">
        <f t="shared" si="2"/>
        <v>-1.5948698969421757</v>
      </c>
      <c r="G10" s="44">
        <v>0</v>
      </c>
    </row>
    <row r="11" spans="2:7" ht="15.75" thickBot="1">
      <c r="B11" s="65">
        <v>7</v>
      </c>
      <c r="C11" s="96">
        <v>4</v>
      </c>
      <c r="D11" s="45">
        <f t="shared" si="0"/>
        <v>5.333333333333333</v>
      </c>
      <c r="E11" s="45">
        <f t="shared" si="1"/>
        <v>12.261536563608843</v>
      </c>
      <c r="F11" s="45">
        <f t="shared" si="2"/>
        <v>-1.5948698969421757</v>
      </c>
      <c r="G11" s="44">
        <v>0</v>
      </c>
    </row>
    <row r="12" spans="2:7" ht="15.75" thickBot="1">
      <c r="B12" s="65">
        <v>8</v>
      </c>
      <c r="C12" s="96">
        <v>5</v>
      </c>
      <c r="D12" s="45">
        <f t="shared" si="0"/>
        <v>5.333333333333333</v>
      </c>
      <c r="E12" s="45">
        <f t="shared" si="1"/>
        <v>12.261536563608843</v>
      </c>
      <c r="F12" s="45">
        <f t="shared" si="2"/>
        <v>-1.5948698969421757</v>
      </c>
      <c r="G12" s="44">
        <v>0</v>
      </c>
    </row>
    <row r="13" spans="2:7" ht="15.75" thickBot="1">
      <c r="B13" s="65">
        <v>9</v>
      </c>
      <c r="C13" s="96">
        <v>7</v>
      </c>
      <c r="D13" s="45">
        <f t="shared" si="0"/>
        <v>5.333333333333333</v>
      </c>
      <c r="E13" s="45">
        <f t="shared" si="1"/>
        <v>12.261536563608843</v>
      </c>
      <c r="F13" s="45">
        <f t="shared" si="2"/>
        <v>-1.5948698969421757</v>
      </c>
      <c r="G13" s="44">
        <v>0</v>
      </c>
    </row>
    <row r="14" spans="2:7" ht="15.75" thickBot="1">
      <c r="B14" s="65">
        <v>10</v>
      </c>
      <c r="C14" s="96">
        <v>3</v>
      </c>
      <c r="D14" s="45">
        <f t="shared" si="0"/>
        <v>5.333333333333333</v>
      </c>
      <c r="E14" s="45">
        <f t="shared" si="1"/>
        <v>12.261536563608843</v>
      </c>
      <c r="F14" s="45">
        <f t="shared" si="2"/>
        <v>-1.5948698969421757</v>
      </c>
      <c r="G14" s="44">
        <v>0</v>
      </c>
    </row>
    <row r="15" spans="2:7" ht="15.75" thickBot="1">
      <c r="B15" s="65">
        <v>11</v>
      </c>
      <c r="C15" s="96">
        <v>6</v>
      </c>
      <c r="D15" s="45">
        <f t="shared" si="0"/>
        <v>5.333333333333333</v>
      </c>
      <c r="E15" s="45">
        <f t="shared" si="1"/>
        <v>12.261536563608843</v>
      </c>
      <c r="F15" s="45">
        <f t="shared" si="2"/>
        <v>-1.5948698969421757</v>
      </c>
      <c r="G15" s="44">
        <v>0</v>
      </c>
    </row>
    <row r="16" spans="2:7" ht="15.75" thickBot="1">
      <c r="B16" s="65">
        <v>12</v>
      </c>
      <c r="C16" s="96">
        <v>3</v>
      </c>
      <c r="D16" s="45">
        <f t="shared" si="0"/>
        <v>5.333333333333333</v>
      </c>
      <c r="E16" s="45">
        <f t="shared" si="1"/>
        <v>12.261536563608843</v>
      </c>
      <c r="F16" s="45">
        <f t="shared" si="2"/>
        <v>-1.5948698969421757</v>
      </c>
      <c r="G16" s="44">
        <v>0</v>
      </c>
    </row>
    <row r="17" spans="2:7" ht="15.75" thickBot="1">
      <c r="B17" s="65">
        <v>13</v>
      </c>
      <c r="C17" s="96">
        <v>14</v>
      </c>
      <c r="D17" s="45">
        <f t="shared" si="0"/>
        <v>5.333333333333333</v>
      </c>
      <c r="E17" s="45">
        <f t="shared" si="1"/>
        <v>12.261536563608843</v>
      </c>
      <c r="F17" s="45">
        <f t="shared" si="2"/>
        <v>-1.5948698969421757</v>
      </c>
      <c r="G17" s="44">
        <v>0</v>
      </c>
    </row>
    <row r="18" spans="2:7" ht="15.75" thickBot="1">
      <c r="B18" s="65">
        <v>14</v>
      </c>
      <c r="C18" s="96">
        <v>7</v>
      </c>
      <c r="D18" s="45">
        <f t="shared" si="0"/>
        <v>5.333333333333333</v>
      </c>
      <c r="E18" s="45">
        <f t="shared" si="1"/>
        <v>12.261536563608843</v>
      </c>
      <c r="F18" s="45">
        <f t="shared" si="2"/>
        <v>-1.5948698969421757</v>
      </c>
      <c r="G18" s="44">
        <v>0</v>
      </c>
    </row>
    <row r="19" spans="2:7" ht="15.75" thickBot="1">
      <c r="B19" s="65">
        <v>15</v>
      </c>
      <c r="C19" s="96">
        <v>2</v>
      </c>
      <c r="D19" s="45">
        <f t="shared" si="0"/>
        <v>5.333333333333333</v>
      </c>
      <c r="E19" s="45">
        <f t="shared" si="1"/>
        <v>12.261536563608843</v>
      </c>
      <c r="F19" s="45">
        <f t="shared" si="2"/>
        <v>-1.5948698969421757</v>
      </c>
      <c r="G19" s="44">
        <v>0</v>
      </c>
    </row>
    <row r="20" spans="2:7" ht="15.75" thickBot="1">
      <c r="B20" s="65">
        <v>16</v>
      </c>
      <c r="C20" s="96">
        <v>5</v>
      </c>
      <c r="D20" s="45">
        <f t="shared" si="0"/>
        <v>5.333333333333333</v>
      </c>
      <c r="E20" s="45">
        <f t="shared" si="1"/>
        <v>12.261536563608843</v>
      </c>
      <c r="F20" s="45">
        <f t="shared" si="2"/>
        <v>-1.5948698969421757</v>
      </c>
      <c r="G20" s="44">
        <v>0</v>
      </c>
    </row>
    <row r="21" spans="2:7" ht="15.75" thickBot="1">
      <c r="B21" s="65">
        <v>17</v>
      </c>
      <c r="C21" s="96">
        <v>9</v>
      </c>
      <c r="D21" s="45">
        <f t="shared" si="0"/>
        <v>5.333333333333333</v>
      </c>
      <c r="E21" s="45">
        <f t="shared" si="1"/>
        <v>12.261536563608843</v>
      </c>
      <c r="F21" s="45">
        <f t="shared" si="2"/>
        <v>-1.5948698969421757</v>
      </c>
      <c r="G21" s="44">
        <v>0</v>
      </c>
    </row>
    <row r="22" spans="2:7" ht="15.75" thickBot="1">
      <c r="B22" s="65">
        <v>18</v>
      </c>
      <c r="C22" s="96">
        <v>4</v>
      </c>
      <c r="D22" s="45">
        <f t="shared" si="0"/>
        <v>5.333333333333333</v>
      </c>
      <c r="E22" s="45">
        <f t="shared" si="1"/>
        <v>12.261536563608843</v>
      </c>
      <c r="F22" s="45">
        <f t="shared" si="2"/>
        <v>-1.5948698969421757</v>
      </c>
      <c r="G22" s="44">
        <v>0</v>
      </c>
    </row>
    <row r="23" spans="2:7" ht="15.75" thickBot="1">
      <c r="B23" s="65">
        <v>19</v>
      </c>
      <c r="C23" s="96">
        <v>7</v>
      </c>
      <c r="D23" s="45">
        <f t="shared" si="0"/>
        <v>5.333333333333333</v>
      </c>
      <c r="E23" s="45">
        <f t="shared" si="1"/>
        <v>12.261536563608843</v>
      </c>
      <c r="F23" s="45">
        <f t="shared" si="2"/>
        <v>-1.5948698969421757</v>
      </c>
      <c r="G23" s="44">
        <v>0</v>
      </c>
    </row>
    <row r="24" spans="2:7" ht="15.75" thickBot="1">
      <c r="B24" s="65">
        <v>20</v>
      </c>
      <c r="C24" s="96">
        <v>3</v>
      </c>
      <c r="D24" s="45">
        <f t="shared" si="0"/>
        <v>5.333333333333333</v>
      </c>
      <c r="E24" s="45">
        <f t="shared" si="1"/>
        <v>12.261536563608843</v>
      </c>
      <c r="F24" s="45">
        <f t="shared" si="2"/>
        <v>-1.5948698969421757</v>
      </c>
      <c r="G24" s="44">
        <v>0</v>
      </c>
    </row>
    <row r="25" spans="2:7" ht="15.75" thickBot="1">
      <c r="B25" s="65">
        <v>21</v>
      </c>
      <c r="C25" s="96">
        <v>2</v>
      </c>
      <c r="D25" s="45">
        <f t="shared" si="0"/>
        <v>5.333333333333333</v>
      </c>
      <c r="E25" s="45">
        <f t="shared" si="1"/>
        <v>12.261536563608843</v>
      </c>
      <c r="F25" s="45">
        <f t="shared" si="2"/>
        <v>-1.5948698969421757</v>
      </c>
      <c r="G25" s="44">
        <v>0</v>
      </c>
    </row>
    <row r="26" spans="2:7" ht="15.75" thickBot="1">
      <c r="B26" s="65">
        <v>22</v>
      </c>
      <c r="C26" s="96">
        <v>7</v>
      </c>
      <c r="D26" s="45">
        <f t="shared" si="0"/>
        <v>5.333333333333333</v>
      </c>
      <c r="E26" s="45">
        <f t="shared" si="1"/>
        <v>12.261536563608843</v>
      </c>
      <c r="F26" s="45">
        <f t="shared" si="2"/>
        <v>-1.5948698969421757</v>
      </c>
      <c r="G26" s="44">
        <v>0</v>
      </c>
    </row>
    <row r="27" spans="2:7" ht="15.75" thickBot="1">
      <c r="B27" s="65">
        <v>23</v>
      </c>
      <c r="C27" s="96">
        <v>6</v>
      </c>
      <c r="D27" s="45">
        <f t="shared" si="0"/>
        <v>5.333333333333333</v>
      </c>
      <c r="E27" s="45">
        <f t="shared" si="1"/>
        <v>12.261536563608843</v>
      </c>
      <c r="F27" s="45">
        <f t="shared" si="2"/>
        <v>-1.5948698969421757</v>
      </c>
      <c r="G27" s="44">
        <v>0</v>
      </c>
    </row>
    <row r="28" spans="2:7" ht="15.75" thickBot="1">
      <c r="B28" s="65">
        <v>24</v>
      </c>
      <c r="C28" s="96">
        <v>8</v>
      </c>
      <c r="D28" s="45">
        <f t="shared" si="0"/>
        <v>5.333333333333333</v>
      </c>
      <c r="E28" s="45">
        <f t="shared" si="1"/>
        <v>12.261536563608843</v>
      </c>
      <c r="F28" s="45">
        <f t="shared" si="2"/>
        <v>-1.5948698969421757</v>
      </c>
      <c r="G28" s="44">
        <v>0</v>
      </c>
    </row>
    <row r="29" spans="2:7" ht="15.75" thickBot="1">
      <c r="B29" s="65">
        <v>25</v>
      </c>
      <c r="C29" s="96">
        <v>4</v>
      </c>
      <c r="D29" s="45">
        <f t="shared" si="0"/>
        <v>5.333333333333333</v>
      </c>
      <c r="E29" s="45">
        <f t="shared" si="1"/>
        <v>12.261536563608843</v>
      </c>
      <c r="F29" s="45">
        <f t="shared" si="2"/>
        <v>-1.5948698969421757</v>
      </c>
      <c r="G29" s="44">
        <v>0</v>
      </c>
    </row>
    <row r="30" spans="2:7" ht="15.75" thickBot="1">
      <c r="B30" s="65">
        <v>26</v>
      </c>
      <c r="C30" s="96">
        <v>10</v>
      </c>
      <c r="D30" s="45">
        <f t="shared" si="0"/>
        <v>5.333333333333333</v>
      </c>
      <c r="E30" s="45">
        <f t="shared" si="1"/>
        <v>12.261536563608843</v>
      </c>
      <c r="F30" s="45">
        <f t="shared" si="2"/>
        <v>-1.5948698969421757</v>
      </c>
      <c r="G30" s="44">
        <v>0</v>
      </c>
    </row>
    <row r="31" spans="2:7" ht="15.75" thickBot="1">
      <c r="B31" s="65">
        <v>27</v>
      </c>
      <c r="C31" s="96">
        <v>5</v>
      </c>
      <c r="D31" s="45">
        <f t="shared" si="0"/>
        <v>5.333333333333333</v>
      </c>
      <c r="E31" s="45">
        <f t="shared" si="1"/>
        <v>12.261536563608843</v>
      </c>
      <c r="F31" s="45">
        <f t="shared" si="2"/>
        <v>-1.5948698969421757</v>
      </c>
      <c r="G31" s="44">
        <v>0</v>
      </c>
    </row>
    <row r="32" spans="2:7" ht="15.75" thickBot="1">
      <c r="B32" s="65">
        <v>28</v>
      </c>
      <c r="C32" s="96">
        <v>4</v>
      </c>
      <c r="D32" s="45">
        <f t="shared" si="0"/>
        <v>5.333333333333333</v>
      </c>
      <c r="E32" s="45">
        <f t="shared" si="1"/>
        <v>12.261536563608843</v>
      </c>
      <c r="F32" s="45">
        <f t="shared" si="2"/>
        <v>-1.5948698969421757</v>
      </c>
      <c r="G32" s="44">
        <v>0</v>
      </c>
    </row>
    <row r="33" spans="2:11" ht="15.75" thickBot="1">
      <c r="B33" s="65">
        <v>29</v>
      </c>
      <c r="C33" s="96">
        <v>6</v>
      </c>
      <c r="D33" s="45">
        <f t="shared" si="0"/>
        <v>5.333333333333333</v>
      </c>
      <c r="E33" s="45">
        <f t="shared" si="1"/>
        <v>12.261536563608843</v>
      </c>
      <c r="F33" s="45">
        <f t="shared" si="2"/>
        <v>-1.5948698969421757</v>
      </c>
      <c r="G33" s="44">
        <v>0</v>
      </c>
    </row>
    <row r="34" spans="2:11" ht="15.75" thickBot="1">
      <c r="B34" s="65">
        <v>30</v>
      </c>
      <c r="C34" s="96">
        <v>7</v>
      </c>
      <c r="D34" s="45">
        <f t="shared" si="0"/>
        <v>5.333333333333333</v>
      </c>
      <c r="E34" s="45">
        <f t="shared" si="1"/>
        <v>12.261536563608843</v>
      </c>
      <c r="F34" s="45">
        <f t="shared" si="2"/>
        <v>-1.5948698969421757</v>
      </c>
      <c r="G34" s="44">
        <v>0</v>
      </c>
    </row>
    <row r="35" spans="2:11">
      <c r="B35" s="99" t="s">
        <v>76</v>
      </c>
      <c r="C35" s="72">
        <f>SUM(C5:C34)</f>
        <v>160</v>
      </c>
    </row>
    <row r="36" spans="2:11">
      <c r="B36" s="53" t="s">
        <v>81</v>
      </c>
      <c r="C36" s="18">
        <f>C35/C37</f>
        <v>5.333333333333333</v>
      </c>
    </row>
    <row r="37" spans="2:11">
      <c r="B37" s="35" t="s">
        <v>5</v>
      </c>
      <c r="C37" s="106">
        <v>30</v>
      </c>
    </row>
    <row r="38" spans="2:11">
      <c r="B38" s="35"/>
    </row>
    <row r="39" spans="2:11" ht="18.75">
      <c r="C39" s="129" t="s">
        <v>84</v>
      </c>
      <c r="D39" s="130"/>
      <c r="E39" s="131"/>
    </row>
    <row r="40" spans="2:11" ht="18.75">
      <c r="C40" s="51"/>
      <c r="D40" s="51"/>
      <c r="E40" s="51"/>
    </row>
    <row r="41" spans="2:11" ht="15.75" thickBot="1">
      <c r="D41" s="25" t="s">
        <v>27</v>
      </c>
      <c r="H41" s="25" t="s">
        <v>39</v>
      </c>
    </row>
    <row r="42" spans="2:11" ht="30.75" thickBot="1">
      <c r="B42" s="95" t="s">
        <v>79</v>
      </c>
      <c r="C42" s="85" t="s">
        <v>80</v>
      </c>
      <c r="D42" s="14" t="s">
        <v>10</v>
      </c>
      <c r="E42" s="6" t="s">
        <v>11</v>
      </c>
      <c r="F42" s="6" t="s">
        <v>12</v>
      </c>
      <c r="G42" s="6" t="s">
        <v>66</v>
      </c>
      <c r="H42" s="14" t="s">
        <v>10</v>
      </c>
      <c r="I42" s="6" t="s">
        <v>11</v>
      </c>
      <c r="J42" s="6" t="s">
        <v>12</v>
      </c>
      <c r="K42" s="6" t="s">
        <v>66</v>
      </c>
    </row>
    <row r="43" spans="2:11" ht="15.75" thickBot="1">
      <c r="B43" s="65">
        <v>1</v>
      </c>
      <c r="C43" s="101">
        <v>7</v>
      </c>
      <c r="D43" s="45">
        <f>$C$36</f>
        <v>5.333333333333333</v>
      </c>
      <c r="E43" s="45">
        <f>$C$36+3*SQRT($C$36)</f>
        <v>12.261536563608843</v>
      </c>
      <c r="F43" s="45">
        <f>$C$36-3*SQRT($C$36)</f>
        <v>-1.5948698969421757</v>
      </c>
      <c r="G43" s="44">
        <v>0</v>
      </c>
      <c r="H43" s="45">
        <f>$C$75</f>
        <v>5.0344827586206895</v>
      </c>
      <c r="I43" s="45">
        <f>$C$75+3*SQRT($C$75)</f>
        <v>11.765778683447216</v>
      </c>
      <c r="J43" s="45">
        <f>$C$75-3*SQRT($C$75)</f>
        <v>-1.6968131662058372</v>
      </c>
      <c r="K43" s="44">
        <v>0</v>
      </c>
    </row>
    <row r="44" spans="2:11" ht="15.75" thickBot="1">
      <c r="B44" s="65">
        <v>2</v>
      </c>
      <c r="C44" s="96">
        <v>3</v>
      </c>
      <c r="D44" s="45">
        <f t="shared" ref="D44:D72" si="3">$C$36</f>
        <v>5.333333333333333</v>
      </c>
      <c r="E44" s="45">
        <f t="shared" ref="E44:E72" si="4">$C$36+3*SQRT($C$36)</f>
        <v>12.261536563608843</v>
      </c>
      <c r="F44" s="45">
        <f t="shared" ref="F44:F72" si="5">$C$36-3*SQRT($C$36)</f>
        <v>-1.5948698969421757</v>
      </c>
      <c r="G44" s="44">
        <v>0</v>
      </c>
      <c r="H44" s="45">
        <f t="shared" ref="H44:H72" si="6">$C$75</f>
        <v>5.0344827586206895</v>
      </c>
      <c r="I44" s="45">
        <f t="shared" ref="I44:I72" si="7">$C$75+3*SQRT($C$75)</f>
        <v>11.765778683447216</v>
      </c>
      <c r="J44" s="45">
        <f t="shared" ref="J44:J72" si="8">$C$75-3*SQRT($C$75)</f>
        <v>-1.6968131662058372</v>
      </c>
      <c r="K44" s="44">
        <v>0</v>
      </c>
    </row>
    <row r="45" spans="2:11" ht="15.75" thickBot="1">
      <c r="B45" s="65">
        <v>3</v>
      </c>
      <c r="C45" s="96">
        <v>1</v>
      </c>
      <c r="D45" s="45">
        <f t="shared" si="3"/>
        <v>5.333333333333333</v>
      </c>
      <c r="E45" s="45">
        <f t="shared" si="4"/>
        <v>12.261536563608843</v>
      </c>
      <c r="F45" s="45">
        <f t="shared" si="5"/>
        <v>-1.5948698969421757</v>
      </c>
      <c r="G45" s="44">
        <v>0</v>
      </c>
      <c r="H45" s="45">
        <f t="shared" si="6"/>
        <v>5.0344827586206895</v>
      </c>
      <c r="I45" s="45">
        <f t="shared" si="7"/>
        <v>11.765778683447216</v>
      </c>
      <c r="J45" s="45">
        <f t="shared" si="8"/>
        <v>-1.6968131662058372</v>
      </c>
      <c r="K45" s="44">
        <v>0</v>
      </c>
    </row>
    <row r="46" spans="2:11" ht="15.75" thickBot="1">
      <c r="B46" s="65">
        <v>4</v>
      </c>
      <c r="C46" s="96">
        <v>3</v>
      </c>
      <c r="D46" s="45">
        <f t="shared" si="3"/>
        <v>5.333333333333333</v>
      </c>
      <c r="E46" s="45">
        <f t="shared" si="4"/>
        <v>12.261536563608843</v>
      </c>
      <c r="F46" s="45">
        <f t="shared" si="5"/>
        <v>-1.5948698969421757</v>
      </c>
      <c r="G46" s="44">
        <v>0</v>
      </c>
      <c r="H46" s="45">
        <f t="shared" si="6"/>
        <v>5.0344827586206895</v>
      </c>
      <c r="I46" s="45">
        <f t="shared" si="7"/>
        <v>11.765778683447216</v>
      </c>
      <c r="J46" s="45">
        <f t="shared" si="8"/>
        <v>-1.6968131662058372</v>
      </c>
      <c r="K46" s="44">
        <v>0</v>
      </c>
    </row>
    <row r="47" spans="2:11" ht="15.75" thickBot="1">
      <c r="B47" s="65">
        <v>5</v>
      </c>
      <c r="C47" s="96">
        <v>6</v>
      </c>
      <c r="D47" s="45">
        <f t="shared" si="3"/>
        <v>5.333333333333333</v>
      </c>
      <c r="E47" s="45">
        <f t="shared" si="4"/>
        <v>12.261536563608843</v>
      </c>
      <c r="F47" s="45">
        <f t="shared" si="5"/>
        <v>-1.5948698969421757</v>
      </c>
      <c r="G47" s="44">
        <v>0</v>
      </c>
      <c r="H47" s="45">
        <f t="shared" si="6"/>
        <v>5.0344827586206895</v>
      </c>
      <c r="I47" s="45">
        <f t="shared" si="7"/>
        <v>11.765778683447216</v>
      </c>
      <c r="J47" s="45">
        <f t="shared" si="8"/>
        <v>-1.6968131662058372</v>
      </c>
      <c r="K47" s="44">
        <v>0</v>
      </c>
    </row>
    <row r="48" spans="2:11" ht="15.75" thickBot="1">
      <c r="B48" s="65">
        <v>6</v>
      </c>
      <c r="C48" s="96">
        <v>2</v>
      </c>
      <c r="D48" s="45">
        <f t="shared" si="3"/>
        <v>5.333333333333333</v>
      </c>
      <c r="E48" s="45">
        <f t="shared" si="4"/>
        <v>12.261536563608843</v>
      </c>
      <c r="F48" s="45">
        <f t="shared" si="5"/>
        <v>-1.5948698969421757</v>
      </c>
      <c r="G48" s="44">
        <v>0</v>
      </c>
      <c r="H48" s="45">
        <f t="shared" si="6"/>
        <v>5.0344827586206895</v>
      </c>
      <c r="I48" s="45">
        <f t="shared" si="7"/>
        <v>11.765778683447216</v>
      </c>
      <c r="J48" s="45">
        <f t="shared" si="8"/>
        <v>-1.6968131662058372</v>
      </c>
      <c r="K48" s="44">
        <v>0</v>
      </c>
    </row>
    <row r="49" spans="2:11" ht="15.75" thickBot="1">
      <c r="B49" s="65">
        <v>7</v>
      </c>
      <c r="C49" s="96">
        <v>4</v>
      </c>
      <c r="D49" s="45">
        <f t="shared" si="3"/>
        <v>5.333333333333333</v>
      </c>
      <c r="E49" s="45">
        <f t="shared" si="4"/>
        <v>12.261536563608843</v>
      </c>
      <c r="F49" s="45">
        <f t="shared" si="5"/>
        <v>-1.5948698969421757</v>
      </c>
      <c r="G49" s="44">
        <v>0</v>
      </c>
      <c r="H49" s="45">
        <f t="shared" si="6"/>
        <v>5.0344827586206895</v>
      </c>
      <c r="I49" s="45">
        <f t="shared" si="7"/>
        <v>11.765778683447216</v>
      </c>
      <c r="J49" s="45">
        <f t="shared" si="8"/>
        <v>-1.6968131662058372</v>
      </c>
      <c r="K49" s="44">
        <v>0</v>
      </c>
    </row>
    <row r="50" spans="2:11" ht="15.75" thickBot="1">
      <c r="B50" s="65">
        <v>8</v>
      </c>
      <c r="C50" s="96">
        <v>5</v>
      </c>
      <c r="D50" s="45">
        <f t="shared" si="3"/>
        <v>5.333333333333333</v>
      </c>
      <c r="E50" s="45">
        <f t="shared" si="4"/>
        <v>12.261536563608843</v>
      </c>
      <c r="F50" s="45">
        <f t="shared" si="5"/>
        <v>-1.5948698969421757</v>
      </c>
      <c r="G50" s="44">
        <v>0</v>
      </c>
      <c r="H50" s="45">
        <f t="shared" si="6"/>
        <v>5.0344827586206895</v>
      </c>
      <c r="I50" s="45">
        <f t="shared" si="7"/>
        <v>11.765778683447216</v>
      </c>
      <c r="J50" s="45">
        <f t="shared" si="8"/>
        <v>-1.6968131662058372</v>
      </c>
      <c r="K50" s="44">
        <v>0</v>
      </c>
    </row>
    <row r="51" spans="2:11" ht="15.75" thickBot="1">
      <c r="B51" s="65">
        <v>9</v>
      </c>
      <c r="C51" s="96">
        <v>7</v>
      </c>
      <c r="D51" s="45">
        <f t="shared" si="3"/>
        <v>5.333333333333333</v>
      </c>
      <c r="E51" s="45">
        <f t="shared" si="4"/>
        <v>12.261536563608843</v>
      </c>
      <c r="F51" s="45">
        <f t="shared" si="5"/>
        <v>-1.5948698969421757</v>
      </c>
      <c r="G51" s="44">
        <v>0</v>
      </c>
      <c r="H51" s="45">
        <f t="shared" si="6"/>
        <v>5.0344827586206895</v>
      </c>
      <c r="I51" s="45">
        <f t="shared" si="7"/>
        <v>11.765778683447216</v>
      </c>
      <c r="J51" s="45">
        <f t="shared" si="8"/>
        <v>-1.6968131662058372</v>
      </c>
      <c r="K51" s="44">
        <v>0</v>
      </c>
    </row>
    <row r="52" spans="2:11" ht="15.75" thickBot="1">
      <c r="B52" s="65">
        <v>10</v>
      </c>
      <c r="C52" s="96">
        <v>3</v>
      </c>
      <c r="D52" s="45">
        <f t="shared" si="3"/>
        <v>5.333333333333333</v>
      </c>
      <c r="E52" s="45">
        <f t="shared" si="4"/>
        <v>12.261536563608843</v>
      </c>
      <c r="F52" s="45">
        <f t="shared" si="5"/>
        <v>-1.5948698969421757</v>
      </c>
      <c r="G52" s="44">
        <v>0</v>
      </c>
      <c r="H52" s="45">
        <f t="shared" si="6"/>
        <v>5.0344827586206895</v>
      </c>
      <c r="I52" s="45">
        <f t="shared" si="7"/>
        <v>11.765778683447216</v>
      </c>
      <c r="J52" s="45">
        <f t="shared" si="8"/>
        <v>-1.6968131662058372</v>
      </c>
      <c r="K52" s="44">
        <v>0</v>
      </c>
    </row>
    <row r="53" spans="2:11" ht="15.75" thickBot="1">
      <c r="B53" s="65">
        <v>11</v>
      </c>
      <c r="C53" s="96">
        <v>6</v>
      </c>
      <c r="D53" s="45">
        <f t="shared" si="3"/>
        <v>5.333333333333333</v>
      </c>
      <c r="E53" s="45">
        <f t="shared" si="4"/>
        <v>12.261536563608843</v>
      </c>
      <c r="F53" s="45">
        <f t="shared" si="5"/>
        <v>-1.5948698969421757</v>
      </c>
      <c r="G53" s="44">
        <v>0</v>
      </c>
      <c r="H53" s="45">
        <f t="shared" si="6"/>
        <v>5.0344827586206895</v>
      </c>
      <c r="I53" s="45">
        <f t="shared" si="7"/>
        <v>11.765778683447216</v>
      </c>
      <c r="J53" s="45">
        <f t="shared" si="8"/>
        <v>-1.6968131662058372</v>
      </c>
      <c r="K53" s="44">
        <v>0</v>
      </c>
    </row>
    <row r="54" spans="2:11" ht="15.75" thickBot="1">
      <c r="B54" s="65">
        <v>12</v>
      </c>
      <c r="C54" s="96">
        <v>3</v>
      </c>
      <c r="D54" s="45">
        <f t="shared" si="3"/>
        <v>5.333333333333333</v>
      </c>
      <c r="E54" s="45">
        <f t="shared" si="4"/>
        <v>12.261536563608843</v>
      </c>
      <c r="F54" s="45">
        <f t="shared" si="5"/>
        <v>-1.5948698969421757</v>
      </c>
      <c r="G54" s="44">
        <v>0</v>
      </c>
      <c r="H54" s="45">
        <f t="shared" si="6"/>
        <v>5.0344827586206895</v>
      </c>
      <c r="I54" s="45">
        <f t="shared" si="7"/>
        <v>11.765778683447216</v>
      </c>
      <c r="J54" s="45">
        <f t="shared" si="8"/>
        <v>-1.6968131662058372</v>
      </c>
      <c r="K54" s="44">
        <v>0</v>
      </c>
    </row>
    <row r="55" spans="2:11" ht="15.75" thickBot="1">
      <c r="B55" s="69">
        <v>13</v>
      </c>
      <c r="C55" s="107">
        <v>14</v>
      </c>
      <c r="D55" s="50">
        <f t="shared" si="3"/>
        <v>5.333333333333333</v>
      </c>
      <c r="E55" s="50">
        <f t="shared" si="4"/>
        <v>12.261536563608843</v>
      </c>
      <c r="F55" s="50">
        <f t="shared" si="5"/>
        <v>-1.5948698969421757</v>
      </c>
      <c r="G55" s="49">
        <v>0</v>
      </c>
      <c r="H55" s="50">
        <f t="shared" si="6"/>
        <v>5.0344827586206895</v>
      </c>
      <c r="I55" s="50">
        <f t="shared" si="7"/>
        <v>11.765778683447216</v>
      </c>
      <c r="J55" s="50">
        <f t="shared" si="8"/>
        <v>-1.6968131662058372</v>
      </c>
      <c r="K55" s="49">
        <v>0</v>
      </c>
    </row>
    <row r="56" spans="2:11" ht="15.75" thickBot="1">
      <c r="B56" s="65">
        <v>14</v>
      </c>
      <c r="C56" s="96">
        <v>7</v>
      </c>
      <c r="D56" s="45">
        <f t="shared" si="3"/>
        <v>5.333333333333333</v>
      </c>
      <c r="E56" s="45">
        <f t="shared" si="4"/>
        <v>12.261536563608843</v>
      </c>
      <c r="F56" s="45">
        <f t="shared" si="5"/>
        <v>-1.5948698969421757</v>
      </c>
      <c r="G56" s="44">
        <v>0</v>
      </c>
      <c r="H56" s="45">
        <f t="shared" si="6"/>
        <v>5.0344827586206895</v>
      </c>
      <c r="I56" s="45">
        <f t="shared" si="7"/>
        <v>11.765778683447216</v>
      </c>
      <c r="J56" s="45">
        <f t="shared" si="8"/>
        <v>-1.6968131662058372</v>
      </c>
      <c r="K56" s="44">
        <v>0</v>
      </c>
    </row>
    <row r="57" spans="2:11" ht="15.75" thickBot="1">
      <c r="B57" s="65">
        <v>15</v>
      </c>
      <c r="C57" s="96">
        <v>2</v>
      </c>
      <c r="D57" s="45">
        <f t="shared" si="3"/>
        <v>5.333333333333333</v>
      </c>
      <c r="E57" s="45">
        <f t="shared" si="4"/>
        <v>12.261536563608843</v>
      </c>
      <c r="F57" s="45">
        <f t="shared" si="5"/>
        <v>-1.5948698969421757</v>
      </c>
      <c r="G57" s="44">
        <v>0</v>
      </c>
      <c r="H57" s="45">
        <f t="shared" si="6"/>
        <v>5.0344827586206895</v>
      </c>
      <c r="I57" s="45">
        <f t="shared" si="7"/>
        <v>11.765778683447216</v>
      </c>
      <c r="J57" s="45">
        <f t="shared" si="8"/>
        <v>-1.6968131662058372</v>
      </c>
      <c r="K57" s="44">
        <v>0</v>
      </c>
    </row>
    <row r="58" spans="2:11" ht="15.75" thickBot="1">
      <c r="B58" s="65">
        <v>16</v>
      </c>
      <c r="C58" s="96">
        <v>5</v>
      </c>
      <c r="D58" s="45">
        <f t="shared" si="3"/>
        <v>5.333333333333333</v>
      </c>
      <c r="E58" s="45">
        <f t="shared" si="4"/>
        <v>12.261536563608843</v>
      </c>
      <c r="F58" s="45">
        <f t="shared" si="5"/>
        <v>-1.5948698969421757</v>
      </c>
      <c r="G58" s="44">
        <v>0</v>
      </c>
      <c r="H58" s="45">
        <f t="shared" si="6"/>
        <v>5.0344827586206895</v>
      </c>
      <c r="I58" s="45">
        <f t="shared" si="7"/>
        <v>11.765778683447216</v>
      </c>
      <c r="J58" s="45">
        <f t="shared" si="8"/>
        <v>-1.6968131662058372</v>
      </c>
      <c r="K58" s="44">
        <v>0</v>
      </c>
    </row>
    <row r="59" spans="2:11" ht="15.75" thickBot="1">
      <c r="B59" s="65">
        <v>17</v>
      </c>
      <c r="C59" s="96">
        <v>9</v>
      </c>
      <c r="D59" s="45">
        <f t="shared" si="3"/>
        <v>5.333333333333333</v>
      </c>
      <c r="E59" s="45">
        <f t="shared" si="4"/>
        <v>12.261536563608843</v>
      </c>
      <c r="F59" s="45">
        <f t="shared" si="5"/>
        <v>-1.5948698969421757</v>
      </c>
      <c r="G59" s="44">
        <v>0</v>
      </c>
      <c r="H59" s="45">
        <f t="shared" si="6"/>
        <v>5.0344827586206895</v>
      </c>
      <c r="I59" s="45">
        <f t="shared" si="7"/>
        <v>11.765778683447216</v>
      </c>
      <c r="J59" s="45">
        <f t="shared" si="8"/>
        <v>-1.6968131662058372</v>
      </c>
      <c r="K59" s="44">
        <v>0</v>
      </c>
    </row>
    <row r="60" spans="2:11" ht="15.75" thickBot="1">
      <c r="B60" s="65">
        <v>18</v>
      </c>
      <c r="C60" s="96">
        <v>4</v>
      </c>
      <c r="D60" s="45">
        <f t="shared" si="3"/>
        <v>5.333333333333333</v>
      </c>
      <c r="E60" s="45">
        <f t="shared" si="4"/>
        <v>12.261536563608843</v>
      </c>
      <c r="F60" s="45">
        <f t="shared" si="5"/>
        <v>-1.5948698969421757</v>
      </c>
      <c r="G60" s="44">
        <v>0</v>
      </c>
      <c r="H60" s="45">
        <f t="shared" si="6"/>
        <v>5.0344827586206895</v>
      </c>
      <c r="I60" s="45">
        <f t="shared" si="7"/>
        <v>11.765778683447216</v>
      </c>
      <c r="J60" s="45">
        <f t="shared" si="8"/>
        <v>-1.6968131662058372</v>
      </c>
      <c r="K60" s="44">
        <v>0</v>
      </c>
    </row>
    <row r="61" spans="2:11" ht="15.75" thickBot="1">
      <c r="B61" s="65">
        <v>19</v>
      </c>
      <c r="C61" s="96">
        <v>7</v>
      </c>
      <c r="D61" s="45">
        <f t="shared" si="3"/>
        <v>5.333333333333333</v>
      </c>
      <c r="E61" s="45">
        <f t="shared" si="4"/>
        <v>12.261536563608843</v>
      </c>
      <c r="F61" s="45">
        <f t="shared" si="5"/>
        <v>-1.5948698969421757</v>
      </c>
      <c r="G61" s="44">
        <v>0</v>
      </c>
      <c r="H61" s="45">
        <f t="shared" si="6"/>
        <v>5.0344827586206895</v>
      </c>
      <c r="I61" s="45">
        <f t="shared" si="7"/>
        <v>11.765778683447216</v>
      </c>
      <c r="J61" s="45">
        <f t="shared" si="8"/>
        <v>-1.6968131662058372</v>
      </c>
      <c r="K61" s="44">
        <v>0</v>
      </c>
    </row>
    <row r="62" spans="2:11" ht="15.75" thickBot="1">
      <c r="B62" s="65">
        <v>20</v>
      </c>
      <c r="C62" s="96">
        <v>3</v>
      </c>
      <c r="D62" s="45">
        <f t="shared" si="3"/>
        <v>5.333333333333333</v>
      </c>
      <c r="E62" s="45">
        <f t="shared" si="4"/>
        <v>12.261536563608843</v>
      </c>
      <c r="F62" s="45">
        <f t="shared" si="5"/>
        <v>-1.5948698969421757</v>
      </c>
      <c r="G62" s="44">
        <v>0</v>
      </c>
      <c r="H62" s="45">
        <f t="shared" si="6"/>
        <v>5.0344827586206895</v>
      </c>
      <c r="I62" s="45">
        <f t="shared" si="7"/>
        <v>11.765778683447216</v>
      </c>
      <c r="J62" s="45">
        <f t="shared" si="8"/>
        <v>-1.6968131662058372</v>
      </c>
      <c r="K62" s="44">
        <v>0</v>
      </c>
    </row>
    <row r="63" spans="2:11" ht="15.75" thickBot="1">
      <c r="B63" s="65">
        <v>21</v>
      </c>
      <c r="C63" s="96">
        <v>2</v>
      </c>
      <c r="D63" s="45">
        <f t="shared" si="3"/>
        <v>5.333333333333333</v>
      </c>
      <c r="E63" s="45">
        <f t="shared" si="4"/>
        <v>12.261536563608843</v>
      </c>
      <c r="F63" s="45">
        <f t="shared" si="5"/>
        <v>-1.5948698969421757</v>
      </c>
      <c r="G63" s="44">
        <v>0</v>
      </c>
      <c r="H63" s="45">
        <f t="shared" si="6"/>
        <v>5.0344827586206895</v>
      </c>
      <c r="I63" s="45">
        <f t="shared" si="7"/>
        <v>11.765778683447216</v>
      </c>
      <c r="J63" s="45">
        <f t="shared" si="8"/>
        <v>-1.6968131662058372</v>
      </c>
      <c r="K63" s="44">
        <v>0</v>
      </c>
    </row>
    <row r="64" spans="2:11" ht="15.75" thickBot="1">
      <c r="B64" s="65">
        <v>22</v>
      </c>
      <c r="C64" s="96">
        <v>7</v>
      </c>
      <c r="D64" s="45">
        <f t="shared" si="3"/>
        <v>5.333333333333333</v>
      </c>
      <c r="E64" s="45">
        <f t="shared" si="4"/>
        <v>12.261536563608843</v>
      </c>
      <c r="F64" s="45">
        <f t="shared" si="5"/>
        <v>-1.5948698969421757</v>
      </c>
      <c r="G64" s="44">
        <v>0</v>
      </c>
      <c r="H64" s="45">
        <f t="shared" si="6"/>
        <v>5.0344827586206895</v>
      </c>
      <c r="I64" s="45">
        <f t="shared" si="7"/>
        <v>11.765778683447216</v>
      </c>
      <c r="J64" s="45">
        <f t="shared" si="8"/>
        <v>-1.6968131662058372</v>
      </c>
      <c r="K64" s="44">
        <v>0</v>
      </c>
    </row>
    <row r="65" spans="2:11" ht="15.75" thickBot="1">
      <c r="B65" s="65">
        <v>23</v>
      </c>
      <c r="C65" s="96">
        <v>6</v>
      </c>
      <c r="D65" s="45">
        <f t="shared" si="3"/>
        <v>5.333333333333333</v>
      </c>
      <c r="E65" s="45">
        <f t="shared" si="4"/>
        <v>12.261536563608843</v>
      </c>
      <c r="F65" s="45">
        <f t="shared" si="5"/>
        <v>-1.5948698969421757</v>
      </c>
      <c r="G65" s="44">
        <v>0</v>
      </c>
      <c r="H65" s="45">
        <f t="shared" si="6"/>
        <v>5.0344827586206895</v>
      </c>
      <c r="I65" s="45">
        <f t="shared" si="7"/>
        <v>11.765778683447216</v>
      </c>
      <c r="J65" s="45">
        <f t="shared" si="8"/>
        <v>-1.6968131662058372</v>
      </c>
      <c r="K65" s="44">
        <v>0</v>
      </c>
    </row>
    <row r="66" spans="2:11" ht="15.75" thickBot="1">
      <c r="B66" s="65">
        <v>24</v>
      </c>
      <c r="C66" s="96">
        <v>8</v>
      </c>
      <c r="D66" s="45">
        <f t="shared" si="3"/>
        <v>5.333333333333333</v>
      </c>
      <c r="E66" s="45">
        <f t="shared" si="4"/>
        <v>12.261536563608843</v>
      </c>
      <c r="F66" s="45">
        <f t="shared" si="5"/>
        <v>-1.5948698969421757</v>
      </c>
      <c r="G66" s="44">
        <v>0</v>
      </c>
      <c r="H66" s="45">
        <f t="shared" si="6"/>
        <v>5.0344827586206895</v>
      </c>
      <c r="I66" s="45">
        <f t="shared" si="7"/>
        <v>11.765778683447216</v>
      </c>
      <c r="J66" s="45">
        <f t="shared" si="8"/>
        <v>-1.6968131662058372</v>
      </c>
      <c r="K66" s="44">
        <v>0</v>
      </c>
    </row>
    <row r="67" spans="2:11" ht="15.75" thickBot="1">
      <c r="B67" s="65">
        <v>25</v>
      </c>
      <c r="C67" s="96">
        <v>4</v>
      </c>
      <c r="D67" s="45">
        <f t="shared" si="3"/>
        <v>5.333333333333333</v>
      </c>
      <c r="E67" s="45">
        <f t="shared" si="4"/>
        <v>12.261536563608843</v>
      </c>
      <c r="F67" s="45">
        <f t="shared" si="5"/>
        <v>-1.5948698969421757</v>
      </c>
      <c r="G67" s="44">
        <v>0</v>
      </c>
      <c r="H67" s="45">
        <f t="shared" si="6"/>
        <v>5.0344827586206895</v>
      </c>
      <c r="I67" s="45">
        <f t="shared" si="7"/>
        <v>11.765778683447216</v>
      </c>
      <c r="J67" s="45">
        <f t="shared" si="8"/>
        <v>-1.6968131662058372</v>
      </c>
      <c r="K67" s="44">
        <v>0</v>
      </c>
    </row>
    <row r="68" spans="2:11" ht="15.75" thickBot="1">
      <c r="B68" s="65">
        <v>26</v>
      </c>
      <c r="C68" s="96">
        <v>10</v>
      </c>
      <c r="D68" s="45">
        <f t="shared" si="3"/>
        <v>5.333333333333333</v>
      </c>
      <c r="E68" s="45">
        <f t="shared" si="4"/>
        <v>12.261536563608843</v>
      </c>
      <c r="F68" s="45">
        <f t="shared" si="5"/>
        <v>-1.5948698969421757</v>
      </c>
      <c r="G68" s="44">
        <v>0</v>
      </c>
      <c r="H68" s="45">
        <f t="shared" si="6"/>
        <v>5.0344827586206895</v>
      </c>
      <c r="I68" s="45">
        <f t="shared" si="7"/>
        <v>11.765778683447216</v>
      </c>
      <c r="J68" s="45">
        <f t="shared" si="8"/>
        <v>-1.6968131662058372</v>
      </c>
      <c r="K68" s="44">
        <v>0</v>
      </c>
    </row>
    <row r="69" spans="2:11" ht="15.75" thickBot="1">
      <c r="B69" s="65">
        <v>27</v>
      </c>
      <c r="C69" s="96">
        <v>5</v>
      </c>
      <c r="D69" s="45">
        <f t="shared" si="3"/>
        <v>5.333333333333333</v>
      </c>
      <c r="E69" s="45">
        <f t="shared" si="4"/>
        <v>12.261536563608843</v>
      </c>
      <c r="F69" s="45">
        <f t="shared" si="5"/>
        <v>-1.5948698969421757</v>
      </c>
      <c r="G69" s="44">
        <v>0</v>
      </c>
      <c r="H69" s="45">
        <f t="shared" si="6"/>
        <v>5.0344827586206895</v>
      </c>
      <c r="I69" s="45">
        <f t="shared" si="7"/>
        <v>11.765778683447216</v>
      </c>
      <c r="J69" s="45">
        <f t="shared" si="8"/>
        <v>-1.6968131662058372</v>
      </c>
      <c r="K69" s="44">
        <v>0</v>
      </c>
    </row>
    <row r="70" spans="2:11" ht="15.75" thickBot="1">
      <c r="B70" s="65">
        <v>28</v>
      </c>
      <c r="C70" s="96">
        <v>4</v>
      </c>
      <c r="D70" s="45">
        <f t="shared" si="3"/>
        <v>5.333333333333333</v>
      </c>
      <c r="E70" s="45">
        <f t="shared" si="4"/>
        <v>12.261536563608843</v>
      </c>
      <c r="F70" s="45">
        <f t="shared" si="5"/>
        <v>-1.5948698969421757</v>
      </c>
      <c r="G70" s="44">
        <v>0</v>
      </c>
      <c r="H70" s="45">
        <f t="shared" si="6"/>
        <v>5.0344827586206895</v>
      </c>
      <c r="I70" s="45">
        <f t="shared" si="7"/>
        <v>11.765778683447216</v>
      </c>
      <c r="J70" s="45">
        <f t="shared" si="8"/>
        <v>-1.6968131662058372</v>
      </c>
      <c r="K70" s="44">
        <v>0</v>
      </c>
    </row>
    <row r="71" spans="2:11" ht="15.75" thickBot="1">
      <c r="B71" s="65">
        <v>29</v>
      </c>
      <c r="C71" s="96">
        <v>6</v>
      </c>
      <c r="D71" s="45">
        <f t="shared" si="3"/>
        <v>5.333333333333333</v>
      </c>
      <c r="E71" s="45">
        <f t="shared" si="4"/>
        <v>12.261536563608843</v>
      </c>
      <c r="F71" s="45">
        <f t="shared" si="5"/>
        <v>-1.5948698969421757</v>
      </c>
      <c r="G71" s="44">
        <v>0</v>
      </c>
      <c r="H71" s="45">
        <f t="shared" si="6"/>
        <v>5.0344827586206895</v>
      </c>
      <c r="I71" s="45">
        <f t="shared" si="7"/>
        <v>11.765778683447216</v>
      </c>
      <c r="J71" s="45">
        <f t="shared" si="8"/>
        <v>-1.6968131662058372</v>
      </c>
      <c r="K71" s="44">
        <v>0</v>
      </c>
    </row>
    <row r="72" spans="2:11" ht="15.75" thickBot="1">
      <c r="B72" s="65">
        <v>30</v>
      </c>
      <c r="C72" s="96">
        <v>7</v>
      </c>
      <c r="D72" s="45">
        <f t="shared" si="3"/>
        <v>5.333333333333333</v>
      </c>
      <c r="E72" s="45">
        <f t="shared" si="4"/>
        <v>12.261536563608843</v>
      </c>
      <c r="F72" s="45">
        <f t="shared" si="5"/>
        <v>-1.5948698969421757</v>
      </c>
      <c r="G72" s="44">
        <v>0</v>
      </c>
      <c r="H72" s="45">
        <f t="shared" si="6"/>
        <v>5.0344827586206895</v>
      </c>
      <c r="I72" s="45">
        <f t="shared" si="7"/>
        <v>11.765778683447216</v>
      </c>
      <c r="J72" s="45">
        <f t="shared" si="8"/>
        <v>-1.6968131662058372</v>
      </c>
      <c r="K72" s="44">
        <v>0</v>
      </c>
    </row>
    <row r="73" spans="2:11">
      <c r="B73" s="99" t="s">
        <v>76</v>
      </c>
      <c r="C73" s="72">
        <f>SUM(C43:C72)</f>
        <v>160</v>
      </c>
    </row>
    <row r="74" spans="2:11">
      <c r="B74" s="53" t="s">
        <v>81</v>
      </c>
      <c r="C74" s="18">
        <f>C73/C76</f>
        <v>5.333333333333333</v>
      </c>
    </row>
    <row r="75" spans="2:11" ht="18">
      <c r="B75" s="53" t="s">
        <v>83</v>
      </c>
      <c r="C75" s="18">
        <f>(C73-C55)/(C76-C77)</f>
        <v>5.0344827586206895</v>
      </c>
    </row>
    <row r="76" spans="2:11">
      <c r="B76" s="35" t="s">
        <v>5</v>
      </c>
      <c r="C76" s="106">
        <v>30</v>
      </c>
    </row>
    <row r="77" spans="2:11">
      <c r="B77" s="35" t="s">
        <v>18</v>
      </c>
      <c r="C77" s="1">
        <v>1</v>
      </c>
    </row>
  </sheetData>
  <mergeCells count="2">
    <mergeCell ref="C2:E2"/>
    <mergeCell ref="C39:E3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 1</vt:lpstr>
      <vt:lpstr>CA 2</vt:lpstr>
      <vt:lpstr>CA 3</vt:lpstr>
      <vt:lpstr>CA 4</vt:lpstr>
      <vt:lpstr>CA 5</vt:lpstr>
      <vt:lpstr>CA 6</vt:lpstr>
      <vt:lpstr>CA 7</vt:lpstr>
      <vt:lpstr>CA 8</vt:lpstr>
      <vt:lpstr>CA 9</vt:lpstr>
      <vt:lpstr>CA 10</vt:lpstr>
      <vt:lpstr>CA 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avtarglass17</dc:creator>
  <cp:lastModifiedBy>arman sanan</cp:lastModifiedBy>
  <dcterms:created xsi:type="dcterms:W3CDTF">2025-07-23T08:06:51Z</dcterms:created>
  <dcterms:modified xsi:type="dcterms:W3CDTF">2025-10-13T19:33:00Z</dcterms:modified>
</cp:coreProperties>
</file>