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danabell/Lehigh University Dropbox/Jordan Abell/Active_Major_Projects/TasmanSea_LatePleistocene_SHWesterlies_CFPDustOrganics/"/>
    </mc:Choice>
  </mc:AlternateContent>
  <xr:revisionPtr revIDLastSave="0" documentId="13_ncr:1_{004E410A-9563-CD4E-82C6-79FE25EA652D}" xr6:coauthVersionLast="47" xr6:coauthVersionMax="47" xr10:uidLastSave="{00000000-0000-0000-0000-000000000000}"/>
  <bookViews>
    <workbookView xWindow="1900" yWindow="1820" windowWidth="27240" windowHeight="16440" activeTab="3" xr2:uid="{0474B5AA-896B-2B41-919E-086B74E34DFD}"/>
  </bookViews>
  <sheets>
    <sheet name="DSDP591_Alkenone_Data" sheetId="1" r:id="rId1"/>
    <sheet name="DSDP591_GDGT_Data" sheetId="2" r:id="rId2"/>
    <sheet name="IODPU1510_Alkenone_Data" sheetId="3" r:id="rId3"/>
    <sheet name="IODPU1510_GDGT_Data" sheetId="4" r:id="rId4"/>
  </sheets>
  <externalReferences>
    <externalReference r:id="rId5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8" i="4" l="1"/>
  <c r="BA48" i="4"/>
  <c r="BB48" i="4"/>
  <c r="BC48" i="4"/>
  <c r="AZ48" i="4"/>
  <c r="AY48" i="4"/>
  <c r="AX48" i="4"/>
  <c r="AW48" i="4"/>
  <c r="AV48" i="4"/>
  <c r="AU48" i="4"/>
  <c r="AI48" i="4"/>
  <c r="AM48" i="4"/>
  <c r="AL48" i="4"/>
  <c r="AK48" i="4"/>
  <c r="AJ48" i="4"/>
  <c r="I48" i="4"/>
  <c r="N48" i="4"/>
  <c r="AH47" i="4"/>
  <c r="BA47" i="4"/>
  <c r="BB47" i="4"/>
  <c r="BC47" i="4"/>
  <c r="AZ47" i="4"/>
  <c r="AY47" i="4"/>
  <c r="AX47" i="4"/>
  <c r="AW47" i="4"/>
  <c r="AV47" i="4"/>
  <c r="AU47" i="4"/>
  <c r="AI47" i="4"/>
  <c r="AM47" i="4"/>
  <c r="AL47" i="4"/>
  <c r="AK47" i="4"/>
  <c r="I47" i="4"/>
  <c r="O47" i="4"/>
  <c r="AJ47" i="4"/>
  <c r="N47" i="4"/>
  <c r="AH46" i="4"/>
  <c r="BA46" i="4"/>
  <c r="BB46" i="4"/>
  <c r="BC46" i="4"/>
  <c r="AZ46" i="4"/>
  <c r="AY46" i="4"/>
  <c r="AX46" i="4"/>
  <c r="AW46" i="4"/>
  <c r="AV46" i="4"/>
  <c r="AU46" i="4"/>
  <c r="AI46" i="4"/>
  <c r="AM46" i="4"/>
  <c r="AL46" i="4"/>
  <c r="AK46" i="4"/>
  <c r="I46" i="4"/>
  <c r="O46" i="4"/>
  <c r="AJ46" i="4"/>
  <c r="N46" i="4"/>
  <c r="AH45" i="4"/>
  <c r="BA45" i="4"/>
  <c r="BB45" i="4"/>
  <c r="BC45" i="4"/>
  <c r="AZ45" i="4"/>
  <c r="AY45" i="4"/>
  <c r="AX45" i="4"/>
  <c r="AW45" i="4"/>
  <c r="AV45" i="4"/>
  <c r="AU45" i="4"/>
  <c r="AI45" i="4"/>
  <c r="AM45" i="4"/>
  <c r="AL45" i="4"/>
  <c r="AK45" i="4"/>
  <c r="I45" i="4"/>
  <c r="O45" i="4"/>
  <c r="AJ45" i="4"/>
  <c r="N45" i="4"/>
  <c r="AH44" i="4"/>
  <c r="BA44" i="4"/>
  <c r="BB44" i="4"/>
  <c r="BC44" i="4"/>
  <c r="AZ44" i="4"/>
  <c r="AY44" i="4"/>
  <c r="AX44" i="4"/>
  <c r="AW44" i="4"/>
  <c r="AV44" i="4"/>
  <c r="AU44" i="4"/>
  <c r="AI44" i="4"/>
  <c r="AM44" i="4"/>
  <c r="AL44" i="4"/>
  <c r="AK44" i="4"/>
  <c r="I44" i="4"/>
  <c r="O44" i="4"/>
  <c r="AJ44" i="4"/>
  <c r="N44" i="4"/>
  <c r="AH43" i="4"/>
  <c r="BA43" i="4"/>
  <c r="BB43" i="4"/>
  <c r="BC43" i="4"/>
  <c r="AZ43" i="4"/>
  <c r="AY43" i="4"/>
  <c r="AX43" i="4"/>
  <c r="AW43" i="4"/>
  <c r="AV43" i="4"/>
  <c r="AU43" i="4"/>
  <c r="AI43" i="4"/>
  <c r="AM43" i="4"/>
  <c r="AL43" i="4"/>
  <c r="AK43" i="4"/>
  <c r="I43" i="4"/>
  <c r="O43" i="4"/>
  <c r="AJ43" i="4"/>
  <c r="N43" i="4"/>
  <c r="AH42" i="4"/>
  <c r="BA42" i="4"/>
  <c r="BB42" i="4"/>
  <c r="BC42" i="4"/>
  <c r="AZ42" i="4"/>
  <c r="AY42" i="4"/>
  <c r="AX42" i="4"/>
  <c r="AW42" i="4"/>
  <c r="AV42" i="4"/>
  <c r="AU42" i="4"/>
  <c r="AI42" i="4"/>
  <c r="AM42" i="4"/>
  <c r="AL42" i="4"/>
  <c r="AK42" i="4"/>
  <c r="I42" i="4"/>
  <c r="O42" i="4"/>
  <c r="AJ42" i="4"/>
  <c r="N42" i="4"/>
  <c r="AH41" i="4"/>
  <c r="BA41" i="4"/>
  <c r="BB41" i="4"/>
  <c r="BC41" i="4"/>
  <c r="AZ41" i="4"/>
  <c r="AY41" i="4"/>
  <c r="AX41" i="4"/>
  <c r="AW41" i="4"/>
  <c r="AV41" i="4"/>
  <c r="AU41" i="4"/>
  <c r="AI41" i="4"/>
  <c r="AM41" i="4"/>
  <c r="AL41" i="4"/>
  <c r="AK41" i="4"/>
  <c r="I41" i="4"/>
  <c r="O41" i="4"/>
  <c r="AJ41" i="4"/>
  <c r="N41" i="4"/>
  <c r="AH40" i="4"/>
  <c r="BA40" i="4"/>
  <c r="BB40" i="4"/>
  <c r="BC40" i="4"/>
  <c r="AZ40" i="4"/>
  <c r="AY40" i="4"/>
  <c r="AX40" i="4"/>
  <c r="AW40" i="4"/>
  <c r="AV40" i="4"/>
  <c r="AU40" i="4"/>
  <c r="AI40" i="4"/>
  <c r="AM40" i="4"/>
  <c r="AL40" i="4"/>
  <c r="AK40" i="4"/>
  <c r="I40" i="4"/>
  <c r="O40" i="4"/>
  <c r="AJ40" i="4"/>
  <c r="N40" i="4"/>
  <c r="AH39" i="4"/>
  <c r="BA39" i="4"/>
  <c r="BB39" i="4"/>
  <c r="BC39" i="4"/>
  <c r="AZ39" i="4"/>
  <c r="AY39" i="4"/>
  <c r="AX39" i="4"/>
  <c r="AW39" i="4"/>
  <c r="AV39" i="4"/>
  <c r="AU39" i="4"/>
  <c r="AI39" i="4"/>
  <c r="AM39" i="4"/>
  <c r="AL39" i="4"/>
  <c r="AK39" i="4"/>
  <c r="I39" i="4"/>
  <c r="O39" i="4"/>
  <c r="AJ39" i="4"/>
  <c r="N39" i="4"/>
  <c r="AH38" i="4"/>
  <c r="BA38" i="4"/>
  <c r="BB38" i="4"/>
  <c r="BC38" i="4"/>
  <c r="AZ38" i="4"/>
  <c r="AY38" i="4"/>
  <c r="AX38" i="4"/>
  <c r="AW38" i="4"/>
  <c r="AV38" i="4"/>
  <c r="AU38" i="4"/>
  <c r="AI38" i="4"/>
  <c r="AM38" i="4"/>
  <c r="AL38" i="4"/>
  <c r="AK38" i="4"/>
  <c r="I38" i="4"/>
  <c r="O38" i="4"/>
  <c r="AJ38" i="4"/>
  <c r="N38" i="4"/>
  <c r="AH37" i="4"/>
  <c r="BA37" i="4"/>
  <c r="BB37" i="4"/>
  <c r="BC37" i="4"/>
  <c r="AZ37" i="4"/>
  <c r="AY37" i="4"/>
  <c r="AX37" i="4"/>
  <c r="AW37" i="4"/>
  <c r="AV37" i="4"/>
  <c r="AU37" i="4"/>
  <c r="AI37" i="4"/>
  <c r="AM37" i="4"/>
  <c r="AL37" i="4"/>
  <c r="AK37" i="4"/>
  <c r="I37" i="4"/>
  <c r="O37" i="4"/>
  <c r="AJ37" i="4"/>
  <c r="N37" i="4"/>
  <c r="AH36" i="4"/>
  <c r="BA36" i="4"/>
  <c r="BB36" i="4"/>
  <c r="BC36" i="4"/>
  <c r="AZ36" i="4"/>
  <c r="AY36" i="4"/>
  <c r="AX36" i="4"/>
  <c r="AW36" i="4"/>
  <c r="AV36" i="4"/>
  <c r="AU36" i="4"/>
  <c r="AI36" i="4"/>
  <c r="AM36" i="4"/>
  <c r="AL36" i="4"/>
  <c r="AK36" i="4"/>
  <c r="I36" i="4"/>
  <c r="O36" i="4"/>
  <c r="AJ36" i="4"/>
  <c r="N36" i="4"/>
  <c r="AH35" i="4"/>
  <c r="BA35" i="4"/>
  <c r="BB35" i="4"/>
  <c r="BC35" i="4"/>
  <c r="AZ35" i="4"/>
  <c r="AY35" i="4"/>
  <c r="AX35" i="4"/>
  <c r="AW35" i="4"/>
  <c r="AV35" i="4"/>
  <c r="AU35" i="4"/>
  <c r="AI35" i="4"/>
  <c r="AM35" i="4"/>
  <c r="AL35" i="4"/>
  <c r="AK35" i="4"/>
  <c r="I35" i="4"/>
  <c r="O35" i="4"/>
  <c r="AJ35" i="4"/>
  <c r="N35" i="4"/>
  <c r="AH34" i="4"/>
  <c r="BA34" i="4"/>
  <c r="BB34" i="4"/>
  <c r="BC34" i="4"/>
  <c r="AZ34" i="4"/>
  <c r="AY34" i="4"/>
  <c r="AX34" i="4"/>
  <c r="AW34" i="4"/>
  <c r="AV34" i="4"/>
  <c r="AU34" i="4"/>
  <c r="AI34" i="4"/>
  <c r="AM34" i="4"/>
  <c r="AL34" i="4"/>
  <c r="AK34" i="4"/>
  <c r="I34" i="4"/>
  <c r="O34" i="4"/>
  <c r="AJ34" i="4"/>
  <c r="N34" i="4"/>
  <c r="AH33" i="4"/>
  <c r="BA33" i="4"/>
  <c r="BB33" i="4"/>
  <c r="BC33" i="4"/>
  <c r="AZ33" i="4"/>
  <c r="AY33" i="4"/>
  <c r="AX33" i="4"/>
  <c r="AW33" i="4"/>
  <c r="AV33" i="4"/>
  <c r="AU33" i="4"/>
  <c r="AI33" i="4"/>
  <c r="AM33" i="4"/>
  <c r="AL33" i="4"/>
  <c r="AK33" i="4"/>
  <c r="I33" i="4"/>
  <c r="O33" i="4"/>
  <c r="AJ33" i="4"/>
  <c r="N33" i="4"/>
  <c r="AH32" i="4"/>
  <c r="BA32" i="4"/>
  <c r="BB32" i="4"/>
  <c r="BC32" i="4"/>
  <c r="AZ32" i="4"/>
  <c r="AY32" i="4"/>
  <c r="AX32" i="4"/>
  <c r="AW32" i="4"/>
  <c r="AV32" i="4"/>
  <c r="AU32" i="4"/>
  <c r="AI32" i="4"/>
  <c r="AM32" i="4"/>
  <c r="AL32" i="4"/>
  <c r="AK32" i="4"/>
  <c r="I32" i="4"/>
  <c r="O32" i="4"/>
  <c r="AJ32" i="4"/>
  <c r="N32" i="4"/>
  <c r="AH31" i="4"/>
  <c r="BA31" i="4"/>
  <c r="BB31" i="4"/>
  <c r="BC31" i="4"/>
  <c r="AZ31" i="4"/>
  <c r="AY31" i="4"/>
  <c r="AX31" i="4"/>
  <c r="AW31" i="4"/>
  <c r="AV31" i="4"/>
  <c r="AU31" i="4"/>
  <c r="AI31" i="4"/>
  <c r="AM31" i="4"/>
  <c r="AL31" i="4"/>
  <c r="AK31" i="4"/>
  <c r="I31" i="4"/>
  <c r="O31" i="4"/>
  <c r="AJ31" i="4"/>
  <c r="N31" i="4"/>
  <c r="AH30" i="4"/>
  <c r="BA30" i="4"/>
  <c r="BB30" i="4"/>
  <c r="BC30" i="4"/>
  <c r="AZ30" i="4"/>
  <c r="AY30" i="4"/>
  <c r="AX30" i="4"/>
  <c r="AW30" i="4"/>
  <c r="AV30" i="4"/>
  <c r="AU30" i="4"/>
  <c r="AI30" i="4"/>
  <c r="AM30" i="4"/>
  <c r="AL30" i="4"/>
  <c r="AK30" i="4"/>
  <c r="O30" i="4"/>
  <c r="AJ30" i="4"/>
  <c r="N30" i="4"/>
  <c r="AH29" i="4"/>
  <c r="BA29" i="4"/>
  <c r="BB29" i="4"/>
  <c r="BC29" i="4"/>
  <c r="AZ29" i="4"/>
  <c r="AY29" i="4"/>
  <c r="AX29" i="4"/>
  <c r="AW29" i="4"/>
  <c r="AV29" i="4"/>
  <c r="AU29" i="4"/>
  <c r="AI29" i="4"/>
  <c r="AM29" i="4"/>
  <c r="AL29" i="4"/>
  <c r="AK29" i="4"/>
  <c r="O29" i="4"/>
  <c r="AJ29" i="4"/>
  <c r="N29" i="4"/>
  <c r="AH28" i="4"/>
  <c r="BA28" i="4"/>
  <c r="BB28" i="4"/>
  <c r="BC28" i="4"/>
  <c r="AZ28" i="4"/>
  <c r="AY28" i="4"/>
  <c r="AX28" i="4"/>
  <c r="AW28" i="4"/>
  <c r="AV28" i="4"/>
  <c r="AU28" i="4"/>
  <c r="AI28" i="4"/>
  <c r="AM28" i="4"/>
  <c r="AL28" i="4"/>
  <c r="AK28" i="4"/>
  <c r="I28" i="4"/>
  <c r="O28" i="4"/>
  <c r="AJ28" i="4"/>
  <c r="N28" i="4"/>
  <c r="AH27" i="4"/>
  <c r="BA27" i="4"/>
  <c r="BB27" i="4"/>
  <c r="BC27" i="4"/>
  <c r="AZ27" i="4"/>
  <c r="AY27" i="4"/>
  <c r="AX27" i="4"/>
  <c r="AW27" i="4"/>
  <c r="AV27" i="4"/>
  <c r="AU27" i="4"/>
  <c r="AI27" i="4"/>
  <c r="AM27" i="4"/>
  <c r="AL27" i="4"/>
  <c r="AK27" i="4"/>
  <c r="I27" i="4"/>
  <c r="O27" i="4"/>
  <c r="AJ27" i="4"/>
  <c r="N27" i="4"/>
  <c r="AH26" i="4"/>
  <c r="BA26" i="4"/>
  <c r="BB26" i="4"/>
  <c r="BC26" i="4"/>
  <c r="AZ26" i="4"/>
  <c r="AY26" i="4"/>
  <c r="AX26" i="4"/>
  <c r="AW26" i="4"/>
  <c r="AV26" i="4"/>
  <c r="AU26" i="4"/>
  <c r="AI26" i="4"/>
  <c r="AM26" i="4"/>
  <c r="AL26" i="4"/>
  <c r="AK26" i="4"/>
  <c r="I26" i="4"/>
  <c r="O26" i="4"/>
  <c r="AJ26" i="4"/>
  <c r="N26" i="4"/>
  <c r="AH25" i="4"/>
  <c r="BA25" i="4"/>
  <c r="BB25" i="4"/>
  <c r="BC25" i="4"/>
  <c r="AZ25" i="4"/>
  <c r="AY25" i="4"/>
  <c r="AX25" i="4"/>
  <c r="AW25" i="4"/>
  <c r="AV25" i="4"/>
  <c r="AU25" i="4"/>
  <c r="AI25" i="4"/>
  <c r="AM25" i="4"/>
  <c r="AL25" i="4"/>
  <c r="AK25" i="4"/>
  <c r="I25" i="4"/>
  <c r="O25" i="4"/>
  <c r="AJ25" i="4"/>
  <c r="N25" i="4"/>
  <c r="AH24" i="4"/>
  <c r="BA24" i="4"/>
  <c r="BB24" i="4"/>
  <c r="BC24" i="4"/>
  <c r="AZ24" i="4"/>
  <c r="AY24" i="4"/>
  <c r="AX24" i="4"/>
  <c r="AW24" i="4"/>
  <c r="AV24" i="4"/>
  <c r="AU24" i="4"/>
  <c r="AI24" i="4"/>
  <c r="AM24" i="4"/>
  <c r="AL24" i="4"/>
  <c r="AK24" i="4"/>
  <c r="I24" i="4"/>
  <c r="O24" i="4"/>
  <c r="AJ24" i="4"/>
  <c r="N24" i="4"/>
  <c r="AH23" i="4"/>
  <c r="BA23" i="4"/>
  <c r="BB23" i="4"/>
  <c r="BC23" i="4"/>
  <c r="AZ23" i="4"/>
  <c r="AY23" i="4"/>
  <c r="AX23" i="4"/>
  <c r="AW23" i="4"/>
  <c r="AV23" i="4"/>
  <c r="AU23" i="4"/>
  <c r="AI23" i="4"/>
  <c r="AM23" i="4"/>
  <c r="AL23" i="4"/>
  <c r="AK23" i="4"/>
  <c r="I23" i="4"/>
  <c r="O23" i="4"/>
  <c r="AJ23" i="4"/>
  <c r="N23" i="4"/>
  <c r="AH22" i="4"/>
  <c r="BA22" i="4"/>
  <c r="BB22" i="4"/>
  <c r="BC22" i="4"/>
  <c r="AZ22" i="4"/>
  <c r="AY22" i="4"/>
  <c r="AX22" i="4"/>
  <c r="AW22" i="4"/>
  <c r="AV22" i="4"/>
  <c r="AU22" i="4"/>
  <c r="AI22" i="4"/>
  <c r="AM22" i="4"/>
  <c r="AL22" i="4"/>
  <c r="AK22" i="4"/>
  <c r="I22" i="4"/>
  <c r="O22" i="4"/>
  <c r="AJ22" i="4"/>
  <c r="N22" i="4"/>
  <c r="AH21" i="4"/>
  <c r="BA21" i="4"/>
  <c r="BB21" i="4"/>
  <c r="BC21" i="4"/>
  <c r="AZ21" i="4"/>
  <c r="AY21" i="4"/>
  <c r="AX21" i="4"/>
  <c r="AW21" i="4"/>
  <c r="AV21" i="4"/>
  <c r="AU21" i="4"/>
  <c r="AI21" i="4"/>
  <c r="AM21" i="4"/>
  <c r="AL21" i="4"/>
  <c r="AK21" i="4"/>
  <c r="I21" i="4"/>
  <c r="O21" i="4"/>
  <c r="AJ21" i="4"/>
  <c r="N21" i="4"/>
  <c r="AH20" i="4"/>
  <c r="BA20" i="4"/>
  <c r="BB20" i="4"/>
  <c r="BC20" i="4"/>
  <c r="AZ20" i="4"/>
  <c r="AY20" i="4"/>
  <c r="AX20" i="4"/>
  <c r="AW20" i="4"/>
  <c r="AV20" i="4"/>
  <c r="AU20" i="4"/>
  <c r="AI20" i="4"/>
  <c r="AM20" i="4"/>
  <c r="AL20" i="4"/>
  <c r="AK20" i="4"/>
  <c r="I20" i="4"/>
  <c r="O20" i="4"/>
  <c r="AJ20" i="4"/>
  <c r="N20" i="4"/>
  <c r="AH19" i="4"/>
  <c r="BA19" i="4"/>
  <c r="BB19" i="4"/>
  <c r="BC19" i="4"/>
  <c r="AZ19" i="4"/>
  <c r="AY19" i="4"/>
  <c r="AX19" i="4"/>
  <c r="AW19" i="4"/>
  <c r="AV19" i="4"/>
  <c r="AU19" i="4"/>
  <c r="AI19" i="4"/>
  <c r="AM19" i="4"/>
  <c r="AL19" i="4"/>
  <c r="AK19" i="4"/>
  <c r="I19" i="4"/>
  <c r="O19" i="4"/>
  <c r="AJ19" i="4"/>
  <c r="N19" i="4"/>
  <c r="AH18" i="4"/>
  <c r="BA18" i="4"/>
  <c r="BB18" i="4"/>
  <c r="BC18" i="4"/>
  <c r="AZ18" i="4"/>
  <c r="AY18" i="4"/>
  <c r="AX18" i="4"/>
  <c r="AW18" i="4"/>
  <c r="AV18" i="4"/>
  <c r="AU18" i="4"/>
  <c r="AI18" i="4"/>
  <c r="AM18" i="4"/>
  <c r="AL18" i="4"/>
  <c r="AK18" i="4"/>
  <c r="O18" i="4"/>
  <c r="AJ18" i="4"/>
  <c r="N18" i="4"/>
  <c r="AH17" i="4"/>
  <c r="BA17" i="4"/>
  <c r="BB17" i="4"/>
  <c r="BC17" i="4"/>
  <c r="AZ17" i="4"/>
  <c r="AY17" i="4"/>
  <c r="AX17" i="4"/>
  <c r="AW17" i="4"/>
  <c r="AV17" i="4"/>
  <c r="AU17" i="4"/>
  <c r="AI17" i="4"/>
  <c r="AM17" i="4"/>
  <c r="AL17" i="4"/>
  <c r="AK17" i="4"/>
  <c r="O17" i="4"/>
  <c r="AJ17" i="4"/>
  <c r="N17" i="4"/>
  <c r="AH16" i="4"/>
  <c r="BA16" i="4"/>
  <c r="BB16" i="4"/>
  <c r="BC16" i="4"/>
  <c r="AZ16" i="4"/>
  <c r="AY16" i="4"/>
  <c r="AX16" i="4"/>
  <c r="AW16" i="4"/>
  <c r="AV16" i="4"/>
  <c r="AU16" i="4"/>
  <c r="AI16" i="4"/>
  <c r="AM16" i="4"/>
  <c r="AL16" i="4"/>
  <c r="AK16" i="4"/>
  <c r="I16" i="4"/>
  <c r="O16" i="4"/>
  <c r="AJ16" i="4"/>
  <c r="N16" i="4"/>
  <c r="AH15" i="4"/>
  <c r="BA15" i="4"/>
  <c r="BB15" i="4"/>
  <c r="BC15" i="4"/>
  <c r="AZ15" i="4"/>
  <c r="AY15" i="4"/>
  <c r="AX15" i="4"/>
  <c r="AW15" i="4"/>
  <c r="AV15" i="4"/>
  <c r="AU15" i="4"/>
  <c r="AI15" i="4"/>
  <c r="AM15" i="4"/>
  <c r="AL15" i="4"/>
  <c r="AK15" i="4"/>
  <c r="I15" i="4"/>
  <c r="O15" i="4"/>
  <c r="AJ15" i="4"/>
  <c r="N15" i="4"/>
  <c r="AH14" i="4"/>
  <c r="BA14" i="4"/>
  <c r="BB14" i="4"/>
  <c r="BC14" i="4"/>
  <c r="AZ14" i="4"/>
  <c r="AY14" i="4"/>
  <c r="AX14" i="4"/>
  <c r="AW14" i="4"/>
  <c r="AV14" i="4"/>
  <c r="AU14" i="4"/>
  <c r="AI14" i="4"/>
  <c r="AM14" i="4"/>
  <c r="AL14" i="4"/>
  <c r="AK14" i="4"/>
  <c r="I14" i="4"/>
  <c r="O14" i="4"/>
  <c r="AJ14" i="4"/>
  <c r="N14" i="4"/>
  <c r="AH13" i="4"/>
  <c r="BA13" i="4"/>
  <c r="BB13" i="4"/>
  <c r="BC13" i="4"/>
  <c r="AZ13" i="4"/>
  <c r="AY13" i="4"/>
  <c r="AX13" i="4"/>
  <c r="AW13" i="4"/>
  <c r="AV13" i="4"/>
  <c r="AU13" i="4"/>
  <c r="AI13" i="4"/>
  <c r="AM13" i="4"/>
  <c r="AL13" i="4"/>
  <c r="AK13" i="4"/>
  <c r="I13" i="4"/>
  <c r="O13" i="4"/>
  <c r="AJ13" i="4"/>
  <c r="N13" i="4"/>
  <c r="AH12" i="4"/>
  <c r="BA12" i="4"/>
  <c r="BB12" i="4"/>
  <c r="BC12" i="4"/>
  <c r="AZ12" i="4"/>
  <c r="AY12" i="4"/>
  <c r="AX12" i="4"/>
  <c r="AW12" i="4"/>
  <c r="AV12" i="4"/>
  <c r="AU12" i="4"/>
  <c r="AI12" i="4"/>
  <c r="AM12" i="4"/>
  <c r="AL12" i="4"/>
  <c r="AK12" i="4"/>
  <c r="I12" i="4"/>
  <c r="O12" i="4"/>
  <c r="AJ12" i="4"/>
  <c r="N12" i="4"/>
  <c r="AH11" i="4"/>
  <c r="BA11" i="4"/>
  <c r="BB11" i="4"/>
  <c r="BC11" i="4"/>
  <c r="AZ11" i="4"/>
  <c r="AY11" i="4"/>
  <c r="AX11" i="4"/>
  <c r="AW11" i="4"/>
  <c r="AV11" i="4"/>
  <c r="AU11" i="4"/>
  <c r="AI11" i="4"/>
  <c r="AM11" i="4"/>
  <c r="AL11" i="4"/>
  <c r="AK11" i="4"/>
  <c r="I11" i="4"/>
  <c r="O11" i="4"/>
  <c r="AJ11" i="4"/>
  <c r="N11" i="4"/>
  <c r="AH10" i="4"/>
  <c r="BA10" i="4"/>
  <c r="BB10" i="4"/>
  <c r="BC10" i="4"/>
  <c r="AZ10" i="4"/>
  <c r="AY10" i="4"/>
  <c r="AX10" i="4"/>
  <c r="AW10" i="4"/>
  <c r="AV10" i="4"/>
  <c r="AU10" i="4"/>
  <c r="AI10" i="4"/>
  <c r="AM10" i="4"/>
  <c r="AL10" i="4"/>
  <c r="AK10" i="4"/>
  <c r="I10" i="4"/>
  <c r="O10" i="4"/>
  <c r="AJ10" i="4"/>
  <c r="N10" i="4"/>
  <c r="AH9" i="4"/>
  <c r="BA9" i="4"/>
  <c r="BB9" i="4"/>
  <c r="BC9" i="4"/>
  <c r="AZ9" i="4"/>
  <c r="AY9" i="4"/>
  <c r="AX9" i="4"/>
  <c r="AW9" i="4"/>
  <c r="AV9" i="4"/>
  <c r="AU9" i="4"/>
  <c r="AI9" i="4"/>
  <c r="AM9" i="4"/>
  <c r="AL9" i="4"/>
  <c r="AK9" i="4"/>
  <c r="I9" i="4"/>
  <c r="O9" i="4"/>
  <c r="AJ9" i="4"/>
  <c r="N9" i="4"/>
  <c r="AH8" i="4"/>
  <c r="BA8" i="4"/>
  <c r="BB8" i="4"/>
  <c r="BC8" i="4"/>
  <c r="AZ8" i="4"/>
  <c r="AY8" i="4"/>
  <c r="AX8" i="4"/>
  <c r="AW8" i="4"/>
  <c r="AV8" i="4"/>
  <c r="AU8" i="4"/>
  <c r="AI8" i="4"/>
  <c r="AM8" i="4"/>
  <c r="AL8" i="4"/>
  <c r="AK8" i="4"/>
  <c r="I8" i="4"/>
  <c r="O8" i="4"/>
  <c r="AJ8" i="4"/>
  <c r="N8" i="4"/>
  <c r="AH7" i="4"/>
  <c r="BA7" i="4"/>
  <c r="BB7" i="4"/>
  <c r="BC7" i="4"/>
  <c r="AZ7" i="4"/>
  <c r="AY7" i="4"/>
  <c r="AX7" i="4"/>
  <c r="AW7" i="4"/>
  <c r="AV7" i="4"/>
  <c r="AU7" i="4"/>
  <c r="AI7" i="4"/>
  <c r="AM7" i="4"/>
  <c r="AL7" i="4"/>
  <c r="AK7" i="4"/>
  <c r="I7" i="4"/>
  <c r="O7" i="4"/>
  <c r="AJ7" i="4"/>
  <c r="N7" i="4"/>
  <c r="AH6" i="4"/>
  <c r="BA6" i="4"/>
  <c r="BB6" i="4"/>
  <c r="BC6" i="4"/>
  <c r="AZ6" i="4"/>
  <c r="AY6" i="4"/>
  <c r="AX6" i="4"/>
  <c r="AW6" i="4"/>
  <c r="AV6" i="4"/>
  <c r="AU6" i="4"/>
  <c r="AI6" i="4"/>
  <c r="AM6" i="4"/>
  <c r="AL6" i="4"/>
  <c r="AK6" i="4"/>
  <c r="I6" i="4"/>
  <c r="O6" i="4"/>
  <c r="AJ6" i="4"/>
  <c r="N6" i="4"/>
  <c r="AH48" i="3"/>
  <c r="AA48" i="3"/>
  <c r="AC48" i="3"/>
  <c r="I48" i="3"/>
  <c r="N48" i="3"/>
  <c r="AH47" i="3"/>
  <c r="AA47" i="3"/>
  <c r="AC47" i="3"/>
  <c r="I47" i="3"/>
  <c r="O47" i="3"/>
  <c r="N47" i="3"/>
  <c r="AH46" i="3"/>
  <c r="AA46" i="3"/>
  <c r="AC46" i="3"/>
  <c r="I46" i="3"/>
  <c r="O46" i="3"/>
  <c r="N46" i="3"/>
  <c r="AH45" i="3"/>
  <c r="AA45" i="3"/>
  <c r="AC45" i="3"/>
  <c r="I45" i="3"/>
  <c r="O45" i="3"/>
  <c r="N45" i="3"/>
  <c r="AH44" i="3"/>
  <c r="AA44" i="3"/>
  <c r="AC44" i="3"/>
  <c r="I44" i="3"/>
  <c r="O44" i="3"/>
  <c r="N44" i="3"/>
  <c r="AH43" i="3"/>
  <c r="AA43" i="3"/>
  <c r="AC43" i="3"/>
  <c r="I43" i="3"/>
  <c r="O43" i="3"/>
  <c r="N43" i="3"/>
  <c r="AH42" i="3"/>
  <c r="AA42" i="3"/>
  <c r="AC42" i="3"/>
  <c r="I42" i="3"/>
  <c r="O42" i="3"/>
  <c r="N42" i="3"/>
  <c r="AH41" i="3"/>
  <c r="AA41" i="3"/>
  <c r="AC41" i="3"/>
  <c r="I41" i="3"/>
  <c r="O41" i="3"/>
  <c r="N41" i="3"/>
  <c r="AH40" i="3"/>
  <c r="AA40" i="3"/>
  <c r="AC40" i="3"/>
  <c r="I40" i="3"/>
  <c r="O40" i="3"/>
  <c r="N40" i="3"/>
  <c r="AH39" i="3"/>
  <c r="AA39" i="3"/>
  <c r="AC39" i="3"/>
  <c r="I39" i="3"/>
  <c r="O39" i="3"/>
  <c r="N39" i="3"/>
  <c r="AH38" i="3"/>
  <c r="AA38" i="3"/>
  <c r="AC38" i="3"/>
  <c r="I38" i="3"/>
  <c r="O38" i="3"/>
  <c r="N38" i="3"/>
  <c r="AH37" i="3"/>
  <c r="AA37" i="3"/>
  <c r="AC37" i="3"/>
  <c r="I37" i="3"/>
  <c r="O37" i="3"/>
  <c r="N37" i="3"/>
  <c r="AH36" i="3"/>
  <c r="AA36" i="3"/>
  <c r="AC36" i="3"/>
  <c r="I36" i="3"/>
  <c r="O36" i="3"/>
  <c r="N36" i="3"/>
  <c r="AH35" i="3"/>
  <c r="AA35" i="3"/>
  <c r="AC35" i="3"/>
  <c r="I35" i="3"/>
  <c r="O35" i="3"/>
  <c r="N35" i="3"/>
  <c r="AH34" i="3"/>
  <c r="AA34" i="3"/>
  <c r="AC34" i="3"/>
  <c r="I34" i="3"/>
  <c r="O34" i="3"/>
  <c r="N34" i="3"/>
  <c r="AH33" i="3"/>
  <c r="AA33" i="3"/>
  <c r="AC33" i="3"/>
  <c r="I33" i="3"/>
  <c r="O33" i="3"/>
  <c r="N33" i="3"/>
  <c r="AH32" i="3"/>
  <c r="AA32" i="3"/>
  <c r="AC32" i="3"/>
  <c r="I32" i="3"/>
  <c r="O32" i="3"/>
  <c r="N32" i="3"/>
  <c r="AH31" i="3"/>
  <c r="AA31" i="3"/>
  <c r="AC31" i="3"/>
  <c r="I31" i="3"/>
  <c r="O31" i="3"/>
  <c r="N31" i="3"/>
  <c r="AH30" i="3"/>
  <c r="AA30" i="3"/>
  <c r="AC30" i="3"/>
  <c r="O30" i="3"/>
  <c r="N30" i="3"/>
  <c r="AH29" i="3"/>
  <c r="AA29" i="3"/>
  <c r="AC29" i="3"/>
  <c r="O29" i="3"/>
  <c r="N29" i="3"/>
  <c r="AH28" i="3"/>
  <c r="AA28" i="3"/>
  <c r="AC28" i="3"/>
  <c r="I28" i="3"/>
  <c r="O28" i="3"/>
  <c r="N28" i="3"/>
  <c r="AH27" i="3"/>
  <c r="AA27" i="3"/>
  <c r="AC27" i="3"/>
  <c r="I27" i="3"/>
  <c r="O27" i="3"/>
  <c r="N27" i="3"/>
  <c r="AH26" i="3"/>
  <c r="AA26" i="3"/>
  <c r="AC26" i="3"/>
  <c r="I26" i="3"/>
  <c r="O26" i="3"/>
  <c r="N26" i="3"/>
  <c r="AH25" i="3"/>
  <c r="AA25" i="3"/>
  <c r="AC25" i="3"/>
  <c r="I25" i="3"/>
  <c r="O25" i="3"/>
  <c r="N25" i="3"/>
  <c r="AH24" i="3"/>
  <c r="AA24" i="3"/>
  <c r="AC24" i="3"/>
  <c r="I24" i="3"/>
  <c r="O24" i="3"/>
  <c r="N24" i="3"/>
  <c r="AH23" i="3"/>
  <c r="AA23" i="3"/>
  <c r="AC23" i="3"/>
  <c r="I23" i="3"/>
  <c r="O23" i="3"/>
  <c r="N23" i="3"/>
  <c r="AH22" i="3"/>
  <c r="AA22" i="3"/>
  <c r="AC22" i="3"/>
  <c r="I22" i="3"/>
  <c r="O22" i="3"/>
  <c r="N22" i="3"/>
  <c r="AH21" i="3"/>
  <c r="AA21" i="3"/>
  <c r="AC21" i="3"/>
  <c r="I21" i="3"/>
  <c r="O21" i="3"/>
  <c r="N21" i="3"/>
  <c r="AH20" i="3"/>
  <c r="AA20" i="3"/>
  <c r="AC20" i="3"/>
  <c r="I20" i="3"/>
  <c r="O20" i="3"/>
  <c r="N20" i="3"/>
  <c r="AH19" i="3"/>
  <c r="AA19" i="3"/>
  <c r="AC19" i="3"/>
  <c r="I19" i="3"/>
  <c r="O19" i="3"/>
  <c r="N19" i="3"/>
  <c r="AH18" i="3"/>
  <c r="AA18" i="3"/>
  <c r="AC18" i="3"/>
  <c r="O18" i="3"/>
  <c r="N18" i="3"/>
  <c r="AH17" i="3"/>
  <c r="AA17" i="3"/>
  <c r="AC17" i="3"/>
  <c r="O17" i="3"/>
  <c r="N17" i="3"/>
  <c r="AH16" i="3"/>
  <c r="AA16" i="3"/>
  <c r="AC16" i="3"/>
  <c r="I16" i="3"/>
  <c r="O16" i="3"/>
  <c r="N16" i="3"/>
  <c r="AH15" i="3"/>
  <c r="AA15" i="3"/>
  <c r="AC15" i="3"/>
  <c r="I15" i="3"/>
  <c r="O15" i="3"/>
  <c r="N15" i="3"/>
  <c r="AH14" i="3"/>
  <c r="AA14" i="3"/>
  <c r="AC14" i="3"/>
  <c r="I14" i="3"/>
  <c r="O14" i="3"/>
  <c r="N14" i="3"/>
  <c r="AH13" i="3"/>
  <c r="AA13" i="3"/>
  <c r="AC13" i="3"/>
  <c r="I13" i="3"/>
  <c r="O13" i="3"/>
  <c r="N13" i="3"/>
  <c r="AH12" i="3"/>
  <c r="AA12" i="3"/>
  <c r="AC12" i="3"/>
  <c r="I12" i="3"/>
  <c r="O12" i="3"/>
  <c r="N12" i="3"/>
  <c r="AH11" i="3"/>
  <c r="AA11" i="3"/>
  <c r="AC11" i="3"/>
  <c r="I11" i="3"/>
  <c r="O11" i="3"/>
  <c r="N11" i="3"/>
  <c r="AH10" i="3"/>
  <c r="AA10" i="3"/>
  <c r="AC10" i="3"/>
  <c r="I10" i="3"/>
  <c r="O10" i="3"/>
  <c r="N10" i="3"/>
  <c r="AH9" i="3"/>
  <c r="AA9" i="3"/>
  <c r="AC9" i="3"/>
  <c r="I9" i="3"/>
  <c r="O9" i="3"/>
  <c r="N9" i="3"/>
  <c r="AH8" i="3"/>
  <c r="AA8" i="3"/>
  <c r="AC8" i="3"/>
  <c r="I8" i="3"/>
  <c r="O8" i="3"/>
  <c r="N8" i="3"/>
  <c r="AH7" i="3"/>
  <c r="AA7" i="3"/>
  <c r="AC7" i="3"/>
  <c r="I7" i="3"/>
  <c r="O7" i="3"/>
  <c r="N7" i="3"/>
  <c r="AH6" i="3"/>
  <c r="AA6" i="3"/>
  <c r="AC6" i="3"/>
  <c r="I6" i="3"/>
  <c r="O6" i="3"/>
  <c r="N6" i="3"/>
  <c r="BB6" i="2"/>
  <c r="AH51" i="2"/>
  <c r="BA51" i="2"/>
  <c r="BB51" i="2"/>
  <c r="BC51" i="2"/>
  <c r="AZ51" i="2"/>
  <c r="AY51" i="2"/>
  <c r="AX51" i="2"/>
  <c r="AW51" i="2"/>
  <c r="AV51" i="2"/>
  <c r="AU51" i="2"/>
  <c r="AI51" i="2"/>
  <c r="AM51" i="2"/>
  <c r="AL51" i="2"/>
  <c r="AK51" i="2"/>
  <c r="AJ51" i="2"/>
  <c r="I51" i="2"/>
  <c r="I50" i="2"/>
  <c r="N51" i="2"/>
  <c r="AH50" i="2"/>
  <c r="BA50" i="2"/>
  <c r="BB50" i="2"/>
  <c r="BC50" i="2"/>
  <c r="AZ50" i="2"/>
  <c r="AY50" i="2"/>
  <c r="AX50" i="2"/>
  <c r="AW50" i="2"/>
  <c r="AV50" i="2"/>
  <c r="AU50" i="2"/>
  <c r="AI50" i="2"/>
  <c r="AM50" i="2"/>
  <c r="AL50" i="2"/>
  <c r="AK50" i="2"/>
  <c r="O50" i="2"/>
  <c r="AJ50" i="2"/>
  <c r="N50" i="2"/>
  <c r="AH49" i="2"/>
  <c r="BA49" i="2"/>
  <c r="BB49" i="2"/>
  <c r="BC49" i="2"/>
  <c r="AZ49" i="2"/>
  <c r="AY49" i="2"/>
  <c r="AX49" i="2"/>
  <c r="AW49" i="2"/>
  <c r="AV49" i="2"/>
  <c r="AU49" i="2"/>
  <c r="AI49" i="2"/>
  <c r="AM49" i="2"/>
  <c r="AL49" i="2"/>
  <c r="AK49" i="2"/>
  <c r="I49" i="2"/>
  <c r="O49" i="2"/>
  <c r="AJ49" i="2"/>
  <c r="N49" i="2"/>
  <c r="AH48" i="2"/>
  <c r="BA48" i="2"/>
  <c r="BB48" i="2"/>
  <c r="BC48" i="2"/>
  <c r="AZ48" i="2"/>
  <c r="AY48" i="2"/>
  <c r="AX48" i="2"/>
  <c r="AW48" i="2"/>
  <c r="AV48" i="2"/>
  <c r="AU48" i="2"/>
  <c r="AI48" i="2"/>
  <c r="AM48" i="2"/>
  <c r="AL48" i="2"/>
  <c r="AK48" i="2"/>
  <c r="I48" i="2"/>
  <c r="O48" i="2"/>
  <c r="AJ48" i="2"/>
  <c r="N48" i="2"/>
  <c r="AH47" i="2"/>
  <c r="BA47" i="2"/>
  <c r="BB47" i="2"/>
  <c r="BC47" i="2"/>
  <c r="AZ47" i="2"/>
  <c r="AY47" i="2"/>
  <c r="AX47" i="2"/>
  <c r="AW47" i="2"/>
  <c r="AV47" i="2"/>
  <c r="AU47" i="2"/>
  <c r="AI47" i="2"/>
  <c r="AM47" i="2"/>
  <c r="AL47" i="2"/>
  <c r="AK47" i="2"/>
  <c r="I47" i="2"/>
  <c r="O47" i="2"/>
  <c r="AJ47" i="2"/>
  <c r="N47" i="2"/>
  <c r="AH46" i="2"/>
  <c r="BA46" i="2"/>
  <c r="BB46" i="2"/>
  <c r="BC46" i="2"/>
  <c r="AZ46" i="2"/>
  <c r="AY46" i="2"/>
  <c r="AX46" i="2"/>
  <c r="AW46" i="2"/>
  <c r="AV46" i="2"/>
  <c r="AU46" i="2"/>
  <c r="AI46" i="2"/>
  <c r="AM46" i="2"/>
  <c r="AL46" i="2"/>
  <c r="AK46" i="2"/>
  <c r="I46" i="2"/>
  <c r="O46" i="2"/>
  <c r="AJ46" i="2"/>
  <c r="N46" i="2"/>
  <c r="AH45" i="2"/>
  <c r="BA45" i="2"/>
  <c r="BB45" i="2"/>
  <c r="BC45" i="2"/>
  <c r="AZ45" i="2"/>
  <c r="AY45" i="2"/>
  <c r="AX45" i="2"/>
  <c r="AW45" i="2"/>
  <c r="AV45" i="2"/>
  <c r="AU45" i="2"/>
  <c r="AI45" i="2"/>
  <c r="AM45" i="2"/>
  <c r="AL45" i="2"/>
  <c r="AK45" i="2"/>
  <c r="I45" i="2"/>
  <c r="O45" i="2"/>
  <c r="AJ45" i="2"/>
  <c r="N45" i="2"/>
  <c r="AH44" i="2"/>
  <c r="BA44" i="2"/>
  <c r="BB44" i="2"/>
  <c r="BC44" i="2"/>
  <c r="AZ44" i="2"/>
  <c r="AY44" i="2"/>
  <c r="AX44" i="2"/>
  <c r="AW44" i="2"/>
  <c r="AV44" i="2"/>
  <c r="AU44" i="2"/>
  <c r="AI44" i="2"/>
  <c r="AM44" i="2"/>
  <c r="AL44" i="2"/>
  <c r="AK44" i="2"/>
  <c r="I44" i="2"/>
  <c r="O44" i="2"/>
  <c r="AJ44" i="2"/>
  <c r="N44" i="2"/>
  <c r="AH43" i="2"/>
  <c r="BA43" i="2"/>
  <c r="BB43" i="2"/>
  <c r="BC43" i="2"/>
  <c r="AZ43" i="2"/>
  <c r="AY43" i="2"/>
  <c r="AX43" i="2"/>
  <c r="AW43" i="2"/>
  <c r="AV43" i="2"/>
  <c r="AU43" i="2"/>
  <c r="AI43" i="2"/>
  <c r="AM43" i="2"/>
  <c r="AL43" i="2"/>
  <c r="AK43" i="2"/>
  <c r="I43" i="2"/>
  <c r="O43" i="2"/>
  <c r="AJ43" i="2"/>
  <c r="N43" i="2"/>
  <c r="AH42" i="2"/>
  <c r="BA42" i="2"/>
  <c r="BB42" i="2"/>
  <c r="BC42" i="2"/>
  <c r="AZ42" i="2"/>
  <c r="AY42" i="2"/>
  <c r="AX42" i="2"/>
  <c r="AW42" i="2"/>
  <c r="AV42" i="2"/>
  <c r="AU42" i="2"/>
  <c r="AI42" i="2"/>
  <c r="AM42" i="2"/>
  <c r="AL42" i="2"/>
  <c r="AK42" i="2"/>
  <c r="I42" i="2"/>
  <c r="O42" i="2"/>
  <c r="AJ42" i="2"/>
  <c r="N42" i="2"/>
  <c r="AH41" i="2"/>
  <c r="BA41" i="2"/>
  <c r="BB41" i="2"/>
  <c r="BC41" i="2"/>
  <c r="AZ41" i="2"/>
  <c r="AY41" i="2"/>
  <c r="AX41" i="2"/>
  <c r="AW41" i="2"/>
  <c r="AV41" i="2"/>
  <c r="AU41" i="2"/>
  <c r="AI41" i="2"/>
  <c r="AM41" i="2"/>
  <c r="AL41" i="2"/>
  <c r="AK41" i="2"/>
  <c r="I41" i="2"/>
  <c r="O41" i="2"/>
  <c r="AJ41" i="2"/>
  <c r="N41" i="2"/>
  <c r="AH40" i="2"/>
  <c r="BA40" i="2"/>
  <c r="BB40" i="2"/>
  <c r="BC40" i="2"/>
  <c r="AZ40" i="2"/>
  <c r="AY40" i="2"/>
  <c r="AX40" i="2"/>
  <c r="AW40" i="2"/>
  <c r="AV40" i="2"/>
  <c r="AU40" i="2"/>
  <c r="AI40" i="2"/>
  <c r="AM40" i="2"/>
  <c r="AL40" i="2"/>
  <c r="AK40" i="2"/>
  <c r="I40" i="2"/>
  <c r="O40" i="2"/>
  <c r="AJ40" i="2"/>
  <c r="N40" i="2"/>
  <c r="AH39" i="2"/>
  <c r="BA39" i="2"/>
  <c r="BB39" i="2"/>
  <c r="BC39" i="2"/>
  <c r="AZ39" i="2"/>
  <c r="AY39" i="2"/>
  <c r="AX39" i="2"/>
  <c r="AW39" i="2"/>
  <c r="AV39" i="2"/>
  <c r="AU39" i="2"/>
  <c r="AI39" i="2"/>
  <c r="AM39" i="2"/>
  <c r="AL39" i="2"/>
  <c r="AK39" i="2"/>
  <c r="I39" i="2"/>
  <c r="O39" i="2"/>
  <c r="AJ39" i="2"/>
  <c r="N39" i="2"/>
  <c r="AH38" i="2"/>
  <c r="BA38" i="2"/>
  <c r="BB38" i="2"/>
  <c r="BC38" i="2"/>
  <c r="AZ38" i="2"/>
  <c r="AY38" i="2"/>
  <c r="AX38" i="2"/>
  <c r="AW38" i="2"/>
  <c r="AV38" i="2"/>
  <c r="AU38" i="2"/>
  <c r="AI38" i="2"/>
  <c r="AM38" i="2"/>
  <c r="AL38" i="2"/>
  <c r="AK38" i="2"/>
  <c r="I38" i="2"/>
  <c r="O38" i="2"/>
  <c r="AJ38" i="2"/>
  <c r="N38" i="2"/>
  <c r="AH37" i="2"/>
  <c r="BA37" i="2"/>
  <c r="BB37" i="2"/>
  <c r="BC37" i="2"/>
  <c r="AZ37" i="2"/>
  <c r="AY37" i="2"/>
  <c r="AX37" i="2"/>
  <c r="AW37" i="2"/>
  <c r="AV37" i="2"/>
  <c r="AU37" i="2"/>
  <c r="AI37" i="2"/>
  <c r="AM37" i="2"/>
  <c r="AL37" i="2"/>
  <c r="AK37" i="2"/>
  <c r="I37" i="2"/>
  <c r="O37" i="2"/>
  <c r="AJ37" i="2"/>
  <c r="N37" i="2"/>
  <c r="AH36" i="2"/>
  <c r="BA36" i="2"/>
  <c r="BB36" i="2"/>
  <c r="BC36" i="2"/>
  <c r="AZ36" i="2"/>
  <c r="AY36" i="2"/>
  <c r="AX36" i="2"/>
  <c r="AW36" i="2"/>
  <c r="AV36" i="2"/>
  <c r="AU36" i="2"/>
  <c r="AI36" i="2"/>
  <c r="AM36" i="2"/>
  <c r="AL36" i="2"/>
  <c r="AK36" i="2"/>
  <c r="I36" i="2"/>
  <c r="O36" i="2"/>
  <c r="AJ36" i="2"/>
  <c r="N36" i="2"/>
  <c r="AH35" i="2"/>
  <c r="BA35" i="2"/>
  <c r="BB35" i="2"/>
  <c r="BC35" i="2"/>
  <c r="AZ35" i="2"/>
  <c r="AY35" i="2"/>
  <c r="AX35" i="2"/>
  <c r="AW35" i="2"/>
  <c r="AV35" i="2"/>
  <c r="AU35" i="2"/>
  <c r="AI35" i="2"/>
  <c r="AM35" i="2"/>
  <c r="AL35" i="2"/>
  <c r="AK35" i="2"/>
  <c r="I35" i="2"/>
  <c r="O35" i="2"/>
  <c r="AJ35" i="2"/>
  <c r="N35" i="2"/>
  <c r="AH34" i="2"/>
  <c r="BA34" i="2"/>
  <c r="BB34" i="2"/>
  <c r="BC34" i="2"/>
  <c r="AZ34" i="2"/>
  <c r="AY34" i="2"/>
  <c r="AX34" i="2"/>
  <c r="AW34" i="2"/>
  <c r="AV34" i="2"/>
  <c r="AU34" i="2"/>
  <c r="AI34" i="2"/>
  <c r="AM34" i="2"/>
  <c r="AL34" i="2"/>
  <c r="AK34" i="2"/>
  <c r="I34" i="2"/>
  <c r="O34" i="2"/>
  <c r="AJ34" i="2"/>
  <c r="N34" i="2"/>
  <c r="AH33" i="2"/>
  <c r="BA33" i="2"/>
  <c r="BB33" i="2"/>
  <c r="BC33" i="2"/>
  <c r="AZ33" i="2"/>
  <c r="AY33" i="2"/>
  <c r="AX33" i="2"/>
  <c r="AW33" i="2"/>
  <c r="AV33" i="2"/>
  <c r="AU33" i="2"/>
  <c r="AI33" i="2"/>
  <c r="AM33" i="2"/>
  <c r="AL33" i="2"/>
  <c r="AK33" i="2"/>
  <c r="I33" i="2"/>
  <c r="O33" i="2"/>
  <c r="AJ33" i="2"/>
  <c r="N33" i="2"/>
  <c r="AH32" i="2"/>
  <c r="BA32" i="2"/>
  <c r="BB32" i="2"/>
  <c r="BC32" i="2"/>
  <c r="AZ32" i="2"/>
  <c r="AY32" i="2"/>
  <c r="AX32" i="2"/>
  <c r="AW32" i="2"/>
  <c r="AV32" i="2"/>
  <c r="AU32" i="2"/>
  <c r="AI32" i="2"/>
  <c r="AM32" i="2"/>
  <c r="AL32" i="2"/>
  <c r="AK32" i="2"/>
  <c r="I32" i="2"/>
  <c r="O32" i="2"/>
  <c r="AJ32" i="2"/>
  <c r="N32" i="2"/>
  <c r="AH31" i="2"/>
  <c r="BA31" i="2"/>
  <c r="BB31" i="2"/>
  <c r="BC31" i="2"/>
  <c r="AZ31" i="2"/>
  <c r="AY31" i="2"/>
  <c r="AX31" i="2"/>
  <c r="AW31" i="2"/>
  <c r="AV31" i="2"/>
  <c r="AU31" i="2"/>
  <c r="AI31" i="2"/>
  <c r="AM31" i="2"/>
  <c r="AL31" i="2"/>
  <c r="AK31" i="2"/>
  <c r="I31" i="2"/>
  <c r="O31" i="2"/>
  <c r="AJ31" i="2"/>
  <c r="N31" i="2"/>
  <c r="AH30" i="2"/>
  <c r="BA30" i="2"/>
  <c r="BB30" i="2"/>
  <c r="BC30" i="2"/>
  <c r="AZ30" i="2"/>
  <c r="AY30" i="2"/>
  <c r="AX30" i="2"/>
  <c r="AW30" i="2"/>
  <c r="AV30" i="2"/>
  <c r="AU30" i="2"/>
  <c r="AI30" i="2"/>
  <c r="AM30" i="2"/>
  <c r="AL30" i="2"/>
  <c r="AK30" i="2"/>
  <c r="I30" i="2"/>
  <c r="O30" i="2"/>
  <c r="AJ30" i="2"/>
  <c r="N30" i="2"/>
  <c r="AH29" i="2"/>
  <c r="BA29" i="2"/>
  <c r="BB29" i="2"/>
  <c r="BC29" i="2"/>
  <c r="AZ29" i="2"/>
  <c r="AY29" i="2"/>
  <c r="AX29" i="2"/>
  <c r="AW29" i="2"/>
  <c r="AV29" i="2"/>
  <c r="AU29" i="2"/>
  <c r="AI29" i="2"/>
  <c r="AM29" i="2"/>
  <c r="AL29" i="2"/>
  <c r="AK29" i="2"/>
  <c r="I29" i="2"/>
  <c r="O29" i="2"/>
  <c r="AJ29" i="2"/>
  <c r="N29" i="2"/>
  <c r="AH28" i="2"/>
  <c r="BA28" i="2"/>
  <c r="BB28" i="2"/>
  <c r="BC28" i="2"/>
  <c r="AZ28" i="2"/>
  <c r="AY28" i="2"/>
  <c r="AX28" i="2"/>
  <c r="AW28" i="2"/>
  <c r="AV28" i="2"/>
  <c r="AU28" i="2"/>
  <c r="AI28" i="2"/>
  <c r="AM28" i="2"/>
  <c r="AL28" i="2"/>
  <c r="AK28" i="2"/>
  <c r="I28" i="2"/>
  <c r="O28" i="2"/>
  <c r="AJ28" i="2"/>
  <c r="N28" i="2"/>
  <c r="AH27" i="2"/>
  <c r="BA27" i="2"/>
  <c r="BB27" i="2"/>
  <c r="BC27" i="2"/>
  <c r="AZ27" i="2"/>
  <c r="AY27" i="2"/>
  <c r="AX27" i="2"/>
  <c r="AW27" i="2"/>
  <c r="AV27" i="2"/>
  <c r="AU27" i="2"/>
  <c r="AI27" i="2"/>
  <c r="AM27" i="2"/>
  <c r="AL27" i="2"/>
  <c r="AK27" i="2"/>
  <c r="I27" i="2"/>
  <c r="O27" i="2"/>
  <c r="AJ27" i="2"/>
  <c r="N27" i="2"/>
  <c r="AH26" i="2"/>
  <c r="BA26" i="2"/>
  <c r="BB26" i="2"/>
  <c r="BC26" i="2"/>
  <c r="AZ26" i="2"/>
  <c r="AY26" i="2"/>
  <c r="AX26" i="2"/>
  <c r="AW26" i="2"/>
  <c r="AV26" i="2"/>
  <c r="AU26" i="2"/>
  <c r="AI26" i="2"/>
  <c r="AM26" i="2"/>
  <c r="AL26" i="2"/>
  <c r="AK26" i="2"/>
  <c r="I26" i="2"/>
  <c r="O26" i="2"/>
  <c r="AJ26" i="2"/>
  <c r="N26" i="2"/>
  <c r="AH25" i="2"/>
  <c r="BA25" i="2"/>
  <c r="BB25" i="2"/>
  <c r="BC25" i="2"/>
  <c r="AZ25" i="2"/>
  <c r="AY25" i="2"/>
  <c r="AX25" i="2"/>
  <c r="AW25" i="2"/>
  <c r="AV25" i="2"/>
  <c r="AU25" i="2"/>
  <c r="AI25" i="2"/>
  <c r="AM25" i="2"/>
  <c r="AL25" i="2"/>
  <c r="AK25" i="2"/>
  <c r="I25" i="2"/>
  <c r="O25" i="2"/>
  <c r="AJ25" i="2"/>
  <c r="N25" i="2"/>
  <c r="AH24" i="2"/>
  <c r="BA24" i="2"/>
  <c r="BB24" i="2"/>
  <c r="BC24" i="2"/>
  <c r="AZ24" i="2"/>
  <c r="AY24" i="2"/>
  <c r="AX24" i="2"/>
  <c r="AW24" i="2"/>
  <c r="AV24" i="2"/>
  <c r="AU24" i="2"/>
  <c r="AI24" i="2"/>
  <c r="AM24" i="2"/>
  <c r="AL24" i="2"/>
  <c r="AK24" i="2"/>
  <c r="I24" i="2"/>
  <c r="O24" i="2"/>
  <c r="AJ24" i="2"/>
  <c r="N24" i="2"/>
  <c r="AH23" i="2"/>
  <c r="BA23" i="2"/>
  <c r="BB23" i="2"/>
  <c r="BC23" i="2"/>
  <c r="AZ23" i="2"/>
  <c r="AY23" i="2"/>
  <c r="AX23" i="2"/>
  <c r="AW23" i="2"/>
  <c r="AV23" i="2"/>
  <c r="AU23" i="2"/>
  <c r="AI23" i="2"/>
  <c r="AM23" i="2"/>
  <c r="AL23" i="2"/>
  <c r="AK23" i="2"/>
  <c r="I23" i="2"/>
  <c r="O23" i="2"/>
  <c r="AJ23" i="2"/>
  <c r="N23" i="2"/>
  <c r="AH22" i="2"/>
  <c r="BA22" i="2"/>
  <c r="BB22" i="2"/>
  <c r="BC22" i="2"/>
  <c r="AZ22" i="2"/>
  <c r="AY22" i="2"/>
  <c r="AX22" i="2"/>
  <c r="AW22" i="2"/>
  <c r="AV22" i="2"/>
  <c r="AU22" i="2"/>
  <c r="AI22" i="2"/>
  <c r="AM22" i="2"/>
  <c r="AL22" i="2"/>
  <c r="AK22" i="2"/>
  <c r="I22" i="2"/>
  <c r="O22" i="2"/>
  <c r="AJ22" i="2"/>
  <c r="N22" i="2"/>
  <c r="AH21" i="2"/>
  <c r="BA21" i="2"/>
  <c r="BB21" i="2"/>
  <c r="BC21" i="2"/>
  <c r="AZ21" i="2"/>
  <c r="AY21" i="2"/>
  <c r="AX21" i="2"/>
  <c r="AW21" i="2"/>
  <c r="AV21" i="2"/>
  <c r="AU21" i="2"/>
  <c r="AI21" i="2"/>
  <c r="AM21" i="2"/>
  <c r="AL21" i="2"/>
  <c r="AK21" i="2"/>
  <c r="I21" i="2"/>
  <c r="O21" i="2"/>
  <c r="AJ21" i="2"/>
  <c r="N21" i="2"/>
  <c r="AH20" i="2"/>
  <c r="BA20" i="2"/>
  <c r="BB20" i="2"/>
  <c r="BC20" i="2"/>
  <c r="AZ20" i="2"/>
  <c r="AY20" i="2"/>
  <c r="AX20" i="2"/>
  <c r="AW20" i="2"/>
  <c r="AV20" i="2"/>
  <c r="AU20" i="2"/>
  <c r="AI20" i="2"/>
  <c r="AM20" i="2"/>
  <c r="AL20" i="2"/>
  <c r="AK20" i="2"/>
  <c r="I20" i="2"/>
  <c r="O20" i="2"/>
  <c r="AJ20" i="2"/>
  <c r="N20" i="2"/>
  <c r="AH19" i="2"/>
  <c r="BA19" i="2"/>
  <c r="BB19" i="2"/>
  <c r="BC19" i="2"/>
  <c r="AZ19" i="2"/>
  <c r="AY19" i="2"/>
  <c r="AX19" i="2"/>
  <c r="AW19" i="2"/>
  <c r="AV19" i="2"/>
  <c r="AU19" i="2"/>
  <c r="AI19" i="2"/>
  <c r="AM19" i="2"/>
  <c r="AL19" i="2"/>
  <c r="AK19" i="2"/>
  <c r="I19" i="2"/>
  <c r="O19" i="2"/>
  <c r="AJ19" i="2"/>
  <c r="N19" i="2"/>
  <c r="AH18" i="2"/>
  <c r="BA18" i="2"/>
  <c r="BB18" i="2"/>
  <c r="BC18" i="2"/>
  <c r="AZ18" i="2"/>
  <c r="AY18" i="2"/>
  <c r="AX18" i="2"/>
  <c r="AW18" i="2"/>
  <c r="AV18" i="2"/>
  <c r="AU18" i="2"/>
  <c r="AI18" i="2"/>
  <c r="AM18" i="2"/>
  <c r="AL18" i="2"/>
  <c r="AK18" i="2"/>
  <c r="I18" i="2"/>
  <c r="O18" i="2"/>
  <c r="AJ18" i="2"/>
  <c r="N18" i="2"/>
  <c r="AH17" i="2"/>
  <c r="BA17" i="2"/>
  <c r="BB17" i="2"/>
  <c r="BC17" i="2"/>
  <c r="AZ17" i="2"/>
  <c r="AY17" i="2"/>
  <c r="AX17" i="2"/>
  <c r="AW17" i="2"/>
  <c r="AV17" i="2"/>
  <c r="AU17" i="2"/>
  <c r="AI17" i="2"/>
  <c r="AM17" i="2"/>
  <c r="AL17" i="2"/>
  <c r="AK17" i="2"/>
  <c r="I17" i="2"/>
  <c r="O17" i="2"/>
  <c r="AJ17" i="2"/>
  <c r="N17" i="2"/>
  <c r="AH16" i="2"/>
  <c r="BA16" i="2"/>
  <c r="BB16" i="2"/>
  <c r="BC16" i="2"/>
  <c r="AZ16" i="2"/>
  <c r="AY16" i="2"/>
  <c r="AX16" i="2"/>
  <c r="AW16" i="2"/>
  <c r="AV16" i="2"/>
  <c r="AU16" i="2"/>
  <c r="AI16" i="2"/>
  <c r="AM16" i="2"/>
  <c r="AL16" i="2"/>
  <c r="AK16" i="2"/>
  <c r="I16" i="2"/>
  <c r="O16" i="2"/>
  <c r="AJ16" i="2"/>
  <c r="N16" i="2"/>
  <c r="AH15" i="2"/>
  <c r="BA15" i="2"/>
  <c r="BB15" i="2"/>
  <c r="BC15" i="2"/>
  <c r="AZ15" i="2"/>
  <c r="AY15" i="2"/>
  <c r="AX15" i="2"/>
  <c r="AW15" i="2"/>
  <c r="AV15" i="2"/>
  <c r="AU15" i="2"/>
  <c r="AI15" i="2"/>
  <c r="AM15" i="2"/>
  <c r="AL15" i="2"/>
  <c r="AK15" i="2"/>
  <c r="I15" i="2"/>
  <c r="O15" i="2"/>
  <c r="AJ15" i="2"/>
  <c r="N15" i="2"/>
  <c r="AH14" i="2"/>
  <c r="BA14" i="2"/>
  <c r="BB14" i="2"/>
  <c r="BC14" i="2"/>
  <c r="AZ14" i="2"/>
  <c r="AY14" i="2"/>
  <c r="AX14" i="2"/>
  <c r="AW14" i="2"/>
  <c r="AV14" i="2"/>
  <c r="AU14" i="2"/>
  <c r="AI14" i="2"/>
  <c r="AM14" i="2"/>
  <c r="AL14" i="2"/>
  <c r="AK14" i="2"/>
  <c r="I14" i="2"/>
  <c r="O14" i="2"/>
  <c r="AJ14" i="2"/>
  <c r="N14" i="2"/>
  <c r="AH13" i="2"/>
  <c r="BA13" i="2"/>
  <c r="BB13" i="2"/>
  <c r="BC13" i="2"/>
  <c r="AZ13" i="2"/>
  <c r="AY13" i="2"/>
  <c r="AX13" i="2"/>
  <c r="AW13" i="2"/>
  <c r="AV13" i="2"/>
  <c r="AU13" i="2"/>
  <c r="AI13" i="2"/>
  <c r="AM13" i="2"/>
  <c r="AL13" i="2"/>
  <c r="AK13" i="2"/>
  <c r="I13" i="2"/>
  <c r="O13" i="2"/>
  <c r="AJ13" i="2"/>
  <c r="N13" i="2"/>
  <c r="AH12" i="2"/>
  <c r="BA12" i="2"/>
  <c r="BB12" i="2"/>
  <c r="BC12" i="2"/>
  <c r="AZ12" i="2"/>
  <c r="AY12" i="2"/>
  <c r="AX12" i="2"/>
  <c r="AW12" i="2"/>
  <c r="AV12" i="2"/>
  <c r="AU12" i="2"/>
  <c r="AI12" i="2"/>
  <c r="AM12" i="2"/>
  <c r="AL12" i="2"/>
  <c r="AK12" i="2"/>
  <c r="I12" i="2"/>
  <c r="O12" i="2"/>
  <c r="AJ12" i="2"/>
  <c r="N12" i="2"/>
  <c r="AH11" i="2"/>
  <c r="BA11" i="2"/>
  <c r="BB11" i="2"/>
  <c r="BC11" i="2"/>
  <c r="AZ11" i="2"/>
  <c r="AY11" i="2"/>
  <c r="AX11" i="2"/>
  <c r="AW11" i="2"/>
  <c r="AV11" i="2"/>
  <c r="AU11" i="2"/>
  <c r="AI11" i="2"/>
  <c r="AM11" i="2"/>
  <c r="AL11" i="2"/>
  <c r="AK11" i="2"/>
  <c r="I11" i="2"/>
  <c r="O11" i="2"/>
  <c r="AJ11" i="2"/>
  <c r="N11" i="2"/>
  <c r="AH10" i="2"/>
  <c r="BA10" i="2"/>
  <c r="BB10" i="2"/>
  <c r="BC10" i="2"/>
  <c r="AZ10" i="2"/>
  <c r="AY10" i="2"/>
  <c r="AX10" i="2"/>
  <c r="AW10" i="2"/>
  <c r="AV10" i="2"/>
  <c r="AU10" i="2"/>
  <c r="AI10" i="2"/>
  <c r="AM10" i="2"/>
  <c r="AL10" i="2"/>
  <c r="AK10" i="2"/>
  <c r="I10" i="2"/>
  <c r="O10" i="2"/>
  <c r="AJ10" i="2"/>
  <c r="N10" i="2"/>
  <c r="AH9" i="2"/>
  <c r="BA9" i="2"/>
  <c r="BB9" i="2"/>
  <c r="BC9" i="2"/>
  <c r="AZ9" i="2"/>
  <c r="AY9" i="2"/>
  <c r="AX9" i="2"/>
  <c r="AW9" i="2"/>
  <c r="AV9" i="2"/>
  <c r="AU9" i="2"/>
  <c r="AI9" i="2"/>
  <c r="AM9" i="2"/>
  <c r="AL9" i="2"/>
  <c r="AK9" i="2"/>
  <c r="I9" i="2"/>
  <c r="O9" i="2"/>
  <c r="AJ9" i="2"/>
  <c r="N9" i="2"/>
  <c r="AH8" i="2"/>
  <c r="BA8" i="2"/>
  <c r="BB8" i="2"/>
  <c r="BC8" i="2"/>
  <c r="AZ8" i="2"/>
  <c r="AY8" i="2"/>
  <c r="AX8" i="2"/>
  <c r="AW8" i="2"/>
  <c r="AV8" i="2"/>
  <c r="AU8" i="2"/>
  <c r="AI8" i="2"/>
  <c r="AM8" i="2"/>
  <c r="AL8" i="2"/>
  <c r="AK8" i="2"/>
  <c r="I8" i="2"/>
  <c r="O8" i="2"/>
  <c r="AJ8" i="2"/>
  <c r="N8" i="2"/>
  <c r="AH7" i="2"/>
  <c r="BA7" i="2"/>
  <c r="BB7" i="2"/>
  <c r="BC7" i="2"/>
  <c r="AZ7" i="2"/>
  <c r="AY7" i="2"/>
  <c r="AX7" i="2"/>
  <c r="AW7" i="2"/>
  <c r="AV7" i="2"/>
  <c r="AU7" i="2"/>
  <c r="AI7" i="2"/>
  <c r="AM7" i="2"/>
  <c r="AL7" i="2"/>
  <c r="AK7" i="2"/>
  <c r="I7" i="2"/>
  <c r="O7" i="2"/>
  <c r="AJ7" i="2"/>
  <c r="N7" i="2"/>
  <c r="AH6" i="2"/>
  <c r="BA6" i="2"/>
  <c r="BC6" i="2"/>
  <c r="AZ6" i="2"/>
  <c r="AY6" i="2"/>
  <c r="AX6" i="2"/>
  <c r="AW6" i="2"/>
  <c r="AV6" i="2"/>
  <c r="AU6" i="2"/>
  <c r="AI6" i="2"/>
  <c r="AM6" i="2"/>
  <c r="AL6" i="2"/>
  <c r="AK6" i="2"/>
  <c r="I6" i="2"/>
  <c r="O6" i="2"/>
  <c r="AJ6" i="2"/>
  <c r="N6" i="2"/>
  <c r="AH51" i="1"/>
  <c r="AA51" i="1"/>
  <c r="AC51" i="1"/>
  <c r="I51" i="1"/>
  <c r="I50" i="1"/>
  <c r="N51" i="1"/>
  <c r="AH50" i="1"/>
  <c r="AA50" i="1"/>
  <c r="AC50" i="1"/>
  <c r="O50" i="1"/>
  <c r="N50" i="1"/>
  <c r="AH49" i="1"/>
  <c r="AA49" i="1"/>
  <c r="AC49" i="1"/>
  <c r="I49" i="1"/>
  <c r="O49" i="1"/>
  <c r="N49" i="1"/>
  <c r="AH48" i="1"/>
  <c r="AA48" i="1"/>
  <c r="AC48" i="1"/>
  <c r="I48" i="1"/>
  <c r="O48" i="1"/>
  <c r="N48" i="1"/>
  <c r="AH47" i="1"/>
  <c r="AA47" i="1"/>
  <c r="AC47" i="1"/>
  <c r="I47" i="1"/>
  <c r="O47" i="1"/>
  <c r="N47" i="1"/>
  <c r="AH46" i="1"/>
  <c r="AA46" i="1"/>
  <c r="AC46" i="1"/>
  <c r="I46" i="1"/>
  <c r="O46" i="1"/>
  <c r="N46" i="1"/>
  <c r="AH45" i="1"/>
  <c r="AA45" i="1"/>
  <c r="AC45" i="1"/>
  <c r="I45" i="1"/>
  <c r="O45" i="1"/>
  <c r="N45" i="1"/>
  <c r="AH44" i="1"/>
  <c r="AA44" i="1"/>
  <c r="AC44" i="1"/>
  <c r="I44" i="1"/>
  <c r="O44" i="1"/>
  <c r="N44" i="1"/>
  <c r="AH43" i="1"/>
  <c r="AA43" i="1"/>
  <c r="AC43" i="1"/>
  <c r="I43" i="1"/>
  <c r="O43" i="1"/>
  <c r="N43" i="1"/>
  <c r="AH42" i="1"/>
  <c r="AA42" i="1"/>
  <c r="AC42" i="1"/>
  <c r="I42" i="1"/>
  <c r="O42" i="1"/>
  <c r="N42" i="1"/>
  <c r="AH41" i="1"/>
  <c r="AA41" i="1"/>
  <c r="AC41" i="1"/>
  <c r="I41" i="1"/>
  <c r="O41" i="1"/>
  <c r="N41" i="1"/>
  <c r="AH40" i="1"/>
  <c r="AA40" i="1"/>
  <c r="AC40" i="1"/>
  <c r="I40" i="1"/>
  <c r="O40" i="1"/>
  <c r="N40" i="1"/>
  <c r="AH39" i="1"/>
  <c r="AA39" i="1"/>
  <c r="AC39" i="1"/>
  <c r="I39" i="1"/>
  <c r="O39" i="1"/>
  <c r="N39" i="1"/>
  <c r="AH38" i="1"/>
  <c r="AA38" i="1"/>
  <c r="AC38" i="1"/>
  <c r="I38" i="1"/>
  <c r="O38" i="1"/>
  <c r="N38" i="1"/>
  <c r="AH37" i="1"/>
  <c r="AA37" i="1"/>
  <c r="AC37" i="1"/>
  <c r="I37" i="1"/>
  <c r="O37" i="1"/>
  <c r="N37" i="1"/>
  <c r="AH36" i="1"/>
  <c r="AA36" i="1"/>
  <c r="AC36" i="1"/>
  <c r="I36" i="1"/>
  <c r="O36" i="1"/>
  <c r="N36" i="1"/>
  <c r="AH35" i="1"/>
  <c r="AA35" i="1"/>
  <c r="AC35" i="1"/>
  <c r="I35" i="1"/>
  <c r="O35" i="1"/>
  <c r="N35" i="1"/>
  <c r="AH34" i="1"/>
  <c r="AA34" i="1"/>
  <c r="AC34" i="1"/>
  <c r="I34" i="1"/>
  <c r="O34" i="1"/>
  <c r="N34" i="1"/>
  <c r="AH33" i="1"/>
  <c r="AA33" i="1"/>
  <c r="AC33" i="1"/>
  <c r="I33" i="1"/>
  <c r="O33" i="1"/>
  <c r="N33" i="1"/>
  <c r="AH32" i="1"/>
  <c r="AA32" i="1"/>
  <c r="AC32" i="1"/>
  <c r="I32" i="1"/>
  <c r="O32" i="1"/>
  <c r="N32" i="1"/>
  <c r="AH31" i="1"/>
  <c r="AA31" i="1"/>
  <c r="AC31" i="1"/>
  <c r="I31" i="1"/>
  <c r="O31" i="1"/>
  <c r="N31" i="1"/>
  <c r="AH30" i="1"/>
  <c r="AA30" i="1"/>
  <c r="AC30" i="1"/>
  <c r="I30" i="1"/>
  <c r="O30" i="1"/>
  <c r="N30" i="1"/>
  <c r="AH29" i="1"/>
  <c r="AA29" i="1"/>
  <c r="AC29" i="1"/>
  <c r="I29" i="1"/>
  <c r="O29" i="1"/>
  <c r="N29" i="1"/>
  <c r="AH28" i="1"/>
  <c r="AA28" i="1"/>
  <c r="AC28" i="1"/>
  <c r="I28" i="1"/>
  <c r="O28" i="1"/>
  <c r="N28" i="1"/>
  <c r="AH27" i="1"/>
  <c r="AA27" i="1"/>
  <c r="AC27" i="1"/>
  <c r="I27" i="1"/>
  <c r="O27" i="1"/>
  <c r="N27" i="1"/>
  <c r="AH26" i="1"/>
  <c r="AA26" i="1"/>
  <c r="AC26" i="1"/>
  <c r="I26" i="1"/>
  <c r="O26" i="1"/>
  <c r="N26" i="1"/>
  <c r="AH25" i="1"/>
  <c r="AA25" i="1"/>
  <c r="AC25" i="1"/>
  <c r="I25" i="1"/>
  <c r="O25" i="1"/>
  <c r="N25" i="1"/>
  <c r="AH24" i="1"/>
  <c r="AA24" i="1"/>
  <c r="AC24" i="1"/>
  <c r="I24" i="1"/>
  <c r="O24" i="1"/>
  <c r="N24" i="1"/>
  <c r="AH23" i="1"/>
  <c r="AA23" i="1"/>
  <c r="AC23" i="1"/>
  <c r="I23" i="1"/>
  <c r="O23" i="1"/>
  <c r="N23" i="1"/>
  <c r="AH22" i="1"/>
  <c r="AA22" i="1"/>
  <c r="AC22" i="1"/>
  <c r="I22" i="1"/>
  <c r="O22" i="1"/>
  <c r="N22" i="1"/>
  <c r="AH21" i="1"/>
  <c r="AA21" i="1"/>
  <c r="AC21" i="1"/>
  <c r="I21" i="1"/>
  <c r="O21" i="1"/>
  <c r="N21" i="1"/>
  <c r="AH20" i="1"/>
  <c r="AA20" i="1"/>
  <c r="AC20" i="1"/>
  <c r="I20" i="1"/>
  <c r="O20" i="1"/>
  <c r="N20" i="1"/>
  <c r="AH19" i="1"/>
  <c r="AA19" i="1"/>
  <c r="AC19" i="1"/>
  <c r="I19" i="1"/>
  <c r="O19" i="1"/>
  <c r="N19" i="1"/>
  <c r="AH18" i="1"/>
  <c r="AA18" i="1"/>
  <c r="AC18" i="1"/>
  <c r="I18" i="1"/>
  <c r="O18" i="1"/>
  <c r="N18" i="1"/>
  <c r="AH17" i="1"/>
  <c r="AA17" i="1"/>
  <c r="AC17" i="1"/>
  <c r="I17" i="1"/>
  <c r="O17" i="1"/>
  <c r="N17" i="1"/>
  <c r="AH16" i="1"/>
  <c r="AA16" i="1"/>
  <c r="AC16" i="1"/>
  <c r="I16" i="1"/>
  <c r="O16" i="1"/>
  <c r="N16" i="1"/>
  <c r="AH15" i="1"/>
  <c r="AA15" i="1"/>
  <c r="AC15" i="1"/>
  <c r="I15" i="1"/>
  <c r="O15" i="1"/>
  <c r="N15" i="1"/>
  <c r="AH14" i="1"/>
  <c r="AA14" i="1"/>
  <c r="AC14" i="1"/>
  <c r="I14" i="1"/>
  <c r="O14" i="1"/>
  <c r="N14" i="1"/>
  <c r="AH13" i="1"/>
  <c r="AA13" i="1"/>
  <c r="AC13" i="1"/>
  <c r="I13" i="1"/>
  <c r="O13" i="1"/>
  <c r="N13" i="1"/>
  <c r="AH12" i="1"/>
  <c r="AA12" i="1"/>
  <c r="AC12" i="1"/>
  <c r="I12" i="1"/>
  <c r="O12" i="1"/>
  <c r="N12" i="1"/>
  <c r="AH11" i="1"/>
  <c r="AA11" i="1"/>
  <c r="AC11" i="1"/>
  <c r="I11" i="1"/>
  <c r="O11" i="1"/>
  <c r="N11" i="1"/>
  <c r="AH10" i="1"/>
  <c r="AA10" i="1"/>
  <c r="AC10" i="1"/>
  <c r="I10" i="1"/>
  <c r="O10" i="1"/>
  <c r="N10" i="1"/>
  <c r="AH9" i="1"/>
  <c r="AA9" i="1"/>
  <c r="AC9" i="1"/>
  <c r="I9" i="1"/>
  <c r="O9" i="1"/>
  <c r="N9" i="1"/>
  <c r="AH8" i="1"/>
  <c r="AA8" i="1"/>
  <c r="AC8" i="1"/>
  <c r="I8" i="1"/>
  <c r="O8" i="1"/>
  <c r="N8" i="1"/>
  <c r="AH7" i="1"/>
  <c r="AA7" i="1"/>
  <c r="AC7" i="1"/>
  <c r="I7" i="1"/>
  <c r="O7" i="1"/>
  <c r="N7" i="1"/>
  <c r="I6" i="1"/>
  <c r="O6" i="1"/>
  <c r="N6" i="1"/>
</calcChain>
</file>

<file path=xl/sharedStrings.xml><?xml version="1.0" encoding="utf-8"?>
<sst xmlns="http://schemas.openxmlformats.org/spreadsheetml/2006/main" count="755" uniqueCount="90">
  <si>
    <t>Table 1: DSDP 591 Alkenone Data</t>
  </si>
  <si>
    <t>Core and Sample Information</t>
  </si>
  <si>
    <t>Age Models</t>
  </si>
  <si>
    <t>Sedimentation Rates and Density</t>
  </si>
  <si>
    <t>Peak Areas</t>
  </si>
  <si>
    <t>UK37 Index</t>
  </si>
  <si>
    <t>UK37'-derived Temperatures</t>
  </si>
  <si>
    <t>UK37 Total Concentrations</t>
  </si>
  <si>
    <t>Müller et al. (1998)</t>
  </si>
  <si>
    <t>Tierney and Tingley, (2018)</t>
  </si>
  <si>
    <t>Leg/Exp</t>
  </si>
  <si>
    <t>Site</t>
  </si>
  <si>
    <t>Hole</t>
  </si>
  <si>
    <t>Core</t>
  </si>
  <si>
    <t>Type</t>
  </si>
  <si>
    <t>Section</t>
  </si>
  <si>
    <t>Interval top</t>
  </si>
  <si>
    <t>Interval bottom</t>
  </si>
  <si>
    <t>Mid Depth</t>
  </si>
  <si>
    <t>Age 1</t>
  </si>
  <si>
    <t>Age 2</t>
  </si>
  <si>
    <t>LSR 1</t>
  </si>
  <si>
    <t>LSR 2</t>
  </si>
  <si>
    <t>DBD</t>
  </si>
  <si>
    <t>Sample Mass</t>
  </si>
  <si>
    <t>Internal Standard Mass</t>
  </si>
  <si>
    <t>IS</t>
  </si>
  <si>
    <t>37:3 Alkenone</t>
  </si>
  <si>
    <t>37:2 Alkenone</t>
  </si>
  <si>
    <t>UK37'</t>
  </si>
  <si>
    <t>SST</t>
  </si>
  <si>
    <t>BAYSPLINE-derived SST</t>
  </si>
  <si>
    <t>-2 sigma</t>
  </si>
  <si>
    <t>+2 sigma</t>
  </si>
  <si>
    <t>UK37 Total</t>
  </si>
  <si>
    <t>(cm)</t>
  </si>
  <si>
    <t>(mbsf)</t>
  </si>
  <si>
    <t>(ka)</t>
  </si>
  <si>
    <t>(cm/ky)</t>
  </si>
  <si>
    <t>(g/cm^3)</t>
  </si>
  <si>
    <t>(g)</t>
  </si>
  <si>
    <t>(ng)</t>
  </si>
  <si>
    <t>(PA)</t>
  </si>
  <si>
    <t>(°C)</t>
  </si>
  <si>
    <t>(ng/g)</t>
  </si>
  <si>
    <t>*</t>
  </si>
  <si>
    <t>H</t>
  </si>
  <si>
    <t>N/A</t>
  </si>
  <si>
    <t>* New tie-points based on UK'37-derived SSTs</t>
  </si>
  <si>
    <t>Red font indicates samples not considered in formal data analysis</t>
  </si>
  <si>
    <t>Table 2: DSDP 591 GDGT Data</t>
  </si>
  <si>
    <t>TEX86 Indices</t>
  </si>
  <si>
    <t>TEX86-derived Temperatures</t>
  </si>
  <si>
    <t>Quality Control Indices</t>
  </si>
  <si>
    <t>Schouten et al. (2002)</t>
  </si>
  <si>
    <t>Kim et al. (2010)</t>
  </si>
  <si>
    <t>Kim et al. (2008)</t>
  </si>
  <si>
    <t>Kim et al. (2012)</t>
  </si>
  <si>
    <t>Tierney and Tingley, (2014)</t>
  </si>
  <si>
    <t>Hopmans et al. (2004); Weijers et al. (2006)</t>
  </si>
  <si>
    <t>Zhang et al. (2011)</t>
  </si>
  <si>
    <t>Sinninghe Damsté et al. (2012)</t>
  </si>
  <si>
    <t>Zhang et al. (2016)</t>
  </si>
  <si>
    <t>1292'</t>
  </si>
  <si>
    <t>1050-5</t>
  </si>
  <si>
    <t>1050-6</t>
  </si>
  <si>
    <t>1036-5</t>
  </si>
  <si>
    <t>1036-6</t>
  </si>
  <si>
    <t>TEX86</t>
  </si>
  <si>
    <t>TEX86H</t>
  </si>
  <si>
    <t>TEX86-derived SST</t>
  </si>
  <si>
    <t>TEX86H-derived SST</t>
  </si>
  <si>
    <t>TEX86H-derived SSST</t>
  </si>
  <si>
    <t>BAYSPAR-derived SST</t>
  </si>
  <si>
    <t>BAYSPAR-derived SubT</t>
  </si>
  <si>
    <t>BIT</t>
  </si>
  <si>
    <t>MI</t>
  </si>
  <si>
    <t>%GDGT-0</t>
  </si>
  <si>
    <t>GDGT-0/Cren</t>
  </si>
  <si>
    <t>GDGT-2/Cren</t>
  </si>
  <si>
    <t>GDGT-2/GDGT-3</t>
  </si>
  <si>
    <t>RI (TEX)</t>
  </si>
  <si>
    <t>RI (Sample)</t>
  </si>
  <si>
    <t>DRI</t>
  </si>
  <si>
    <t>Table 3: IODP U1510 Alkenone Data</t>
  </si>
  <si>
    <t>U1510</t>
  </si>
  <si>
    <t>A</t>
  </si>
  <si>
    <t>B</t>
  </si>
  <si>
    <t>Blue boxes denoted samples with extremely high C37total concentrations</t>
  </si>
  <si>
    <t>Table 4: IODP U1510 GDGT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</si>
</sst>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C00000"/>
      <name val="Arial"/>
      <family val="2"/>
    </font>
    <font>
      <sz val="12"/>
      <color rgb="FFC00000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6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/>
    <xf numFmtId="1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 applyProtection="1">
      <alignment horizontal="center" vertical="center"/>
      <protection locked="0"/>
    </xf>
    <xf numFmtId="2" fontId="8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0" fontId="0" fillId="2" borderId="0" xfId="0" applyFill="1"/>
    <xf numFmtId="1" fontId="8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rdanabell/Lehigh%20University%20Dropbox/Jordan%20Abell/Active_Major_Projects/TasmanSea_LatePleistocene_SHWesterlies_CFPDustOrganics/Organic_Data/Organic_Geochemistry_Finalized_Data_1.xlsx" TargetMode="External"/><Relationship Id="rId1" Type="http://schemas.openxmlformats.org/officeDocument/2006/relationships/externalLinkPath" Target="Organic_Data/Organic_Geochemistry_Finalized_Data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DP591_Alkenone_Data"/>
      <sheetName val="DSDP591_GDGT_Data"/>
      <sheetName val="IODPU1510_Alkenone_Data"/>
      <sheetName val="IODPU1510_GDGT_Data"/>
    </sheetNames>
    <sheetDataSet>
      <sheetData sheetId="0"/>
      <sheetData sheetId="1">
        <row r="6">
          <cell r="L6">
            <v>0.7</v>
          </cell>
          <cell r="AG6">
            <v>3.2764723042322169E-2</v>
          </cell>
          <cell r="AJ6">
            <v>7.0210120804976156E-2</v>
          </cell>
          <cell r="AN6">
            <v>28.201727609999999</v>
          </cell>
        </row>
        <row r="7">
          <cell r="L7">
            <v>3.7333333333333298</v>
          </cell>
          <cell r="AG7">
            <v>1.596610286949374E-2</v>
          </cell>
          <cell r="AJ7">
            <v>3.4213077577486629E-2</v>
          </cell>
          <cell r="AN7">
            <v>26.28249117</v>
          </cell>
          <cell r="AZ7">
            <v>6.7419612011692802</v>
          </cell>
          <cell r="BE7">
            <v>4.7154524500000008</v>
          </cell>
        </row>
        <row r="8">
          <cell r="L8">
            <v>6.0666666666666602</v>
          </cell>
          <cell r="AG8">
            <v>1.0182232190817715E-2</v>
          </cell>
          <cell r="AJ8">
            <v>2.1819068980323517E-2</v>
          </cell>
          <cell r="AN8">
            <v>26.414724329999999</v>
          </cell>
          <cell r="AZ8">
            <v>7.3326511627906976</v>
          </cell>
          <cell r="BE8">
            <v>4.8026719799999995</v>
          </cell>
        </row>
        <row r="9">
          <cell r="L9">
            <v>7</v>
          </cell>
          <cell r="AG9">
            <v>5.3064107139394207E-3</v>
          </cell>
          <cell r="AJ9">
            <v>1.1370880101298756E-2</v>
          </cell>
          <cell r="AN9">
            <v>27.038864700000001</v>
          </cell>
          <cell r="AZ9">
            <v>7.053020565552699</v>
          </cell>
          <cell r="BE9">
            <v>5.5199892500000018</v>
          </cell>
        </row>
        <row r="10">
          <cell r="L10">
            <v>9.8000000000000007</v>
          </cell>
          <cell r="AG10">
            <v>4.7223837062927545E-3</v>
          </cell>
          <cell r="AJ10">
            <v>1.0119393656341763E-2</v>
          </cell>
          <cell r="AN10">
            <v>28.100964380000001</v>
          </cell>
          <cell r="AZ10">
            <v>6.7164179104477615</v>
          </cell>
          <cell r="BE10">
            <v>7.196311510000001</v>
          </cell>
        </row>
        <row r="11">
          <cell r="L11">
            <v>12.133333333333301</v>
          </cell>
          <cell r="AG11">
            <v>3.0878472350012605E-3</v>
          </cell>
          <cell r="AJ11">
            <v>6.6168155035740113E-3</v>
          </cell>
          <cell r="AN11">
            <v>24.470260530000001</v>
          </cell>
          <cell r="AZ11">
            <v>6.4496964440589766</v>
          </cell>
          <cell r="BE11">
            <v>3.7642840900000003</v>
          </cell>
        </row>
        <row r="12">
          <cell r="L12">
            <v>14</v>
          </cell>
          <cell r="AG12">
            <v>4.796401535345462E-3</v>
          </cell>
          <cell r="AJ12">
            <v>2.2782907292891705E-2</v>
          </cell>
          <cell r="AN12">
            <v>25.269171109999998</v>
          </cell>
          <cell r="AZ12">
            <v>7.0317183687696065</v>
          </cell>
          <cell r="BE12">
            <v>6.3424472499999993</v>
          </cell>
        </row>
        <row r="13">
          <cell r="L13">
            <v>15.2631578947368</v>
          </cell>
          <cell r="AG13">
            <v>1.0839614571960634E-2</v>
          </cell>
          <cell r="AJ13">
            <v>5.1488169216818758E-2</v>
          </cell>
          <cell r="AN13">
            <v>26.157121750000002</v>
          </cell>
          <cell r="AZ13">
            <v>6.9723289777094539</v>
          </cell>
          <cell r="BE13">
            <v>5.6622741700000034</v>
          </cell>
        </row>
        <row r="14">
          <cell r="L14">
            <v>15.684210526315701</v>
          </cell>
          <cell r="AG14">
            <v>1.2352075678212003E-2</v>
          </cell>
          <cell r="AJ14">
            <v>5.867235947149952E-2</v>
          </cell>
          <cell r="AN14">
            <v>24.76885996</v>
          </cell>
          <cell r="AZ14">
            <v>7.1716817426619901</v>
          </cell>
          <cell r="BE14">
            <v>5.400674470000002</v>
          </cell>
        </row>
        <row r="15">
          <cell r="L15">
            <v>16.315789473684202</v>
          </cell>
          <cell r="AG15">
            <v>1.8639305294218235E-2</v>
          </cell>
          <cell r="AJ15">
            <v>8.8536700147536423E-2</v>
          </cell>
          <cell r="AN15">
            <v>25.746739210000001</v>
          </cell>
          <cell r="AZ15">
            <v>7.2643202208419604</v>
          </cell>
          <cell r="BE15">
            <v>6.5374598800000001</v>
          </cell>
        </row>
        <row r="16">
          <cell r="L16">
            <v>17.157894736842099</v>
          </cell>
          <cell r="AG16">
            <v>5.2944304888870503E-2</v>
          </cell>
          <cell r="AJ16">
            <v>0.25148544822213292</v>
          </cell>
          <cell r="AN16">
            <v>20.8630718</v>
          </cell>
          <cell r="AZ16">
            <v>6.602495879444314</v>
          </cell>
          <cell r="BE16">
            <v>2.0806399900000017</v>
          </cell>
        </row>
        <row r="17">
          <cell r="L17">
            <v>18</v>
          </cell>
          <cell r="AG17">
            <v>0.18186887327912968</v>
          </cell>
          <cell r="AJ17">
            <v>0.35960436307464433</v>
          </cell>
          <cell r="AN17">
            <v>18.831849630000001</v>
          </cell>
          <cell r="AZ17">
            <v>7.164449012472569</v>
          </cell>
          <cell r="BE17">
            <v>0.68129517999999933</v>
          </cell>
        </row>
        <row r="18">
          <cell r="L18">
            <v>20.528735632183899</v>
          </cell>
          <cell r="AG18">
            <v>0.13366885356952737</v>
          </cell>
          <cell r="AJ18">
            <v>0.26429977864884485</v>
          </cell>
          <cell r="AN18">
            <v>18.68862038</v>
          </cell>
          <cell r="AZ18">
            <v>7.3099128561869735</v>
          </cell>
          <cell r="BE18">
            <v>0.23290850000000063</v>
          </cell>
        </row>
        <row r="19">
          <cell r="L19">
            <v>22.045977011494202</v>
          </cell>
          <cell r="AG19">
            <v>0.16280872251253919</v>
          </cell>
          <cell r="AJ19">
            <v>0.32191724678615846</v>
          </cell>
          <cell r="AN19">
            <v>19.359253989999999</v>
          </cell>
          <cell r="AZ19">
            <v>7.016901745158977</v>
          </cell>
          <cell r="BE19">
            <v>0.4263164400000008</v>
          </cell>
        </row>
        <row r="20">
          <cell r="L20">
            <v>24.574712643678101</v>
          </cell>
          <cell r="AG20">
            <v>9.7701557949933626E-2</v>
          </cell>
          <cell r="AJ20">
            <v>0.19318262594646263</v>
          </cell>
          <cell r="AN20">
            <v>19.81413371</v>
          </cell>
          <cell r="AZ20">
            <v>7.7935993186582806</v>
          </cell>
          <cell r="BE20">
            <v>0.64085564000000161</v>
          </cell>
        </row>
        <row r="21">
          <cell r="L21">
            <v>26.597701149425198</v>
          </cell>
          <cell r="AG21">
            <v>6.0723033036247265E-2</v>
          </cell>
          <cell r="AJ21">
            <v>0.12006599713985107</v>
          </cell>
          <cell r="AN21">
            <v>22.106950220000002</v>
          </cell>
          <cell r="AZ21">
            <v>5.5241059369311172</v>
          </cell>
          <cell r="BE21">
            <v>3.000276300000003</v>
          </cell>
        </row>
        <row r="22">
          <cell r="L22">
            <v>30.643678160919499</v>
          </cell>
          <cell r="AG22">
            <v>0.13641338307678832</v>
          </cell>
          <cell r="AJ22">
            <v>0.26972646199274231</v>
          </cell>
          <cell r="AN22">
            <v>20.059430129999999</v>
          </cell>
          <cell r="AZ22">
            <v>7.0996114152007692</v>
          </cell>
          <cell r="BE22">
            <v>0.96674403999999825</v>
          </cell>
        </row>
        <row r="23">
          <cell r="L23">
            <v>35.195402298850503</v>
          </cell>
          <cell r="AG23">
            <v>9.0366941236215068E-2</v>
          </cell>
          <cell r="AJ23">
            <v>0.17868008835342603</v>
          </cell>
          <cell r="AN23">
            <v>20.901331729999999</v>
          </cell>
          <cell r="AZ23">
            <v>6.8109017106407652</v>
          </cell>
          <cell r="BE23">
            <v>2.1277498900000005</v>
          </cell>
        </row>
        <row r="24">
          <cell r="L24">
            <v>40.252873563218301</v>
          </cell>
          <cell r="AG24">
            <v>9.4108994414829658E-2</v>
          </cell>
          <cell r="AJ24">
            <v>0.18607914804750181</v>
          </cell>
          <cell r="AN24">
            <v>20.51495001</v>
          </cell>
          <cell r="AZ24">
            <v>6.5396487493347522</v>
          </cell>
          <cell r="BE24">
            <v>1.2897003399999996</v>
          </cell>
        </row>
        <row r="25">
          <cell r="L25">
            <v>44.298850574712603</v>
          </cell>
          <cell r="AG25">
            <v>9.6966981335782285E-2</v>
          </cell>
          <cell r="AJ25">
            <v>0.19173016764120762</v>
          </cell>
          <cell r="AN25">
            <v>22.058608240000002</v>
          </cell>
          <cell r="AZ25">
            <v>7.1954560029316106</v>
          </cell>
          <cell r="BE25">
            <v>2.9610161000000019</v>
          </cell>
        </row>
        <row r="26">
          <cell r="L26">
            <v>48.850574712643599</v>
          </cell>
          <cell r="AG26">
            <v>4.545039588176799E-2</v>
          </cell>
          <cell r="AJ26">
            <v>8.986782822076729E-2</v>
          </cell>
          <cell r="AN26">
            <v>20.30706816</v>
          </cell>
          <cell r="AZ26">
            <v>7.1442531319014204</v>
          </cell>
          <cell r="BE26">
            <v>0.73139644000000104</v>
          </cell>
        </row>
        <row r="27">
          <cell r="L27">
            <v>52.8965517241379</v>
          </cell>
          <cell r="AG27">
            <v>6.2034598354820635E-2</v>
          </cell>
          <cell r="AJ27">
            <v>0.1226593194743061</v>
          </cell>
          <cell r="AN27">
            <v>20.776171219999998</v>
          </cell>
          <cell r="AZ27">
            <v>6.8030706564311449</v>
          </cell>
          <cell r="BE27">
            <v>0.75677913999999902</v>
          </cell>
        </row>
        <row r="28">
          <cell r="L28">
            <v>56.942528735632102</v>
          </cell>
          <cell r="AG28">
            <v>0.1219040208175946</v>
          </cell>
          <cell r="AJ28">
            <v>0.24103749570751293</v>
          </cell>
          <cell r="AN28">
            <v>20.024342669999999</v>
          </cell>
          <cell r="AZ28">
            <v>7.7228742179237226</v>
          </cell>
          <cell r="BE28">
            <v>1.0402201699999978</v>
          </cell>
        </row>
        <row r="29">
          <cell r="L29">
            <v>62</v>
          </cell>
          <cell r="AG29">
            <v>0.19593193472455953</v>
          </cell>
          <cell r="AJ29">
            <v>0.24089991974331276</v>
          </cell>
          <cell r="AN29">
            <v>19.210467529999999</v>
          </cell>
          <cell r="AZ29">
            <v>6.959322932193845</v>
          </cell>
          <cell r="BE29">
            <v>0.78285144999999901</v>
          </cell>
        </row>
        <row r="30">
          <cell r="L30">
            <v>68.506666666666604</v>
          </cell>
          <cell r="AG30">
            <v>0.11359450455071798</v>
          </cell>
          <cell r="AJ30">
            <v>0.1396653744476043</v>
          </cell>
          <cell r="AN30">
            <v>23.955286019999999</v>
          </cell>
          <cell r="AZ30">
            <v>6.1078973025674355</v>
          </cell>
          <cell r="BE30">
            <v>4.2830373199999983</v>
          </cell>
        </row>
        <row r="31">
          <cell r="L31">
            <v>75.826666666666597</v>
          </cell>
          <cell r="AG31">
            <v>5.448690805450996E-2</v>
          </cell>
          <cell r="AJ31">
            <v>6.699210006702043E-2</v>
          </cell>
          <cell r="AN31">
            <v>24.202366680000001</v>
          </cell>
          <cell r="AZ31">
            <v>5.7926670523575359</v>
          </cell>
          <cell r="BE31">
            <v>3.7168175500000018</v>
          </cell>
        </row>
        <row r="32">
          <cell r="L32">
            <v>83.146666666666604</v>
          </cell>
          <cell r="AG32">
            <v>1.6357350521337879E-2</v>
          </cell>
          <cell r="AJ32">
            <v>2.0111496542628438E-2</v>
          </cell>
          <cell r="AN32">
            <v>21.48252038</v>
          </cell>
          <cell r="AZ32">
            <v>6.7950477326968972</v>
          </cell>
          <cell r="BE32">
            <v>1.3490490299999998</v>
          </cell>
        </row>
        <row r="33">
          <cell r="L33">
            <v>92.093333333333305</v>
          </cell>
          <cell r="AG33">
            <v>2.7511694929827225E-2</v>
          </cell>
          <cell r="AJ33">
            <v>3.3825854421918544E-2</v>
          </cell>
          <cell r="AN33">
            <v>22.99828917</v>
          </cell>
          <cell r="AZ33">
            <v>5.2264819091608929</v>
          </cell>
          <cell r="BE33">
            <v>2.6964067900000011</v>
          </cell>
        </row>
        <row r="34">
          <cell r="L34">
            <v>96.16</v>
          </cell>
          <cell r="AG34">
            <v>4.294494486720233E-2</v>
          </cell>
          <cell r="AJ34">
            <v>5.2801161721970066E-2</v>
          </cell>
          <cell r="AN34">
            <v>26.448451769999998</v>
          </cell>
          <cell r="AZ34">
            <v>4.9346163543154891</v>
          </cell>
          <cell r="BE34">
            <v>5.6883405099999997</v>
          </cell>
        </row>
        <row r="35">
          <cell r="L35">
            <v>103.48</v>
          </cell>
          <cell r="AG35">
            <v>6.8905019494505393E-2</v>
          </cell>
          <cell r="AJ35">
            <v>8.4719286263735968E-2</v>
          </cell>
          <cell r="AN35">
            <v>22.512882090000002</v>
          </cell>
          <cell r="AZ35">
            <v>6.0928974787242502</v>
          </cell>
          <cell r="BE35">
            <v>1.7609108600000027</v>
          </cell>
        </row>
        <row r="36">
          <cell r="L36">
            <v>108.36</v>
          </cell>
          <cell r="AG36">
            <v>6.2275917669813448E-2</v>
          </cell>
          <cell r="AJ36">
            <v>7.6568751233377336E-2</v>
          </cell>
          <cell r="AN36">
            <v>23.107835040000001</v>
          </cell>
          <cell r="AZ36">
            <v>4.3678732801949538</v>
          </cell>
          <cell r="BE36">
            <v>2.7076584300000022</v>
          </cell>
        </row>
        <row r="37">
          <cell r="L37">
            <v>110.8</v>
          </cell>
          <cell r="AG37">
            <v>3.261095936071734E-2</v>
          </cell>
          <cell r="AJ37">
            <v>4.0095441836949797E-2</v>
          </cell>
          <cell r="AN37">
            <v>23.3547452</v>
          </cell>
          <cell r="AZ37">
            <v>4.0729678941265846</v>
          </cell>
          <cell r="BE37">
            <v>2.3501876199999998</v>
          </cell>
        </row>
        <row r="38">
          <cell r="L38">
            <v>116.493333333333</v>
          </cell>
          <cell r="AG38">
            <v>1.3191126144607105E-2</v>
          </cell>
          <cell r="AJ38">
            <v>1.6218597718775856E-2</v>
          </cell>
          <cell r="AN38">
            <v>22.615950689999998</v>
          </cell>
          <cell r="AZ38">
            <v>6.4705459770114944</v>
          </cell>
          <cell r="BE38">
            <v>0.60559822999999824</v>
          </cell>
        </row>
        <row r="39">
          <cell r="L39">
            <v>118.12</v>
          </cell>
          <cell r="AG39">
            <v>3.2555803654283066E-2</v>
          </cell>
          <cell r="AJ39">
            <v>4.002762744379073E-2</v>
          </cell>
          <cell r="AN39">
            <v>21.621660689999999</v>
          </cell>
          <cell r="AZ39">
            <v>7.1709886547811994</v>
          </cell>
          <cell r="BE39">
            <v>-1.0199945499999998</v>
          </cell>
        </row>
        <row r="40">
          <cell r="L40">
            <v>123</v>
          </cell>
          <cell r="AG40">
            <v>1.014974207211676E-2</v>
          </cell>
          <cell r="AJ40">
            <v>1.4329047631230383E-2</v>
          </cell>
          <cell r="AN40">
            <v>24.91817717</v>
          </cell>
          <cell r="AZ40">
            <v>5.3653136531365311</v>
          </cell>
          <cell r="BE40">
            <v>1.0069871299999988</v>
          </cell>
        </row>
        <row r="41">
          <cell r="L41">
            <v>124.416666666666</v>
          </cell>
          <cell r="AG41">
            <v>9.8532017498732319E-2</v>
          </cell>
          <cell r="AJ41">
            <v>0.13910402470407732</v>
          </cell>
          <cell r="AN41">
            <v>23.092890300000001</v>
          </cell>
          <cell r="AZ41">
            <v>7.1056277469902538</v>
          </cell>
          <cell r="BE41">
            <v>-0.45511643000000035</v>
          </cell>
        </row>
        <row r="42">
          <cell r="L42">
            <v>127.427083333333</v>
          </cell>
          <cell r="AG42">
            <v>3.7106117142071231E-2</v>
          </cell>
          <cell r="AJ42">
            <v>5.2385106553512452E-2</v>
          </cell>
          <cell r="AN42">
            <v>22.979734950000001</v>
          </cell>
          <cell r="AZ42">
            <v>4.4277110935747812</v>
          </cell>
          <cell r="BE42">
            <v>-8.8733599999997637E-2</v>
          </cell>
        </row>
        <row r="43">
          <cell r="L43">
            <v>130.083333333333</v>
          </cell>
          <cell r="AG43">
            <v>3.1411192997685626E-2</v>
          </cell>
          <cell r="AJ43">
            <v>4.4345213643799619E-2</v>
          </cell>
          <cell r="AN43">
            <v>26.786599720000002</v>
          </cell>
          <cell r="AZ43">
            <v>4.2470841006752611</v>
          </cell>
          <cell r="BE43">
            <v>4.2522894700000009</v>
          </cell>
        </row>
        <row r="44">
          <cell r="L44">
            <v>133.62499999999901</v>
          </cell>
          <cell r="AG44">
            <v>6.722651715386381E-2</v>
          </cell>
          <cell r="AJ44">
            <v>9.4908024217175854E-2</v>
          </cell>
          <cell r="AN44">
            <v>24.35458612</v>
          </cell>
          <cell r="AZ44">
            <v>6.3669051716330038</v>
          </cell>
          <cell r="BE44">
            <v>3.8748268900000014</v>
          </cell>
        </row>
        <row r="45">
          <cell r="L45">
            <v>135.75</v>
          </cell>
          <cell r="AG45">
            <v>0.21169582278638077</v>
          </cell>
          <cell r="AJ45">
            <v>0.2988646909926187</v>
          </cell>
          <cell r="AN45">
            <v>20.75933513</v>
          </cell>
          <cell r="AZ45">
            <v>6.2848659084232175</v>
          </cell>
          <cell r="BE45">
            <v>1.6398940700000004</v>
          </cell>
        </row>
        <row r="46">
          <cell r="L46">
            <v>138.229166666666</v>
          </cell>
          <cell r="AG46">
            <v>0.24807977791305774</v>
          </cell>
          <cell r="AJ46">
            <v>0.35023027470065499</v>
          </cell>
          <cell r="AN46">
            <v>19.849589959999999</v>
          </cell>
          <cell r="AZ46">
            <v>7.1722263442406993</v>
          </cell>
          <cell r="BE46">
            <v>-0.34798235000000233</v>
          </cell>
        </row>
        <row r="47">
          <cell r="L47">
            <v>140</v>
          </cell>
          <cell r="AG47">
            <v>0.2496076265986947</v>
          </cell>
          <cell r="AJ47">
            <v>0.29365603129258094</v>
          </cell>
          <cell r="AN47">
            <v>22.992111139999999</v>
          </cell>
          <cell r="AZ47">
            <v>6.1889947569196471</v>
          </cell>
          <cell r="BE47">
            <v>4.3601201599999975</v>
          </cell>
        </row>
        <row r="48">
          <cell r="L48">
            <v>142.125</v>
          </cell>
          <cell r="AG48">
            <v>0.26050974043918429</v>
          </cell>
          <cell r="AJ48">
            <v>0.30648204757565328</v>
          </cell>
          <cell r="AN48">
            <v>19.288660539999999</v>
          </cell>
          <cell r="AZ48">
            <v>6.783060857656424</v>
          </cell>
          <cell r="BE48">
            <v>0.46679349999999786</v>
          </cell>
        </row>
        <row r="49">
          <cell r="L49">
            <v>144.24999999999901</v>
          </cell>
          <cell r="AG49">
            <v>0.29970607412400196</v>
          </cell>
          <cell r="AJ49">
            <v>0.35259538132228718</v>
          </cell>
          <cell r="AN49">
            <v>19.20966744</v>
          </cell>
          <cell r="AZ49">
            <v>7.4983554605910738</v>
          </cell>
          <cell r="BE49">
            <v>0.27607473000000127</v>
          </cell>
        </row>
        <row r="50">
          <cell r="L50">
            <v>149.35</v>
          </cell>
          <cell r="AG50">
            <v>0.27034909043893879</v>
          </cell>
          <cell r="AJ50">
            <v>0.31805775345764836</v>
          </cell>
          <cell r="AN50">
            <v>20.94322193</v>
          </cell>
          <cell r="AZ50">
            <v>6.9866684304906368</v>
          </cell>
          <cell r="BE50">
            <v>1.4542319799999994</v>
          </cell>
        </row>
        <row r="51">
          <cell r="L51">
            <v>153.599999999999</v>
          </cell>
          <cell r="AG51">
            <v>0.23228843082521447</v>
          </cell>
          <cell r="AJ51">
            <v>0.2732805068532565</v>
          </cell>
          <cell r="AN51">
            <v>21.800324060000001</v>
          </cell>
          <cell r="AZ51">
            <v>6.7976557197305905</v>
          </cell>
          <cell r="BE51">
            <v>1.7211753500000029</v>
          </cell>
        </row>
      </sheetData>
      <sheetData sheetId="2"/>
      <sheetData sheetId="3">
        <row r="6">
          <cell r="L6">
            <v>1.4651162790697601</v>
          </cell>
          <cell r="AG6">
            <v>4.1740884717906955E-2</v>
          </cell>
          <cell r="AJ6">
            <v>0.19942867142999948</v>
          </cell>
          <cell r="AN6">
            <v>19.89624332</v>
          </cell>
          <cell r="BE6">
            <v>2.76931978</v>
          </cell>
        </row>
        <row r="7">
          <cell r="L7">
            <v>5.4418604651162799</v>
          </cell>
          <cell r="AG7">
            <v>1.3579155587248874E-2</v>
          </cell>
          <cell r="AJ7">
            <v>6.487818780574485E-2</v>
          </cell>
          <cell r="AN7">
            <v>23.084512889999999</v>
          </cell>
          <cell r="BE7">
            <v>4.000586939999998</v>
          </cell>
        </row>
        <row r="8">
          <cell r="L8">
            <v>8.16279069767441</v>
          </cell>
          <cell r="AG8">
            <v>2.9976033997140189E-2</v>
          </cell>
          <cell r="AJ8">
            <v>0.14321882909745265</v>
          </cell>
          <cell r="AN8">
            <v>21.744192689999998</v>
          </cell>
          <cell r="BE8">
            <v>3.4111289199999995</v>
          </cell>
        </row>
        <row r="9">
          <cell r="L9">
            <v>10.0465116279069</v>
          </cell>
          <cell r="AG9">
            <v>0.11125439888651983</v>
          </cell>
          <cell r="AJ9">
            <v>0.53154879468002736</v>
          </cell>
          <cell r="AN9">
            <v>21.744478350000001</v>
          </cell>
          <cell r="BE9">
            <v>3.8172807000000013</v>
          </cell>
        </row>
        <row r="10">
          <cell r="L10">
            <v>12.558139534883701</v>
          </cell>
          <cell r="AG10">
            <v>0.11605661052753932</v>
          </cell>
          <cell r="AJ10">
            <v>0.55449269474269791</v>
          </cell>
          <cell r="AN10">
            <v>19.951817940000002</v>
          </cell>
          <cell r="BE10">
            <v>2.34655463</v>
          </cell>
        </row>
        <row r="11">
          <cell r="L11">
            <v>15.0697674418604</v>
          </cell>
          <cell r="AG11">
            <v>0.25201788624336591</v>
          </cell>
          <cell r="AJ11">
            <v>1.2040854564960537</v>
          </cell>
          <cell r="AN11">
            <v>16.133945279999999</v>
          </cell>
          <cell r="BE11">
            <v>0.91551934999999851</v>
          </cell>
        </row>
        <row r="12">
          <cell r="L12">
            <v>17.581395348837201</v>
          </cell>
          <cell r="AG12">
            <v>0.48041273537548862</v>
          </cell>
          <cell r="AJ12">
            <v>1.2358397274017145</v>
          </cell>
          <cell r="AN12">
            <v>13.67150028</v>
          </cell>
          <cell r="BE12">
            <v>-0.29061905999999915</v>
          </cell>
        </row>
        <row r="13">
          <cell r="L13">
            <v>21.08</v>
          </cell>
          <cell r="AG13">
            <v>0.69645071506863143</v>
          </cell>
          <cell r="AJ13">
            <v>1.5828425342468855</v>
          </cell>
          <cell r="AN13">
            <v>11.58199529</v>
          </cell>
          <cell r="BE13">
            <v>-2.3323354599999995</v>
          </cell>
        </row>
        <row r="14">
          <cell r="L14">
            <v>23.28</v>
          </cell>
          <cell r="AG14">
            <v>0.46362405674932217</v>
          </cell>
          <cell r="AJ14">
            <v>1.0536910380666424</v>
          </cell>
          <cell r="AN14">
            <v>13.31939695</v>
          </cell>
          <cell r="BE14">
            <v>-0.94729906000000064</v>
          </cell>
        </row>
        <row r="15">
          <cell r="L15">
            <v>26.8</v>
          </cell>
          <cell r="AG15">
            <v>0.46395402942380287</v>
          </cell>
          <cell r="AJ15">
            <v>1.0544409759631879</v>
          </cell>
          <cell r="AN15">
            <v>12.89903748</v>
          </cell>
          <cell r="BE15">
            <v>-2.2025496399999991</v>
          </cell>
        </row>
        <row r="16">
          <cell r="L16">
            <v>32.08</v>
          </cell>
          <cell r="AG16">
            <v>0.33715854276842633</v>
          </cell>
          <cell r="AJ16">
            <v>0.76626941538278759</v>
          </cell>
          <cell r="AN16">
            <v>14.476271049999999</v>
          </cell>
          <cell r="BE16">
            <v>-0.55031560000000113</v>
          </cell>
        </row>
        <row r="17">
          <cell r="L17">
            <v>37.36</v>
          </cell>
          <cell r="AG17">
            <v>0.51553065698244094</v>
          </cell>
          <cell r="AJ17">
            <v>1.1716605840510017</v>
          </cell>
          <cell r="AN17">
            <v>13.33693178</v>
          </cell>
          <cell r="BE17">
            <v>-1.7045599100000004</v>
          </cell>
        </row>
        <row r="18">
          <cell r="L18">
            <v>44.4</v>
          </cell>
          <cell r="AG18">
            <v>0.28355820288105699</v>
          </cell>
          <cell r="AJ18">
            <v>0.64445046109331205</v>
          </cell>
          <cell r="AN18">
            <v>15.65444471</v>
          </cell>
          <cell r="BE18">
            <v>-0.82167880000000082</v>
          </cell>
        </row>
        <row r="19">
          <cell r="L19">
            <v>50.12</v>
          </cell>
          <cell r="AG19">
            <v>0.23114562894927615</v>
          </cell>
          <cell r="AJ19">
            <v>0.52533097488471792</v>
          </cell>
          <cell r="AN19">
            <v>17.52007115</v>
          </cell>
          <cell r="BE19">
            <v>0.63750247999999843</v>
          </cell>
        </row>
        <row r="20">
          <cell r="L20">
            <v>55.4</v>
          </cell>
          <cell r="AG20">
            <v>0.2425413692332089</v>
          </cell>
          <cell r="AJ20">
            <v>0.55123038462093721</v>
          </cell>
          <cell r="AN20">
            <v>15.27001894</v>
          </cell>
          <cell r="BE20">
            <v>-1.5696730800000012</v>
          </cell>
        </row>
        <row r="21">
          <cell r="L21">
            <v>61.999999999999901</v>
          </cell>
          <cell r="AG21">
            <v>0.61122932046425571</v>
          </cell>
          <cell r="AJ21">
            <v>1.7334864334477971</v>
          </cell>
          <cell r="AN21">
            <v>12.70479162</v>
          </cell>
          <cell r="BE21">
            <v>-3.4868550699999989</v>
          </cell>
        </row>
        <row r="22">
          <cell r="L22">
            <v>66.231213872832299</v>
          </cell>
          <cell r="AG22">
            <v>0.15645644323744939</v>
          </cell>
          <cell r="AJ22">
            <v>0.44372073246030097</v>
          </cell>
          <cell r="AN22">
            <v>17.049811760000001</v>
          </cell>
          <cell r="BE22">
            <v>0.13625221000000209</v>
          </cell>
        </row>
        <row r="23">
          <cell r="L23">
            <v>70.815028901734095</v>
          </cell>
          <cell r="AG23">
            <v>0.15573129736992958</v>
          </cell>
          <cell r="AJ23">
            <v>0.4416641712294746</v>
          </cell>
          <cell r="AN23">
            <v>19.373740349999999</v>
          </cell>
          <cell r="BE23">
            <v>0.7630980799999989</v>
          </cell>
        </row>
        <row r="24">
          <cell r="L24">
            <v>76.456647398843899</v>
          </cell>
          <cell r="AG24">
            <v>0.14082575981314954</v>
          </cell>
          <cell r="AJ24">
            <v>0.39939108930614947</v>
          </cell>
          <cell r="AN24">
            <v>20.749771249999998</v>
          </cell>
          <cell r="BE24">
            <v>1.7072197599999974</v>
          </cell>
        </row>
        <row r="25">
          <cell r="L25">
            <v>81.745664739884305</v>
          </cell>
          <cell r="AG25">
            <v>4.619686746949718E-2</v>
          </cell>
          <cell r="AJ25">
            <v>0.13101734544627724</v>
          </cell>
          <cell r="AN25">
            <v>20.149464349999999</v>
          </cell>
          <cell r="BE25">
            <v>1.4793270199999995</v>
          </cell>
        </row>
        <row r="26">
          <cell r="L26">
            <v>85.271676300577994</v>
          </cell>
          <cell r="AG26">
            <v>0.12428695452126484</v>
          </cell>
          <cell r="AJ26">
            <v>0.35248595298653951</v>
          </cell>
          <cell r="AN26">
            <v>19.043622450000001</v>
          </cell>
          <cell r="BE26">
            <v>1.5647833500000026</v>
          </cell>
        </row>
        <row r="27">
          <cell r="L27">
            <v>89.855491329479705</v>
          </cell>
          <cell r="AG27">
            <v>0.34124293338546852</v>
          </cell>
          <cell r="AJ27">
            <v>0.96778733566697861</v>
          </cell>
          <cell r="AN27">
            <v>17.23509958</v>
          </cell>
          <cell r="BE27">
            <v>-0.93442532999999983</v>
          </cell>
        </row>
        <row r="28">
          <cell r="L28">
            <v>95.144508670520196</v>
          </cell>
          <cell r="AG28">
            <v>7.5958704501686541E-2</v>
          </cell>
          <cell r="AJ28">
            <v>0.21542386686545165</v>
          </cell>
          <cell r="AN28">
            <v>18.27348666</v>
          </cell>
          <cell r="BE28">
            <v>-0.65245600000000081</v>
          </cell>
        </row>
        <row r="29">
          <cell r="L29">
            <v>100.08092485549101</v>
          </cell>
          <cell r="AG29">
            <v>0.20477055840417588</v>
          </cell>
          <cell r="AJ29">
            <v>0.58074273121189424</v>
          </cell>
          <cell r="AN29">
            <v>17.633294800000002</v>
          </cell>
          <cell r="BE29">
            <v>-0.77211083999999985</v>
          </cell>
        </row>
        <row r="30">
          <cell r="L30">
            <v>104.31213872832301</v>
          </cell>
          <cell r="AG30">
            <v>2.3425364130865729E-2</v>
          </cell>
          <cell r="AJ30">
            <v>6.6435868764582573E-2</v>
          </cell>
          <cell r="AN30">
            <v>24.64871569</v>
          </cell>
          <cell r="BE30">
            <v>6.6564002299999991</v>
          </cell>
        </row>
        <row r="31">
          <cell r="L31">
            <v>108.895953757225</v>
          </cell>
          <cell r="AG31">
            <v>8.4569327578881345E-2</v>
          </cell>
          <cell r="AJ31">
            <v>0.2398441585434066</v>
          </cell>
          <cell r="AN31">
            <v>17.486295219999999</v>
          </cell>
          <cell r="BE31">
            <v>-1.5934304000000026</v>
          </cell>
        </row>
        <row r="32">
          <cell r="L32">
            <v>114.184971098265</v>
          </cell>
          <cell r="AG32">
            <v>0.20092583641340031</v>
          </cell>
          <cell r="AJ32">
            <v>0.56983884753302583</v>
          </cell>
          <cell r="AN32">
            <v>18.651946949999999</v>
          </cell>
          <cell r="BE32">
            <v>-0.44065941000000208</v>
          </cell>
        </row>
        <row r="33">
          <cell r="L33">
            <v>115.947976878612</v>
          </cell>
          <cell r="AG33">
            <v>6.656231067895213E-2</v>
          </cell>
          <cell r="AJ33">
            <v>0.18877507782711936</v>
          </cell>
          <cell r="AN33">
            <v>22.777765720000001</v>
          </cell>
          <cell r="BE33">
            <v>0.81668649000000215</v>
          </cell>
        </row>
        <row r="34">
          <cell r="L34">
            <v>117.35838150289</v>
          </cell>
          <cell r="AG34">
            <v>8.3281928133461858E-2</v>
          </cell>
          <cell r="AJ34">
            <v>0.23619300929655684</v>
          </cell>
          <cell r="AN34">
            <v>23.15437919</v>
          </cell>
          <cell r="BE34">
            <v>1.1459272200000008</v>
          </cell>
        </row>
        <row r="35">
          <cell r="L35">
            <v>118.41618497109801</v>
          </cell>
          <cell r="AG35">
            <v>0.18589516105088932</v>
          </cell>
          <cell r="AJ35">
            <v>0.52721086658689731</v>
          </cell>
          <cell r="AN35">
            <v>22.170742260000001</v>
          </cell>
          <cell r="BE35">
            <v>0.94411631000000185</v>
          </cell>
        </row>
        <row r="36">
          <cell r="L36">
            <v>120.17919075144501</v>
          </cell>
          <cell r="AG36">
            <v>0.10195439869723601</v>
          </cell>
          <cell r="AJ36">
            <v>0.28914936023979754</v>
          </cell>
          <cell r="AN36">
            <v>24.573470740000001</v>
          </cell>
          <cell r="BE36">
            <v>2.7121961100000007</v>
          </cell>
        </row>
        <row r="37">
          <cell r="L37">
            <v>121.589595375722</v>
          </cell>
          <cell r="AG37">
            <v>7.4462555676594752E-2</v>
          </cell>
          <cell r="AJ37">
            <v>0.2111806906892775</v>
          </cell>
          <cell r="AN37">
            <v>24.895898899999999</v>
          </cell>
          <cell r="BE37">
            <v>2.9229356099999997</v>
          </cell>
        </row>
        <row r="38">
          <cell r="L38">
            <v>123</v>
          </cell>
          <cell r="AG38">
            <v>7.1965968237347272E-2</v>
          </cell>
          <cell r="AJ38">
            <v>0.16933168997022877</v>
          </cell>
          <cell r="AN38">
            <v>28.443561979999998</v>
          </cell>
          <cell r="BE38">
            <v>6.2814120499999966</v>
          </cell>
        </row>
        <row r="39">
          <cell r="L39">
            <v>124.7</v>
          </cell>
          <cell r="AG39">
            <v>7.4825380780222869E-2</v>
          </cell>
          <cell r="AJ39">
            <v>0.17605971948287694</v>
          </cell>
          <cell r="AN39">
            <v>26.05780348</v>
          </cell>
          <cell r="BE39">
            <v>4.368239899999999</v>
          </cell>
        </row>
        <row r="40">
          <cell r="L40">
            <v>128.1</v>
          </cell>
          <cell r="AG40">
            <v>1.5821979501938265E-2</v>
          </cell>
          <cell r="AJ40">
            <v>3.7228187063383808E-2</v>
          </cell>
          <cell r="AN40">
            <v>20.221436629999999</v>
          </cell>
          <cell r="BE40">
            <v>1.1551402800000012</v>
          </cell>
        </row>
        <row r="41">
          <cell r="L41">
            <v>129.80000000000001</v>
          </cell>
          <cell r="AG41">
            <v>1.6418339632633627E-2</v>
          </cell>
          <cell r="AJ41">
            <v>3.8631387370902943E-2</v>
          </cell>
          <cell r="AN41">
            <v>21.889424470000002</v>
          </cell>
          <cell r="BE41">
            <v>3.1683977700000021</v>
          </cell>
        </row>
        <row r="42">
          <cell r="L42">
            <v>133.19999999999999</v>
          </cell>
          <cell r="AG42">
            <v>3.4296148249698143E-2</v>
          </cell>
          <cell r="AJ42">
            <v>8.0696819411053708E-2</v>
          </cell>
          <cell r="AN42">
            <v>18.515907139999999</v>
          </cell>
          <cell r="BE42">
            <v>0.97105424000000085</v>
          </cell>
        </row>
        <row r="43">
          <cell r="L43">
            <v>134.9</v>
          </cell>
          <cell r="AG43">
            <v>0.14074264876605766</v>
          </cell>
          <cell r="AJ43">
            <v>0.33115917356719426</v>
          </cell>
          <cell r="AN43">
            <v>16.832124400000001</v>
          </cell>
          <cell r="BE43">
            <v>-6.8468939999998923E-2</v>
          </cell>
        </row>
        <row r="44">
          <cell r="L44">
            <v>138.30000000000001</v>
          </cell>
          <cell r="AG44">
            <v>0.19914072661144561</v>
          </cell>
          <cell r="AJ44">
            <v>0.46856641555634615</v>
          </cell>
          <cell r="AN44">
            <v>14.0082757</v>
          </cell>
          <cell r="BE44">
            <v>-1.6482253799999995</v>
          </cell>
        </row>
        <row r="45">
          <cell r="L45">
            <v>140</v>
          </cell>
          <cell r="AG45">
            <v>0.56226494067304744</v>
          </cell>
          <cell r="AJ45">
            <v>2.0797028528511006</v>
          </cell>
          <cell r="AN45">
            <v>12.02811455</v>
          </cell>
          <cell r="BE45">
            <v>-2.7042495400000011</v>
          </cell>
        </row>
        <row r="46">
          <cell r="L46">
            <v>145.40716612377801</v>
          </cell>
          <cell r="AG46">
            <v>0.61340056199257298</v>
          </cell>
          <cell r="AJ46">
            <v>2.2688430425507651</v>
          </cell>
          <cell r="AN46">
            <v>12.781605389999999</v>
          </cell>
          <cell r="BE46">
            <v>-2.7293570500000008</v>
          </cell>
        </row>
        <row r="47">
          <cell r="L47">
            <v>149.46254071661201</v>
          </cell>
          <cell r="AG47">
            <v>0.27298059122301782</v>
          </cell>
          <cell r="AJ47">
            <v>1.0096992952466817</v>
          </cell>
          <cell r="AN47">
            <v>16.124270360000001</v>
          </cell>
          <cell r="BE47">
            <v>-0.7210062999999991</v>
          </cell>
        </row>
        <row r="48">
          <cell r="L48">
            <v>154.86970684038999</v>
          </cell>
          <cell r="AG48">
            <v>0.35064445089105606</v>
          </cell>
          <cell r="AJ48">
            <v>1.2969620051031883</v>
          </cell>
          <cell r="AN48">
            <v>17.2071231</v>
          </cell>
          <cell r="BE48">
            <v>1.7886132999999997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15A1-9641-D14D-9CB3-F92AE1400C4D}">
  <dimension ref="A1:AH55"/>
  <sheetViews>
    <sheetView workbookViewId="0">
      <selection activeCell="I8" sqref="I8"/>
    </sheetView>
  </sheetViews>
  <sheetFormatPr baseColWidth="10" defaultRowHeight="16" x14ac:dyDescent="0.2"/>
  <cols>
    <col min="24" max="25" width="14.83203125" bestFit="1" customWidth="1"/>
    <col min="27" max="27" width="12.1640625" bestFit="1" customWidth="1"/>
    <col min="29" max="29" width="19.33203125" bestFit="1" customWidth="1"/>
    <col min="30" max="30" width="25.1640625" bestFit="1" customWidth="1"/>
    <col min="31" max="31" width="9.83203125" bestFit="1" customWidth="1"/>
    <col min="32" max="32" width="9.33203125" bestFit="1" customWidth="1"/>
    <col min="34" max="34" width="27.5" bestFit="1" customWidth="1"/>
  </cols>
  <sheetData>
    <row r="1" spans="1:34" ht="18" x14ac:dyDescent="0.2">
      <c r="A1" s="1" t="s">
        <v>0</v>
      </c>
    </row>
    <row r="2" spans="1:3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3"/>
      <c r="K2" s="2" t="s">
        <v>2</v>
      </c>
      <c r="L2" s="2"/>
      <c r="M2" s="3"/>
      <c r="N2" s="2" t="s">
        <v>3</v>
      </c>
      <c r="O2" s="2"/>
      <c r="P2" s="2"/>
      <c r="Q2" s="3"/>
      <c r="R2" s="3"/>
      <c r="U2" s="4"/>
      <c r="V2" s="4"/>
      <c r="W2" s="2" t="s">
        <v>4</v>
      </c>
      <c r="X2" s="2"/>
      <c r="Y2" s="2"/>
      <c r="Z2" s="4"/>
      <c r="AA2" s="4" t="s">
        <v>5</v>
      </c>
      <c r="AB2" s="4"/>
      <c r="AC2" s="2" t="s">
        <v>6</v>
      </c>
      <c r="AD2" s="2"/>
      <c r="AE2" s="2"/>
      <c r="AF2" s="2"/>
      <c r="AH2" s="5" t="s">
        <v>7</v>
      </c>
    </row>
    <row r="3" spans="1:34" x14ac:dyDescent="0.2">
      <c r="A3" s="4"/>
      <c r="B3" s="4"/>
      <c r="C3" s="4"/>
      <c r="D3" s="4"/>
      <c r="E3" s="4"/>
      <c r="F3" s="4"/>
      <c r="G3" s="4"/>
      <c r="H3" s="4"/>
      <c r="I3" s="4"/>
      <c r="J3" s="3"/>
      <c r="K3" s="4"/>
      <c r="L3" s="4"/>
      <c r="M3" s="3"/>
      <c r="N3" s="3"/>
      <c r="O3" s="3"/>
      <c r="P3" s="3"/>
      <c r="Q3" s="3"/>
      <c r="R3" s="3"/>
      <c r="U3" s="3"/>
      <c r="V3" s="3"/>
      <c r="W3" s="3"/>
      <c r="X3" s="3"/>
      <c r="Y3" s="3"/>
      <c r="Z3" s="3"/>
      <c r="AA3" s="3"/>
      <c r="AB3" s="3"/>
      <c r="AC3" s="6" t="s">
        <v>8</v>
      </c>
      <c r="AD3" s="7" t="s">
        <v>9</v>
      </c>
      <c r="AE3" s="7"/>
      <c r="AF3" s="7"/>
      <c r="AH3" s="8"/>
    </row>
    <row r="4" spans="1:34" x14ac:dyDescent="0.2">
      <c r="A4" s="9" t="s">
        <v>10</v>
      </c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9"/>
      <c r="K4" s="9" t="s">
        <v>19</v>
      </c>
      <c r="L4" s="9" t="s">
        <v>20</v>
      </c>
      <c r="M4" s="9"/>
      <c r="N4" s="9" t="s">
        <v>21</v>
      </c>
      <c r="O4" s="9" t="s">
        <v>22</v>
      </c>
      <c r="P4" s="9" t="s">
        <v>23</v>
      </c>
      <c r="Q4" s="9"/>
      <c r="R4" s="9" t="s">
        <v>24</v>
      </c>
      <c r="T4" s="9" t="s">
        <v>25</v>
      </c>
      <c r="W4" s="6" t="s">
        <v>26</v>
      </c>
      <c r="X4" s="10" t="s">
        <v>27</v>
      </c>
      <c r="Y4" s="10" t="s">
        <v>28</v>
      </c>
      <c r="Z4" s="6"/>
      <c r="AA4" s="6" t="s">
        <v>29</v>
      </c>
      <c r="AB4" s="6"/>
      <c r="AC4" s="6" t="s">
        <v>30</v>
      </c>
      <c r="AD4" s="6" t="s">
        <v>31</v>
      </c>
      <c r="AE4" s="11" t="s">
        <v>32</v>
      </c>
      <c r="AF4" s="11" t="s">
        <v>33</v>
      </c>
      <c r="AG4" s="6"/>
      <c r="AH4" s="12" t="s">
        <v>34</v>
      </c>
    </row>
    <row r="5" spans="1:34" ht="17" thickBot="1" x14ac:dyDescent="0.25">
      <c r="A5" s="13"/>
      <c r="B5" s="13"/>
      <c r="C5" s="13"/>
      <c r="D5" s="13"/>
      <c r="E5" s="13"/>
      <c r="F5" s="13"/>
      <c r="G5" s="13" t="s">
        <v>35</v>
      </c>
      <c r="H5" s="13" t="s">
        <v>35</v>
      </c>
      <c r="I5" s="14" t="s">
        <v>36</v>
      </c>
      <c r="J5" s="14"/>
      <c r="K5" s="14" t="s">
        <v>37</v>
      </c>
      <c r="L5" s="14" t="s">
        <v>37</v>
      </c>
      <c r="M5" s="14"/>
      <c r="N5" s="14" t="s">
        <v>38</v>
      </c>
      <c r="O5" s="14" t="s">
        <v>38</v>
      </c>
      <c r="P5" s="14" t="s">
        <v>39</v>
      </c>
      <c r="Q5" s="14"/>
      <c r="R5" s="14" t="s">
        <v>40</v>
      </c>
      <c r="S5" s="14"/>
      <c r="T5" s="14" t="s">
        <v>41</v>
      </c>
      <c r="U5" s="14"/>
      <c r="V5" s="14"/>
      <c r="W5" s="14" t="s">
        <v>42</v>
      </c>
      <c r="X5" s="14" t="s">
        <v>42</v>
      </c>
      <c r="Y5" s="14" t="s">
        <v>42</v>
      </c>
      <c r="Z5" s="14"/>
      <c r="AA5" s="14"/>
      <c r="AB5" s="14"/>
      <c r="AC5" s="14" t="s">
        <v>43</v>
      </c>
      <c r="AD5" s="14" t="s">
        <v>43</v>
      </c>
      <c r="AE5" s="14" t="s">
        <v>43</v>
      </c>
      <c r="AF5" s="14" t="s">
        <v>43</v>
      </c>
      <c r="AG5" s="14"/>
      <c r="AH5" s="15" t="s">
        <v>44</v>
      </c>
    </row>
    <row r="6" spans="1:34" x14ac:dyDescent="0.2">
      <c r="A6" s="16">
        <v>90</v>
      </c>
      <c r="B6" s="16">
        <v>591</v>
      </c>
      <c r="C6" s="16" t="s">
        <v>45</v>
      </c>
      <c r="D6" s="17">
        <v>1</v>
      </c>
      <c r="E6" s="17" t="s">
        <v>46</v>
      </c>
      <c r="F6" s="17">
        <v>1</v>
      </c>
      <c r="G6" s="16">
        <v>0</v>
      </c>
      <c r="H6" s="16">
        <v>3</v>
      </c>
      <c r="I6" s="16">
        <f>AVERAGE(G6:H6)/100</f>
        <v>1.4999999999999999E-2</v>
      </c>
      <c r="J6" s="18"/>
      <c r="K6" s="19">
        <v>0.7</v>
      </c>
      <c r="L6" s="19">
        <v>0.7</v>
      </c>
      <c r="M6" s="18"/>
      <c r="N6" s="20">
        <f>((I7-I6)*100)/(K7-K6)</f>
        <v>2.1428571428571455</v>
      </c>
      <c r="O6" s="20">
        <f>((I7-I6)*100)/(L7-L6)</f>
        <v>2.1428571428571455</v>
      </c>
      <c r="P6" s="21"/>
      <c r="Q6" s="21"/>
      <c r="R6" s="18">
        <v>9.6460000000000008</v>
      </c>
      <c r="S6" s="18"/>
      <c r="T6" s="18">
        <v>2500</v>
      </c>
      <c r="U6" s="21"/>
      <c r="V6" s="21"/>
      <c r="W6" s="20" t="s">
        <v>47</v>
      </c>
      <c r="X6" s="20" t="s">
        <v>47</v>
      </c>
      <c r="Y6" s="20" t="s">
        <v>47</v>
      </c>
      <c r="Z6" s="18"/>
      <c r="AA6" s="20" t="s">
        <v>47</v>
      </c>
      <c r="AB6" s="20"/>
      <c r="AC6" s="20" t="s">
        <v>47</v>
      </c>
      <c r="AD6" s="20" t="s">
        <v>47</v>
      </c>
      <c r="AE6" s="20" t="s">
        <v>47</v>
      </c>
      <c r="AF6" s="20" t="s">
        <v>47</v>
      </c>
      <c r="AG6" s="18"/>
      <c r="AH6" s="20" t="s">
        <v>47</v>
      </c>
    </row>
    <row r="7" spans="1:34" x14ac:dyDescent="0.2">
      <c r="A7" s="22">
        <v>90</v>
      </c>
      <c r="B7" s="22">
        <v>591</v>
      </c>
      <c r="C7" s="22" t="s">
        <v>45</v>
      </c>
      <c r="D7" s="23">
        <v>1</v>
      </c>
      <c r="E7" s="23" t="s">
        <v>46</v>
      </c>
      <c r="F7" s="23">
        <v>1</v>
      </c>
      <c r="G7" s="22">
        <v>7</v>
      </c>
      <c r="H7" s="22">
        <v>9</v>
      </c>
      <c r="I7" s="22">
        <f t="shared" ref="I7:I30" si="0">AVERAGE(G7:H7)/100</f>
        <v>0.08</v>
      </c>
      <c r="J7" s="24"/>
      <c r="K7" s="25">
        <v>3.7333333333333298</v>
      </c>
      <c r="L7" s="25">
        <v>3.7333333333333298</v>
      </c>
      <c r="M7" s="24"/>
      <c r="N7" s="26">
        <f t="shared" ref="N7:N49" si="1">((I8-I7)*100)/(K8-K7)</f>
        <v>2.1428571428571455</v>
      </c>
      <c r="O7" s="26">
        <f t="shared" ref="O7:O50" si="2">((I8-I7)*100)/(L8-L7)</f>
        <v>2.1428571428571455</v>
      </c>
      <c r="R7" s="24">
        <v>21.074999999999999</v>
      </c>
      <c r="S7" s="24"/>
      <c r="T7" s="24">
        <v>2500</v>
      </c>
      <c r="W7" s="27">
        <v>148174.70800000001</v>
      </c>
      <c r="X7" s="27">
        <v>16504.641</v>
      </c>
      <c r="Y7" s="27">
        <v>58619.671000000002</v>
      </c>
      <c r="Z7" s="24"/>
      <c r="AA7" s="26">
        <f t="shared" ref="AA7:AA51" si="3">Y7/(Y7+X7)</f>
        <v>0.78030226752692255</v>
      </c>
      <c r="AB7" s="26"/>
      <c r="AC7" s="26">
        <f t="shared" ref="AC7:AC51" si="4">(AA7-0.044)/0.033</f>
        <v>22.312189925058256</v>
      </c>
      <c r="AD7" s="28">
        <v>21.567038719999999</v>
      </c>
      <c r="AE7" s="28">
        <v>19.194304639999999</v>
      </c>
      <c r="AF7" s="28">
        <v>24.016119360000001</v>
      </c>
      <c r="AG7" s="24"/>
      <c r="AH7" s="26">
        <f t="shared" ref="AH7:AH51" si="5">((T7/W7)*(X7+Y7))/R7</f>
        <v>60.142136639095447</v>
      </c>
    </row>
    <row r="8" spans="1:34" x14ac:dyDescent="0.2">
      <c r="A8" s="22">
        <v>90</v>
      </c>
      <c r="B8" s="22">
        <v>591</v>
      </c>
      <c r="C8" s="22" t="s">
        <v>45</v>
      </c>
      <c r="D8" s="23">
        <v>1</v>
      </c>
      <c r="E8" s="23" t="s">
        <v>46</v>
      </c>
      <c r="F8" s="23">
        <v>1</v>
      </c>
      <c r="G8" s="22">
        <v>12</v>
      </c>
      <c r="H8" s="22">
        <v>14</v>
      </c>
      <c r="I8" s="22">
        <f t="shared" si="0"/>
        <v>0.13</v>
      </c>
      <c r="J8" s="24"/>
      <c r="K8" s="25">
        <v>6.0666666666666602</v>
      </c>
      <c r="L8" s="25">
        <v>6.0666666666666602</v>
      </c>
      <c r="M8" s="24"/>
      <c r="N8" s="26">
        <f t="shared" si="1"/>
        <v>2.1428571428571273</v>
      </c>
      <c r="O8" s="26">
        <f t="shared" si="2"/>
        <v>2.1428571428571273</v>
      </c>
      <c r="R8" s="22">
        <v>30.442999999999998</v>
      </c>
      <c r="S8" s="22"/>
      <c r="T8" s="24">
        <v>2500</v>
      </c>
      <c r="W8" s="29">
        <v>117324.24</v>
      </c>
      <c r="X8" s="29">
        <v>17186.079000000002</v>
      </c>
      <c r="Y8" s="29">
        <v>61699.915999999997</v>
      </c>
      <c r="Z8" s="24"/>
      <c r="AA8" s="26">
        <f t="shared" si="3"/>
        <v>0.78214030259743828</v>
      </c>
      <c r="AB8" s="26"/>
      <c r="AC8" s="26">
        <f t="shared" si="4"/>
        <v>22.367887957498127</v>
      </c>
      <c r="AD8" s="28">
        <v>21.612052349999999</v>
      </c>
      <c r="AE8" s="28">
        <v>19.255293640000001</v>
      </c>
      <c r="AF8" s="28">
        <v>24.071931729999999</v>
      </c>
      <c r="AG8" s="24"/>
      <c r="AH8" s="26">
        <f t="shared" si="5"/>
        <v>55.215971664858465</v>
      </c>
    </row>
    <row r="9" spans="1:34" x14ac:dyDescent="0.2">
      <c r="A9" s="22">
        <v>90</v>
      </c>
      <c r="B9" s="22">
        <v>591</v>
      </c>
      <c r="C9" s="22" t="s">
        <v>45</v>
      </c>
      <c r="D9" s="23">
        <v>1</v>
      </c>
      <c r="E9" s="23" t="s">
        <v>46</v>
      </c>
      <c r="F9" s="23">
        <v>1</v>
      </c>
      <c r="G9" s="22">
        <v>14</v>
      </c>
      <c r="H9" s="22">
        <v>16</v>
      </c>
      <c r="I9" s="22">
        <f t="shared" si="0"/>
        <v>0.15</v>
      </c>
      <c r="J9" s="24"/>
      <c r="K9" s="25">
        <v>7</v>
      </c>
      <c r="L9" s="25">
        <v>7</v>
      </c>
      <c r="M9" s="24"/>
      <c r="N9" s="26">
        <f t="shared" si="1"/>
        <v>2.1428571428571423</v>
      </c>
      <c r="O9" s="26">
        <f t="shared" si="2"/>
        <v>2.1428571428571423</v>
      </c>
      <c r="R9" s="24">
        <v>25.902999999999999</v>
      </c>
      <c r="S9" s="24"/>
      <c r="T9" s="24">
        <v>5000</v>
      </c>
      <c r="W9" s="27">
        <v>449127.04100000003</v>
      </c>
      <c r="X9" s="27">
        <v>21835.073</v>
      </c>
      <c r="Y9" s="27">
        <v>76695.120999999999</v>
      </c>
      <c r="Z9" s="24"/>
      <c r="AA9" s="26">
        <f t="shared" si="3"/>
        <v>0.77839206324915988</v>
      </c>
      <c r="AB9" s="26"/>
      <c r="AC9" s="26">
        <f t="shared" si="4"/>
        <v>22.254304946944238</v>
      </c>
      <c r="AD9" s="28">
        <v>21.518875449999999</v>
      </c>
      <c r="AE9" s="28">
        <v>19.152484820000002</v>
      </c>
      <c r="AF9" s="28">
        <v>23.971117459999999</v>
      </c>
      <c r="AG9" s="24"/>
      <c r="AH9" s="26">
        <f t="shared" si="5"/>
        <v>42.346748816428608</v>
      </c>
    </row>
    <row r="10" spans="1:34" x14ac:dyDescent="0.2">
      <c r="A10" s="22">
        <v>90</v>
      </c>
      <c r="B10" s="22">
        <v>591</v>
      </c>
      <c r="C10" s="22" t="s">
        <v>45</v>
      </c>
      <c r="D10" s="23">
        <v>1</v>
      </c>
      <c r="E10" s="23" t="s">
        <v>46</v>
      </c>
      <c r="F10" s="23">
        <v>1</v>
      </c>
      <c r="G10" s="22">
        <v>20</v>
      </c>
      <c r="H10" s="22">
        <v>22</v>
      </c>
      <c r="I10" s="22">
        <f t="shared" si="0"/>
        <v>0.21</v>
      </c>
      <c r="J10" s="24"/>
      <c r="K10" s="25">
        <v>9.8000000000000007</v>
      </c>
      <c r="L10" s="25">
        <v>9.8000000000000007</v>
      </c>
      <c r="M10" s="24"/>
      <c r="N10" s="26">
        <f t="shared" si="1"/>
        <v>2.1428571428571739</v>
      </c>
      <c r="O10" s="26">
        <f t="shared" si="2"/>
        <v>2.1428571428571739</v>
      </c>
      <c r="R10" s="24">
        <v>21.922000000000001</v>
      </c>
      <c r="S10" s="24"/>
      <c r="T10" s="24">
        <v>2500</v>
      </c>
      <c r="W10" s="27">
        <v>266182.87199999997</v>
      </c>
      <c r="X10" s="27">
        <v>29050.225999999999</v>
      </c>
      <c r="Y10" s="27">
        <v>91273.758000000002</v>
      </c>
      <c r="Z10" s="24"/>
      <c r="AA10" s="26">
        <f t="shared" si="3"/>
        <v>0.75856662126480123</v>
      </c>
      <c r="AB10" s="26"/>
      <c r="AC10" s="26">
        <f t="shared" si="4"/>
        <v>21.653533977721246</v>
      </c>
      <c r="AD10" s="28">
        <v>20.90465287</v>
      </c>
      <c r="AE10" s="28">
        <v>18.539543429999998</v>
      </c>
      <c r="AF10" s="28">
        <v>23.26117503</v>
      </c>
      <c r="AG10" s="24"/>
      <c r="AH10" s="26">
        <f t="shared" si="5"/>
        <v>51.550387227727398</v>
      </c>
    </row>
    <row r="11" spans="1:34" x14ac:dyDescent="0.2">
      <c r="A11" s="22">
        <v>90</v>
      </c>
      <c r="B11" s="22">
        <v>591</v>
      </c>
      <c r="C11" s="22" t="s">
        <v>45</v>
      </c>
      <c r="D11" s="23">
        <v>1</v>
      </c>
      <c r="E11" s="23" t="s">
        <v>46</v>
      </c>
      <c r="F11" s="23">
        <v>1</v>
      </c>
      <c r="G11" s="22">
        <v>25</v>
      </c>
      <c r="H11" s="22">
        <v>27</v>
      </c>
      <c r="I11" s="22">
        <f t="shared" si="0"/>
        <v>0.26</v>
      </c>
      <c r="J11" s="24"/>
      <c r="K11" s="25">
        <v>12.133333333333301</v>
      </c>
      <c r="L11" s="25">
        <v>12.133333333333301</v>
      </c>
      <c r="M11" s="24"/>
      <c r="N11" s="26">
        <f t="shared" si="1"/>
        <v>2.1428571428571046</v>
      </c>
      <c r="O11" s="26">
        <f t="shared" si="2"/>
        <v>2.1428571428571046</v>
      </c>
      <c r="R11" s="22">
        <v>25.294</v>
      </c>
      <c r="S11" s="22"/>
      <c r="T11" s="24">
        <v>2500</v>
      </c>
      <c r="W11" s="29">
        <v>95581.206000000006</v>
      </c>
      <c r="X11" s="29">
        <v>12393.271000000001</v>
      </c>
      <c r="Y11" s="29">
        <v>37558.546999999999</v>
      </c>
      <c r="Z11" s="24"/>
      <c r="AA11" s="26">
        <f t="shared" si="3"/>
        <v>0.75189549657632082</v>
      </c>
      <c r="AB11" s="26"/>
      <c r="AC11" s="26">
        <f t="shared" si="4"/>
        <v>21.451378684130933</v>
      </c>
      <c r="AD11" s="28">
        <v>20.705976440000001</v>
      </c>
      <c r="AE11" s="28">
        <v>18.371728950000001</v>
      </c>
      <c r="AF11" s="28">
        <v>23.075639630000001</v>
      </c>
      <c r="AG11" s="24"/>
      <c r="AH11" s="26">
        <f t="shared" si="5"/>
        <v>51.653682357307183</v>
      </c>
    </row>
    <row r="12" spans="1:34" x14ac:dyDescent="0.2">
      <c r="A12" s="22">
        <v>90</v>
      </c>
      <c r="B12" s="22">
        <v>591</v>
      </c>
      <c r="C12" s="22" t="s">
        <v>45</v>
      </c>
      <c r="D12" s="23">
        <v>1</v>
      </c>
      <c r="E12" s="23" t="s">
        <v>46</v>
      </c>
      <c r="F12" s="23">
        <v>1</v>
      </c>
      <c r="G12" s="22">
        <v>29</v>
      </c>
      <c r="H12" s="22">
        <v>31</v>
      </c>
      <c r="I12" s="22">
        <f t="shared" si="0"/>
        <v>0.3</v>
      </c>
      <c r="J12" s="24"/>
      <c r="K12" s="25">
        <v>14</v>
      </c>
      <c r="L12" s="25">
        <v>14</v>
      </c>
      <c r="M12" s="24" t="s">
        <v>45</v>
      </c>
      <c r="N12" s="26">
        <f t="shared" si="1"/>
        <v>1.7241379310344827</v>
      </c>
      <c r="O12" s="26">
        <f t="shared" si="2"/>
        <v>4.750000000000159</v>
      </c>
      <c r="R12" s="22">
        <v>21.721</v>
      </c>
      <c r="S12" s="22"/>
      <c r="T12" s="24">
        <v>2500</v>
      </c>
      <c r="W12" s="29">
        <v>121287.462</v>
      </c>
      <c r="X12" s="29">
        <v>313047.33500000002</v>
      </c>
      <c r="Y12" s="29">
        <v>706450.08499999996</v>
      </c>
      <c r="Z12" s="24"/>
      <c r="AA12" s="26">
        <f t="shared" si="3"/>
        <v>0.69293955152922315</v>
      </c>
      <c r="AB12" s="26"/>
      <c r="AC12" s="26">
        <f t="shared" si="4"/>
        <v>19.664834894824942</v>
      </c>
      <c r="AD12" s="28">
        <v>18.926723859999999</v>
      </c>
      <c r="AE12" s="28">
        <v>16.57717538</v>
      </c>
      <c r="AF12" s="28">
        <v>21.291941059999999</v>
      </c>
      <c r="AG12" s="24"/>
      <c r="AH12" s="26">
        <f t="shared" si="5"/>
        <v>967.45420325588464</v>
      </c>
    </row>
    <row r="13" spans="1:34" x14ac:dyDescent="0.2">
      <c r="A13" s="22">
        <v>90</v>
      </c>
      <c r="B13" s="22">
        <v>591</v>
      </c>
      <c r="C13" s="22" t="s">
        <v>45</v>
      </c>
      <c r="D13" s="23">
        <v>1</v>
      </c>
      <c r="E13" s="23" t="s">
        <v>46</v>
      </c>
      <c r="F13" s="23">
        <v>1</v>
      </c>
      <c r="G13" s="22">
        <v>35</v>
      </c>
      <c r="H13" s="22">
        <v>37</v>
      </c>
      <c r="I13" s="22">
        <f t="shared" si="0"/>
        <v>0.36</v>
      </c>
      <c r="J13" s="24"/>
      <c r="K13" s="25">
        <v>17.48</v>
      </c>
      <c r="L13" s="25">
        <v>15.2631578947368</v>
      </c>
      <c r="M13" s="24"/>
      <c r="N13" s="26">
        <f t="shared" si="1"/>
        <v>1.724137931034484</v>
      </c>
      <c r="O13" s="26">
        <f t="shared" si="2"/>
        <v>4.7500000000005302</v>
      </c>
      <c r="R13" s="24">
        <v>23.593</v>
      </c>
      <c r="S13" s="24"/>
      <c r="T13" s="24">
        <v>2500</v>
      </c>
      <c r="W13" s="29">
        <v>204536.04399999999</v>
      </c>
      <c r="X13" s="29">
        <v>30100.155999999999</v>
      </c>
      <c r="Y13" s="29">
        <v>87927.514999999999</v>
      </c>
      <c r="Z13" s="24"/>
      <c r="AA13" s="26">
        <f t="shared" si="3"/>
        <v>0.74497373586233007</v>
      </c>
      <c r="AB13" s="26"/>
      <c r="AC13" s="26">
        <f t="shared" si="4"/>
        <v>21.241628359464546</v>
      </c>
      <c r="AD13" s="28">
        <v>20.494847579999998</v>
      </c>
      <c r="AE13" s="28">
        <v>18.12957381</v>
      </c>
      <c r="AF13" s="28">
        <v>22.84443207</v>
      </c>
      <c r="AG13" s="24"/>
      <c r="AH13" s="26">
        <f t="shared" si="5"/>
        <v>61.146390642332747</v>
      </c>
    </row>
    <row r="14" spans="1:34" x14ac:dyDescent="0.2">
      <c r="A14" s="22">
        <v>90</v>
      </c>
      <c r="B14" s="22">
        <v>591</v>
      </c>
      <c r="C14" s="22" t="s">
        <v>45</v>
      </c>
      <c r="D14" s="23">
        <v>1</v>
      </c>
      <c r="E14" s="23" t="s">
        <v>46</v>
      </c>
      <c r="F14" s="23">
        <v>1</v>
      </c>
      <c r="G14" s="22">
        <v>37</v>
      </c>
      <c r="H14" s="22">
        <v>39</v>
      </c>
      <c r="I14" s="22">
        <f t="shared" si="0"/>
        <v>0.38</v>
      </c>
      <c r="J14" s="24"/>
      <c r="K14" s="25">
        <v>18.64</v>
      </c>
      <c r="L14" s="25">
        <v>15.684210526315701</v>
      </c>
      <c r="M14" s="24"/>
      <c r="N14" s="26">
        <f t="shared" si="1"/>
        <v>1.7241379310344829</v>
      </c>
      <c r="O14" s="26">
        <f t="shared" si="2"/>
        <v>4.7499999999993934</v>
      </c>
      <c r="R14" s="22">
        <v>21.954999999999998</v>
      </c>
      <c r="S14" s="22"/>
      <c r="T14" s="24">
        <v>2500</v>
      </c>
      <c r="W14" s="29">
        <v>104116.493</v>
      </c>
      <c r="X14" s="29">
        <v>25582.037</v>
      </c>
      <c r="Y14" s="29">
        <v>62018.292999999998</v>
      </c>
      <c r="Z14" s="24"/>
      <c r="AA14" s="26">
        <f t="shared" si="3"/>
        <v>0.70796871427310826</v>
      </c>
      <c r="AB14" s="26"/>
      <c r="AC14" s="26">
        <f t="shared" si="4"/>
        <v>20.120264068882065</v>
      </c>
      <c r="AD14" s="28">
        <v>19.368185489999998</v>
      </c>
      <c r="AE14" s="28">
        <v>17.04945975</v>
      </c>
      <c r="AF14" s="28">
        <v>21.683329390000001</v>
      </c>
      <c r="AG14" s="24"/>
      <c r="AH14" s="26">
        <f t="shared" si="5"/>
        <v>95.806015437790734</v>
      </c>
    </row>
    <row r="15" spans="1:34" x14ac:dyDescent="0.2">
      <c r="A15" s="22">
        <v>90</v>
      </c>
      <c r="B15" s="22">
        <v>591</v>
      </c>
      <c r="C15" s="22" t="s">
        <v>45</v>
      </c>
      <c r="D15" s="23">
        <v>1</v>
      </c>
      <c r="E15" s="23" t="s">
        <v>46</v>
      </c>
      <c r="F15" s="23">
        <v>1</v>
      </c>
      <c r="G15" s="22">
        <v>40</v>
      </c>
      <c r="H15" s="22">
        <v>42</v>
      </c>
      <c r="I15" s="22">
        <f t="shared" si="0"/>
        <v>0.41</v>
      </c>
      <c r="J15" s="22"/>
      <c r="K15" s="30">
        <v>20.38</v>
      </c>
      <c r="L15" s="30">
        <v>16.315789473684202</v>
      </c>
      <c r="M15" s="22"/>
      <c r="N15" s="26">
        <f t="shared" si="1"/>
        <v>1.724137931034484</v>
      </c>
      <c r="O15" s="26">
        <f t="shared" si="2"/>
        <v>4.7499999999999893</v>
      </c>
      <c r="R15" s="24">
        <v>19.312000000000001</v>
      </c>
      <c r="S15" s="24"/>
      <c r="T15" s="24">
        <v>2500</v>
      </c>
      <c r="W15" s="27">
        <v>356036.68800000002</v>
      </c>
      <c r="X15" s="27">
        <v>84515.964999999997</v>
      </c>
      <c r="Y15" s="27">
        <v>200012.16399999999</v>
      </c>
      <c r="Z15" s="24"/>
      <c r="AA15" s="26">
        <f t="shared" si="3"/>
        <v>0.7029609504795219</v>
      </c>
      <c r="AB15" s="26"/>
      <c r="AC15" s="26">
        <f t="shared" si="4"/>
        <v>19.9685136508946</v>
      </c>
      <c r="AD15" s="28">
        <v>19.209279330000001</v>
      </c>
      <c r="AE15" s="28">
        <v>16.860012749999999</v>
      </c>
      <c r="AF15" s="28">
        <v>21.572751390000001</v>
      </c>
      <c r="AG15" s="24"/>
      <c r="AH15" s="26">
        <f t="shared" si="5"/>
        <v>103.453029160832</v>
      </c>
    </row>
    <row r="16" spans="1:34" x14ac:dyDescent="0.2">
      <c r="A16" s="22">
        <v>90</v>
      </c>
      <c r="B16" s="22">
        <v>591</v>
      </c>
      <c r="C16" s="22" t="s">
        <v>45</v>
      </c>
      <c r="D16" s="23">
        <v>1</v>
      </c>
      <c r="E16" s="23" t="s">
        <v>46</v>
      </c>
      <c r="F16" s="23">
        <v>1</v>
      </c>
      <c r="G16" s="22">
        <v>44</v>
      </c>
      <c r="H16" s="22">
        <v>46</v>
      </c>
      <c r="I16" s="22">
        <f t="shared" si="0"/>
        <v>0.45</v>
      </c>
      <c r="J16" s="22"/>
      <c r="K16" s="30">
        <v>22.7</v>
      </c>
      <c r="L16" s="30">
        <v>17.157894736842099</v>
      </c>
      <c r="M16" s="22"/>
      <c r="N16" s="26">
        <f t="shared" si="1"/>
        <v>1.7241379310344818</v>
      </c>
      <c r="O16" s="26">
        <f t="shared" si="2"/>
        <v>4.7499999999999627</v>
      </c>
      <c r="R16" s="22">
        <v>22.888000000000002</v>
      </c>
      <c r="S16" s="22"/>
      <c r="T16" s="24">
        <v>2500</v>
      </c>
      <c r="W16" s="29">
        <v>101223.129</v>
      </c>
      <c r="X16" s="29">
        <v>55734.453000000001</v>
      </c>
      <c r="Y16" s="29">
        <v>123121.433</v>
      </c>
      <c r="Z16" s="24"/>
      <c r="AA16" s="26">
        <f t="shared" si="3"/>
        <v>0.68838345638789888</v>
      </c>
      <c r="AB16" s="26"/>
      <c r="AC16" s="26">
        <f t="shared" si="4"/>
        <v>19.526771405693903</v>
      </c>
      <c r="AD16" s="28">
        <v>18.782431809999999</v>
      </c>
      <c r="AE16" s="28">
        <v>16.43619528</v>
      </c>
      <c r="AF16" s="28">
        <v>21.10782223</v>
      </c>
      <c r="AG16" s="24"/>
      <c r="AH16" s="26">
        <f t="shared" si="5"/>
        <v>192.99925954840486</v>
      </c>
    </row>
    <row r="17" spans="1:34" x14ac:dyDescent="0.2">
      <c r="A17" s="22">
        <v>90</v>
      </c>
      <c r="B17" s="22">
        <v>591</v>
      </c>
      <c r="C17" s="22" t="s">
        <v>45</v>
      </c>
      <c r="D17" s="23">
        <v>1</v>
      </c>
      <c r="E17" s="23" t="s">
        <v>46</v>
      </c>
      <c r="F17" s="23">
        <v>1</v>
      </c>
      <c r="G17" s="22">
        <v>48</v>
      </c>
      <c r="H17" s="22">
        <v>50</v>
      </c>
      <c r="I17" s="22">
        <f t="shared" si="0"/>
        <v>0.49</v>
      </c>
      <c r="J17" s="22"/>
      <c r="K17" s="30">
        <v>25.02</v>
      </c>
      <c r="L17" s="30">
        <v>18</v>
      </c>
      <c r="M17" s="22" t="s">
        <v>45</v>
      </c>
      <c r="N17" s="26">
        <f t="shared" si="1"/>
        <v>1.7241379310344831</v>
      </c>
      <c r="O17" s="26">
        <f t="shared" si="2"/>
        <v>1.977272727272736</v>
      </c>
      <c r="R17" s="24">
        <v>26.314</v>
      </c>
      <c r="S17" s="24"/>
      <c r="T17" s="24">
        <v>2500</v>
      </c>
      <c r="W17" s="29">
        <v>56962.868999999999</v>
      </c>
      <c r="X17" s="29">
        <v>59570.343000000001</v>
      </c>
      <c r="Y17" s="29">
        <v>119679.232</v>
      </c>
      <c r="Z17" s="24"/>
      <c r="AA17" s="26">
        <f t="shared" si="3"/>
        <v>0.66766814928292018</v>
      </c>
      <c r="AB17" s="26"/>
      <c r="AC17" s="26">
        <f t="shared" si="4"/>
        <v>18.899034826755155</v>
      </c>
      <c r="AD17" s="28">
        <v>18.150554450000001</v>
      </c>
      <c r="AE17" s="28">
        <v>15.81076775</v>
      </c>
      <c r="AF17" s="28">
        <v>20.5044708</v>
      </c>
      <c r="AG17" s="24"/>
      <c r="AH17" s="26">
        <f t="shared" si="5"/>
        <v>298.96435967789137</v>
      </c>
    </row>
    <row r="18" spans="1:34" x14ac:dyDescent="0.2">
      <c r="A18" s="22">
        <v>90</v>
      </c>
      <c r="B18" s="22">
        <v>591</v>
      </c>
      <c r="C18" s="22" t="s">
        <v>45</v>
      </c>
      <c r="D18" s="23">
        <v>1</v>
      </c>
      <c r="E18" s="23" t="s">
        <v>46</v>
      </c>
      <c r="F18" s="23">
        <v>1</v>
      </c>
      <c r="G18" s="22">
        <v>53</v>
      </c>
      <c r="H18" s="22">
        <v>55</v>
      </c>
      <c r="I18" s="22">
        <f t="shared" si="0"/>
        <v>0.54</v>
      </c>
      <c r="J18" s="22"/>
      <c r="K18" s="30">
        <v>27.92</v>
      </c>
      <c r="L18" s="30">
        <v>20.528735632183899</v>
      </c>
      <c r="M18" s="22"/>
      <c r="N18" s="26">
        <f t="shared" si="1"/>
        <v>1.7241379310344795</v>
      </c>
      <c r="O18" s="26">
        <f t="shared" si="2"/>
        <v>1.9772727272727768</v>
      </c>
      <c r="R18" s="24">
        <v>20.381</v>
      </c>
      <c r="S18" s="24"/>
      <c r="T18" s="24">
        <v>2500</v>
      </c>
      <c r="W18" s="29">
        <v>203265.83199999999</v>
      </c>
      <c r="X18" s="29">
        <v>133241.095</v>
      </c>
      <c r="Y18" s="29">
        <v>279824.90899999999</v>
      </c>
      <c r="Z18" s="24"/>
      <c r="AA18" s="26">
        <f t="shared" si="3"/>
        <v>0.67743388778128544</v>
      </c>
      <c r="AB18" s="26"/>
      <c r="AC18" s="26">
        <f t="shared" si="4"/>
        <v>19.194966296402587</v>
      </c>
      <c r="AD18" s="28">
        <v>18.455711879999999</v>
      </c>
      <c r="AE18" s="28">
        <v>16.127717149999999</v>
      </c>
      <c r="AF18" s="28">
        <v>20.815155449999999</v>
      </c>
      <c r="AG18" s="24"/>
      <c r="AH18" s="26">
        <f t="shared" si="5"/>
        <v>249.26975740213717</v>
      </c>
    </row>
    <row r="19" spans="1:34" x14ac:dyDescent="0.2">
      <c r="A19" s="22">
        <v>90</v>
      </c>
      <c r="B19" s="22">
        <v>591</v>
      </c>
      <c r="C19" s="22" t="s">
        <v>45</v>
      </c>
      <c r="D19" s="23">
        <v>1</v>
      </c>
      <c r="E19" s="23" t="s">
        <v>46</v>
      </c>
      <c r="F19" s="23">
        <v>1</v>
      </c>
      <c r="G19" s="22">
        <v>56</v>
      </c>
      <c r="H19" s="22">
        <v>58</v>
      </c>
      <c r="I19" s="22">
        <f t="shared" si="0"/>
        <v>0.56999999999999995</v>
      </c>
      <c r="J19" s="22"/>
      <c r="K19" s="30">
        <v>29.66</v>
      </c>
      <c r="L19" s="30">
        <v>22.045977011494202</v>
      </c>
      <c r="M19" s="22"/>
      <c r="N19" s="26">
        <f t="shared" si="1"/>
        <v>1.7241379310344831</v>
      </c>
      <c r="O19" s="26">
        <f t="shared" si="2"/>
        <v>1.977272727272736</v>
      </c>
      <c r="R19" s="22">
        <v>23.65</v>
      </c>
      <c r="S19" s="22"/>
      <c r="T19" s="24">
        <v>2500</v>
      </c>
      <c r="W19" s="29">
        <v>122005.1</v>
      </c>
      <c r="X19" s="29">
        <v>101860.485</v>
      </c>
      <c r="Y19" s="29">
        <v>230021.70699999999</v>
      </c>
      <c r="Z19" s="24"/>
      <c r="AA19" s="26">
        <f t="shared" si="3"/>
        <v>0.69308240256530551</v>
      </c>
      <c r="AB19" s="26"/>
      <c r="AC19" s="26">
        <f t="shared" si="4"/>
        <v>19.669163714100165</v>
      </c>
      <c r="AD19" s="28">
        <v>18.932937549999998</v>
      </c>
      <c r="AE19" s="28">
        <v>16.60073306</v>
      </c>
      <c r="AF19" s="28">
        <v>21.288226359999999</v>
      </c>
      <c r="AG19" s="24"/>
      <c r="AH19" s="26">
        <f t="shared" si="5"/>
        <v>287.55096421185027</v>
      </c>
    </row>
    <row r="20" spans="1:34" x14ac:dyDescent="0.2">
      <c r="A20" s="22">
        <v>90</v>
      </c>
      <c r="B20" s="22">
        <v>591</v>
      </c>
      <c r="C20" s="22" t="s">
        <v>45</v>
      </c>
      <c r="D20" s="23">
        <v>1</v>
      </c>
      <c r="E20" s="23" t="s">
        <v>46</v>
      </c>
      <c r="F20" s="23">
        <v>1</v>
      </c>
      <c r="G20" s="22">
        <v>61</v>
      </c>
      <c r="H20" s="22">
        <v>63</v>
      </c>
      <c r="I20" s="22">
        <f t="shared" si="0"/>
        <v>0.62</v>
      </c>
      <c r="J20" s="22"/>
      <c r="K20" s="30">
        <v>32.56</v>
      </c>
      <c r="L20" s="30">
        <v>24.574712643678101</v>
      </c>
      <c r="M20" s="22"/>
      <c r="N20" s="26">
        <f t="shared" si="1"/>
        <v>1.724137931034484</v>
      </c>
      <c r="O20" s="26">
        <f t="shared" si="2"/>
        <v>1.9772727272727575</v>
      </c>
      <c r="R20" s="22">
        <v>28.529</v>
      </c>
      <c r="S20" s="22"/>
      <c r="T20" s="24">
        <v>2500</v>
      </c>
      <c r="W20" s="29">
        <v>99095.737999999998</v>
      </c>
      <c r="X20" s="29">
        <v>77731.024999999994</v>
      </c>
      <c r="Y20" s="29">
        <v>183035.152</v>
      </c>
      <c r="Z20" s="24"/>
      <c r="AA20" s="26">
        <f t="shared" si="3"/>
        <v>0.70191293251961895</v>
      </c>
      <c r="AB20" s="26"/>
      <c r="AC20" s="26">
        <f t="shared" si="4"/>
        <v>19.936755530897543</v>
      </c>
      <c r="AD20" s="28">
        <v>19.173278069999999</v>
      </c>
      <c r="AE20" s="28">
        <v>16.869431980000002</v>
      </c>
      <c r="AF20" s="28">
        <v>21.53151003</v>
      </c>
      <c r="AG20" s="24"/>
      <c r="AH20" s="26">
        <f t="shared" si="5"/>
        <v>230.59492411432956</v>
      </c>
    </row>
    <row r="21" spans="1:34" x14ac:dyDescent="0.2">
      <c r="A21" s="22">
        <v>90</v>
      </c>
      <c r="B21" s="22">
        <v>591</v>
      </c>
      <c r="C21" s="22" t="s">
        <v>45</v>
      </c>
      <c r="D21" s="23">
        <v>1</v>
      </c>
      <c r="E21" s="23" t="s">
        <v>46</v>
      </c>
      <c r="F21" s="23">
        <v>1</v>
      </c>
      <c r="G21" s="22">
        <v>65</v>
      </c>
      <c r="H21" s="22">
        <v>67</v>
      </c>
      <c r="I21" s="22">
        <f t="shared" si="0"/>
        <v>0.66</v>
      </c>
      <c r="J21" s="22"/>
      <c r="K21" s="30">
        <v>34.880000000000003</v>
      </c>
      <c r="L21" s="30">
        <v>26.597701149425198</v>
      </c>
      <c r="M21" s="22"/>
      <c r="N21" s="26">
        <f t="shared" si="1"/>
        <v>1.7241379310344818</v>
      </c>
      <c r="O21" s="26">
        <f t="shared" si="2"/>
        <v>1.9772727272727029</v>
      </c>
      <c r="R21" s="24">
        <v>24.986999999999998</v>
      </c>
      <c r="S21" s="24"/>
      <c r="T21" s="24">
        <v>2500</v>
      </c>
      <c r="W21" s="27">
        <v>64297.381000000001</v>
      </c>
      <c r="X21" s="27">
        <v>31552.566999999999</v>
      </c>
      <c r="Y21" s="27">
        <v>73393.354999999996</v>
      </c>
      <c r="Z21" s="24"/>
      <c r="AA21" s="26">
        <f t="shared" si="3"/>
        <v>0.69934451574021139</v>
      </c>
      <c r="AB21" s="26"/>
      <c r="AC21" s="26">
        <f t="shared" si="4"/>
        <v>19.858924719400342</v>
      </c>
      <c r="AD21" s="28">
        <v>19.106673919999999</v>
      </c>
      <c r="AE21" s="28">
        <v>16.75691921</v>
      </c>
      <c r="AF21" s="28">
        <v>21.44273136</v>
      </c>
      <c r="AG21" s="24"/>
      <c r="AH21" s="26">
        <f t="shared" si="5"/>
        <v>163.30450889062061</v>
      </c>
    </row>
    <row r="22" spans="1:34" x14ac:dyDescent="0.2">
      <c r="A22" s="22">
        <v>90</v>
      </c>
      <c r="B22" s="22">
        <v>591</v>
      </c>
      <c r="C22" s="22" t="s">
        <v>45</v>
      </c>
      <c r="D22" s="23">
        <v>1</v>
      </c>
      <c r="E22" s="23" t="s">
        <v>46</v>
      </c>
      <c r="F22" s="23">
        <v>1</v>
      </c>
      <c r="G22" s="22">
        <v>73</v>
      </c>
      <c r="H22" s="22">
        <v>75</v>
      </c>
      <c r="I22" s="22">
        <f t="shared" si="0"/>
        <v>0.74</v>
      </c>
      <c r="J22" s="22"/>
      <c r="K22" s="30">
        <v>39.520000000000003</v>
      </c>
      <c r="L22" s="30">
        <v>30.643678160919499</v>
      </c>
      <c r="M22" s="22"/>
      <c r="N22" s="26">
        <f t="shared" si="1"/>
        <v>1.7241379310344824</v>
      </c>
      <c r="O22" s="26">
        <f t="shared" si="2"/>
        <v>1.9772727272727399</v>
      </c>
      <c r="R22" s="24">
        <v>23.786999999999999</v>
      </c>
      <c r="S22" s="24"/>
      <c r="T22" s="24">
        <v>2500</v>
      </c>
      <c r="W22" s="29">
        <v>175683.13800000001</v>
      </c>
      <c r="X22" s="29">
        <v>87517.957999999999</v>
      </c>
      <c r="Y22" s="29">
        <v>202915.522</v>
      </c>
      <c r="Z22" s="24"/>
      <c r="AA22" s="26">
        <f t="shared" si="3"/>
        <v>0.6986643619736953</v>
      </c>
      <c r="AB22" s="26"/>
      <c r="AC22" s="26">
        <f t="shared" si="4"/>
        <v>19.838313999202885</v>
      </c>
      <c r="AD22" s="28">
        <v>19.092686090000001</v>
      </c>
      <c r="AE22" s="28">
        <v>16.756211669999999</v>
      </c>
      <c r="AF22" s="28">
        <v>21.45532717</v>
      </c>
      <c r="AG22" s="24"/>
      <c r="AH22" s="26">
        <f t="shared" si="5"/>
        <v>173.74684800048777</v>
      </c>
    </row>
    <row r="23" spans="1:34" x14ac:dyDescent="0.2">
      <c r="A23" s="22">
        <v>90</v>
      </c>
      <c r="B23" s="22">
        <v>591</v>
      </c>
      <c r="C23" s="22" t="s">
        <v>45</v>
      </c>
      <c r="D23" s="23">
        <v>1</v>
      </c>
      <c r="E23" s="23" t="s">
        <v>46</v>
      </c>
      <c r="F23" s="23">
        <v>1</v>
      </c>
      <c r="G23" s="22">
        <v>82</v>
      </c>
      <c r="H23" s="22">
        <v>84</v>
      </c>
      <c r="I23" s="22">
        <f t="shared" si="0"/>
        <v>0.83</v>
      </c>
      <c r="J23" s="22"/>
      <c r="K23" s="30">
        <v>44.74</v>
      </c>
      <c r="L23" s="30">
        <v>35.195402298850503</v>
      </c>
      <c r="M23" s="22"/>
      <c r="N23" s="26">
        <f t="shared" si="1"/>
        <v>1.7241379310344851</v>
      </c>
      <c r="O23" s="26">
        <f t="shared" si="2"/>
        <v>1.977272727272736</v>
      </c>
      <c r="R23" s="24">
        <v>24.87</v>
      </c>
      <c r="S23" s="24"/>
      <c r="T23" s="24">
        <v>2500</v>
      </c>
      <c r="W23" s="29">
        <v>68174.721999999994</v>
      </c>
      <c r="X23" s="29">
        <v>56349.851999999999</v>
      </c>
      <c r="Y23" s="29">
        <v>124346.59</v>
      </c>
      <c r="Z23" s="24"/>
      <c r="AA23" s="26">
        <f t="shared" si="3"/>
        <v>0.68815184529200646</v>
      </c>
      <c r="AB23" s="26"/>
      <c r="AC23" s="26">
        <f t="shared" si="4"/>
        <v>19.519752887636557</v>
      </c>
      <c r="AD23" s="28">
        <v>18.773581839999999</v>
      </c>
      <c r="AE23" s="28">
        <v>16.452338690000001</v>
      </c>
      <c r="AF23" s="28">
        <v>21.14419908</v>
      </c>
      <c r="AG23" s="24"/>
      <c r="AH23" s="26">
        <f t="shared" si="5"/>
        <v>266.43449322809983</v>
      </c>
    </row>
    <row r="24" spans="1:34" x14ac:dyDescent="0.2">
      <c r="A24" s="22">
        <v>90</v>
      </c>
      <c r="B24" s="22">
        <v>591</v>
      </c>
      <c r="C24" s="22" t="s">
        <v>45</v>
      </c>
      <c r="D24" s="23">
        <v>1</v>
      </c>
      <c r="E24" s="23" t="s">
        <v>46</v>
      </c>
      <c r="F24" s="23">
        <v>1</v>
      </c>
      <c r="G24" s="22">
        <v>92</v>
      </c>
      <c r="H24" s="22">
        <v>94</v>
      </c>
      <c r="I24" s="22">
        <f t="shared" si="0"/>
        <v>0.93</v>
      </c>
      <c r="J24" s="22"/>
      <c r="K24" s="30">
        <v>50.54</v>
      </c>
      <c r="L24" s="30">
        <v>40.252873563218301</v>
      </c>
      <c r="M24" s="22"/>
      <c r="N24" s="26">
        <f t="shared" si="1"/>
        <v>1.7241379310344818</v>
      </c>
      <c r="O24" s="26">
        <f t="shared" si="2"/>
        <v>1.9772727272727029</v>
      </c>
      <c r="R24" s="24">
        <v>22.988</v>
      </c>
      <c r="S24" s="24"/>
      <c r="T24" s="24">
        <v>2500</v>
      </c>
      <c r="W24" s="29">
        <v>406545.71399999998</v>
      </c>
      <c r="X24" s="29">
        <v>315919.20799999998</v>
      </c>
      <c r="Y24" s="29">
        <v>747012.72699999996</v>
      </c>
      <c r="Z24" s="24"/>
      <c r="AA24" s="26">
        <f t="shared" si="3"/>
        <v>0.70278510072237121</v>
      </c>
      <c r="AB24" s="26"/>
      <c r="AC24" s="26">
        <f t="shared" si="4"/>
        <v>19.963184870374882</v>
      </c>
      <c r="AD24" s="28">
        <v>19.22524967</v>
      </c>
      <c r="AE24" s="28">
        <v>16.889624359999999</v>
      </c>
      <c r="AF24" s="28">
        <v>21.538966980000001</v>
      </c>
      <c r="AG24" s="24"/>
      <c r="AH24" s="26">
        <f t="shared" si="5"/>
        <v>284.33798972937433</v>
      </c>
    </row>
    <row r="25" spans="1:34" x14ac:dyDescent="0.2">
      <c r="A25" s="22">
        <v>90</v>
      </c>
      <c r="B25" s="22">
        <v>591</v>
      </c>
      <c r="C25" s="22" t="s">
        <v>45</v>
      </c>
      <c r="D25" s="23">
        <v>1</v>
      </c>
      <c r="E25" s="23" t="s">
        <v>46</v>
      </c>
      <c r="F25" s="23">
        <v>1</v>
      </c>
      <c r="G25" s="22">
        <v>100</v>
      </c>
      <c r="H25" s="22">
        <v>102</v>
      </c>
      <c r="I25" s="22">
        <f t="shared" si="0"/>
        <v>1.01</v>
      </c>
      <c r="J25" s="22"/>
      <c r="K25" s="30">
        <v>55.18</v>
      </c>
      <c r="L25" s="30">
        <v>44.298850574712603</v>
      </c>
      <c r="M25" s="22"/>
      <c r="N25" s="26">
        <f t="shared" si="1"/>
        <v>1.7241379310344844</v>
      </c>
      <c r="O25" s="26">
        <f t="shared" si="2"/>
        <v>1.9772727272727453</v>
      </c>
      <c r="R25" s="24">
        <v>26.875999999999998</v>
      </c>
      <c r="S25" s="24"/>
      <c r="T25" s="24">
        <v>2500</v>
      </c>
      <c r="W25" s="29">
        <v>73896.546000000002</v>
      </c>
      <c r="X25" s="29">
        <v>54500.932000000001</v>
      </c>
      <c r="Y25" s="29">
        <v>126341.944</v>
      </c>
      <c r="Z25" s="24"/>
      <c r="AA25" s="26">
        <f t="shared" si="3"/>
        <v>0.69862826114311527</v>
      </c>
      <c r="AB25" s="26"/>
      <c r="AC25" s="26">
        <f t="shared" si="4"/>
        <v>19.837220034639856</v>
      </c>
      <c r="AD25" s="28">
        <v>19.09759214</v>
      </c>
      <c r="AE25" s="28">
        <v>16.78400615</v>
      </c>
      <c r="AF25" s="28">
        <v>21.430424410000001</v>
      </c>
      <c r="AG25" s="24"/>
      <c r="AH25" s="26">
        <f t="shared" si="5"/>
        <v>227.64213069737335</v>
      </c>
    </row>
    <row r="26" spans="1:34" x14ac:dyDescent="0.2">
      <c r="A26" s="22">
        <v>90</v>
      </c>
      <c r="B26" s="22">
        <v>591</v>
      </c>
      <c r="C26" s="22" t="s">
        <v>45</v>
      </c>
      <c r="D26" s="23">
        <v>1</v>
      </c>
      <c r="E26" s="23" t="s">
        <v>46</v>
      </c>
      <c r="F26" s="23">
        <v>1</v>
      </c>
      <c r="G26" s="22">
        <v>109</v>
      </c>
      <c r="H26" s="22">
        <v>111</v>
      </c>
      <c r="I26" s="22">
        <f t="shared" si="0"/>
        <v>1.1000000000000001</v>
      </c>
      <c r="J26" s="22"/>
      <c r="K26" s="30">
        <v>60.4</v>
      </c>
      <c r="L26" s="30">
        <v>48.850574712643599</v>
      </c>
      <c r="M26" s="22"/>
      <c r="N26" s="26">
        <f t="shared" si="1"/>
        <v>1.7241379310345135</v>
      </c>
      <c r="O26" s="26">
        <f t="shared" si="2"/>
        <v>1.9772727272727</v>
      </c>
      <c r="R26" s="24">
        <v>24.995999999999999</v>
      </c>
      <c r="S26" s="24"/>
      <c r="T26" s="24">
        <v>2500</v>
      </c>
      <c r="W26" s="27">
        <v>61186.900999999998</v>
      </c>
      <c r="X26" s="27">
        <v>50436.076999999997</v>
      </c>
      <c r="Y26" s="27">
        <v>126508.89599999999</v>
      </c>
      <c r="Z26" s="24"/>
      <c r="AA26" s="26">
        <f t="shared" si="3"/>
        <v>0.71496179775618718</v>
      </c>
      <c r="AB26" s="26"/>
      <c r="AC26" s="26">
        <f t="shared" si="4"/>
        <v>20.332175689581426</v>
      </c>
      <c r="AD26" s="28">
        <v>19.575671719999999</v>
      </c>
      <c r="AE26" s="28">
        <v>17.260173340000001</v>
      </c>
      <c r="AF26" s="28">
        <v>21.909077709999998</v>
      </c>
      <c r="AG26" s="24"/>
      <c r="AH26" s="26">
        <f t="shared" si="5"/>
        <v>289.23394686420903</v>
      </c>
    </row>
    <row r="27" spans="1:34" x14ac:dyDescent="0.2">
      <c r="A27" s="22">
        <v>90</v>
      </c>
      <c r="B27" s="22">
        <v>591</v>
      </c>
      <c r="C27" s="22" t="s">
        <v>45</v>
      </c>
      <c r="D27" s="23">
        <v>1</v>
      </c>
      <c r="E27" s="23" t="s">
        <v>46</v>
      </c>
      <c r="F27" s="23">
        <v>1</v>
      </c>
      <c r="G27" s="22">
        <v>117</v>
      </c>
      <c r="H27" s="22">
        <v>119</v>
      </c>
      <c r="I27" s="22">
        <f t="shared" si="0"/>
        <v>1.18</v>
      </c>
      <c r="J27" s="22"/>
      <c r="K27" s="30">
        <v>65.039999999999907</v>
      </c>
      <c r="L27" s="30">
        <v>52.8965517241379</v>
      </c>
      <c r="M27" s="22"/>
      <c r="N27" s="26">
        <f t="shared" si="1"/>
        <v>1.7241379310344471</v>
      </c>
      <c r="O27" s="26">
        <f t="shared" si="2"/>
        <v>1.9772727272727539</v>
      </c>
      <c r="R27" s="24">
        <v>28.026</v>
      </c>
      <c r="S27" s="24"/>
      <c r="T27" s="24">
        <v>2500</v>
      </c>
      <c r="W27" s="27">
        <v>73610.254000000001</v>
      </c>
      <c r="X27" s="27">
        <v>64390.837</v>
      </c>
      <c r="Y27" s="27">
        <v>174036.9</v>
      </c>
      <c r="Z27" s="24"/>
      <c r="AA27" s="26">
        <f t="shared" si="3"/>
        <v>0.72993562825284874</v>
      </c>
      <c r="AB27" s="26"/>
      <c r="AC27" s="26">
        <f t="shared" si="4"/>
        <v>20.785928128874204</v>
      </c>
      <c r="AD27" s="28">
        <v>20.019392079999999</v>
      </c>
      <c r="AE27" s="28">
        <v>17.677581249999999</v>
      </c>
      <c r="AF27" s="28">
        <v>22.352658819999998</v>
      </c>
      <c r="AG27" s="24"/>
      <c r="AH27" s="26">
        <f t="shared" si="5"/>
        <v>288.93313608767681</v>
      </c>
    </row>
    <row r="28" spans="1:34" x14ac:dyDescent="0.2">
      <c r="A28" s="22">
        <v>90</v>
      </c>
      <c r="B28" s="22">
        <v>591</v>
      </c>
      <c r="C28" s="22" t="s">
        <v>45</v>
      </c>
      <c r="D28" s="23">
        <v>1</v>
      </c>
      <c r="E28" s="23" t="s">
        <v>46</v>
      </c>
      <c r="F28" s="23">
        <v>1</v>
      </c>
      <c r="G28" s="22">
        <v>125</v>
      </c>
      <c r="H28" s="22">
        <v>127</v>
      </c>
      <c r="I28" s="22">
        <f t="shared" si="0"/>
        <v>1.26</v>
      </c>
      <c r="J28" s="22"/>
      <c r="K28" s="30">
        <v>69.680000000000007</v>
      </c>
      <c r="L28" s="30">
        <v>56.942528735632102</v>
      </c>
      <c r="M28" s="22"/>
      <c r="N28" s="26">
        <f t="shared" si="1"/>
        <v>1.7241379310344851</v>
      </c>
      <c r="O28" s="26">
        <f t="shared" si="2"/>
        <v>1.9772727272726971</v>
      </c>
      <c r="R28" s="24">
        <v>22.047999999999998</v>
      </c>
      <c r="S28" s="24"/>
      <c r="T28" s="24">
        <v>2500</v>
      </c>
      <c r="W28" s="27">
        <v>77546.691999999995</v>
      </c>
      <c r="X28" s="27">
        <v>105316.519</v>
      </c>
      <c r="Y28" s="27">
        <v>239947.87400000001</v>
      </c>
      <c r="Z28" s="24"/>
      <c r="AA28" s="26">
        <f t="shared" si="3"/>
        <v>0.69496849042293218</v>
      </c>
      <c r="AB28" s="26"/>
      <c r="AC28" s="26">
        <f t="shared" si="4"/>
        <v>19.726317891604005</v>
      </c>
      <c r="AD28" s="28">
        <v>18.984122500000002</v>
      </c>
      <c r="AE28" s="28">
        <v>16.640911490000001</v>
      </c>
      <c r="AF28" s="28">
        <v>21.320551550000001</v>
      </c>
      <c r="AG28" s="24"/>
      <c r="AH28" s="26">
        <f t="shared" si="5"/>
        <v>504.84647023472144</v>
      </c>
    </row>
    <row r="29" spans="1:34" x14ac:dyDescent="0.2">
      <c r="A29" s="22">
        <v>90</v>
      </c>
      <c r="B29" s="22">
        <v>591</v>
      </c>
      <c r="C29" s="22" t="s">
        <v>45</v>
      </c>
      <c r="D29" s="23">
        <v>1</v>
      </c>
      <c r="E29" s="23" t="s">
        <v>46</v>
      </c>
      <c r="F29" s="23">
        <v>1</v>
      </c>
      <c r="G29" s="22">
        <v>135</v>
      </c>
      <c r="H29" s="22">
        <v>137</v>
      </c>
      <c r="I29" s="22">
        <f t="shared" si="0"/>
        <v>1.36</v>
      </c>
      <c r="J29" s="22"/>
      <c r="K29" s="30">
        <v>75.48</v>
      </c>
      <c r="L29" s="30">
        <v>62</v>
      </c>
      <c r="M29" s="22" t="s">
        <v>45</v>
      </c>
      <c r="N29" s="26">
        <f t="shared" si="1"/>
        <v>1.7241379310344793</v>
      </c>
      <c r="O29" s="26">
        <f t="shared" si="2"/>
        <v>1.2295081967213211</v>
      </c>
      <c r="R29" s="24">
        <v>23.913999999999998</v>
      </c>
      <c r="S29" s="24"/>
      <c r="T29" s="24">
        <v>2500</v>
      </c>
      <c r="W29" s="29">
        <v>170688.09299999999</v>
      </c>
      <c r="X29" s="29">
        <v>323352.50300000003</v>
      </c>
      <c r="Y29" s="29">
        <v>677442.28899999999</v>
      </c>
      <c r="Z29" s="24"/>
      <c r="AA29" s="26">
        <f t="shared" si="3"/>
        <v>0.67690429088483905</v>
      </c>
      <c r="AB29" s="26"/>
      <c r="AC29" s="26">
        <f t="shared" si="4"/>
        <v>19.178917905601182</v>
      </c>
      <c r="AD29" s="28">
        <v>18.42761608</v>
      </c>
      <c r="AE29" s="28">
        <v>16.08640999</v>
      </c>
      <c r="AF29" s="28">
        <v>20.752042939999999</v>
      </c>
      <c r="AG29" s="24"/>
      <c r="AH29" s="26">
        <f t="shared" si="5"/>
        <v>612.95641437569509</v>
      </c>
    </row>
    <row r="30" spans="1:34" x14ac:dyDescent="0.2">
      <c r="A30" s="22">
        <v>90</v>
      </c>
      <c r="B30" s="22">
        <v>591</v>
      </c>
      <c r="C30" s="22" t="s">
        <v>45</v>
      </c>
      <c r="D30" s="23">
        <v>1</v>
      </c>
      <c r="E30" s="23" t="s">
        <v>46</v>
      </c>
      <c r="F30" s="23">
        <v>1</v>
      </c>
      <c r="G30" s="22">
        <v>143</v>
      </c>
      <c r="H30" s="22">
        <v>145</v>
      </c>
      <c r="I30" s="22">
        <f t="shared" si="0"/>
        <v>1.44</v>
      </c>
      <c r="J30" s="22"/>
      <c r="K30" s="30">
        <v>80.12</v>
      </c>
      <c r="L30" s="30">
        <v>68.506666666666604</v>
      </c>
      <c r="M30" s="22"/>
      <c r="N30" s="26">
        <f t="shared" si="1"/>
        <v>1.7241379310344844</v>
      </c>
      <c r="O30" s="26">
        <f t="shared" si="2"/>
        <v>1.2295081967213135</v>
      </c>
      <c r="R30" s="24">
        <v>28.939</v>
      </c>
      <c r="S30" s="24"/>
      <c r="T30" s="24">
        <v>2500</v>
      </c>
      <c r="W30" s="31">
        <v>286528</v>
      </c>
      <c r="X30" s="31">
        <v>329483</v>
      </c>
      <c r="Y30" s="31">
        <v>840598</v>
      </c>
      <c r="Z30" s="24"/>
      <c r="AA30" s="26">
        <f t="shared" si="3"/>
        <v>0.71841009297646918</v>
      </c>
      <c r="AB30" s="26"/>
      <c r="AC30" s="26">
        <f t="shared" si="4"/>
        <v>20.436669484135429</v>
      </c>
      <c r="AD30" s="28">
        <v>19.672248700000001</v>
      </c>
      <c r="AE30" s="28">
        <v>17.325512419999999</v>
      </c>
      <c r="AF30" s="28">
        <v>22.01271814</v>
      </c>
      <c r="AG30" s="24"/>
      <c r="AH30" s="26">
        <f t="shared" si="5"/>
        <v>352.78113061338126</v>
      </c>
    </row>
    <row r="31" spans="1:34" x14ac:dyDescent="0.2">
      <c r="A31" s="22">
        <v>90</v>
      </c>
      <c r="B31" s="22">
        <v>591</v>
      </c>
      <c r="C31" s="22" t="s">
        <v>45</v>
      </c>
      <c r="D31" s="23">
        <v>1</v>
      </c>
      <c r="E31" s="23" t="s">
        <v>46</v>
      </c>
      <c r="F31" s="23">
        <v>2</v>
      </c>
      <c r="G31" s="22">
        <v>2</v>
      </c>
      <c r="H31" s="22">
        <v>4</v>
      </c>
      <c r="I31" s="22">
        <f>(150+AVERAGE(G31:H31))/100</f>
        <v>1.53</v>
      </c>
      <c r="J31" s="22"/>
      <c r="K31" s="30">
        <v>85.34</v>
      </c>
      <c r="L31" s="30">
        <v>75.826666666666597</v>
      </c>
      <c r="M31" s="22"/>
      <c r="N31" s="26">
        <f t="shared" si="1"/>
        <v>1.7241379310344844</v>
      </c>
      <c r="O31" s="26">
        <f t="shared" si="2"/>
        <v>1.2295081967213113</v>
      </c>
      <c r="R31" s="24">
        <v>25.326000000000001</v>
      </c>
      <c r="S31" s="24"/>
      <c r="T31" s="24">
        <v>2500</v>
      </c>
      <c r="W31" s="29">
        <v>56647.745999999999</v>
      </c>
      <c r="X31" s="29">
        <v>34017.588000000003</v>
      </c>
      <c r="Y31" s="29">
        <v>99309.808999999994</v>
      </c>
      <c r="Z31" s="24"/>
      <c r="AA31" s="26">
        <f t="shared" si="3"/>
        <v>0.74485673038377853</v>
      </c>
      <c r="AB31" s="26"/>
      <c r="AC31" s="26">
        <f t="shared" si="4"/>
        <v>21.238082738902378</v>
      </c>
      <c r="AD31" s="28">
        <v>20.485549129999999</v>
      </c>
      <c r="AE31" s="28">
        <v>18.170191190000001</v>
      </c>
      <c r="AF31" s="28">
        <v>22.830995720000001</v>
      </c>
      <c r="AG31" s="24"/>
      <c r="AH31" s="26">
        <f t="shared" si="5"/>
        <v>232.33261058605189</v>
      </c>
    </row>
    <row r="32" spans="1:34" x14ac:dyDescent="0.2">
      <c r="A32" s="22">
        <v>90</v>
      </c>
      <c r="B32" s="22">
        <v>591</v>
      </c>
      <c r="C32" s="22" t="s">
        <v>45</v>
      </c>
      <c r="D32" s="23">
        <v>1</v>
      </c>
      <c r="E32" s="23" t="s">
        <v>46</v>
      </c>
      <c r="F32" s="23">
        <v>2</v>
      </c>
      <c r="G32" s="22">
        <v>11</v>
      </c>
      <c r="H32" s="22">
        <v>13</v>
      </c>
      <c r="I32" s="22">
        <f t="shared" ref="I32:I51" si="6">(150+AVERAGE(G32:H32))/100</f>
        <v>1.62</v>
      </c>
      <c r="J32" s="22"/>
      <c r="K32" s="30">
        <v>90.56</v>
      </c>
      <c r="L32" s="30">
        <v>83.146666666666604</v>
      </c>
      <c r="M32" s="22"/>
      <c r="N32" s="26">
        <f t="shared" si="1"/>
        <v>1.724137931034482</v>
      </c>
      <c r="O32" s="26">
        <f t="shared" si="2"/>
        <v>1.2295081967213053</v>
      </c>
      <c r="R32" s="24">
        <v>24.196999999999999</v>
      </c>
      <c r="S32" s="24"/>
      <c r="T32" s="24">
        <v>2500</v>
      </c>
      <c r="W32" s="29">
        <v>184054.64</v>
      </c>
      <c r="X32" s="29">
        <v>80500.209000000003</v>
      </c>
      <c r="Y32" s="29">
        <v>221220.791</v>
      </c>
      <c r="Z32" s="24"/>
      <c r="AA32" s="26">
        <f t="shared" si="3"/>
        <v>0.73319653255822426</v>
      </c>
      <c r="AB32" s="26"/>
      <c r="AC32" s="26">
        <f t="shared" si="4"/>
        <v>20.884743410855279</v>
      </c>
      <c r="AD32" s="28">
        <v>20.133471350000001</v>
      </c>
      <c r="AE32" s="28">
        <v>17.810865540000002</v>
      </c>
      <c r="AF32" s="28">
        <v>22.51851735</v>
      </c>
      <c r="AG32" s="24"/>
      <c r="AH32" s="26">
        <f t="shared" si="5"/>
        <v>169.37029820672706</v>
      </c>
    </row>
    <row r="33" spans="1:34" x14ac:dyDescent="0.2">
      <c r="A33" s="22">
        <v>90</v>
      </c>
      <c r="B33" s="22">
        <v>591</v>
      </c>
      <c r="C33" s="22" t="s">
        <v>45</v>
      </c>
      <c r="D33" s="23">
        <v>1</v>
      </c>
      <c r="E33" s="23" t="s">
        <v>46</v>
      </c>
      <c r="F33" s="23">
        <v>2</v>
      </c>
      <c r="G33" s="22">
        <v>22</v>
      </c>
      <c r="H33" s="22">
        <v>24</v>
      </c>
      <c r="I33" s="22">
        <f t="shared" si="6"/>
        <v>1.73</v>
      </c>
      <c r="J33" s="22"/>
      <c r="K33" s="30">
        <v>96.94</v>
      </c>
      <c r="L33" s="30">
        <v>92.093333333333305</v>
      </c>
      <c r="M33" s="22"/>
      <c r="N33" s="26">
        <f t="shared" si="1"/>
        <v>1.7241379310344809</v>
      </c>
      <c r="O33" s="26">
        <f t="shared" si="2"/>
        <v>1.2295081967213051</v>
      </c>
      <c r="R33" s="24">
        <v>23.044</v>
      </c>
      <c r="S33" s="24"/>
      <c r="T33" s="24">
        <v>2500</v>
      </c>
      <c r="W33" s="29">
        <v>212733.962</v>
      </c>
      <c r="X33" s="29">
        <v>169549.41899999999</v>
      </c>
      <c r="Y33" s="29">
        <v>478614.23100000003</v>
      </c>
      <c r="Z33" s="24"/>
      <c r="AA33" s="26">
        <f t="shared" si="3"/>
        <v>0.73841572417706547</v>
      </c>
      <c r="AB33" s="26"/>
      <c r="AC33" s="26">
        <f t="shared" si="4"/>
        <v>21.042900732638344</v>
      </c>
      <c r="AD33" s="28">
        <v>20.301882379999999</v>
      </c>
      <c r="AE33" s="28">
        <v>17.971713680000001</v>
      </c>
      <c r="AF33" s="28">
        <v>22.633548430000001</v>
      </c>
      <c r="AG33" s="24"/>
      <c r="AH33" s="26">
        <f t="shared" si="5"/>
        <v>330.54453790886157</v>
      </c>
    </row>
    <row r="34" spans="1:34" x14ac:dyDescent="0.2">
      <c r="A34" s="22">
        <v>90</v>
      </c>
      <c r="B34" s="22">
        <v>591</v>
      </c>
      <c r="C34" s="22" t="s">
        <v>45</v>
      </c>
      <c r="D34" s="23">
        <v>1</v>
      </c>
      <c r="E34" s="23" t="s">
        <v>46</v>
      </c>
      <c r="F34" s="23">
        <v>2</v>
      </c>
      <c r="G34" s="22">
        <v>27</v>
      </c>
      <c r="H34" s="22">
        <v>29</v>
      </c>
      <c r="I34" s="22">
        <f t="shared" si="6"/>
        <v>1.78</v>
      </c>
      <c r="J34" s="22"/>
      <c r="K34" s="30">
        <v>99.84</v>
      </c>
      <c r="L34" s="30">
        <v>96.16</v>
      </c>
      <c r="M34" s="22"/>
      <c r="N34" s="26">
        <f t="shared" si="1"/>
        <v>1.7241379310344844</v>
      </c>
      <c r="O34" s="26">
        <f t="shared" si="2"/>
        <v>1.2295081967213113</v>
      </c>
      <c r="R34" s="24">
        <v>25.46</v>
      </c>
      <c r="S34" s="24"/>
      <c r="T34" s="24">
        <v>2500</v>
      </c>
      <c r="W34" s="29">
        <v>77625.661999999997</v>
      </c>
      <c r="X34" s="29">
        <v>54878.962</v>
      </c>
      <c r="Y34" s="29">
        <v>168286.546</v>
      </c>
      <c r="Z34" s="24"/>
      <c r="AA34" s="26">
        <f t="shared" si="3"/>
        <v>0.75408851263879006</v>
      </c>
      <c r="AB34" s="26"/>
      <c r="AC34" s="26">
        <f t="shared" si="4"/>
        <v>21.517833716326969</v>
      </c>
      <c r="AD34" s="28">
        <v>20.760111259999999</v>
      </c>
      <c r="AE34" s="28">
        <v>18.42400834</v>
      </c>
      <c r="AF34" s="28">
        <v>23.12545823</v>
      </c>
      <c r="AG34" s="24"/>
      <c r="AH34" s="26">
        <f t="shared" si="5"/>
        <v>282.29511585288606</v>
      </c>
    </row>
    <row r="35" spans="1:34" x14ac:dyDescent="0.2">
      <c r="A35" s="22">
        <v>90</v>
      </c>
      <c r="B35" s="22">
        <v>591</v>
      </c>
      <c r="C35" s="22" t="s">
        <v>45</v>
      </c>
      <c r="D35" s="23">
        <v>1</v>
      </c>
      <c r="E35" s="23" t="s">
        <v>46</v>
      </c>
      <c r="F35" s="23">
        <v>2</v>
      </c>
      <c r="G35" s="22">
        <v>36</v>
      </c>
      <c r="H35" s="22">
        <v>38</v>
      </c>
      <c r="I35" s="22">
        <f t="shared" si="6"/>
        <v>1.87</v>
      </c>
      <c r="J35" s="22"/>
      <c r="K35" s="30">
        <v>105.06</v>
      </c>
      <c r="L35" s="30">
        <v>103.48</v>
      </c>
      <c r="M35" s="22"/>
      <c r="N35" s="26">
        <f t="shared" si="1"/>
        <v>1.724137931034476</v>
      </c>
      <c r="O35" s="26">
        <f t="shared" si="2"/>
        <v>1.2295081967213091</v>
      </c>
      <c r="R35" s="24">
        <v>22.618000000000002</v>
      </c>
      <c r="S35" s="18"/>
      <c r="T35" s="24">
        <v>2500</v>
      </c>
      <c r="W35" s="29">
        <v>76266.611000000004</v>
      </c>
      <c r="X35" s="29">
        <v>39240.205999999998</v>
      </c>
      <c r="Y35" s="29">
        <v>119779.283</v>
      </c>
      <c r="Z35" s="24"/>
      <c r="AA35" s="26">
        <f t="shared" si="3"/>
        <v>0.75323649794900294</v>
      </c>
      <c r="AB35" s="26"/>
      <c r="AC35" s="26">
        <f t="shared" si="4"/>
        <v>21.492015089363722</v>
      </c>
      <c r="AD35" s="28">
        <v>20.751971229999999</v>
      </c>
      <c r="AE35" s="28">
        <v>18.39664084</v>
      </c>
      <c r="AF35" s="28">
        <v>23.125847</v>
      </c>
      <c r="AG35" s="24"/>
      <c r="AH35" s="26">
        <f t="shared" si="5"/>
        <v>230.46326700453372</v>
      </c>
    </row>
    <row r="36" spans="1:34" x14ac:dyDescent="0.2">
      <c r="A36" s="22">
        <v>90</v>
      </c>
      <c r="B36" s="22">
        <v>591</v>
      </c>
      <c r="C36" s="22" t="s">
        <v>45</v>
      </c>
      <c r="D36" s="23">
        <v>1</v>
      </c>
      <c r="E36" s="23" t="s">
        <v>46</v>
      </c>
      <c r="F36" s="23">
        <v>2</v>
      </c>
      <c r="G36" s="22">
        <v>42</v>
      </c>
      <c r="H36" s="22">
        <v>44</v>
      </c>
      <c r="I36" s="22">
        <f t="shared" si="6"/>
        <v>1.93</v>
      </c>
      <c r="J36" s="22"/>
      <c r="K36" s="30">
        <v>108.54</v>
      </c>
      <c r="L36" s="30">
        <v>108.36</v>
      </c>
      <c r="M36" s="22"/>
      <c r="N36" s="26">
        <f t="shared" si="1"/>
        <v>1.7241379310344893</v>
      </c>
      <c r="O36" s="26">
        <f t="shared" si="2"/>
        <v>1.2295081967213137</v>
      </c>
      <c r="R36" s="24">
        <v>23.641000000000002</v>
      </c>
      <c r="S36" s="24"/>
      <c r="T36" s="24">
        <v>2500</v>
      </c>
      <c r="W36" s="29">
        <v>192595.179</v>
      </c>
      <c r="X36" s="29">
        <v>116721.44899999999</v>
      </c>
      <c r="Y36" s="29">
        <v>334983.22399999999</v>
      </c>
      <c r="Z36" s="24"/>
      <c r="AA36" s="26">
        <f t="shared" si="3"/>
        <v>0.74159787140391176</v>
      </c>
      <c r="AB36" s="26"/>
      <c r="AC36" s="26">
        <f t="shared" si="4"/>
        <v>21.139329436482171</v>
      </c>
      <c r="AD36" s="28">
        <v>20.400176609999999</v>
      </c>
      <c r="AE36" s="28">
        <v>18.034712280000001</v>
      </c>
      <c r="AF36" s="28">
        <v>22.771898950000001</v>
      </c>
      <c r="AG36" s="24"/>
      <c r="AH36" s="26">
        <f t="shared" si="5"/>
        <v>248.01807785862985</v>
      </c>
    </row>
    <row r="37" spans="1:34" x14ac:dyDescent="0.2">
      <c r="A37" s="22">
        <v>90</v>
      </c>
      <c r="B37" s="22">
        <v>591</v>
      </c>
      <c r="C37" s="22" t="s">
        <v>45</v>
      </c>
      <c r="D37" s="23">
        <v>1</v>
      </c>
      <c r="E37" s="23" t="s">
        <v>46</v>
      </c>
      <c r="F37" s="23">
        <v>2</v>
      </c>
      <c r="G37" s="22">
        <v>45</v>
      </c>
      <c r="H37" s="22">
        <v>47</v>
      </c>
      <c r="I37" s="22">
        <f t="shared" si="6"/>
        <v>1.96</v>
      </c>
      <c r="J37" s="22"/>
      <c r="K37" s="30">
        <v>110.28</v>
      </c>
      <c r="L37" s="30">
        <v>110.8</v>
      </c>
      <c r="M37" s="22"/>
      <c r="N37" s="26">
        <f t="shared" si="1"/>
        <v>1.7241379310344778</v>
      </c>
      <c r="O37" s="26">
        <f t="shared" si="2"/>
        <v>1.2295081967213803</v>
      </c>
      <c r="R37" s="22">
        <v>25.623999999999999</v>
      </c>
      <c r="S37" s="22"/>
      <c r="T37" s="24">
        <v>2500</v>
      </c>
      <c r="W37" s="29">
        <v>103338.13499999999</v>
      </c>
      <c r="X37" s="29">
        <v>61971.964</v>
      </c>
      <c r="Y37" s="29">
        <v>197805.53200000001</v>
      </c>
      <c r="Z37" s="24"/>
      <c r="AA37" s="26">
        <f t="shared" si="3"/>
        <v>0.76144213815965023</v>
      </c>
      <c r="AB37" s="26"/>
      <c r="AC37" s="26">
        <f t="shared" si="4"/>
        <v>21.740670853322733</v>
      </c>
      <c r="AD37" s="28">
        <v>21.00455758</v>
      </c>
      <c r="AE37" s="28">
        <v>18.648047030000001</v>
      </c>
      <c r="AF37" s="28">
        <v>23.365447069999998</v>
      </c>
      <c r="AG37" s="24"/>
      <c r="AH37" s="26">
        <f t="shared" si="5"/>
        <v>245.26410341796566</v>
      </c>
    </row>
    <row r="38" spans="1:34" x14ac:dyDescent="0.2">
      <c r="A38" s="22">
        <v>90</v>
      </c>
      <c r="B38" s="22">
        <v>591</v>
      </c>
      <c r="C38" s="22" t="s">
        <v>45</v>
      </c>
      <c r="D38" s="23">
        <v>1</v>
      </c>
      <c r="E38" s="23" t="s">
        <v>46</v>
      </c>
      <c r="F38" s="23">
        <v>2</v>
      </c>
      <c r="G38" s="22">
        <v>52</v>
      </c>
      <c r="H38" s="22">
        <v>54</v>
      </c>
      <c r="I38" s="22">
        <f t="shared" si="6"/>
        <v>2.0299999999999998</v>
      </c>
      <c r="J38" s="22"/>
      <c r="K38" s="30">
        <v>114.34</v>
      </c>
      <c r="L38" s="30">
        <v>116.493333333333</v>
      </c>
      <c r="M38" s="22"/>
      <c r="N38" s="26">
        <f t="shared" si="1"/>
        <v>1.7241379310344893</v>
      </c>
      <c r="O38" s="26">
        <f t="shared" si="2"/>
        <v>1.2295081967210559</v>
      </c>
      <c r="R38" s="24">
        <v>23.872</v>
      </c>
      <c r="S38" s="24"/>
      <c r="T38" s="24">
        <v>2500</v>
      </c>
      <c r="W38" s="29">
        <v>196361.965</v>
      </c>
      <c r="X38" s="29">
        <v>48779.315000000002</v>
      </c>
      <c r="Y38" s="29">
        <v>188564.73800000001</v>
      </c>
      <c r="Z38" s="24"/>
      <c r="AA38" s="26">
        <f t="shared" si="3"/>
        <v>0.79447846118984078</v>
      </c>
      <c r="AB38" s="26"/>
      <c r="AC38" s="26">
        <f t="shared" si="4"/>
        <v>22.741771551207293</v>
      </c>
      <c r="AD38" s="28">
        <v>22.01035246</v>
      </c>
      <c r="AE38" s="28">
        <v>19.663637489999999</v>
      </c>
      <c r="AF38" s="28">
        <v>24.521892690000001</v>
      </c>
      <c r="AG38" s="24"/>
      <c r="AH38" s="26">
        <f t="shared" si="5"/>
        <v>126.58206834383662</v>
      </c>
    </row>
    <row r="39" spans="1:34" x14ac:dyDescent="0.2">
      <c r="A39" s="22">
        <v>90</v>
      </c>
      <c r="B39" s="22">
        <v>591</v>
      </c>
      <c r="C39" s="22" t="s">
        <v>45</v>
      </c>
      <c r="D39" s="23">
        <v>1</v>
      </c>
      <c r="E39" s="23" t="s">
        <v>46</v>
      </c>
      <c r="F39" s="23">
        <v>2</v>
      </c>
      <c r="G39" s="22">
        <v>54</v>
      </c>
      <c r="H39" s="22">
        <v>56</v>
      </c>
      <c r="I39" s="22">
        <f t="shared" si="6"/>
        <v>2.0499999999999998</v>
      </c>
      <c r="J39" s="22"/>
      <c r="K39" s="30">
        <v>115.5</v>
      </c>
      <c r="L39" s="30">
        <v>118.12</v>
      </c>
      <c r="M39" s="22"/>
      <c r="N39" s="26">
        <f t="shared" si="1"/>
        <v>1.7241379310344824</v>
      </c>
      <c r="O39" s="26">
        <f t="shared" si="2"/>
        <v>1.2295081967213137</v>
      </c>
      <c r="R39" s="22">
        <v>25.866999999999997</v>
      </c>
      <c r="S39" s="22"/>
      <c r="T39" s="24">
        <v>2500</v>
      </c>
      <c r="W39" s="29">
        <v>89746.732999999993</v>
      </c>
      <c r="X39" s="29">
        <v>30527.584999999999</v>
      </c>
      <c r="Y39" s="29">
        <v>133997.535</v>
      </c>
      <c r="Z39" s="24"/>
      <c r="AA39" s="26">
        <f t="shared" si="3"/>
        <v>0.81445031008030877</v>
      </c>
      <c r="AB39" s="26"/>
      <c r="AC39" s="26">
        <f t="shared" si="4"/>
        <v>23.346979093342689</v>
      </c>
      <c r="AD39" s="28">
        <v>22.641655239999999</v>
      </c>
      <c r="AE39" s="28">
        <v>20.248411059999999</v>
      </c>
      <c r="AF39" s="28">
        <v>25.320475269999999</v>
      </c>
      <c r="AG39" s="24"/>
      <c r="AH39" s="26">
        <f t="shared" si="5"/>
        <v>177.17706928261958</v>
      </c>
    </row>
    <row r="40" spans="1:34" x14ac:dyDescent="0.2">
      <c r="A40" s="22">
        <v>90</v>
      </c>
      <c r="B40" s="22">
        <v>591</v>
      </c>
      <c r="C40" s="22" t="s">
        <v>45</v>
      </c>
      <c r="D40" s="23">
        <v>1</v>
      </c>
      <c r="E40" s="23" t="s">
        <v>46</v>
      </c>
      <c r="F40" s="23">
        <v>2</v>
      </c>
      <c r="G40" s="22">
        <v>60</v>
      </c>
      <c r="H40" s="22">
        <v>62</v>
      </c>
      <c r="I40" s="22">
        <f t="shared" si="6"/>
        <v>2.11</v>
      </c>
      <c r="J40" s="22"/>
      <c r="K40" s="30">
        <v>118.98</v>
      </c>
      <c r="L40" s="30">
        <v>123</v>
      </c>
      <c r="M40" s="22" t="s">
        <v>45</v>
      </c>
      <c r="N40" s="26">
        <f t="shared" si="1"/>
        <v>1.7241379310344893</v>
      </c>
      <c r="O40" s="26">
        <f t="shared" si="2"/>
        <v>1.4117647058830152</v>
      </c>
      <c r="R40" s="22">
        <v>23.855</v>
      </c>
      <c r="S40" s="22"/>
      <c r="T40" s="24">
        <v>2500</v>
      </c>
      <c r="W40" s="29">
        <v>113619.039</v>
      </c>
      <c r="X40" s="29">
        <v>19742.047999999999</v>
      </c>
      <c r="Y40" s="29">
        <v>113071.473</v>
      </c>
      <c r="Z40" s="24"/>
      <c r="AA40" s="26">
        <f t="shared" si="3"/>
        <v>0.85135513424118914</v>
      </c>
      <c r="AB40" s="26"/>
      <c r="AC40" s="26">
        <f t="shared" si="4"/>
        <v>24.465307098217849</v>
      </c>
      <c r="AD40" s="28">
        <v>23.911190040000001</v>
      </c>
      <c r="AE40" s="28">
        <v>21.421503510000001</v>
      </c>
      <c r="AF40" s="28">
        <v>27.223024949999999</v>
      </c>
      <c r="AG40" s="24"/>
      <c r="AH40" s="26">
        <f t="shared" si="5"/>
        <v>122.50442226205092</v>
      </c>
    </row>
    <row r="41" spans="1:34" x14ac:dyDescent="0.2">
      <c r="A41" s="22">
        <v>90</v>
      </c>
      <c r="B41" s="22">
        <v>591</v>
      </c>
      <c r="C41" s="22" t="s">
        <v>45</v>
      </c>
      <c r="D41" s="23">
        <v>1</v>
      </c>
      <c r="E41" s="23" t="s">
        <v>46</v>
      </c>
      <c r="F41" s="23">
        <v>2</v>
      </c>
      <c r="G41" s="22">
        <v>62</v>
      </c>
      <c r="H41" s="22">
        <v>64</v>
      </c>
      <c r="I41" s="22">
        <f t="shared" si="6"/>
        <v>2.13</v>
      </c>
      <c r="J41" s="22"/>
      <c r="K41" s="30">
        <v>120.14</v>
      </c>
      <c r="L41" s="30">
        <v>124.416666666666</v>
      </c>
      <c r="M41" s="22"/>
      <c r="N41" s="26">
        <f t="shared" si="1"/>
        <v>1.7241379310344795</v>
      </c>
      <c r="O41" s="26">
        <f t="shared" si="2"/>
        <v>1.4117647058821969</v>
      </c>
      <c r="R41" s="24">
        <v>23.928999999999998</v>
      </c>
      <c r="S41" s="18"/>
      <c r="T41" s="24">
        <v>2500</v>
      </c>
      <c r="W41" s="29">
        <v>69555.985000000001</v>
      </c>
      <c r="X41" s="29">
        <v>12644.251</v>
      </c>
      <c r="Y41" s="29">
        <v>67096.547000000006</v>
      </c>
      <c r="Z41" s="24"/>
      <c r="AA41" s="26">
        <f t="shared" si="3"/>
        <v>0.84143310178561292</v>
      </c>
      <c r="AB41" s="26"/>
      <c r="AC41" s="26">
        <f t="shared" si="4"/>
        <v>24.164639448048874</v>
      </c>
      <c r="AD41" s="28">
        <v>23.548006730000001</v>
      </c>
      <c r="AE41" s="28">
        <v>21.139290540000001</v>
      </c>
      <c r="AF41" s="28">
        <v>26.596736450000002</v>
      </c>
      <c r="AG41" s="24"/>
      <c r="AH41" s="26">
        <f t="shared" si="5"/>
        <v>119.77371807315602</v>
      </c>
    </row>
    <row r="42" spans="1:34" x14ac:dyDescent="0.2">
      <c r="A42" s="22">
        <v>90</v>
      </c>
      <c r="B42" s="22">
        <v>591</v>
      </c>
      <c r="C42" s="22" t="s">
        <v>45</v>
      </c>
      <c r="D42" s="23">
        <v>1</v>
      </c>
      <c r="E42" s="23" t="s">
        <v>46</v>
      </c>
      <c r="F42" s="23">
        <v>2</v>
      </c>
      <c r="G42" s="22">
        <v>66</v>
      </c>
      <c r="H42" s="22">
        <v>68.5</v>
      </c>
      <c r="I42" s="22">
        <f t="shared" si="6"/>
        <v>2.1724999999999999</v>
      </c>
      <c r="J42" s="22"/>
      <c r="K42" s="30">
        <v>122.605</v>
      </c>
      <c r="L42" s="30">
        <v>127.427083333333</v>
      </c>
      <c r="M42" s="22"/>
      <c r="N42" s="26">
        <f t="shared" si="1"/>
        <v>1.7241379310344891</v>
      </c>
      <c r="O42" s="26">
        <f t="shared" si="2"/>
        <v>1.4117647058823564</v>
      </c>
      <c r="R42" s="22">
        <v>20.625</v>
      </c>
      <c r="S42" s="22"/>
      <c r="T42" s="24">
        <v>2500</v>
      </c>
      <c r="W42" s="29">
        <v>112622.636</v>
      </c>
      <c r="X42" s="29">
        <v>24813.61</v>
      </c>
      <c r="Y42" s="29">
        <v>119394.73699999999</v>
      </c>
      <c r="Z42" s="24"/>
      <c r="AA42" s="26">
        <f t="shared" si="3"/>
        <v>0.82793222087206908</v>
      </c>
      <c r="AB42" s="26"/>
      <c r="AC42" s="26">
        <f t="shared" si="4"/>
        <v>23.75552184460815</v>
      </c>
      <c r="AD42" s="28">
        <v>23.068468549999999</v>
      </c>
      <c r="AE42" s="28">
        <v>20.668887349999999</v>
      </c>
      <c r="AF42" s="28">
        <v>25.889202820000001</v>
      </c>
      <c r="AG42" s="24"/>
      <c r="AH42" s="26">
        <f t="shared" si="5"/>
        <v>155.2068061731714</v>
      </c>
    </row>
    <row r="43" spans="1:34" x14ac:dyDescent="0.2">
      <c r="A43" s="22">
        <v>90</v>
      </c>
      <c r="B43" s="22">
        <v>591</v>
      </c>
      <c r="C43" s="22" t="s">
        <v>45</v>
      </c>
      <c r="D43" s="23">
        <v>1</v>
      </c>
      <c r="E43" s="23" t="s">
        <v>46</v>
      </c>
      <c r="F43" s="23">
        <v>2</v>
      </c>
      <c r="G43" s="22">
        <v>70</v>
      </c>
      <c r="H43" s="22">
        <v>72</v>
      </c>
      <c r="I43" s="22">
        <f t="shared" si="6"/>
        <v>2.21</v>
      </c>
      <c r="J43" s="22"/>
      <c r="K43" s="30">
        <v>124.78</v>
      </c>
      <c r="L43" s="30">
        <v>130.083333333333</v>
      </c>
      <c r="M43" s="22"/>
      <c r="N43" s="26">
        <f t="shared" si="1"/>
        <v>1.7241379310350731</v>
      </c>
      <c r="O43" s="26">
        <f t="shared" si="2"/>
        <v>1.4117647058826124</v>
      </c>
      <c r="R43" s="24">
        <v>16.283000000000001</v>
      </c>
      <c r="S43" s="24"/>
      <c r="T43" s="24">
        <v>2500</v>
      </c>
      <c r="W43" s="29">
        <v>526528.1</v>
      </c>
      <c r="X43" s="29">
        <v>38406.623</v>
      </c>
      <c r="Y43" s="29">
        <v>165696.25099999999</v>
      </c>
      <c r="Z43" s="24"/>
      <c r="AA43" s="26">
        <f t="shared" si="3"/>
        <v>0.8118271328212654</v>
      </c>
      <c r="AB43" s="26"/>
      <c r="AC43" s="26">
        <f t="shared" si="4"/>
        <v>23.267488873371676</v>
      </c>
      <c r="AD43" s="28">
        <v>22.534310250000001</v>
      </c>
      <c r="AE43" s="28">
        <v>20.150168910000001</v>
      </c>
      <c r="AF43" s="28">
        <v>25.220973170000001</v>
      </c>
      <c r="AG43" s="24"/>
      <c r="AH43" s="26">
        <f t="shared" si="5"/>
        <v>59.515920111026084</v>
      </c>
    </row>
    <row r="44" spans="1:34" x14ac:dyDescent="0.2">
      <c r="A44" s="22">
        <v>90</v>
      </c>
      <c r="B44" s="22">
        <v>591</v>
      </c>
      <c r="C44" s="22" t="s">
        <v>45</v>
      </c>
      <c r="D44" s="23">
        <v>1</v>
      </c>
      <c r="E44" s="23" t="s">
        <v>46</v>
      </c>
      <c r="F44" s="23">
        <v>2</v>
      </c>
      <c r="G44" s="22">
        <v>75</v>
      </c>
      <c r="H44" s="22">
        <v>77</v>
      </c>
      <c r="I44" s="22">
        <f t="shared" si="6"/>
        <v>2.2599999999999998</v>
      </c>
      <c r="J44" s="22"/>
      <c r="K44" s="30">
        <v>127.679999999999</v>
      </c>
      <c r="L44" s="30">
        <v>133.62499999999901</v>
      </c>
      <c r="M44" s="22"/>
      <c r="N44" s="26">
        <f t="shared" si="1"/>
        <v>1.7241379310335165</v>
      </c>
      <c r="O44" s="26">
        <f t="shared" si="2"/>
        <v>1.4117647058817038</v>
      </c>
      <c r="R44" s="22">
        <v>24.323</v>
      </c>
      <c r="S44" s="22"/>
      <c r="T44" s="24">
        <v>2500</v>
      </c>
      <c r="W44" s="29">
        <v>98896.539000000004</v>
      </c>
      <c r="X44" s="29">
        <v>127516.538</v>
      </c>
      <c r="Y44" s="29">
        <v>372981.19</v>
      </c>
      <c r="Z44" s="24"/>
      <c r="AA44" s="26">
        <f t="shared" si="3"/>
        <v>0.74522054573642338</v>
      </c>
      <c r="AB44" s="26"/>
      <c r="AC44" s="26">
        <f t="shared" si="4"/>
        <v>21.249107446558281</v>
      </c>
      <c r="AD44" s="28">
        <v>20.479759229999999</v>
      </c>
      <c r="AE44" s="28">
        <v>18.13732474</v>
      </c>
      <c r="AF44" s="28">
        <v>22.873319649999999</v>
      </c>
      <c r="AG44" s="24"/>
      <c r="AH44" s="26">
        <f t="shared" si="5"/>
        <v>520.16830481586135</v>
      </c>
    </row>
    <row r="45" spans="1:34" x14ac:dyDescent="0.2">
      <c r="A45" s="22">
        <v>90</v>
      </c>
      <c r="B45" s="22">
        <v>591</v>
      </c>
      <c r="C45" s="22" t="s">
        <v>45</v>
      </c>
      <c r="D45" s="23">
        <v>1</v>
      </c>
      <c r="E45" s="23" t="s">
        <v>46</v>
      </c>
      <c r="F45" s="23">
        <v>2</v>
      </c>
      <c r="G45" s="22">
        <v>78</v>
      </c>
      <c r="H45" s="22">
        <v>80</v>
      </c>
      <c r="I45" s="22">
        <f t="shared" si="6"/>
        <v>2.29</v>
      </c>
      <c r="J45" s="22"/>
      <c r="K45" s="30">
        <v>129.41999999999999</v>
      </c>
      <c r="L45" s="30">
        <v>135.75</v>
      </c>
      <c r="M45" s="22"/>
      <c r="N45" s="26">
        <f t="shared" si="1"/>
        <v>1.1961093585702773</v>
      </c>
      <c r="O45" s="26">
        <f t="shared" si="2"/>
        <v>1.4117647058827363</v>
      </c>
      <c r="R45" s="24">
        <v>28.285</v>
      </c>
      <c r="S45" s="24"/>
      <c r="T45" s="24">
        <v>2500</v>
      </c>
      <c r="W45" s="29">
        <v>69472.864000000001</v>
      </c>
      <c r="X45" s="29">
        <v>174602.546</v>
      </c>
      <c r="Y45" s="29">
        <v>407169.70600000001</v>
      </c>
      <c r="Z45" s="24"/>
      <c r="AA45" s="26">
        <f t="shared" si="3"/>
        <v>0.69987818188344952</v>
      </c>
      <c r="AB45" s="26"/>
      <c r="AC45" s="26">
        <f t="shared" si="4"/>
        <v>19.875096420710591</v>
      </c>
      <c r="AD45" s="28">
        <v>19.11944106</v>
      </c>
      <c r="AE45" s="28">
        <v>16.79704555</v>
      </c>
      <c r="AF45" s="28">
        <v>21.48758909</v>
      </c>
      <c r="AG45" s="24"/>
      <c r="AH45" s="26">
        <f t="shared" si="5"/>
        <v>740.15320853967239</v>
      </c>
    </row>
    <row r="46" spans="1:34" x14ac:dyDescent="0.2">
      <c r="A46" s="22">
        <v>90</v>
      </c>
      <c r="B46" s="22">
        <v>591</v>
      </c>
      <c r="C46" s="22" t="s">
        <v>45</v>
      </c>
      <c r="D46" s="23">
        <v>1</v>
      </c>
      <c r="E46" s="23" t="s">
        <v>46</v>
      </c>
      <c r="F46" s="23">
        <v>2</v>
      </c>
      <c r="G46" s="22">
        <v>81</v>
      </c>
      <c r="H46" s="22">
        <v>84</v>
      </c>
      <c r="I46" s="22">
        <f t="shared" si="6"/>
        <v>2.3250000000000002</v>
      </c>
      <c r="J46" s="22"/>
      <c r="K46" s="30">
        <v>132.34615384615299</v>
      </c>
      <c r="L46" s="30">
        <v>138.229166666666</v>
      </c>
      <c r="M46" s="22"/>
      <c r="N46" s="26">
        <f t="shared" si="1"/>
        <v>1.065573770491725</v>
      </c>
      <c r="O46" s="26">
        <f t="shared" si="2"/>
        <v>1.4117647058818192</v>
      </c>
      <c r="R46" s="22">
        <v>23.762</v>
      </c>
      <c r="S46" s="22"/>
      <c r="T46" s="24">
        <v>2500</v>
      </c>
      <c r="W46" s="29">
        <v>118917.713</v>
      </c>
      <c r="X46" s="29">
        <v>17108.812999999998</v>
      </c>
      <c r="Y46" s="29">
        <v>47487.252999999997</v>
      </c>
      <c r="Z46" s="24"/>
      <c r="AA46" s="26">
        <f t="shared" si="3"/>
        <v>0.73514156419370802</v>
      </c>
      <c r="AB46" s="26"/>
      <c r="AC46" s="26">
        <f t="shared" si="4"/>
        <v>20.943683763445694</v>
      </c>
      <c r="AD46" s="28">
        <v>20.197572310000002</v>
      </c>
      <c r="AE46" s="28">
        <v>17.854891460000001</v>
      </c>
      <c r="AF46" s="28">
        <v>22.552771719999999</v>
      </c>
      <c r="AG46" s="24"/>
      <c r="AH46" s="26">
        <f t="shared" si="5"/>
        <v>57.15003995654358</v>
      </c>
    </row>
    <row r="47" spans="1:34" x14ac:dyDescent="0.2">
      <c r="A47" s="22">
        <v>90</v>
      </c>
      <c r="B47" s="22">
        <v>591</v>
      </c>
      <c r="C47" s="22" t="s">
        <v>45</v>
      </c>
      <c r="D47" s="23">
        <v>1</v>
      </c>
      <c r="E47" s="23" t="s">
        <v>46</v>
      </c>
      <c r="F47" s="23">
        <v>2</v>
      </c>
      <c r="G47" s="22">
        <v>84</v>
      </c>
      <c r="H47" s="22">
        <v>86</v>
      </c>
      <c r="I47" s="22">
        <f t="shared" si="6"/>
        <v>2.35</v>
      </c>
      <c r="J47" s="22"/>
      <c r="K47" s="30">
        <v>134.692307692307</v>
      </c>
      <c r="L47" s="30">
        <v>140</v>
      </c>
      <c r="M47" s="22" t="s">
        <v>45</v>
      </c>
      <c r="N47" s="26">
        <f t="shared" si="1"/>
        <v>1.065573770491725</v>
      </c>
      <c r="O47" s="26">
        <f t="shared" si="2"/>
        <v>1.1764705882352899</v>
      </c>
      <c r="R47" s="24">
        <v>27.882000000000001</v>
      </c>
      <c r="S47" s="24"/>
      <c r="T47" s="24">
        <v>2500</v>
      </c>
      <c r="W47" s="29">
        <v>77719.744000000006</v>
      </c>
      <c r="X47" s="29">
        <v>241414.696</v>
      </c>
      <c r="Y47" s="29">
        <v>522495.31800000003</v>
      </c>
      <c r="Z47" s="24"/>
      <c r="AA47" s="26">
        <f t="shared" si="3"/>
        <v>0.6839749557203737</v>
      </c>
      <c r="AB47" s="26"/>
      <c r="AC47" s="26">
        <f t="shared" si="4"/>
        <v>19.393180476374958</v>
      </c>
      <c r="AD47" s="28">
        <v>18.631990980000001</v>
      </c>
      <c r="AE47" s="28">
        <v>16.281965240000002</v>
      </c>
      <c r="AF47" s="28">
        <v>20.97749271</v>
      </c>
      <c r="AG47" s="24"/>
      <c r="AH47" s="26">
        <f t="shared" si="5"/>
        <v>881.3064073373547</v>
      </c>
    </row>
    <row r="48" spans="1:34" x14ac:dyDescent="0.2">
      <c r="A48" s="22">
        <v>90</v>
      </c>
      <c r="B48" s="22">
        <v>591</v>
      </c>
      <c r="C48" s="22" t="s">
        <v>45</v>
      </c>
      <c r="D48" s="23">
        <v>1</v>
      </c>
      <c r="E48" s="23" t="s">
        <v>46</v>
      </c>
      <c r="F48" s="23">
        <v>2</v>
      </c>
      <c r="G48" s="22">
        <v>86</v>
      </c>
      <c r="H48" s="22">
        <v>89</v>
      </c>
      <c r="I48" s="22">
        <f t="shared" si="6"/>
        <v>2.375</v>
      </c>
      <c r="J48" s="22"/>
      <c r="K48" s="30">
        <v>137.03846153846101</v>
      </c>
      <c r="L48" s="30">
        <v>142.125</v>
      </c>
      <c r="M48" s="22"/>
      <c r="N48" s="26">
        <f t="shared" si="1"/>
        <v>1.0655737704917378</v>
      </c>
      <c r="O48" s="26">
        <f t="shared" si="2"/>
        <v>1.1764705882358406</v>
      </c>
      <c r="R48" s="22">
        <v>21.832000000000001</v>
      </c>
      <c r="S48" s="22"/>
      <c r="T48" s="24">
        <v>2500</v>
      </c>
      <c r="W48" s="29">
        <v>100018.579</v>
      </c>
      <c r="X48" s="29">
        <v>324697.15899999999</v>
      </c>
      <c r="Y48" s="29">
        <v>722184.33</v>
      </c>
      <c r="Z48" s="24"/>
      <c r="AA48" s="26">
        <f t="shared" si="3"/>
        <v>0.68984344225041505</v>
      </c>
      <c r="AB48" s="26"/>
      <c r="AC48" s="26">
        <f t="shared" si="4"/>
        <v>19.571013401527726</v>
      </c>
      <c r="AD48" s="28">
        <v>18.821867040000001</v>
      </c>
      <c r="AE48" s="28">
        <v>16.50668714</v>
      </c>
      <c r="AF48" s="28">
        <v>21.139521869999999</v>
      </c>
      <c r="AG48" s="24"/>
      <c r="AH48" s="26">
        <f t="shared" si="5"/>
        <v>1198.5697886332241</v>
      </c>
    </row>
    <row r="49" spans="1:34" x14ac:dyDescent="0.2">
      <c r="A49" s="22">
        <v>90</v>
      </c>
      <c r="B49" s="22">
        <v>591</v>
      </c>
      <c r="C49" s="22" t="s">
        <v>45</v>
      </c>
      <c r="D49" s="23">
        <v>1</v>
      </c>
      <c r="E49" s="23" t="s">
        <v>46</v>
      </c>
      <c r="F49" s="23">
        <v>2</v>
      </c>
      <c r="G49" s="22">
        <v>89</v>
      </c>
      <c r="H49" s="22">
        <v>91</v>
      </c>
      <c r="I49" s="22">
        <f t="shared" si="6"/>
        <v>2.4</v>
      </c>
      <c r="J49" s="22"/>
      <c r="K49" s="30">
        <v>139.38461538461499</v>
      </c>
      <c r="L49" s="30">
        <v>144.24999999999901</v>
      </c>
      <c r="M49" s="22"/>
      <c r="N49" s="26">
        <f t="shared" si="1"/>
        <v>1.0655737704918471</v>
      </c>
      <c r="O49" s="26">
        <f t="shared" si="2"/>
        <v>1.176470588235067</v>
      </c>
      <c r="R49" s="24">
        <v>19.175000000000001</v>
      </c>
      <c r="S49" s="24"/>
      <c r="T49" s="24">
        <v>2500</v>
      </c>
      <c r="W49" s="29">
        <v>78650.023000000001</v>
      </c>
      <c r="X49" s="29">
        <v>131320.22200000001</v>
      </c>
      <c r="Y49" s="29">
        <v>296998.66100000002</v>
      </c>
      <c r="Z49" s="24"/>
      <c r="AA49" s="26">
        <f t="shared" si="3"/>
        <v>0.69340548079455089</v>
      </c>
      <c r="AB49" s="26"/>
      <c r="AC49" s="26">
        <f t="shared" si="4"/>
        <v>19.678953963471237</v>
      </c>
      <c r="AD49" s="28">
        <v>18.933592709999999</v>
      </c>
      <c r="AE49" s="28">
        <v>16.570918679999998</v>
      </c>
      <c r="AF49" s="28">
        <v>21.266138689999998</v>
      </c>
      <c r="AG49" s="24"/>
      <c r="AH49" s="26">
        <f t="shared" si="5"/>
        <v>710.02395831327965</v>
      </c>
    </row>
    <row r="50" spans="1:34" x14ac:dyDescent="0.2">
      <c r="A50" s="22">
        <v>90</v>
      </c>
      <c r="B50" s="22">
        <v>591</v>
      </c>
      <c r="C50" s="22" t="s">
        <v>45</v>
      </c>
      <c r="D50" s="23">
        <v>1</v>
      </c>
      <c r="E50" s="23" t="s">
        <v>46</v>
      </c>
      <c r="F50" s="23">
        <v>2</v>
      </c>
      <c r="G50" s="22">
        <v>95</v>
      </c>
      <c r="H50" s="22">
        <v>97</v>
      </c>
      <c r="I50" s="22">
        <f t="shared" si="6"/>
        <v>2.46</v>
      </c>
      <c r="J50" s="22"/>
      <c r="K50" s="30">
        <v>145.01538461538399</v>
      </c>
      <c r="L50" s="30">
        <v>149.35</v>
      </c>
      <c r="M50" s="22"/>
      <c r="N50" s="26">
        <f>((I51-I50)*100)/(K51-K50)</f>
        <v>1.065573770491725</v>
      </c>
      <c r="O50" s="26">
        <f t="shared" si="2"/>
        <v>1.1764705882355653</v>
      </c>
      <c r="R50" s="24">
        <v>29.266999999999999</v>
      </c>
      <c r="S50" s="24"/>
      <c r="T50" s="24">
        <v>2500</v>
      </c>
      <c r="W50" s="29">
        <v>61783.832999999999</v>
      </c>
      <c r="X50" s="29">
        <v>140310.26699999999</v>
      </c>
      <c r="Y50" s="29">
        <v>346897.364</v>
      </c>
      <c r="Z50" s="24"/>
      <c r="AA50" s="26">
        <f t="shared" si="3"/>
        <v>0.71201135189116116</v>
      </c>
      <c r="AB50" s="26"/>
      <c r="AC50" s="26">
        <f t="shared" si="4"/>
        <v>20.242768239126093</v>
      </c>
      <c r="AD50" s="28">
        <v>19.488989950000001</v>
      </c>
      <c r="AE50" s="28">
        <v>17.140595269999999</v>
      </c>
      <c r="AF50" s="28">
        <v>21.81760951</v>
      </c>
      <c r="AG50" s="24"/>
      <c r="AH50" s="26">
        <f t="shared" si="5"/>
        <v>673.59838164116729</v>
      </c>
    </row>
    <row r="51" spans="1:34" x14ac:dyDescent="0.2">
      <c r="A51" s="22">
        <v>90</v>
      </c>
      <c r="B51" s="22">
        <v>591</v>
      </c>
      <c r="C51" s="22" t="s">
        <v>45</v>
      </c>
      <c r="D51" s="23">
        <v>1</v>
      </c>
      <c r="E51" s="23" t="s">
        <v>46</v>
      </c>
      <c r="F51" s="23">
        <v>2</v>
      </c>
      <c r="G51" s="22">
        <v>100</v>
      </c>
      <c r="H51" s="22">
        <v>102</v>
      </c>
      <c r="I51" s="22">
        <f t="shared" si="6"/>
        <v>2.5099999999999998</v>
      </c>
      <c r="J51" s="22"/>
      <c r="K51" s="30">
        <v>149.70769230769201</v>
      </c>
      <c r="L51" s="30">
        <v>153.599999999999</v>
      </c>
      <c r="M51" s="22"/>
      <c r="N51" s="26">
        <f>((I51-I50)*100)/(K51-K50)</f>
        <v>1.065573770491725</v>
      </c>
      <c r="O51" s="26">
        <v>1.1764705882355653</v>
      </c>
      <c r="R51" s="24">
        <v>22.734999999999999</v>
      </c>
      <c r="S51" s="18"/>
      <c r="T51" s="24">
        <v>2500</v>
      </c>
      <c r="W51" s="29">
        <v>67738.478000000003</v>
      </c>
      <c r="X51" s="29">
        <v>148015.114</v>
      </c>
      <c r="Y51" s="29">
        <v>403781.25799999997</v>
      </c>
      <c r="Z51" s="24"/>
      <c r="AA51" s="26">
        <f t="shared" si="3"/>
        <v>0.73175772529363425</v>
      </c>
      <c r="AB51" s="26"/>
      <c r="AC51" s="26">
        <f t="shared" si="4"/>
        <v>20.841143190716188</v>
      </c>
      <c r="AD51" s="28">
        <v>20.079148709999998</v>
      </c>
      <c r="AE51" s="28">
        <v>17.76269915</v>
      </c>
      <c r="AF51" s="28">
        <v>22.46298904</v>
      </c>
      <c r="AG51" s="24"/>
      <c r="AH51" s="26">
        <f t="shared" si="5"/>
        <v>895.75338185108058</v>
      </c>
    </row>
    <row r="53" spans="1:34" x14ac:dyDescent="0.2">
      <c r="A53" s="32" t="s">
        <v>48</v>
      </c>
    </row>
    <row r="55" spans="1:34" x14ac:dyDescent="0.2">
      <c r="A55" s="21" t="s">
        <v>49</v>
      </c>
    </row>
  </sheetData>
  <mergeCells count="6">
    <mergeCell ref="A2:I2"/>
    <mergeCell ref="K2:L2"/>
    <mergeCell ref="N2:P2"/>
    <mergeCell ref="W2:Y2"/>
    <mergeCell ref="AC2:AF2"/>
    <mergeCell ref="AD3:A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0DD9-0A98-2846-A270-D3B723B066A6}">
  <dimension ref="A1:BC53"/>
  <sheetViews>
    <sheetView workbookViewId="0">
      <selection activeCell="AA67" sqref="AA67"/>
    </sheetView>
  </sheetViews>
  <sheetFormatPr baseColWidth="10" defaultRowHeight="16" x14ac:dyDescent="0.2"/>
  <cols>
    <col min="34" max="34" width="22.33203125" bestFit="1" customWidth="1"/>
    <col min="35" max="35" width="17.33203125" bestFit="1" customWidth="1"/>
    <col min="37" max="37" width="19.6640625" bestFit="1" customWidth="1"/>
    <col min="38" max="38" width="21.1640625" bestFit="1" customWidth="1"/>
    <col min="39" max="39" width="22.6640625" bestFit="1" customWidth="1"/>
    <col min="40" max="40" width="23.83203125" bestFit="1" customWidth="1"/>
    <col min="41" max="41" width="10.6640625" bestFit="1" customWidth="1"/>
    <col min="42" max="42" width="11" bestFit="1" customWidth="1"/>
    <col min="43" max="43" width="24.83203125" bestFit="1" customWidth="1"/>
    <col min="44" max="45" width="11" bestFit="1" customWidth="1"/>
    <col min="47" max="47" width="44" bestFit="1" customWidth="1"/>
    <col min="48" max="48" width="19.33203125" bestFit="1" customWidth="1"/>
    <col min="49" max="49" width="31" bestFit="1" customWidth="1"/>
    <col min="50" max="51" width="13.83203125" bestFit="1" customWidth="1"/>
    <col min="52" max="52" width="16.83203125" bestFit="1" customWidth="1"/>
    <col min="54" max="54" width="12.1640625" bestFit="1" customWidth="1"/>
  </cols>
  <sheetData>
    <row r="1" spans="1:55" ht="18" x14ac:dyDescent="0.2">
      <c r="A1" s="1" t="s">
        <v>50</v>
      </c>
    </row>
    <row r="2" spans="1:55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3"/>
      <c r="K2" s="2" t="s">
        <v>2</v>
      </c>
      <c r="L2" s="2"/>
      <c r="M2" s="3"/>
      <c r="N2" s="2" t="s">
        <v>3</v>
      </c>
      <c r="O2" s="2"/>
      <c r="P2" s="2"/>
      <c r="Q2" s="3"/>
      <c r="R2" s="3"/>
      <c r="U2" s="2" t="s">
        <v>4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H2" s="33" t="s">
        <v>51</v>
      </c>
      <c r="AI2" s="34"/>
      <c r="AJ2" s="35"/>
      <c r="AK2" s="33" t="s">
        <v>52</v>
      </c>
      <c r="AL2" s="33"/>
      <c r="AM2" s="33"/>
      <c r="AN2" s="33"/>
      <c r="AO2" s="33"/>
      <c r="AP2" s="33"/>
      <c r="AQ2" s="5"/>
      <c r="AR2" s="5"/>
      <c r="AS2" s="5"/>
      <c r="AT2" s="35"/>
      <c r="AU2" s="33" t="s">
        <v>53</v>
      </c>
      <c r="AV2" s="33"/>
      <c r="AW2" s="33"/>
      <c r="AX2" s="33"/>
      <c r="AY2" s="33"/>
      <c r="AZ2" s="33"/>
      <c r="BA2" s="33"/>
      <c r="BB2" s="33"/>
      <c r="BC2" s="33"/>
    </row>
    <row r="3" spans="1:55" x14ac:dyDescent="0.2">
      <c r="A3" s="4"/>
      <c r="B3" s="4"/>
      <c r="C3" s="4"/>
      <c r="D3" s="4"/>
      <c r="E3" s="4"/>
      <c r="F3" s="4"/>
      <c r="G3" s="4"/>
      <c r="H3" s="4"/>
      <c r="I3" s="4"/>
      <c r="J3" s="3"/>
      <c r="K3" s="4"/>
      <c r="L3" s="4"/>
      <c r="M3" s="3"/>
      <c r="N3" s="3"/>
      <c r="O3" s="3"/>
      <c r="P3" s="3"/>
      <c r="Q3" s="3"/>
      <c r="R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H3" s="35" t="s">
        <v>54</v>
      </c>
      <c r="AI3" s="35" t="s">
        <v>55</v>
      </c>
      <c r="AJ3" s="35"/>
      <c r="AK3" s="9" t="s">
        <v>56</v>
      </c>
      <c r="AL3" s="9" t="s">
        <v>55</v>
      </c>
      <c r="AM3" s="9" t="s">
        <v>57</v>
      </c>
      <c r="AN3" s="34" t="s">
        <v>58</v>
      </c>
      <c r="AO3" s="34"/>
      <c r="AP3" s="34"/>
      <c r="AQ3" s="34"/>
      <c r="AR3" s="34"/>
      <c r="AS3" s="34"/>
      <c r="AT3" s="35"/>
      <c r="AU3" s="35" t="s">
        <v>59</v>
      </c>
      <c r="AV3" s="35" t="s">
        <v>60</v>
      </c>
      <c r="AW3" s="35" t="s">
        <v>61</v>
      </c>
      <c r="AX3" s="35"/>
      <c r="AY3" s="35"/>
      <c r="AZ3" s="35"/>
      <c r="BA3" s="34" t="s">
        <v>62</v>
      </c>
      <c r="BB3" s="34"/>
      <c r="BC3" s="34"/>
    </row>
    <row r="4" spans="1:55" x14ac:dyDescent="0.2">
      <c r="A4" s="9" t="s">
        <v>10</v>
      </c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9"/>
      <c r="K4" s="9" t="s">
        <v>19</v>
      </c>
      <c r="L4" s="9" t="s">
        <v>20</v>
      </c>
      <c r="M4" s="9"/>
      <c r="N4" s="9" t="s">
        <v>21</v>
      </c>
      <c r="O4" s="9" t="s">
        <v>22</v>
      </c>
      <c r="P4" s="9" t="s">
        <v>23</v>
      </c>
      <c r="Q4" s="9"/>
      <c r="R4" s="9" t="s">
        <v>24</v>
      </c>
      <c r="U4" s="9">
        <v>744</v>
      </c>
      <c r="V4" s="9">
        <v>1302</v>
      </c>
      <c r="W4" s="9">
        <v>1300</v>
      </c>
      <c r="X4" s="9">
        <v>1298</v>
      </c>
      <c r="Y4" s="9">
        <v>1296</v>
      </c>
      <c r="Z4" s="9">
        <v>1292</v>
      </c>
      <c r="AA4" s="9" t="s">
        <v>63</v>
      </c>
      <c r="AB4" s="9" t="s">
        <v>64</v>
      </c>
      <c r="AC4" s="9" t="s">
        <v>65</v>
      </c>
      <c r="AD4" s="9" t="s">
        <v>66</v>
      </c>
      <c r="AE4" s="9" t="s">
        <v>67</v>
      </c>
      <c r="AF4" s="9">
        <v>1022</v>
      </c>
      <c r="AH4" s="9" t="s">
        <v>68</v>
      </c>
      <c r="AI4" s="9" t="s">
        <v>69</v>
      </c>
      <c r="AJ4" s="9"/>
      <c r="AK4" s="9" t="s">
        <v>70</v>
      </c>
      <c r="AL4" s="9" t="s">
        <v>71</v>
      </c>
      <c r="AM4" s="9" t="s">
        <v>72</v>
      </c>
      <c r="AN4" s="9" t="s">
        <v>73</v>
      </c>
      <c r="AO4" s="11" t="s">
        <v>32</v>
      </c>
      <c r="AP4" s="11" t="s">
        <v>33</v>
      </c>
      <c r="AQ4" s="9" t="s">
        <v>74</v>
      </c>
      <c r="AR4" s="11" t="s">
        <v>32</v>
      </c>
      <c r="AS4" s="11" t="s">
        <v>33</v>
      </c>
      <c r="AT4" s="9"/>
      <c r="AU4" s="9" t="s">
        <v>75</v>
      </c>
      <c r="AV4" s="9" t="s">
        <v>76</v>
      </c>
      <c r="AW4" s="9" t="s">
        <v>77</v>
      </c>
      <c r="AX4" s="9" t="s">
        <v>78</v>
      </c>
      <c r="AY4" s="9" t="s">
        <v>79</v>
      </c>
      <c r="AZ4" s="9" t="s">
        <v>80</v>
      </c>
      <c r="BA4" s="9" t="s">
        <v>81</v>
      </c>
      <c r="BB4" s="9" t="s">
        <v>82</v>
      </c>
      <c r="BC4" s="9" t="s">
        <v>83</v>
      </c>
    </row>
    <row r="5" spans="1:55" ht="17" thickBot="1" x14ac:dyDescent="0.25">
      <c r="A5" s="13"/>
      <c r="B5" s="13"/>
      <c r="C5" s="13"/>
      <c r="D5" s="13"/>
      <c r="E5" s="13"/>
      <c r="F5" s="13"/>
      <c r="G5" s="13" t="s">
        <v>35</v>
      </c>
      <c r="H5" s="13" t="s">
        <v>35</v>
      </c>
      <c r="I5" s="14" t="s">
        <v>36</v>
      </c>
      <c r="J5" s="14"/>
      <c r="K5" s="14" t="s">
        <v>37</v>
      </c>
      <c r="L5" s="14" t="s">
        <v>37</v>
      </c>
      <c r="M5" s="14"/>
      <c r="N5" s="14" t="s">
        <v>38</v>
      </c>
      <c r="O5" s="14" t="s">
        <v>38</v>
      </c>
      <c r="P5" s="14" t="s">
        <v>39</v>
      </c>
      <c r="Q5" s="14"/>
      <c r="R5" s="14" t="s">
        <v>40</v>
      </c>
      <c r="S5" s="14"/>
      <c r="T5" s="14"/>
      <c r="U5" s="14" t="s">
        <v>42</v>
      </c>
      <c r="V5" s="14" t="s">
        <v>42</v>
      </c>
      <c r="W5" s="14" t="s">
        <v>42</v>
      </c>
      <c r="X5" s="14" t="s">
        <v>42</v>
      </c>
      <c r="Y5" s="14" t="s">
        <v>42</v>
      </c>
      <c r="Z5" s="14" t="s">
        <v>42</v>
      </c>
      <c r="AA5" s="14" t="s">
        <v>42</v>
      </c>
      <c r="AB5" s="14" t="s">
        <v>42</v>
      </c>
      <c r="AC5" s="14" t="s">
        <v>42</v>
      </c>
      <c r="AD5" s="14" t="s">
        <v>42</v>
      </c>
      <c r="AE5" s="14" t="s">
        <v>42</v>
      </c>
      <c r="AF5" s="14" t="s">
        <v>42</v>
      </c>
      <c r="AH5" s="14"/>
      <c r="AI5" s="14"/>
      <c r="AJ5" s="14"/>
      <c r="AK5" s="14" t="s">
        <v>43</v>
      </c>
      <c r="AL5" s="14" t="s">
        <v>43</v>
      </c>
      <c r="AM5" s="14" t="s">
        <v>43</v>
      </c>
      <c r="AN5" s="14" t="s">
        <v>43</v>
      </c>
      <c r="AO5" s="14" t="s">
        <v>43</v>
      </c>
      <c r="AP5" s="14" t="s">
        <v>43</v>
      </c>
      <c r="AQ5" s="14" t="s">
        <v>43</v>
      </c>
      <c r="AR5" s="14" t="s">
        <v>43</v>
      </c>
      <c r="AS5" s="14" t="s">
        <v>43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</row>
    <row r="6" spans="1:55" x14ac:dyDescent="0.2">
      <c r="A6" s="22">
        <v>90</v>
      </c>
      <c r="B6" s="22">
        <v>591</v>
      </c>
      <c r="C6" s="22" t="s">
        <v>45</v>
      </c>
      <c r="D6" s="23">
        <v>1</v>
      </c>
      <c r="E6" s="23" t="s">
        <v>46</v>
      </c>
      <c r="F6" s="23">
        <v>1</v>
      </c>
      <c r="G6" s="22">
        <v>0</v>
      </c>
      <c r="H6" s="22">
        <v>3</v>
      </c>
      <c r="I6" s="22">
        <f>AVERAGE(G6:H6)/100</f>
        <v>1.4999999999999999E-2</v>
      </c>
      <c r="J6" s="24"/>
      <c r="K6" s="25">
        <v>0.7</v>
      </c>
      <c r="L6" s="25">
        <v>0.7</v>
      </c>
      <c r="M6" s="24"/>
      <c r="N6" s="26">
        <f t="shared" ref="N6:N49" si="0">((I7-I6)*100)/(K7-K6)</f>
        <v>2.1428571428571455</v>
      </c>
      <c r="O6" s="26">
        <f>((I7-I6)*100)/(L7-L6)</f>
        <v>2.1428571428571455</v>
      </c>
      <c r="P6" s="24"/>
      <c r="Q6" s="24"/>
      <c r="R6" s="24">
        <v>9.6460000000000008</v>
      </c>
      <c r="U6" s="24">
        <v>5242540</v>
      </c>
      <c r="V6" s="24">
        <v>469171</v>
      </c>
      <c r="W6" s="24">
        <v>115872</v>
      </c>
      <c r="X6" s="24">
        <v>128915</v>
      </c>
      <c r="Y6" s="24">
        <v>19405</v>
      </c>
      <c r="Z6" s="24">
        <v>835348</v>
      </c>
      <c r="AA6" s="24">
        <v>88186</v>
      </c>
      <c r="AB6" s="24">
        <v>25443</v>
      </c>
      <c r="AC6" s="24">
        <v>0</v>
      </c>
      <c r="AD6" s="24">
        <v>2324</v>
      </c>
      <c r="AE6" s="24">
        <v>6907</v>
      </c>
      <c r="AF6" s="24">
        <v>27282</v>
      </c>
      <c r="AG6" s="36"/>
      <c r="AH6" s="26">
        <f>SUM(X6:Y6,AA6)/SUM(W6:Y6,AA6)</f>
        <v>0.67117129900277539</v>
      </c>
      <c r="AI6" s="26">
        <f>LOG(AH6)</f>
        <v>-0.17316662332242352</v>
      </c>
      <c r="AJ6" s="26">
        <f>AG6*O6</f>
        <v>0</v>
      </c>
      <c r="AK6" s="26">
        <f>(AH6*56.2)-10.78</f>
        <v>26.939827003955976</v>
      </c>
      <c r="AL6" s="26">
        <f>(68.4*AI6)+38.6</f>
        <v>26.755402964746231</v>
      </c>
      <c r="AM6" s="26">
        <f>(54.7*AI6)+30.7</f>
        <v>21.227785704263432</v>
      </c>
      <c r="AN6" s="28">
        <v>28.201727609999999</v>
      </c>
      <c r="AO6" s="28">
        <v>21.98679521</v>
      </c>
      <c r="AP6" s="28">
        <v>35.402455889999999</v>
      </c>
      <c r="AQ6" s="28">
        <v>25.83312372</v>
      </c>
      <c r="AR6" s="28">
        <v>20.129477810000001</v>
      </c>
      <c r="AS6" s="28">
        <v>33.225775140000003</v>
      </c>
      <c r="AT6" s="26"/>
      <c r="AU6" s="26">
        <f t="shared" ref="AU6:AU51" si="1">SUM(AB6:AF6)/SUM(Z6,AB6:AF6)</f>
        <v>6.9046833626062065E-2</v>
      </c>
      <c r="AV6" s="26">
        <f t="shared" ref="AV6:AV51" si="2">SUM(W6:Y6)/SUM(W6:AA6)</f>
        <v>0.22243514076478918</v>
      </c>
      <c r="AW6" s="26">
        <f t="shared" ref="AW6:AW51" si="3">(V6/SUM(V6,Z6))*100</f>
        <v>35.965056852372406</v>
      </c>
      <c r="AX6" s="26">
        <f t="shared" ref="AX6:AX51" si="4">V6/Z6</f>
        <v>0.56164736133922633</v>
      </c>
      <c r="AY6" s="26">
        <f t="shared" ref="AY6:AY51" si="5">X6/Z6</f>
        <v>0.15432490411181926</v>
      </c>
      <c r="AZ6" s="26">
        <f>X6/Y6</f>
        <v>6.6433908786395257</v>
      </c>
      <c r="BA6" s="26">
        <f t="shared" ref="BA6:BA51" si="6">(-0.77*AH6)+(3.32*AH6^2)+1.59</f>
        <v>2.568761529616705</v>
      </c>
      <c r="BB6" s="26">
        <f>(0*(V6/SUM(V6:AA6)))+(1*(W6/SUM(V6:AA6)))+(2*(X6/SUM(V6:AA6)))+(3*(Y6/SUM(V6:AA6)))+(4*(Z6/SUM(V6:AA6)))+(4*(AA6/SUM(V6:AA6)))</f>
        <v>2.4902290244957892</v>
      </c>
      <c r="BC6" s="26">
        <f>ABS(BA6-BB6)</f>
        <v>7.8532505120915808E-2</v>
      </c>
    </row>
    <row r="7" spans="1:55" x14ac:dyDescent="0.2">
      <c r="A7" s="22">
        <v>90</v>
      </c>
      <c r="B7" s="22">
        <v>591</v>
      </c>
      <c r="C7" s="22" t="s">
        <v>45</v>
      </c>
      <c r="D7" s="23">
        <v>1</v>
      </c>
      <c r="E7" s="23" t="s">
        <v>46</v>
      </c>
      <c r="F7" s="23">
        <v>1</v>
      </c>
      <c r="G7" s="22">
        <v>7</v>
      </c>
      <c r="H7" s="22">
        <v>9</v>
      </c>
      <c r="I7" s="22">
        <f t="shared" ref="I7:I30" si="7">AVERAGE(G7:H7)/100</f>
        <v>0.08</v>
      </c>
      <c r="J7" s="24"/>
      <c r="K7" s="25">
        <v>3.7333333333333298</v>
      </c>
      <c r="L7" s="25">
        <v>3.7333333333333298</v>
      </c>
      <c r="M7" s="24"/>
      <c r="N7" s="26">
        <f t="shared" si="0"/>
        <v>2.1428571428571455</v>
      </c>
      <c r="O7" s="26">
        <f t="shared" ref="O7:O50" si="8">((I8-I7)*100)/(L8-L7)</f>
        <v>2.1428571428571455</v>
      </c>
      <c r="P7" s="24"/>
      <c r="Q7" s="24"/>
      <c r="R7" s="24">
        <v>21.074999999999999</v>
      </c>
      <c r="U7" s="24">
        <v>991133</v>
      </c>
      <c r="V7" s="24">
        <v>92249</v>
      </c>
      <c r="W7" s="24">
        <v>24313</v>
      </c>
      <c r="X7" s="24">
        <v>25370</v>
      </c>
      <c r="Y7" s="24">
        <v>3763</v>
      </c>
      <c r="Z7" s="24">
        <v>173330</v>
      </c>
      <c r="AA7" s="24">
        <v>14477</v>
      </c>
      <c r="AB7" s="24">
        <v>3622</v>
      </c>
      <c r="AC7" s="24">
        <v>0</v>
      </c>
      <c r="AD7" s="24">
        <v>1465</v>
      </c>
      <c r="AE7" s="24">
        <v>0</v>
      </c>
      <c r="AF7" s="24">
        <v>1683</v>
      </c>
      <c r="AG7" s="36"/>
      <c r="AH7" s="26">
        <f t="shared" ref="AH7:AH51" si="9">SUM(X7:Y7,AA7)/SUM(W7:Y7,AA7)</f>
        <v>0.64205055724864923</v>
      </c>
      <c r="AI7" s="26">
        <f t="shared" ref="AI7:AI51" si="10">LOG(AH7)</f>
        <v>-0.1924307727572965</v>
      </c>
      <c r="AJ7" s="26">
        <f>AG7*O7</f>
        <v>0</v>
      </c>
      <c r="AK7" s="26">
        <f t="shared" ref="AK7:AK51" si="11">(AH7*56.2)-10.78</f>
        <v>25.303241317374088</v>
      </c>
      <c r="AL7" s="26">
        <f t="shared" ref="AL7:AL51" si="12">(68.4*AI7)+38.6</f>
        <v>25.437735143400921</v>
      </c>
      <c r="AM7" s="26">
        <f t="shared" ref="AM7:AM51" si="13">(54.7*AI7)+30.7</f>
        <v>20.174036730175878</v>
      </c>
      <c r="AN7" s="28">
        <v>26.28249117</v>
      </c>
      <c r="AO7" s="28">
        <v>20.336525349999999</v>
      </c>
      <c r="AP7" s="28">
        <v>33.471619599999997</v>
      </c>
      <c r="AQ7" s="28">
        <v>24.049883399999999</v>
      </c>
      <c r="AR7" s="28">
        <v>18.342320019999999</v>
      </c>
      <c r="AS7" s="28">
        <v>30.843753039999999</v>
      </c>
      <c r="AT7" s="26"/>
      <c r="AU7" s="26">
        <f t="shared" si="1"/>
        <v>3.7590227651304833E-2</v>
      </c>
      <c r="AV7" s="26">
        <f t="shared" si="2"/>
        <v>0.22153506899396069</v>
      </c>
      <c r="AW7" s="26">
        <f t="shared" si="3"/>
        <v>34.735050587584112</v>
      </c>
      <c r="AX7" s="26">
        <f t="shared" si="4"/>
        <v>0.532216004153926</v>
      </c>
      <c r="AY7" s="26">
        <f t="shared" si="5"/>
        <v>0.14636819938844978</v>
      </c>
      <c r="AZ7" s="26">
        <f t="shared" ref="AZ7:AZ51" si="14">X7/Y7</f>
        <v>6.7419612011692802</v>
      </c>
      <c r="BA7" s="26">
        <f t="shared" si="6"/>
        <v>2.4642210788886993</v>
      </c>
      <c r="BB7" s="26">
        <f t="shared" ref="BB6:BB51" si="15">(0*(V7/SUM(V7:AA7)))+(1*(W7/SUM(V7:AA7)))+(2*(X7/SUM(V7:AA7)))+(3*(Y7/SUM(V7:AA7)))+(4*(Z7/SUM(V7:AA7)))+(4*(AA7/SUM(V7:AA7)))</f>
        <v>2.5114392117588498</v>
      </c>
      <c r="BC7" s="26">
        <f t="shared" ref="BC7:BC51" si="16">ABS(BA7-BB7)</f>
        <v>4.721813287015042E-2</v>
      </c>
    </row>
    <row r="8" spans="1:55" x14ac:dyDescent="0.2">
      <c r="A8" s="22">
        <v>90</v>
      </c>
      <c r="B8" s="22">
        <v>591</v>
      </c>
      <c r="C8" s="22" t="s">
        <v>45</v>
      </c>
      <c r="D8" s="23">
        <v>1</v>
      </c>
      <c r="E8" s="23" t="s">
        <v>46</v>
      </c>
      <c r="F8" s="23">
        <v>1</v>
      </c>
      <c r="G8" s="22">
        <v>12</v>
      </c>
      <c r="H8" s="22">
        <v>14</v>
      </c>
      <c r="I8" s="22">
        <f t="shared" si="7"/>
        <v>0.13</v>
      </c>
      <c r="J8" s="24"/>
      <c r="K8" s="25">
        <v>6.0666666666666602</v>
      </c>
      <c r="L8" s="25">
        <v>6.0666666666666602</v>
      </c>
      <c r="M8" s="24"/>
      <c r="N8" s="26">
        <f t="shared" si="0"/>
        <v>2.1428571428571273</v>
      </c>
      <c r="O8" s="26">
        <f t="shared" si="8"/>
        <v>2.1428571428571273</v>
      </c>
      <c r="P8" s="24"/>
      <c r="Q8" s="24"/>
      <c r="R8" s="24">
        <v>30.442999999999998</v>
      </c>
      <c r="U8" s="24">
        <v>3166944</v>
      </c>
      <c r="V8" s="24">
        <v>242113</v>
      </c>
      <c r="W8" s="24">
        <v>73776</v>
      </c>
      <c r="X8" s="24">
        <v>78826</v>
      </c>
      <c r="Y8" s="24">
        <v>10750</v>
      </c>
      <c r="Z8" s="24">
        <v>533378</v>
      </c>
      <c r="AA8" s="24">
        <v>42839</v>
      </c>
      <c r="AB8" s="24">
        <v>15114</v>
      </c>
      <c r="AC8" s="24">
        <v>0</v>
      </c>
      <c r="AD8" s="24">
        <v>6377</v>
      </c>
      <c r="AE8" s="24">
        <v>0</v>
      </c>
      <c r="AF8" s="24">
        <v>8418</v>
      </c>
      <c r="AG8" s="36"/>
      <c r="AH8" s="26">
        <f t="shared" si="9"/>
        <v>0.64219582813992848</v>
      </c>
      <c r="AI8" s="26">
        <f t="shared" si="10"/>
        <v>-0.19233252004278525</v>
      </c>
      <c r="AJ8" s="26">
        <f t="shared" ref="AJ8:AJ51" si="17">AG8*O8</f>
        <v>0</v>
      </c>
      <c r="AK8" s="26">
        <f t="shared" si="11"/>
        <v>25.311405541463984</v>
      </c>
      <c r="AL8" s="26">
        <f t="shared" si="12"/>
        <v>25.444455629073488</v>
      </c>
      <c r="AM8" s="26">
        <f t="shared" si="13"/>
        <v>20.179411153659643</v>
      </c>
      <c r="AN8" s="28">
        <v>26.414724329999999</v>
      </c>
      <c r="AO8" s="28">
        <v>20.206093809999999</v>
      </c>
      <c r="AP8" s="28">
        <v>33.573488689999998</v>
      </c>
      <c r="AQ8" s="28">
        <v>24.198993080000001</v>
      </c>
      <c r="AR8" s="28">
        <v>18.40249545</v>
      </c>
      <c r="AS8" s="28">
        <v>31.015644890000001</v>
      </c>
      <c r="AT8" s="26"/>
      <c r="AU8" s="26">
        <f t="shared" si="1"/>
        <v>5.3097266579913968E-2</v>
      </c>
      <c r="AV8" s="26">
        <f t="shared" si="2"/>
        <v>0.22087459047093644</v>
      </c>
      <c r="AW8" s="26">
        <f t="shared" si="3"/>
        <v>31.220607331355232</v>
      </c>
      <c r="AX8" s="26">
        <f t="shared" si="4"/>
        <v>0.45392385887681908</v>
      </c>
      <c r="AY8" s="26">
        <f t="shared" si="5"/>
        <v>0.14778637289127036</v>
      </c>
      <c r="AZ8" s="26">
        <f t="shared" si="14"/>
        <v>7.3326511627906976</v>
      </c>
      <c r="BA8" s="26">
        <f t="shared" si="6"/>
        <v>2.4647286115109459</v>
      </c>
      <c r="BB8" s="26">
        <f t="shared" si="15"/>
        <v>2.6164745813817505</v>
      </c>
      <c r="BC8" s="26">
        <f t="shared" si="16"/>
        <v>0.15174596987080458</v>
      </c>
    </row>
    <row r="9" spans="1:55" x14ac:dyDescent="0.2">
      <c r="A9" s="22">
        <v>90</v>
      </c>
      <c r="B9" s="22">
        <v>591</v>
      </c>
      <c r="C9" s="22" t="s">
        <v>45</v>
      </c>
      <c r="D9" s="23">
        <v>1</v>
      </c>
      <c r="E9" s="23" t="s">
        <v>46</v>
      </c>
      <c r="F9" s="23">
        <v>1</v>
      </c>
      <c r="G9" s="22">
        <v>14</v>
      </c>
      <c r="H9" s="22">
        <v>16</v>
      </c>
      <c r="I9" s="22">
        <f t="shared" si="7"/>
        <v>0.15</v>
      </c>
      <c r="J9" s="24"/>
      <c r="K9" s="25">
        <v>7</v>
      </c>
      <c r="L9" s="25">
        <v>7</v>
      </c>
      <c r="M9" s="24"/>
      <c r="N9" s="26">
        <f t="shared" si="0"/>
        <v>2.1428571428571423</v>
      </c>
      <c r="O9" s="26">
        <f t="shared" si="8"/>
        <v>2.1428571428571423</v>
      </c>
      <c r="P9" s="24"/>
      <c r="Q9" s="24"/>
      <c r="R9" s="24">
        <v>25.902999999999999</v>
      </c>
      <c r="U9" s="24">
        <v>1940438</v>
      </c>
      <c r="V9" s="24">
        <v>69745</v>
      </c>
      <c r="W9" s="24">
        <v>19369</v>
      </c>
      <c r="X9" s="24">
        <v>21949</v>
      </c>
      <c r="Y9" s="24">
        <v>3112</v>
      </c>
      <c r="Z9" s="24">
        <v>140923</v>
      </c>
      <c r="AA9" s="24">
        <v>11619</v>
      </c>
      <c r="AB9" s="24">
        <v>3286</v>
      </c>
      <c r="AC9" s="24">
        <v>0</v>
      </c>
      <c r="AD9" s="24">
        <v>1827</v>
      </c>
      <c r="AE9" s="24">
        <v>0</v>
      </c>
      <c r="AF9" s="24">
        <v>2255</v>
      </c>
      <c r="AG9" s="36"/>
      <c r="AH9" s="26">
        <f t="shared" si="9"/>
        <v>0.6544273760459598</v>
      </c>
      <c r="AI9" s="26">
        <f t="shared" si="10"/>
        <v>-0.18413854152344344</v>
      </c>
      <c r="AJ9" s="26">
        <f t="shared" si="17"/>
        <v>0</v>
      </c>
      <c r="AK9" s="26">
        <f t="shared" si="11"/>
        <v>25.998818533782938</v>
      </c>
      <c r="AL9" s="26">
        <f t="shared" si="12"/>
        <v>26.004923759796469</v>
      </c>
      <c r="AM9" s="26">
        <f t="shared" si="13"/>
        <v>20.627621778667642</v>
      </c>
      <c r="AN9" s="28">
        <v>27.038864700000001</v>
      </c>
      <c r="AO9" s="28">
        <v>20.983055960000002</v>
      </c>
      <c r="AP9" s="28">
        <v>34.378375480000003</v>
      </c>
      <c r="AQ9" s="28">
        <v>24.856509039999999</v>
      </c>
      <c r="AR9" s="28">
        <v>18.996578889999999</v>
      </c>
      <c r="AS9" s="28">
        <v>31.597838599999999</v>
      </c>
      <c r="AT9" s="26"/>
      <c r="AU9" s="26">
        <f t="shared" si="1"/>
        <v>4.9686090187536669E-2</v>
      </c>
      <c r="AV9" s="26">
        <f t="shared" si="2"/>
        <v>0.22556505493166543</v>
      </c>
      <c r="AW9" s="26">
        <f t="shared" si="3"/>
        <v>33.106594262061634</v>
      </c>
      <c r="AX9" s="26">
        <f t="shared" si="4"/>
        <v>0.49491566316357161</v>
      </c>
      <c r="AY9" s="26">
        <f t="shared" si="5"/>
        <v>0.15575172257190098</v>
      </c>
      <c r="AZ9" s="26">
        <f t="shared" si="14"/>
        <v>7.053020565552699</v>
      </c>
      <c r="BA9" s="26">
        <f t="shared" si="6"/>
        <v>2.5079645529656993</v>
      </c>
      <c r="BB9" s="26">
        <f t="shared" si="15"/>
        <v>2.5599080673522874</v>
      </c>
      <c r="BC9" s="26">
        <f t="shared" si="16"/>
        <v>5.1943514386588063E-2</v>
      </c>
    </row>
    <row r="10" spans="1:55" x14ac:dyDescent="0.2">
      <c r="A10" s="22">
        <v>90</v>
      </c>
      <c r="B10" s="22">
        <v>591</v>
      </c>
      <c r="C10" s="22" t="s">
        <v>45</v>
      </c>
      <c r="D10" s="23">
        <v>1</v>
      </c>
      <c r="E10" s="23" t="s">
        <v>46</v>
      </c>
      <c r="F10" s="23">
        <v>1</v>
      </c>
      <c r="G10" s="22">
        <v>20</v>
      </c>
      <c r="H10" s="22">
        <v>22</v>
      </c>
      <c r="I10" s="22">
        <f t="shared" si="7"/>
        <v>0.21</v>
      </c>
      <c r="J10" s="24"/>
      <c r="K10" s="25">
        <v>9.8000000000000007</v>
      </c>
      <c r="L10" s="25">
        <v>9.8000000000000007</v>
      </c>
      <c r="M10" s="24"/>
      <c r="N10" s="26">
        <f t="shared" si="0"/>
        <v>2.1428571428571739</v>
      </c>
      <c r="O10" s="26">
        <f t="shared" si="8"/>
        <v>2.1428571428571739</v>
      </c>
      <c r="P10" s="24"/>
      <c r="Q10" s="24"/>
      <c r="R10" s="24">
        <v>21.922000000000001</v>
      </c>
      <c r="U10" s="24">
        <v>1435801</v>
      </c>
      <c r="V10" s="24">
        <v>39617</v>
      </c>
      <c r="W10" s="24">
        <v>10054</v>
      </c>
      <c r="X10" s="24">
        <v>10800</v>
      </c>
      <c r="Y10" s="24">
        <v>1608</v>
      </c>
      <c r="Z10" s="24">
        <v>78680</v>
      </c>
      <c r="AA10" s="24">
        <v>7881</v>
      </c>
      <c r="AB10" s="24">
        <v>9900</v>
      </c>
      <c r="AC10" s="24">
        <v>0</v>
      </c>
      <c r="AD10" s="24">
        <v>489</v>
      </c>
      <c r="AE10" s="24">
        <v>3370</v>
      </c>
      <c r="AF10" s="24">
        <v>11117</v>
      </c>
      <c r="AG10" s="36"/>
      <c r="AH10" s="26">
        <f t="shared" si="9"/>
        <v>0.66865504399696796</v>
      </c>
      <c r="AI10" s="26">
        <f t="shared" si="10"/>
        <v>-0.17479787494630675</v>
      </c>
      <c r="AJ10" s="26">
        <f t="shared" si="17"/>
        <v>0</v>
      </c>
      <c r="AK10" s="26">
        <f t="shared" si="11"/>
        <v>26.798413472629598</v>
      </c>
      <c r="AL10" s="26">
        <f t="shared" si="12"/>
        <v>26.643825353672618</v>
      </c>
      <c r="AM10" s="26">
        <f t="shared" si="13"/>
        <v>21.138556240437019</v>
      </c>
      <c r="AN10" s="28">
        <v>28.100964380000001</v>
      </c>
      <c r="AO10" s="28">
        <v>21.858716090000001</v>
      </c>
      <c r="AP10" s="28">
        <v>35.261758460000003</v>
      </c>
      <c r="AQ10" s="28">
        <v>25.6853725</v>
      </c>
      <c r="AR10" s="28">
        <v>19.896002240000001</v>
      </c>
      <c r="AS10" s="28">
        <v>32.707939150000001</v>
      </c>
      <c r="AT10" s="26"/>
      <c r="AU10" s="26">
        <f t="shared" si="1"/>
        <v>0.24021785314226118</v>
      </c>
      <c r="AV10" s="26">
        <f t="shared" si="2"/>
        <v>0.20602992029204847</v>
      </c>
      <c r="AW10" s="26">
        <f t="shared" si="3"/>
        <v>33.489437601967929</v>
      </c>
      <c r="AX10" s="26">
        <f t="shared" si="4"/>
        <v>0.50352058973055414</v>
      </c>
      <c r="AY10" s="26">
        <f t="shared" si="5"/>
        <v>0.13726487036095578</v>
      </c>
      <c r="AZ10" s="26">
        <f t="shared" si="14"/>
        <v>6.7164179104477615</v>
      </c>
      <c r="BA10" s="26">
        <f t="shared" si="6"/>
        <v>2.5595061814261242</v>
      </c>
      <c r="BB10" s="26">
        <f t="shared" si="15"/>
        <v>2.5748250807319697</v>
      </c>
      <c r="BC10" s="26">
        <f t="shared" si="16"/>
        <v>1.5318899305845513E-2</v>
      </c>
    </row>
    <row r="11" spans="1:55" x14ac:dyDescent="0.2">
      <c r="A11" s="22">
        <v>90</v>
      </c>
      <c r="B11" s="22">
        <v>591</v>
      </c>
      <c r="C11" s="22" t="s">
        <v>45</v>
      </c>
      <c r="D11" s="23">
        <v>1</v>
      </c>
      <c r="E11" s="23" t="s">
        <v>46</v>
      </c>
      <c r="F11" s="23">
        <v>1</v>
      </c>
      <c r="G11" s="22">
        <v>25</v>
      </c>
      <c r="H11" s="22">
        <v>27</v>
      </c>
      <c r="I11" s="22">
        <f t="shared" si="7"/>
        <v>0.26</v>
      </c>
      <c r="J11" s="24"/>
      <c r="K11" s="25">
        <v>12.133333333333301</v>
      </c>
      <c r="L11" s="25">
        <v>12.133333333333301</v>
      </c>
      <c r="M11" s="24"/>
      <c r="N11" s="26">
        <f t="shared" si="0"/>
        <v>2.1428571428571046</v>
      </c>
      <c r="O11" s="26">
        <f t="shared" si="8"/>
        <v>2.1428571428571046</v>
      </c>
      <c r="P11" s="24"/>
      <c r="Q11" s="24"/>
      <c r="R11" s="24">
        <v>25.294</v>
      </c>
      <c r="U11" s="24">
        <v>2550074</v>
      </c>
      <c r="V11" s="24">
        <v>52772</v>
      </c>
      <c r="W11" s="24">
        <v>14704</v>
      </c>
      <c r="X11" s="24">
        <v>14873</v>
      </c>
      <c r="Y11" s="24">
        <v>2306</v>
      </c>
      <c r="Z11" s="24">
        <v>108106</v>
      </c>
      <c r="AA11" s="24">
        <v>6410</v>
      </c>
      <c r="AB11" s="24">
        <v>1871</v>
      </c>
      <c r="AC11" s="24">
        <v>11359</v>
      </c>
      <c r="AD11" s="24">
        <v>5570</v>
      </c>
      <c r="AE11" s="24">
        <v>0</v>
      </c>
      <c r="AF11" s="24">
        <v>7178</v>
      </c>
      <c r="AG11" s="36"/>
      <c r="AH11" s="26">
        <f t="shared" si="9"/>
        <v>0.616013370589925</v>
      </c>
      <c r="AI11" s="26">
        <f t="shared" si="10"/>
        <v>-0.21040986135764328</v>
      </c>
      <c r="AJ11" s="26">
        <f t="shared" si="17"/>
        <v>0</v>
      </c>
      <c r="AK11" s="26">
        <f t="shared" si="11"/>
        <v>23.839951427153785</v>
      </c>
      <c r="AL11" s="26">
        <f t="shared" si="12"/>
        <v>24.207965483137201</v>
      </c>
      <c r="AM11" s="26">
        <f t="shared" si="13"/>
        <v>19.19058058373691</v>
      </c>
      <c r="AN11" s="28">
        <v>24.470260530000001</v>
      </c>
      <c r="AO11" s="28">
        <v>18.525914220000001</v>
      </c>
      <c r="AP11" s="28">
        <v>31.623085790000001</v>
      </c>
      <c r="AQ11" s="28">
        <v>22.541872860000002</v>
      </c>
      <c r="AR11" s="28">
        <v>16.792484909999999</v>
      </c>
      <c r="AS11" s="28">
        <v>29.314197549999999</v>
      </c>
      <c r="AT11" s="26"/>
      <c r="AU11" s="26">
        <f t="shared" si="1"/>
        <v>0.19374422004116823</v>
      </c>
      <c r="AV11" s="26">
        <f t="shared" si="2"/>
        <v>0.21778154222364907</v>
      </c>
      <c r="AW11" s="26">
        <f t="shared" si="3"/>
        <v>32.802496301545268</v>
      </c>
      <c r="AX11" s="26">
        <f t="shared" si="4"/>
        <v>0.48815051893511924</v>
      </c>
      <c r="AY11" s="26">
        <f t="shared" si="5"/>
        <v>0.13757793276968902</v>
      </c>
      <c r="AZ11" s="26">
        <f t="shared" si="14"/>
        <v>6.4496964440589766</v>
      </c>
      <c r="BA11" s="26">
        <f t="shared" si="6"/>
        <v>2.3755183141610177</v>
      </c>
      <c r="BB11" s="26">
        <f t="shared" si="15"/>
        <v>2.5577619231715456</v>
      </c>
      <c r="BC11" s="26">
        <f t="shared" si="16"/>
        <v>0.18224360901052794</v>
      </c>
    </row>
    <row r="12" spans="1:55" x14ac:dyDescent="0.2">
      <c r="A12" s="22">
        <v>90</v>
      </c>
      <c r="B12" s="22">
        <v>591</v>
      </c>
      <c r="C12" s="22" t="s">
        <v>45</v>
      </c>
      <c r="D12" s="23">
        <v>1</v>
      </c>
      <c r="E12" s="23" t="s">
        <v>46</v>
      </c>
      <c r="F12" s="23">
        <v>1</v>
      </c>
      <c r="G12" s="22">
        <v>29</v>
      </c>
      <c r="H12" s="22">
        <v>31</v>
      </c>
      <c r="I12" s="22">
        <f t="shared" si="7"/>
        <v>0.3</v>
      </c>
      <c r="J12" s="24"/>
      <c r="K12" s="25">
        <v>14</v>
      </c>
      <c r="L12" s="25">
        <v>14</v>
      </c>
      <c r="M12" s="24" t="s">
        <v>45</v>
      </c>
      <c r="N12" s="26">
        <f t="shared" si="0"/>
        <v>1.7241379310344827</v>
      </c>
      <c r="O12" s="26">
        <f t="shared" si="8"/>
        <v>4.750000000000159</v>
      </c>
      <c r="P12" s="24"/>
      <c r="Q12" s="24"/>
      <c r="R12" s="24">
        <v>21.721</v>
      </c>
      <c r="U12" s="24">
        <v>2781068</v>
      </c>
      <c r="V12" s="24">
        <v>76699</v>
      </c>
      <c r="W12" s="24">
        <v>20373</v>
      </c>
      <c r="X12" s="24">
        <v>20174</v>
      </c>
      <c r="Y12" s="24">
        <v>2869</v>
      </c>
      <c r="Z12" s="24">
        <v>158377</v>
      </c>
      <c r="AA12" s="24">
        <v>11247</v>
      </c>
      <c r="AB12" s="24">
        <v>3558</v>
      </c>
      <c r="AC12" s="24">
        <v>13773</v>
      </c>
      <c r="AD12" s="24">
        <v>6639</v>
      </c>
      <c r="AE12" s="24">
        <v>0</v>
      </c>
      <c r="AF12" s="24">
        <v>7833</v>
      </c>
      <c r="AG12" s="36"/>
      <c r="AH12" s="26">
        <f t="shared" si="9"/>
        <v>0.62729817243839525</v>
      </c>
      <c r="AI12" s="26">
        <f t="shared" si="10"/>
        <v>-0.20252597772821082</v>
      </c>
      <c r="AJ12" s="26">
        <f t="shared" si="17"/>
        <v>0</v>
      </c>
      <c r="AK12" s="26">
        <f t="shared" si="11"/>
        <v>24.474157291037812</v>
      </c>
      <c r="AL12" s="26">
        <f t="shared" si="12"/>
        <v>24.747223123390381</v>
      </c>
      <c r="AM12" s="26">
        <f t="shared" si="13"/>
        <v>19.621829018266865</v>
      </c>
      <c r="AN12" s="28">
        <v>25.269171109999998</v>
      </c>
      <c r="AO12" s="28">
        <v>19.384398109999999</v>
      </c>
      <c r="AP12" s="28">
        <v>32.596709349999998</v>
      </c>
      <c r="AQ12" s="28">
        <v>23.244412459999999</v>
      </c>
      <c r="AR12" s="28">
        <v>17.641125599999999</v>
      </c>
      <c r="AS12" s="28">
        <v>29.95915819</v>
      </c>
      <c r="AT12" s="26"/>
      <c r="AU12" s="26">
        <f t="shared" si="1"/>
        <v>0.16722578609738142</v>
      </c>
      <c r="AV12" s="26">
        <f t="shared" si="2"/>
        <v>0.20379271498310175</v>
      </c>
      <c r="AW12" s="26">
        <f t="shared" si="3"/>
        <v>32.627320526127718</v>
      </c>
      <c r="AX12" s="26">
        <f t="shared" si="4"/>
        <v>0.48428117719113256</v>
      </c>
      <c r="AY12" s="26">
        <f t="shared" si="5"/>
        <v>0.12737960688736369</v>
      </c>
      <c r="AZ12" s="26">
        <f t="shared" si="14"/>
        <v>7.0317183687696065</v>
      </c>
      <c r="BA12" s="26">
        <f t="shared" si="6"/>
        <v>2.413410357742344</v>
      </c>
      <c r="BB12" s="26">
        <f t="shared" si="15"/>
        <v>2.5810263720106721</v>
      </c>
      <c r="BC12" s="26">
        <f t="shared" si="16"/>
        <v>0.16761601426832806</v>
      </c>
    </row>
    <row r="13" spans="1:55" x14ac:dyDescent="0.2">
      <c r="A13" s="22">
        <v>90</v>
      </c>
      <c r="B13" s="22">
        <v>591</v>
      </c>
      <c r="C13" s="22" t="s">
        <v>45</v>
      </c>
      <c r="D13" s="23">
        <v>1</v>
      </c>
      <c r="E13" s="23" t="s">
        <v>46</v>
      </c>
      <c r="F13" s="23">
        <v>1</v>
      </c>
      <c r="G13" s="22">
        <v>35</v>
      </c>
      <c r="H13" s="22">
        <v>37</v>
      </c>
      <c r="I13" s="22">
        <f t="shared" si="7"/>
        <v>0.36</v>
      </c>
      <c r="J13" s="24"/>
      <c r="K13" s="25">
        <v>17.48</v>
      </c>
      <c r="L13" s="25">
        <v>15.2631578947368</v>
      </c>
      <c r="M13" s="24"/>
      <c r="N13" s="26">
        <f t="shared" si="0"/>
        <v>1.724137931034484</v>
      </c>
      <c r="O13" s="26">
        <f t="shared" si="8"/>
        <v>4.7500000000005302</v>
      </c>
      <c r="P13" s="24"/>
      <c r="Q13" s="24"/>
      <c r="R13" s="24">
        <v>23.593</v>
      </c>
      <c r="U13" s="24">
        <v>987319</v>
      </c>
      <c r="V13" s="24">
        <v>68505</v>
      </c>
      <c r="W13" s="24">
        <v>17678</v>
      </c>
      <c r="X13" s="24">
        <v>18142</v>
      </c>
      <c r="Y13" s="24">
        <v>2602</v>
      </c>
      <c r="Z13" s="24">
        <v>134897</v>
      </c>
      <c r="AA13" s="24">
        <v>10672</v>
      </c>
      <c r="AB13" s="24">
        <v>2175</v>
      </c>
      <c r="AC13" s="24">
        <v>10769</v>
      </c>
      <c r="AD13" s="24">
        <v>190</v>
      </c>
      <c r="AE13" s="24">
        <v>2664</v>
      </c>
      <c r="AF13" s="24">
        <v>3826</v>
      </c>
      <c r="AG13" s="36"/>
      <c r="AH13" s="26">
        <f t="shared" si="9"/>
        <v>0.63991526459445147</v>
      </c>
      <c r="AI13" s="26">
        <f t="shared" si="10"/>
        <v>-0.19387753000895253</v>
      </c>
      <c r="AJ13" s="26">
        <f t="shared" si="17"/>
        <v>0</v>
      </c>
      <c r="AK13" s="26">
        <f t="shared" si="11"/>
        <v>25.183237870208174</v>
      </c>
      <c r="AL13" s="26">
        <f t="shared" si="12"/>
        <v>25.338776947387647</v>
      </c>
      <c r="AM13" s="26">
        <f t="shared" si="13"/>
        <v>20.094899108510297</v>
      </c>
      <c r="AN13" s="28">
        <v>26.157121750000002</v>
      </c>
      <c r="AO13" s="28">
        <v>20.13223554</v>
      </c>
      <c r="AP13" s="28">
        <v>33.570448970000001</v>
      </c>
      <c r="AQ13" s="28">
        <v>23.971835240000001</v>
      </c>
      <c r="AR13" s="28">
        <v>18.322054739999999</v>
      </c>
      <c r="AS13" s="28">
        <v>30.872371789999999</v>
      </c>
      <c r="AT13" s="26"/>
      <c r="AU13" s="26">
        <f t="shared" si="1"/>
        <v>0.12699891924075044</v>
      </c>
      <c r="AV13" s="26">
        <f t="shared" si="2"/>
        <v>0.20882543167872342</v>
      </c>
      <c r="AW13" s="26">
        <f t="shared" si="3"/>
        <v>33.679609836678104</v>
      </c>
      <c r="AX13" s="26">
        <f t="shared" si="4"/>
        <v>0.50783190137660583</v>
      </c>
      <c r="AY13" s="26">
        <f t="shared" si="5"/>
        <v>0.13448779439127631</v>
      </c>
      <c r="AZ13" s="26">
        <f t="shared" si="14"/>
        <v>6.9723289777094539</v>
      </c>
      <c r="BA13" s="26">
        <f t="shared" si="6"/>
        <v>2.4567771785207491</v>
      </c>
      <c r="BB13" s="26">
        <f t="shared" si="15"/>
        <v>2.5507097142132942</v>
      </c>
      <c r="BC13" s="26">
        <f t="shared" si="16"/>
        <v>9.3932535692545116E-2</v>
      </c>
    </row>
    <row r="14" spans="1:55" x14ac:dyDescent="0.2">
      <c r="A14" s="22">
        <v>90</v>
      </c>
      <c r="B14" s="22">
        <v>591</v>
      </c>
      <c r="C14" s="22" t="s">
        <v>45</v>
      </c>
      <c r="D14" s="23">
        <v>1</v>
      </c>
      <c r="E14" s="23" t="s">
        <v>46</v>
      </c>
      <c r="F14" s="23">
        <v>1</v>
      </c>
      <c r="G14" s="22">
        <v>37</v>
      </c>
      <c r="H14" s="22">
        <v>39</v>
      </c>
      <c r="I14" s="22">
        <f t="shared" si="7"/>
        <v>0.38</v>
      </c>
      <c r="J14" s="24"/>
      <c r="K14" s="25">
        <v>18.64</v>
      </c>
      <c r="L14" s="25">
        <v>15.684210526315701</v>
      </c>
      <c r="M14" s="24"/>
      <c r="N14" s="26">
        <f t="shared" si="0"/>
        <v>1.7241379310344829</v>
      </c>
      <c r="O14" s="26">
        <f t="shared" si="8"/>
        <v>4.7499999999993934</v>
      </c>
      <c r="P14" s="24"/>
      <c r="Q14" s="24"/>
      <c r="R14" s="24">
        <v>21.954999999999998</v>
      </c>
      <c r="U14" s="24">
        <v>2235932</v>
      </c>
      <c r="V14" s="24">
        <v>162513</v>
      </c>
      <c r="W14" s="24">
        <v>41292</v>
      </c>
      <c r="X14" s="24">
        <v>38849</v>
      </c>
      <c r="Y14" s="24">
        <v>5417</v>
      </c>
      <c r="Z14" s="24">
        <v>335033</v>
      </c>
      <c r="AA14" s="24">
        <v>23258</v>
      </c>
      <c r="AB14" s="24">
        <v>12505</v>
      </c>
      <c r="AC14" s="24">
        <v>48888</v>
      </c>
      <c r="AD14" s="24">
        <v>9727</v>
      </c>
      <c r="AE14" s="24">
        <v>0</v>
      </c>
      <c r="AF14" s="24">
        <v>11706</v>
      </c>
      <c r="AG14" s="36"/>
      <c r="AH14" s="26">
        <f t="shared" si="9"/>
        <v>0.62053374503749448</v>
      </c>
      <c r="AI14" s="26">
        <f t="shared" si="10"/>
        <v>-0.20723459630048713</v>
      </c>
      <c r="AJ14" s="26">
        <f t="shared" si="17"/>
        <v>0</v>
      </c>
      <c r="AK14" s="26">
        <f t="shared" si="11"/>
        <v>24.093996471107189</v>
      </c>
      <c r="AL14" s="26">
        <f t="shared" si="12"/>
        <v>24.425153613046682</v>
      </c>
      <c r="AM14" s="26">
        <f t="shared" si="13"/>
        <v>19.364267582363354</v>
      </c>
      <c r="AN14" s="28">
        <v>24.76885996</v>
      </c>
      <c r="AO14" s="28">
        <v>19.136293240000001</v>
      </c>
      <c r="AP14" s="28">
        <v>31.83695312</v>
      </c>
      <c r="AQ14" s="28">
        <v>22.851872409999999</v>
      </c>
      <c r="AR14" s="28">
        <v>17.102616520000002</v>
      </c>
      <c r="AS14" s="28">
        <v>29.644599339999999</v>
      </c>
      <c r="AT14" s="26"/>
      <c r="AU14" s="26">
        <f t="shared" si="1"/>
        <v>0.19821518741967983</v>
      </c>
      <c r="AV14" s="26">
        <f t="shared" si="2"/>
        <v>0.19276375524108424</v>
      </c>
      <c r="AW14" s="26">
        <f t="shared" si="3"/>
        <v>32.662909560121072</v>
      </c>
      <c r="AX14" s="26">
        <f t="shared" si="4"/>
        <v>0.48506565024937842</v>
      </c>
      <c r="AY14" s="26">
        <f t="shared" si="5"/>
        <v>0.11595574167320831</v>
      </c>
      <c r="AZ14" s="26">
        <f t="shared" si="14"/>
        <v>7.1716817426619901</v>
      </c>
      <c r="BA14" s="26">
        <f t="shared" si="6"/>
        <v>2.3905952837055864</v>
      </c>
      <c r="BB14" s="26">
        <f t="shared" si="15"/>
        <v>2.5865819427998455</v>
      </c>
      <c r="BC14" s="26">
        <f t="shared" si="16"/>
        <v>0.19598665909425916</v>
      </c>
    </row>
    <row r="15" spans="1:55" x14ac:dyDescent="0.2">
      <c r="A15" s="22">
        <v>90</v>
      </c>
      <c r="B15" s="22">
        <v>591</v>
      </c>
      <c r="C15" s="22" t="s">
        <v>45</v>
      </c>
      <c r="D15" s="23">
        <v>1</v>
      </c>
      <c r="E15" s="23" t="s">
        <v>46</v>
      </c>
      <c r="F15" s="23">
        <v>1</v>
      </c>
      <c r="G15" s="22">
        <v>40</v>
      </c>
      <c r="H15" s="22">
        <v>42</v>
      </c>
      <c r="I15" s="22">
        <f t="shared" si="7"/>
        <v>0.41</v>
      </c>
      <c r="J15" s="22"/>
      <c r="K15" s="30">
        <v>20.38</v>
      </c>
      <c r="L15" s="30">
        <v>16.315789473684202</v>
      </c>
      <c r="M15" s="22"/>
      <c r="N15" s="26">
        <f t="shared" si="0"/>
        <v>1.724137931034484</v>
      </c>
      <c r="O15" s="26">
        <f t="shared" si="8"/>
        <v>4.7499999999999893</v>
      </c>
      <c r="P15" s="22"/>
      <c r="Q15" s="22"/>
      <c r="R15" s="22">
        <v>19.312000000000001</v>
      </c>
      <c r="U15" s="24">
        <v>2320321</v>
      </c>
      <c r="V15" s="24">
        <v>225370</v>
      </c>
      <c r="W15" s="24">
        <v>56467</v>
      </c>
      <c r="X15" s="24">
        <v>52630</v>
      </c>
      <c r="Y15" s="24">
        <v>7245</v>
      </c>
      <c r="Z15" s="24">
        <v>455777</v>
      </c>
      <c r="AA15" s="24">
        <v>37739</v>
      </c>
      <c r="AB15" s="24">
        <v>34732</v>
      </c>
      <c r="AC15" s="24">
        <v>98873</v>
      </c>
      <c r="AD15" s="24">
        <v>17321</v>
      </c>
      <c r="AE15" s="24">
        <v>0</v>
      </c>
      <c r="AF15" s="24">
        <v>27054</v>
      </c>
      <c r="AG15" s="36"/>
      <c r="AH15" s="26">
        <f t="shared" si="9"/>
        <v>0.63352392572737715</v>
      </c>
      <c r="AI15" s="26">
        <f t="shared" si="10"/>
        <v>-0.19823697886236663</v>
      </c>
      <c r="AJ15" s="26">
        <f t="shared" si="17"/>
        <v>0</v>
      </c>
      <c r="AK15" s="26">
        <f t="shared" si="11"/>
        <v>24.824044625878599</v>
      </c>
      <c r="AL15" s="26">
        <f t="shared" si="12"/>
        <v>25.04059064581412</v>
      </c>
      <c r="AM15" s="26">
        <f t="shared" si="13"/>
        <v>19.856437256228546</v>
      </c>
      <c r="AN15" s="28">
        <v>25.746739210000001</v>
      </c>
      <c r="AO15" s="28">
        <v>19.754455109999999</v>
      </c>
      <c r="AP15" s="28">
        <v>33.069734160000003</v>
      </c>
      <c r="AQ15" s="28">
        <v>23.655557330000001</v>
      </c>
      <c r="AR15" s="28">
        <v>17.807269850000001</v>
      </c>
      <c r="AS15" s="28">
        <v>30.753012030000001</v>
      </c>
      <c r="AT15" s="26"/>
      <c r="AU15" s="26">
        <f t="shared" si="1"/>
        <v>0.28083319000815771</v>
      </c>
      <c r="AV15" s="26">
        <f t="shared" si="2"/>
        <v>0.19076899868493977</v>
      </c>
      <c r="AW15" s="26">
        <f t="shared" si="3"/>
        <v>33.086837349353374</v>
      </c>
      <c r="AX15" s="26">
        <f t="shared" si="4"/>
        <v>0.49447427140904432</v>
      </c>
      <c r="AY15" s="26">
        <f t="shared" si="5"/>
        <v>0.11547313708238897</v>
      </c>
      <c r="AZ15" s="26">
        <f t="shared" si="14"/>
        <v>7.2643202208419604</v>
      </c>
      <c r="BA15" s="26">
        <f t="shared" si="6"/>
        <v>2.4346770912270905</v>
      </c>
      <c r="BB15" s="26">
        <f t="shared" si="15"/>
        <v>2.5831581316718308</v>
      </c>
      <c r="BC15" s="26">
        <f t="shared" si="16"/>
        <v>0.14848104044474031</v>
      </c>
    </row>
    <row r="16" spans="1:55" x14ac:dyDescent="0.2">
      <c r="A16" s="22">
        <v>90</v>
      </c>
      <c r="B16" s="22">
        <v>591</v>
      </c>
      <c r="C16" s="22" t="s">
        <v>45</v>
      </c>
      <c r="D16" s="23">
        <v>1</v>
      </c>
      <c r="E16" s="23" t="s">
        <v>46</v>
      </c>
      <c r="F16" s="23">
        <v>1</v>
      </c>
      <c r="G16" s="22">
        <v>44</v>
      </c>
      <c r="H16" s="22">
        <v>46</v>
      </c>
      <c r="I16" s="22">
        <f t="shared" si="7"/>
        <v>0.45</v>
      </c>
      <c r="J16" s="22"/>
      <c r="K16" s="30">
        <v>22.7</v>
      </c>
      <c r="L16" s="30">
        <v>17.157894736842099</v>
      </c>
      <c r="M16" s="22"/>
      <c r="N16" s="26">
        <f t="shared" si="0"/>
        <v>1.7241379310344818</v>
      </c>
      <c r="O16" s="26">
        <f t="shared" si="8"/>
        <v>4.7499999999999627</v>
      </c>
      <c r="P16" s="22"/>
      <c r="Q16" s="22"/>
      <c r="R16" s="22">
        <v>22.888000000000002</v>
      </c>
      <c r="U16" s="24">
        <v>2227894</v>
      </c>
      <c r="V16" s="24">
        <v>882879</v>
      </c>
      <c r="W16" s="24">
        <v>186307</v>
      </c>
      <c r="X16" s="24">
        <v>140204</v>
      </c>
      <c r="Y16" s="24">
        <v>21235</v>
      </c>
      <c r="Z16" s="24">
        <v>1396091</v>
      </c>
      <c r="AA16" s="24">
        <v>73022</v>
      </c>
      <c r="AB16" s="24">
        <v>51548</v>
      </c>
      <c r="AC16" s="24">
        <v>77374</v>
      </c>
      <c r="AD16" s="24">
        <v>14812</v>
      </c>
      <c r="AE16" s="24">
        <v>0</v>
      </c>
      <c r="AF16" s="24">
        <v>25351</v>
      </c>
      <c r="AG16" s="36"/>
      <c r="AH16" s="26">
        <f t="shared" si="9"/>
        <v>0.55722155677237817</v>
      </c>
      <c r="AI16" s="26">
        <f t="shared" si="10"/>
        <v>-0.25397209072941046</v>
      </c>
      <c r="AJ16" s="26">
        <f t="shared" si="17"/>
        <v>0</v>
      </c>
      <c r="AK16" s="26">
        <f t="shared" si="11"/>
        <v>20.535851490607655</v>
      </c>
      <c r="AL16" s="26">
        <f t="shared" si="12"/>
        <v>21.228308994108325</v>
      </c>
      <c r="AM16" s="26">
        <f t="shared" si="13"/>
        <v>16.807726637101247</v>
      </c>
      <c r="AN16" s="28">
        <v>20.8630718</v>
      </c>
      <c r="AO16" s="28">
        <v>15.186735179999999</v>
      </c>
      <c r="AP16" s="28">
        <v>27.750312869999998</v>
      </c>
      <c r="AQ16" s="28">
        <v>18.813379619999999</v>
      </c>
      <c r="AR16" s="28">
        <v>13.22863663</v>
      </c>
      <c r="AS16" s="28">
        <v>25.066553989999999</v>
      </c>
      <c r="AT16" s="26"/>
      <c r="AU16" s="26">
        <f t="shared" si="1"/>
        <v>0.108029384554836</v>
      </c>
      <c r="AV16" s="26">
        <f t="shared" si="2"/>
        <v>0.19139955274459933</v>
      </c>
      <c r="AW16" s="26">
        <f t="shared" si="3"/>
        <v>38.740264242179578</v>
      </c>
      <c r="AX16" s="26">
        <f t="shared" si="4"/>
        <v>0.63239359038916521</v>
      </c>
      <c r="AY16" s="26">
        <f t="shared" si="5"/>
        <v>0.10042611835474909</v>
      </c>
      <c r="AZ16" s="26">
        <f t="shared" si="14"/>
        <v>6.602495879444314</v>
      </c>
      <c r="BA16" s="26">
        <f t="shared" si="6"/>
        <v>2.1917856675469531</v>
      </c>
      <c r="BB16" s="26">
        <f t="shared" si="15"/>
        <v>2.3731458385961899</v>
      </c>
      <c r="BC16" s="26">
        <f t="shared" si="16"/>
        <v>0.18136017104923674</v>
      </c>
    </row>
    <row r="17" spans="1:55" x14ac:dyDescent="0.2">
      <c r="A17" s="22">
        <v>90</v>
      </c>
      <c r="B17" s="22">
        <v>591</v>
      </c>
      <c r="C17" s="22" t="s">
        <v>45</v>
      </c>
      <c r="D17" s="23">
        <v>1</v>
      </c>
      <c r="E17" s="23" t="s">
        <v>46</v>
      </c>
      <c r="F17" s="23">
        <v>1</v>
      </c>
      <c r="G17" s="22">
        <v>48</v>
      </c>
      <c r="H17" s="22">
        <v>50</v>
      </c>
      <c r="I17" s="22">
        <f t="shared" si="7"/>
        <v>0.49</v>
      </c>
      <c r="J17" s="22"/>
      <c r="K17" s="30">
        <v>25.02</v>
      </c>
      <c r="L17" s="30">
        <v>18</v>
      </c>
      <c r="M17" s="22" t="s">
        <v>45</v>
      </c>
      <c r="N17" s="26">
        <f t="shared" si="0"/>
        <v>1.7241379310344831</v>
      </c>
      <c r="O17" s="26">
        <f t="shared" si="8"/>
        <v>1.977272727272736</v>
      </c>
      <c r="P17" s="22"/>
      <c r="Q17" s="22"/>
      <c r="R17" s="22">
        <v>26.314</v>
      </c>
      <c r="U17" s="24">
        <v>1095671</v>
      </c>
      <c r="V17" s="24">
        <v>1824135</v>
      </c>
      <c r="W17" s="24">
        <v>372450</v>
      </c>
      <c r="X17" s="24">
        <v>257913</v>
      </c>
      <c r="Y17" s="24">
        <v>35999</v>
      </c>
      <c r="Z17" s="24">
        <v>2630185</v>
      </c>
      <c r="AA17" s="24">
        <v>122868</v>
      </c>
      <c r="AB17" s="24">
        <v>45488</v>
      </c>
      <c r="AC17" s="24">
        <v>54983</v>
      </c>
      <c r="AD17" s="24">
        <v>11033</v>
      </c>
      <c r="AE17" s="24">
        <v>11323</v>
      </c>
      <c r="AF17" s="24">
        <v>83448</v>
      </c>
      <c r="AG17" s="36"/>
      <c r="AH17" s="26">
        <f t="shared" si="9"/>
        <v>0.52808433536484933</v>
      </c>
      <c r="AI17" s="26">
        <f t="shared" si="10"/>
        <v>-0.27729671485482288</v>
      </c>
      <c r="AJ17" s="26">
        <f t="shared" si="17"/>
        <v>0</v>
      </c>
      <c r="AK17" s="26">
        <f t="shared" si="11"/>
        <v>18.898339647504535</v>
      </c>
      <c r="AL17" s="26">
        <f t="shared" si="12"/>
        <v>19.632904703930116</v>
      </c>
      <c r="AM17" s="26">
        <f t="shared" si="13"/>
        <v>15.531869697441188</v>
      </c>
      <c r="AN17" s="28">
        <v>18.831849630000001</v>
      </c>
      <c r="AO17" s="28">
        <v>13.080575230000001</v>
      </c>
      <c r="AP17" s="28">
        <v>25.485816069999998</v>
      </c>
      <c r="AQ17" s="28">
        <v>16.911955129999999</v>
      </c>
      <c r="AR17" s="28">
        <v>11.5373772</v>
      </c>
      <c r="AS17" s="28">
        <v>23.45397839</v>
      </c>
      <c r="AT17" s="26"/>
      <c r="AU17" s="26">
        <f t="shared" si="1"/>
        <v>7.2722689549649916E-2</v>
      </c>
      <c r="AV17" s="26">
        <f t="shared" si="2"/>
        <v>0.19487602411523608</v>
      </c>
      <c r="AW17" s="26">
        <f t="shared" si="3"/>
        <v>40.952042062537039</v>
      </c>
      <c r="AX17" s="26">
        <f t="shared" si="4"/>
        <v>0.69353866743213877</v>
      </c>
      <c r="AY17" s="26">
        <f t="shared" si="5"/>
        <v>9.8058881789683999E-2</v>
      </c>
      <c r="AZ17" s="26">
        <f t="shared" si="14"/>
        <v>7.164449012472569</v>
      </c>
      <c r="BA17" s="26">
        <f t="shared" si="6"/>
        <v>2.1092336384247448</v>
      </c>
      <c r="BB17" s="26">
        <f t="shared" si="15"/>
        <v>2.290144081776659</v>
      </c>
      <c r="BC17" s="26">
        <f t="shared" si="16"/>
        <v>0.1809104433519142</v>
      </c>
    </row>
    <row r="18" spans="1:55" x14ac:dyDescent="0.2">
      <c r="A18" s="22">
        <v>90</v>
      </c>
      <c r="B18" s="22">
        <v>591</v>
      </c>
      <c r="C18" s="22" t="s">
        <v>45</v>
      </c>
      <c r="D18" s="23">
        <v>1</v>
      </c>
      <c r="E18" s="23" t="s">
        <v>46</v>
      </c>
      <c r="F18" s="23">
        <v>1</v>
      </c>
      <c r="G18" s="22">
        <v>53</v>
      </c>
      <c r="H18" s="22">
        <v>55</v>
      </c>
      <c r="I18" s="22">
        <f t="shared" si="7"/>
        <v>0.54</v>
      </c>
      <c r="J18" s="22"/>
      <c r="K18" s="30">
        <v>27.92</v>
      </c>
      <c r="L18" s="30">
        <v>20.528735632183899</v>
      </c>
      <c r="M18" s="22"/>
      <c r="N18" s="26">
        <f t="shared" si="0"/>
        <v>1.7241379310344795</v>
      </c>
      <c r="O18" s="26">
        <f t="shared" si="8"/>
        <v>1.9772727272727768</v>
      </c>
      <c r="P18" s="22"/>
      <c r="Q18" s="22"/>
      <c r="R18" s="22">
        <v>20.381</v>
      </c>
      <c r="U18" s="24">
        <v>10704358</v>
      </c>
      <c r="V18" s="24">
        <v>11603715</v>
      </c>
      <c r="W18" s="24">
        <v>2645808</v>
      </c>
      <c r="X18" s="24">
        <v>1846272</v>
      </c>
      <c r="Y18" s="24">
        <v>252571</v>
      </c>
      <c r="Z18" s="24">
        <v>11985503</v>
      </c>
      <c r="AA18" s="24">
        <v>828066</v>
      </c>
      <c r="AB18" s="24">
        <v>403082</v>
      </c>
      <c r="AC18" s="24">
        <v>432211</v>
      </c>
      <c r="AD18" s="24">
        <v>27019</v>
      </c>
      <c r="AE18" s="24">
        <v>77088</v>
      </c>
      <c r="AF18" s="24">
        <v>141705</v>
      </c>
      <c r="AG18" s="36"/>
      <c r="AH18" s="26">
        <f t="shared" si="9"/>
        <v>0.52522118026090325</v>
      </c>
      <c r="AI18" s="26">
        <f t="shared" si="10"/>
        <v>-0.2796577687117231</v>
      </c>
      <c r="AJ18" s="26">
        <f t="shared" si="17"/>
        <v>0</v>
      </c>
      <c r="AK18" s="26">
        <f t="shared" si="11"/>
        <v>18.737430330662768</v>
      </c>
      <c r="AL18" s="26">
        <f t="shared" si="12"/>
        <v>19.47140862011814</v>
      </c>
      <c r="AM18" s="26">
        <f t="shared" si="13"/>
        <v>15.402720051468744</v>
      </c>
      <c r="AN18" s="28">
        <v>18.68862038</v>
      </c>
      <c r="AO18" s="28">
        <v>12.815335170000001</v>
      </c>
      <c r="AP18" s="28">
        <v>25.429810549999999</v>
      </c>
      <c r="AQ18" s="28">
        <v>16.894474460000001</v>
      </c>
      <c r="AR18" s="28">
        <v>11.16610638</v>
      </c>
      <c r="AS18" s="28">
        <v>23.122469639999998</v>
      </c>
      <c r="AT18" s="26"/>
      <c r="AU18" s="26">
        <f t="shared" si="1"/>
        <v>8.2737999027750739E-2</v>
      </c>
      <c r="AV18" s="26">
        <f t="shared" si="2"/>
        <v>0.2702239179142305</v>
      </c>
      <c r="AW18" s="26">
        <f t="shared" si="3"/>
        <v>49.190757404505739</v>
      </c>
      <c r="AX18" s="26">
        <f t="shared" si="4"/>
        <v>0.96814585086666782</v>
      </c>
      <c r="AY18" s="26">
        <f t="shared" si="5"/>
        <v>0.15404209568843294</v>
      </c>
      <c r="AZ18" s="26">
        <f t="shared" si="14"/>
        <v>7.3099128561869735</v>
      </c>
      <c r="BA18" s="26">
        <f t="shared" si="6"/>
        <v>2.1014258880053633</v>
      </c>
      <c r="BB18" s="26">
        <f t="shared" si="15"/>
        <v>2.0009077244016904</v>
      </c>
      <c r="BC18" s="26">
        <f t="shared" si="16"/>
        <v>0.10051816360367294</v>
      </c>
    </row>
    <row r="19" spans="1:55" x14ac:dyDescent="0.2">
      <c r="A19" s="22">
        <v>90</v>
      </c>
      <c r="B19" s="22">
        <v>591</v>
      </c>
      <c r="C19" s="22" t="s">
        <v>45</v>
      </c>
      <c r="D19" s="23">
        <v>1</v>
      </c>
      <c r="E19" s="23" t="s">
        <v>46</v>
      </c>
      <c r="F19" s="23">
        <v>1</v>
      </c>
      <c r="G19" s="22">
        <v>56</v>
      </c>
      <c r="H19" s="22">
        <v>58</v>
      </c>
      <c r="I19" s="22">
        <f t="shared" si="7"/>
        <v>0.56999999999999995</v>
      </c>
      <c r="J19" s="22"/>
      <c r="K19" s="30">
        <v>29.66</v>
      </c>
      <c r="L19" s="30">
        <v>22.045977011494202</v>
      </c>
      <c r="M19" s="22"/>
      <c r="N19" s="26">
        <f t="shared" si="0"/>
        <v>1.7241379310344831</v>
      </c>
      <c r="O19" s="26">
        <f t="shared" si="8"/>
        <v>1.977272727272736</v>
      </c>
      <c r="P19" s="22"/>
      <c r="Q19" s="22"/>
      <c r="R19" s="22">
        <v>23.65</v>
      </c>
      <c r="U19" s="24">
        <v>1431194</v>
      </c>
      <c r="V19" s="24">
        <v>1929228</v>
      </c>
      <c r="W19" s="24">
        <v>408261</v>
      </c>
      <c r="X19" s="24">
        <v>293517</v>
      </c>
      <c r="Y19" s="24">
        <v>41830</v>
      </c>
      <c r="Z19" s="24">
        <v>2705910</v>
      </c>
      <c r="AA19" s="24">
        <v>131961</v>
      </c>
      <c r="AB19" s="24">
        <v>68477</v>
      </c>
      <c r="AC19" s="24">
        <v>86661</v>
      </c>
      <c r="AD19" s="24">
        <v>13857</v>
      </c>
      <c r="AE19" s="24">
        <v>0</v>
      </c>
      <c r="AF19" s="24">
        <v>24028</v>
      </c>
      <c r="AG19" s="36"/>
      <c r="AH19" s="26">
        <f t="shared" si="9"/>
        <v>0.53371921573285486</v>
      </c>
      <c r="AI19" s="26">
        <f t="shared" si="10"/>
        <v>-0.27268716081546213</v>
      </c>
      <c r="AJ19" s="26">
        <f t="shared" si="17"/>
        <v>0</v>
      </c>
      <c r="AK19" s="26">
        <f t="shared" si="11"/>
        <v>19.215019924186443</v>
      </c>
      <c r="AL19" s="26">
        <f t="shared" si="12"/>
        <v>19.948198200222389</v>
      </c>
      <c r="AM19" s="26">
        <f t="shared" si="13"/>
        <v>15.784012303394221</v>
      </c>
      <c r="AN19" s="28">
        <v>19.359253989999999</v>
      </c>
      <c r="AO19" s="28">
        <v>13.51937128</v>
      </c>
      <c r="AP19" s="28">
        <v>26.051950850000001</v>
      </c>
      <c r="AQ19" s="28">
        <v>17.327304349999999</v>
      </c>
      <c r="AR19" s="28">
        <v>11.77620538</v>
      </c>
      <c r="AS19" s="28">
        <v>23.778749019999999</v>
      </c>
      <c r="AT19" s="26"/>
      <c r="AU19" s="26">
        <f t="shared" si="1"/>
        <v>6.6584153548909203E-2</v>
      </c>
      <c r="AV19" s="26">
        <f t="shared" si="2"/>
        <v>0.20762595564569833</v>
      </c>
      <c r="AW19" s="26">
        <f t="shared" si="3"/>
        <v>41.621802845999404</v>
      </c>
      <c r="AX19" s="26">
        <f t="shared" si="4"/>
        <v>0.71296828054148143</v>
      </c>
      <c r="AY19" s="26">
        <f t="shared" si="5"/>
        <v>0.10847256560639489</v>
      </c>
      <c r="AZ19" s="26">
        <f t="shared" si="14"/>
        <v>7.016901745158977</v>
      </c>
      <c r="BA19" s="26">
        <f t="shared" si="6"/>
        <v>2.1247587920107809</v>
      </c>
      <c r="BB19" s="26">
        <f t="shared" si="15"/>
        <v>2.2632792852169423</v>
      </c>
      <c r="BC19" s="26">
        <f t="shared" si="16"/>
        <v>0.13852049320616144</v>
      </c>
    </row>
    <row r="20" spans="1:55" x14ac:dyDescent="0.2">
      <c r="A20" s="22">
        <v>90</v>
      </c>
      <c r="B20" s="22">
        <v>591</v>
      </c>
      <c r="C20" s="22" t="s">
        <v>45</v>
      </c>
      <c r="D20" s="23">
        <v>1</v>
      </c>
      <c r="E20" s="23" t="s">
        <v>46</v>
      </c>
      <c r="F20" s="23">
        <v>1</v>
      </c>
      <c r="G20" s="22">
        <v>61</v>
      </c>
      <c r="H20" s="22">
        <v>63</v>
      </c>
      <c r="I20" s="22">
        <f t="shared" si="7"/>
        <v>0.62</v>
      </c>
      <c r="J20" s="22"/>
      <c r="K20" s="30">
        <v>32.56</v>
      </c>
      <c r="L20" s="30">
        <v>24.574712643678101</v>
      </c>
      <c r="M20" s="22"/>
      <c r="N20" s="26">
        <f t="shared" si="0"/>
        <v>1.724137931034484</v>
      </c>
      <c r="O20" s="26">
        <f t="shared" si="8"/>
        <v>1.9772727272727575</v>
      </c>
      <c r="P20" s="22"/>
      <c r="Q20" s="22"/>
      <c r="R20" s="22">
        <v>28.529</v>
      </c>
      <c r="U20" s="24">
        <v>1489522</v>
      </c>
      <c r="V20" s="24">
        <v>1401567</v>
      </c>
      <c r="W20" s="24">
        <v>318452</v>
      </c>
      <c r="X20" s="24">
        <v>237923</v>
      </c>
      <c r="Y20" s="24">
        <v>30528</v>
      </c>
      <c r="Z20" s="24">
        <v>2053388</v>
      </c>
      <c r="AA20" s="24">
        <v>109928</v>
      </c>
      <c r="AB20" s="24">
        <v>117249</v>
      </c>
      <c r="AC20" s="24">
        <v>116392</v>
      </c>
      <c r="AD20" s="24">
        <v>18887</v>
      </c>
      <c r="AE20" s="24">
        <v>0</v>
      </c>
      <c r="AF20" s="24">
        <v>27351</v>
      </c>
      <c r="AG20" s="36"/>
      <c r="AH20" s="26">
        <f t="shared" si="9"/>
        <v>0.54299966562911239</v>
      </c>
      <c r="AI20" s="26">
        <f t="shared" si="10"/>
        <v>-0.26520043784296909</v>
      </c>
      <c r="AJ20" s="26">
        <f t="shared" si="17"/>
        <v>0</v>
      </c>
      <c r="AK20" s="26">
        <f t="shared" si="11"/>
        <v>19.736581208356121</v>
      </c>
      <c r="AL20" s="26">
        <f t="shared" si="12"/>
        <v>20.460290051540913</v>
      </c>
      <c r="AM20" s="26">
        <f t="shared" si="13"/>
        <v>16.193536049989589</v>
      </c>
      <c r="AN20" s="28">
        <v>19.81413371</v>
      </c>
      <c r="AO20" s="28">
        <v>14.032022489999999</v>
      </c>
      <c r="AP20" s="28">
        <v>26.741784840000001</v>
      </c>
      <c r="AQ20" s="28">
        <v>17.94597899</v>
      </c>
      <c r="AR20" s="28">
        <v>12.36422634</v>
      </c>
      <c r="AS20" s="28">
        <v>24.333052590000001</v>
      </c>
      <c r="AT20" s="26"/>
      <c r="AU20" s="26">
        <f t="shared" si="1"/>
        <v>0.11995155290843268</v>
      </c>
      <c r="AV20" s="26">
        <f t="shared" si="2"/>
        <v>0.21340227814584947</v>
      </c>
      <c r="AW20" s="26">
        <f t="shared" si="3"/>
        <v>40.566867006950886</v>
      </c>
      <c r="AX20" s="26">
        <f t="shared" si="4"/>
        <v>0.68256315903277898</v>
      </c>
      <c r="AY20" s="26">
        <f t="shared" si="5"/>
        <v>0.11586850609821427</v>
      </c>
      <c r="AZ20" s="26">
        <f t="shared" si="14"/>
        <v>7.7935993186582806</v>
      </c>
      <c r="BA20" s="26">
        <f t="shared" si="6"/>
        <v>2.1507877318850319</v>
      </c>
      <c r="BB20" s="26">
        <f t="shared" si="15"/>
        <v>2.2976005988747974</v>
      </c>
      <c r="BC20" s="26">
        <f t="shared" si="16"/>
        <v>0.14681286698976548</v>
      </c>
    </row>
    <row r="21" spans="1:55" x14ac:dyDescent="0.2">
      <c r="A21" s="22">
        <v>90</v>
      </c>
      <c r="B21" s="22">
        <v>591</v>
      </c>
      <c r="C21" s="22" t="s">
        <v>45</v>
      </c>
      <c r="D21" s="23">
        <v>1</v>
      </c>
      <c r="E21" s="23" t="s">
        <v>46</v>
      </c>
      <c r="F21" s="23">
        <v>1</v>
      </c>
      <c r="G21" s="22">
        <v>65</v>
      </c>
      <c r="H21" s="22">
        <v>67</v>
      </c>
      <c r="I21" s="22">
        <f t="shared" si="7"/>
        <v>0.66</v>
      </c>
      <c r="J21" s="22"/>
      <c r="K21" s="30">
        <v>34.880000000000003</v>
      </c>
      <c r="L21" s="30">
        <v>26.597701149425198</v>
      </c>
      <c r="M21" s="22"/>
      <c r="N21" s="26">
        <f t="shared" si="0"/>
        <v>1.7241379310344818</v>
      </c>
      <c r="O21" s="26">
        <f t="shared" si="8"/>
        <v>1.9772727272727029</v>
      </c>
      <c r="P21" s="22"/>
      <c r="Q21" s="22"/>
      <c r="R21" s="22">
        <v>24.986999999999998</v>
      </c>
      <c r="U21" s="24">
        <v>1078563</v>
      </c>
      <c r="V21" s="24">
        <v>506769</v>
      </c>
      <c r="W21" s="24">
        <v>116076</v>
      </c>
      <c r="X21" s="24">
        <v>94070</v>
      </c>
      <c r="Y21" s="24">
        <v>17029</v>
      </c>
      <c r="Z21" s="24">
        <v>854721</v>
      </c>
      <c r="AA21" s="24">
        <v>47824</v>
      </c>
      <c r="AB21" s="24">
        <v>37350</v>
      </c>
      <c r="AC21" s="24">
        <v>26948</v>
      </c>
      <c r="AD21" s="24">
        <v>8586</v>
      </c>
      <c r="AE21" s="24">
        <v>0</v>
      </c>
      <c r="AF21" s="24">
        <v>12824</v>
      </c>
      <c r="AG21" s="36"/>
      <c r="AH21" s="26">
        <f t="shared" si="9"/>
        <v>0.57790391965061694</v>
      </c>
      <c r="AI21" s="26">
        <f t="shared" si="10"/>
        <v>-0.23814435990831667</v>
      </c>
      <c r="AJ21" s="26">
        <f t="shared" si="17"/>
        <v>0</v>
      </c>
      <c r="AK21" s="26">
        <f t="shared" si="11"/>
        <v>21.698200284364674</v>
      </c>
      <c r="AL21" s="26">
        <f t="shared" si="12"/>
        <v>22.310925782271141</v>
      </c>
      <c r="AM21" s="26">
        <f t="shared" si="13"/>
        <v>17.673503513015078</v>
      </c>
      <c r="AN21" s="28">
        <v>22.106950220000002</v>
      </c>
      <c r="AO21" s="28">
        <v>16.084094589999999</v>
      </c>
      <c r="AP21" s="28">
        <v>28.924518330000001</v>
      </c>
      <c r="AQ21" s="28">
        <v>20.095556800000001</v>
      </c>
      <c r="AR21" s="28">
        <v>14.33554131</v>
      </c>
      <c r="AS21" s="28">
        <v>26.702356930000001</v>
      </c>
      <c r="AT21" s="26"/>
      <c r="AU21" s="26">
        <f t="shared" si="1"/>
        <v>9.1137129969407579E-2</v>
      </c>
      <c r="AV21" s="26">
        <f t="shared" si="2"/>
        <v>0.20108965053287539</v>
      </c>
      <c r="AW21" s="26">
        <f t="shared" si="3"/>
        <v>37.221646872176805</v>
      </c>
      <c r="AX21" s="26">
        <f t="shared" si="4"/>
        <v>0.59290575521134969</v>
      </c>
      <c r="AY21" s="26">
        <f t="shared" si="5"/>
        <v>0.11005930590215988</v>
      </c>
      <c r="AZ21" s="26">
        <f t="shared" si="14"/>
        <v>5.5241059369311172</v>
      </c>
      <c r="BA21" s="26">
        <f t="shared" si="6"/>
        <v>2.25380414382288</v>
      </c>
      <c r="BB21" s="26">
        <f t="shared" si="15"/>
        <v>2.4231650808529723</v>
      </c>
      <c r="BC21" s="26">
        <f t="shared" si="16"/>
        <v>0.16936093703009236</v>
      </c>
    </row>
    <row r="22" spans="1:55" x14ac:dyDescent="0.2">
      <c r="A22" s="22">
        <v>90</v>
      </c>
      <c r="B22" s="22">
        <v>591</v>
      </c>
      <c r="C22" s="22" t="s">
        <v>45</v>
      </c>
      <c r="D22" s="23">
        <v>1</v>
      </c>
      <c r="E22" s="23" t="s">
        <v>46</v>
      </c>
      <c r="F22" s="23">
        <v>1</v>
      </c>
      <c r="G22" s="22">
        <v>73</v>
      </c>
      <c r="H22" s="22">
        <v>75</v>
      </c>
      <c r="I22" s="22">
        <f t="shared" si="7"/>
        <v>0.74</v>
      </c>
      <c r="J22" s="22"/>
      <c r="K22" s="30">
        <v>39.520000000000003</v>
      </c>
      <c r="L22" s="30">
        <v>30.643678160919499</v>
      </c>
      <c r="M22" s="22"/>
      <c r="N22" s="26">
        <f t="shared" si="0"/>
        <v>1.7241379310344824</v>
      </c>
      <c r="O22" s="26">
        <f t="shared" si="8"/>
        <v>1.9772727272727399</v>
      </c>
      <c r="P22" s="22"/>
      <c r="Q22" s="22"/>
      <c r="R22" s="22">
        <v>23.786999999999999</v>
      </c>
      <c r="U22" s="24">
        <v>968917</v>
      </c>
      <c r="V22" s="24">
        <v>1104585</v>
      </c>
      <c r="W22" s="24">
        <v>226516</v>
      </c>
      <c r="X22" s="24">
        <v>169915</v>
      </c>
      <c r="Y22" s="24">
        <v>23933</v>
      </c>
      <c r="Z22" s="24">
        <v>1539465</v>
      </c>
      <c r="AA22" s="24">
        <v>79591</v>
      </c>
      <c r="AB22" s="24">
        <v>41960</v>
      </c>
      <c r="AC22" s="24">
        <v>47628</v>
      </c>
      <c r="AD22" s="24">
        <v>2650</v>
      </c>
      <c r="AE22" s="24">
        <v>9536</v>
      </c>
      <c r="AF22" s="24">
        <v>15111</v>
      </c>
      <c r="AG22" s="36"/>
      <c r="AH22" s="26">
        <f t="shared" si="9"/>
        <v>0.54692722345011047</v>
      </c>
      <c r="AI22" s="26">
        <f t="shared" si="10"/>
        <v>-0.26207045896233311</v>
      </c>
      <c r="AJ22" s="26">
        <f t="shared" si="17"/>
        <v>0</v>
      </c>
      <c r="AK22" s="26">
        <f t="shared" si="11"/>
        <v>19.957309957896207</v>
      </c>
      <c r="AL22" s="26">
        <f t="shared" si="12"/>
        <v>20.674380606976417</v>
      </c>
      <c r="AM22" s="26">
        <f t="shared" si="13"/>
        <v>16.364745894760375</v>
      </c>
      <c r="AN22" s="28">
        <v>20.059430129999999</v>
      </c>
      <c r="AO22" s="28">
        <v>14.31381668</v>
      </c>
      <c r="AP22" s="28">
        <v>27.052718370000001</v>
      </c>
      <c r="AQ22" s="28">
        <v>18.153825470000001</v>
      </c>
      <c r="AR22" s="28">
        <v>12.592681860000001</v>
      </c>
      <c r="AS22" s="28">
        <v>24.725237079999999</v>
      </c>
      <c r="AT22" s="26"/>
      <c r="AU22" s="26">
        <f t="shared" si="1"/>
        <v>7.0567814773447646E-2</v>
      </c>
      <c r="AV22" s="26">
        <f t="shared" si="2"/>
        <v>0.20611938688450637</v>
      </c>
      <c r="AW22" s="26">
        <f t="shared" si="3"/>
        <v>41.776252340159978</v>
      </c>
      <c r="AX22" s="26">
        <f t="shared" si="4"/>
        <v>0.71751225263321994</v>
      </c>
      <c r="AY22" s="26">
        <f t="shared" si="5"/>
        <v>0.11037275936770241</v>
      </c>
      <c r="AZ22" s="26">
        <f t="shared" si="14"/>
        <v>7.0996114152007692</v>
      </c>
      <c r="BA22" s="26">
        <f t="shared" si="6"/>
        <v>2.1619756052762273</v>
      </c>
      <c r="BB22" s="26">
        <f t="shared" si="15"/>
        <v>2.262836414064227</v>
      </c>
      <c r="BC22" s="26">
        <f t="shared" si="16"/>
        <v>0.10086080878799963</v>
      </c>
    </row>
    <row r="23" spans="1:55" x14ac:dyDescent="0.2">
      <c r="A23" s="22">
        <v>90</v>
      </c>
      <c r="B23" s="22">
        <v>591</v>
      </c>
      <c r="C23" s="22" t="s">
        <v>45</v>
      </c>
      <c r="D23" s="23">
        <v>1</v>
      </c>
      <c r="E23" s="23" t="s">
        <v>46</v>
      </c>
      <c r="F23" s="23">
        <v>1</v>
      </c>
      <c r="G23" s="22">
        <v>82</v>
      </c>
      <c r="H23" s="22">
        <v>84</v>
      </c>
      <c r="I23" s="22">
        <f t="shared" si="7"/>
        <v>0.83</v>
      </c>
      <c r="J23" s="22"/>
      <c r="K23" s="30">
        <v>44.74</v>
      </c>
      <c r="L23" s="30">
        <v>35.195402298850503</v>
      </c>
      <c r="M23" s="22"/>
      <c r="N23" s="26">
        <f t="shared" si="0"/>
        <v>1.7241379310344851</v>
      </c>
      <c r="O23" s="26">
        <f t="shared" si="8"/>
        <v>1.977272727272736</v>
      </c>
      <c r="P23" s="22"/>
      <c r="Q23" s="22"/>
      <c r="R23" s="22">
        <v>24.87</v>
      </c>
      <c r="U23" s="24">
        <v>1024990</v>
      </c>
      <c r="V23" s="24">
        <v>779940</v>
      </c>
      <c r="W23" s="24">
        <v>153614</v>
      </c>
      <c r="X23" s="24">
        <v>117454</v>
      </c>
      <c r="Y23" s="24">
        <v>17245</v>
      </c>
      <c r="Z23" s="24">
        <v>1175400</v>
      </c>
      <c r="AA23" s="24">
        <v>59936</v>
      </c>
      <c r="AB23" s="24">
        <v>64243</v>
      </c>
      <c r="AC23" s="24">
        <v>61473</v>
      </c>
      <c r="AD23" s="24">
        <v>12989</v>
      </c>
      <c r="AE23" s="24">
        <v>0</v>
      </c>
      <c r="AF23" s="24">
        <v>25189</v>
      </c>
      <c r="AG23" s="36"/>
      <c r="AH23" s="26">
        <f t="shared" si="9"/>
        <v>0.55889607723209545</v>
      </c>
      <c r="AI23" s="26">
        <f t="shared" si="10"/>
        <v>-0.25266893859027395</v>
      </c>
      <c r="AJ23" s="26">
        <f t="shared" si="17"/>
        <v>0</v>
      </c>
      <c r="AK23" s="26">
        <f t="shared" si="11"/>
        <v>20.629959540443764</v>
      </c>
      <c r="AL23" s="26">
        <f t="shared" si="12"/>
        <v>21.317444600425262</v>
      </c>
      <c r="AM23" s="26">
        <f t="shared" si="13"/>
        <v>16.879009059112015</v>
      </c>
      <c r="AN23" s="28">
        <v>20.901331729999999</v>
      </c>
      <c r="AO23" s="28">
        <v>15.094310869999999</v>
      </c>
      <c r="AP23" s="28">
        <v>27.701304050000001</v>
      </c>
      <c r="AQ23" s="28">
        <v>18.932656519999998</v>
      </c>
      <c r="AR23" s="28">
        <v>13.333936850000001</v>
      </c>
      <c r="AS23" s="28">
        <v>25.38953107</v>
      </c>
      <c r="AT23" s="26"/>
      <c r="AU23" s="26">
        <f t="shared" si="1"/>
        <v>0.12237342958304898</v>
      </c>
      <c r="AV23" s="26">
        <f t="shared" si="2"/>
        <v>0.18922533995690607</v>
      </c>
      <c r="AW23" s="26">
        <f t="shared" si="3"/>
        <v>39.887692166068305</v>
      </c>
      <c r="AX23" s="26">
        <f t="shared" si="4"/>
        <v>0.66355283307810109</v>
      </c>
      <c r="AY23" s="26">
        <f t="shared" si="5"/>
        <v>9.9926833418410757E-2</v>
      </c>
      <c r="AZ23" s="26">
        <f t="shared" si="14"/>
        <v>6.8109017106407652</v>
      </c>
      <c r="BA23" s="26">
        <f t="shared" si="6"/>
        <v>2.1967012400140957</v>
      </c>
      <c r="BB23" s="26">
        <f t="shared" si="15"/>
        <v>2.3361810635490965</v>
      </c>
      <c r="BC23" s="26">
        <f t="shared" si="16"/>
        <v>0.13947982353500077</v>
      </c>
    </row>
    <row r="24" spans="1:55" x14ac:dyDescent="0.2">
      <c r="A24" s="22">
        <v>90</v>
      </c>
      <c r="B24" s="22">
        <v>591</v>
      </c>
      <c r="C24" s="22" t="s">
        <v>45</v>
      </c>
      <c r="D24" s="23">
        <v>1</v>
      </c>
      <c r="E24" s="23" t="s">
        <v>46</v>
      </c>
      <c r="F24" s="23">
        <v>1</v>
      </c>
      <c r="G24" s="22">
        <v>92</v>
      </c>
      <c r="H24" s="22">
        <v>94</v>
      </c>
      <c r="I24" s="22">
        <f t="shared" si="7"/>
        <v>0.93</v>
      </c>
      <c r="J24" s="22"/>
      <c r="K24" s="30">
        <v>50.54</v>
      </c>
      <c r="L24" s="30">
        <v>40.252873563218301</v>
      </c>
      <c r="M24" s="22"/>
      <c r="N24" s="26">
        <f t="shared" si="0"/>
        <v>1.7241379310344818</v>
      </c>
      <c r="O24" s="26">
        <f t="shared" si="8"/>
        <v>1.9772727272727029</v>
      </c>
      <c r="P24" s="22"/>
      <c r="Q24" s="22"/>
      <c r="R24" s="22">
        <v>22.988</v>
      </c>
      <c r="U24" s="24">
        <v>346143</v>
      </c>
      <c r="V24" s="24">
        <v>229845</v>
      </c>
      <c r="W24" s="24">
        <v>50694</v>
      </c>
      <c r="X24" s="24">
        <v>36864</v>
      </c>
      <c r="Y24" s="24">
        <v>5637</v>
      </c>
      <c r="Z24" s="24">
        <v>405492</v>
      </c>
      <c r="AA24" s="24">
        <v>20306</v>
      </c>
      <c r="AB24" s="24">
        <v>19787</v>
      </c>
      <c r="AC24" s="24">
        <v>19973</v>
      </c>
      <c r="AD24" s="24">
        <v>2509</v>
      </c>
      <c r="AE24" s="24">
        <v>3627</v>
      </c>
      <c r="AF24" s="24">
        <v>20053</v>
      </c>
      <c r="AG24" s="36"/>
      <c r="AH24" s="26">
        <f t="shared" si="9"/>
        <v>0.55336076334129214</v>
      </c>
      <c r="AI24" s="26">
        <f t="shared" si="10"/>
        <v>-0.25699163823532756</v>
      </c>
      <c r="AJ24" s="26">
        <f t="shared" si="17"/>
        <v>0</v>
      </c>
      <c r="AK24" s="26">
        <f t="shared" si="11"/>
        <v>20.318874899780617</v>
      </c>
      <c r="AL24" s="26">
        <f t="shared" si="12"/>
        <v>21.021771944703595</v>
      </c>
      <c r="AM24" s="26">
        <f t="shared" si="13"/>
        <v>16.642557388527582</v>
      </c>
      <c r="AN24" s="28">
        <v>20.51495001</v>
      </c>
      <c r="AO24" s="28">
        <v>14.647738779999999</v>
      </c>
      <c r="AP24" s="28">
        <v>27.296538099999999</v>
      </c>
      <c r="AQ24" s="28">
        <v>18.553149940000001</v>
      </c>
      <c r="AR24" s="28">
        <v>13.140770910000001</v>
      </c>
      <c r="AS24" s="28">
        <v>25.078926110000001</v>
      </c>
      <c r="AT24" s="26"/>
      <c r="AU24" s="26">
        <f t="shared" si="1"/>
        <v>0.13988813022202143</v>
      </c>
      <c r="AV24" s="26">
        <f t="shared" si="2"/>
        <v>0.17956889591959815</v>
      </c>
      <c r="AW24" s="26">
        <f t="shared" si="3"/>
        <v>36.17686361726139</v>
      </c>
      <c r="AX24" s="26">
        <f t="shared" si="4"/>
        <v>0.56682992512799268</v>
      </c>
      <c r="AY24" s="26">
        <f t="shared" si="5"/>
        <v>9.0911781243526377E-2</v>
      </c>
      <c r="AZ24" s="26">
        <f t="shared" si="14"/>
        <v>6.5396487493347522</v>
      </c>
      <c r="BA24" s="26">
        <f t="shared" si="6"/>
        <v>2.1805232184539882</v>
      </c>
      <c r="BB24" s="26">
        <f t="shared" si="15"/>
        <v>2.4631829581297957</v>
      </c>
      <c r="BC24" s="26">
        <f t="shared" si="16"/>
        <v>0.28265973967580749</v>
      </c>
    </row>
    <row r="25" spans="1:55" x14ac:dyDescent="0.2">
      <c r="A25" s="22">
        <v>90</v>
      </c>
      <c r="B25" s="22">
        <v>591</v>
      </c>
      <c r="C25" s="22" t="s">
        <v>45</v>
      </c>
      <c r="D25" s="23">
        <v>1</v>
      </c>
      <c r="E25" s="23" t="s">
        <v>46</v>
      </c>
      <c r="F25" s="23">
        <v>1</v>
      </c>
      <c r="G25" s="22">
        <v>100</v>
      </c>
      <c r="H25" s="22">
        <v>102</v>
      </c>
      <c r="I25" s="22">
        <f t="shared" si="7"/>
        <v>1.01</v>
      </c>
      <c r="J25" s="22"/>
      <c r="K25" s="30">
        <v>55.18</v>
      </c>
      <c r="L25" s="30">
        <v>44.298850574712603</v>
      </c>
      <c r="M25" s="22"/>
      <c r="N25" s="26">
        <f t="shared" si="0"/>
        <v>1.7241379310344844</v>
      </c>
      <c r="O25" s="26">
        <f t="shared" si="8"/>
        <v>1.9772727272727453</v>
      </c>
      <c r="P25" s="22"/>
      <c r="Q25" s="22"/>
      <c r="R25" s="22">
        <v>26.875999999999998</v>
      </c>
      <c r="U25" s="24">
        <v>1099203</v>
      </c>
      <c r="V25" s="24">
        <v>814489</v>
      </c>
      <c r="W25" s="24">
        <v>190542</v>
      </c>
      <c r="X25" s="24">
        <v>157084</v>
      </c>
      <c r="Y25" s="24">
        <v>21831</v>
      </c>
      <c r="Z25" s="24">
        <v>1599409</v>
      </c>
      <c r="AA25" s="24">
        <v>81261</v>
      </c>
      <c r="AB25" s="24">
        <v>61274</v>
      </c>
      <c r="AC25" s="24">
        <v>51531</v>
      </c>
      <c r="AD25" s="24">
        <v>4095</v>
      </c>
      <c r="AE25" s="24">
        <v>10825</v>
      </c>
      <c r="AF25" s="24">
        <v>19656</v>
      </c>
      <c r="AG25" s="36"/>
      <c r="AH25" s="26">
        <f t="shared" si="9"/>
        <v>0.57724785786234412</v>
      </c>
      <c r="AI25" s="26">
        <f t="shared" si="10"/>
        <v>-0.23863767005269096</v>
      </c>
      <c r="AJ25" s="26">
        <f t="shared" si="17"/>
        <v>0</v>
      </c>
      <c r="AK25" s="26">
        <f t="shared" si="11"/>
        <v>21.661329611863742</v>
      </c>
      <c r="AL25" s="26">
        <f t="shared" si="12"/>
        <v>22.277183368395939</v>
      </c>
      <c r="AM25" s="26">
        <f t="shared" si="13"/>
        <v>17.646519448117804</v>
      </c>
      <c r="AN25" s="28">
        <v>22.058608240000002</v>
      </c>
      <c r="AO25" s="28">
        <v>16.201842169999999</v>
      </c>
      <c r="AP25" s="28">
        <v>29.40363108</v>
      </c>
      <c r="AQ25" s="28">
        <v>20.089395830000001</v>
      </c>
      <c r="AR25" s="28">
        <v>14.258924349999999</v>
      </c>
      <c r="AS25" s="28">
        <v>26.61389475</v>
      </c>
      <c r="AT25" s="26"/>
      <c r="AU25" s="26">
        <f t="shared" si="1"/>
        <v>8.4372477515900601E-2</v>
      </c>
      <c r="AV25" s="26">
        <f t="shared" si="2"/>
        <v>0.18021176249081156</v>
      </c>
      <c r="AW25" s="26">
        <f t="shared" si="3"/>
        <v>33.741649398607564</v>
      </c>
      <c r="AX25" s="26">
        <f t="shared" si="4"/>
        <v>0.50924372690162434</v>
      </c>
      <c r="AY25" s="26">
        <f t="shared" si="5"/>
        <v>9.8213777714143163E-2</v>
      </c>
      <c r="AZ25" s="26">
        <f t="shared" si="14"/>
        <v>7.1954560029316106</v>
      </c>
      <c r="BA25" s="26">
        <f t="shared" si="6"/>
        <v>2.2517932462761232</v>
      </c>
      <c r="BB25" s="26">
        <f t="shared" si="15"/>
        <v>2.545850124414581</v>
      </c>
      <c r="BC25" s="26">
        <f t="shared" si="16"/>
        <v>0.29405687813845782</v>
      </c>
    </row>
    <row r="26" spans="1:55" x14ac:dyDescent="0.2">
      <c r="A26" s="22">
        <v>90</v>
      </c>
      <c r="B26" s="22">
        <v>591</v>
      </c>
      <c r="C26" s="22" t="s">
        <v>45</v>
      </c>
      <c r="D26" s="23">
        <v>1</v>
      </c>
      <c r="E26" s="23" t="s">
        <v>46</v>
      </c>
      <c r="F26" s="23">
        <v>1</v>
      </c>
      <c r="G26" s="22">
        <v>109</v>
      </c>
      <c r="H26" s="22">
        <v>111</v>
      </c>
      <c r="I26" s="22">
        <f t="shared" si="7"/>
        <v>1.1000000000000001</v>
      </c>
      <c r="J26" s="22"/>
      <c r="K26" s="30">
        <v>60.4</v>
      </c>
      <c r="L26" s="30">
        <v>48.850574712643599</v>
      </c>
      <c r="M26" s="22"/>
      <c r="N26" s="26">
        <f t="shared" si="0"/>
        <v>1.7241379310345135</v>
      </c>
      <c r="O26" s="26">
        <f t="shared" si="8"/>
        <v>1.9772727272727</v>
      </c>
      <c r="P26" s="22"/>
      <c r="Q26" s="22"/>
      <c r="R26" s="22">
        <v>24.995999999999999</v>
      </c>
      <c r="U26" s="24">
        <v>9584680</v>
      </c>
      <c r="V26" s="24">
        <v>4085843</v>
      </c>
      <c r="W26" s="24">
        <v>984231</v>
      </c>
      <c r="X26" s="24">
        <v>731100</v>
      </c>
      <c r="Y26" s="24">
        <v>102334</v>
      </c>
      <c r="Z26" s="24">
        <v>4614157</v>
      </c>
      <c r="AA26" s="24">
        <v>371280</v>
      </c>
      <c r="AB26" s="24">
        <v>637282</v>
      </c>
      <c r="AC26" s="24">
        <v>465983</v>
      </c>
      <c r="AD26" s="24">
        <v>100605</v>
      </c>
      <c r="AE26" s="24">
        <v>0</v>
      </c>
      <c r="AF26" s="24">
        <v>152355</v>
      </c>
      <c r="AG26" s="36"/>
      <c r="AH26" s="26">
        <f t="shared" si="9"/>
        <v>0.55036284602856622</v>
      </c>
      <c r="AI26" s="26">
        <f t="shared" si="10"/>
        <v>-0.25935089219516494</v>
      </c>
      <c r="AJ26" s="26">
        <f t="shared" si="17"/>
        <v>0</v>
      </c>
      <c r="AK26" s="26">
        <f t="shared" si="11"/>
        <v>20.150391946805421</v>
      </c>
      <c r="AL26" s="26">
        <f t="shared" si="12"/>
        <v>20.860398973850717</v>
      </c>
      <c r="AM26" s="26">
        <f t="shared" si="13"/>
        <v>16.513506196924475</v>
      </c>
      <c r="AN26" s="28">
        <v>20.30706816</v>
      </c>
      <c r="AO26" s="28">
        <v>14.579715780000001</v>
      </c>
      <c r="AP26" s="28">
        <v>27.250531380000002</v>
      </c>
      <c r="AQ26" s="28">
        <v>18.395584580000001</v>
      </c>
      <c r="AR26" s="28">
        <v>12.771153959999999</v>
      </c>
      <c r="AS26" s="28">
        <v>24.917596490000001</v>
      </c>
      <c r="AT26" s="26"/>
      <c r="AU26" s="26">
        <f t="shared" si="1"/>
        <v>0.22715883171294568</v>
      </c>
      <c r="AV26" s="26">
        <f t="shared" si="2"/>
        <v>0.26718179442260309</v>
      </c>
      <c r="AW26" s="26">
        <f t="shared" si="3"/>
        <v>46.963712643678164</v>
      </c>
      <c r="AX26" s="26">
        <f t="shared" si="4"/>
        <v>0.88550151197716076</v>
      </c>
      <c r="AY26" s="26">
        <f t="shared" si="5"/>
        <v>0.15844714429959794</v>
      </c>
      <c r="AZ26" s="26">
        <f t="shared" si="14"/>
        <v>7.1442531319014204</v>
      </c>
      <c r="BA26" s="26">
        <f t="shared" si="6"/>
        <v>2.1718461593563658</v>
      </c>
      <c r="BB26" s="26">
        <f t="shared" si="15"/>
        <v>2.0842405761072351</v>
      </c>
      <c r="BC26" s="26">
        <f t="shared" si="16"/>
        <v>8.7605583249130703E-2</v>
      </c>
    </row>
    <row r="27" spans="1:55" x14ac:dyDescent="0.2">
      <c r="A27" s="22">
        <v>90</v>
      </c>
      <c r="B27" s="22">
        <v>591</v>
      </c>
      <c r="C27" s="22" t="s">
        <v>45</v>
      </c>
      <c r="D27" s="23">
        <v>1</v>
      </c>
      <c r="E27" s="23" t="s">
        <v>46</v>
      </c>
      <c r="F27" s="23">
        <v>1</v>
      </c>
      <c r="G27" s="22">
        <v>117</v>
      </c>
      <c r="H27" s="22">
        <v>119</v>
      </c>
      <c r="I27" s="22">
        <f t="shared" si="7"/>
        <v>1.18</v>
      </c>
      <c r="J27" s="22"/>
      <c r="K27" s="30">
        <v>65.039999999999907</v>
      </c>
      <c r="L27" s="30">
        <v>52.8965517241379</v>
      </c>
      <c r="M27" s="22"/>
      <c r="N27" s="26">
        <f t="shared" si="0"/>
        <v>1.7241379310344471</v>
      </c>
      <c r="O27" s="26">
        <f t="shared" si="8"/>
        <v>1.9772727272727539</v>
      </c>
      <c r="P27" s="22"/>
      <c r="Q27" s="22"/>
      <c r="R27" s="22">
        <v>28.026</v>
      </c>
      <c r="U27" s="24">
        <v>987643</v>
      </c>
      <c r="V27" s="24">
        <v>556861</v>
      </c>
      <c r="W27" s="24">
        <v>116906</v>
      </c>
      <c r="X27" s="24">
        <v>86848</v>
      </c>
      <c r="Y27" s="24">
        <v>12766</v>
      </c>
      <c r="Z27" s="24">
        <v>896338</v>
      </c>
      <c r="AA27" s="24">
        <v>47379</v>
      </c>
      <c r="AB27" s="24">
        <v>72451</v>
      </c>
      <c r="AC27" s="24">
        <v>68755</v>
      </c>
      <c r="AD27" s="24">
        <v>4034</v>
      </c>
      <c r="AE27" s="24">
        <v>10156</v>
      </c>
      <c r="AF27" s="24">
        <v>17329</v>
      </c>
      <c r="AG27" s="36"/>
      <c r="AH27" s="26">
        <f t="shared" si="9"/>
        <v>0.55700476318591585</v>
      </c>
      <c r="AI27" s="26">
        <f t="shared" si="10"/>
        <v>-0.25414109097256438</v>
      </c>
      <c r="AJ27" s="26">
        <f t="shared" si="17"/>
        <v>0</v>
      </c>
      <c r="AK27" s="26">
        <f t="shared" si="11"/>
        <v>20.523667691048473</v>
      </c>
      <c r="AL27" s="26">
        <f t="shared" si="12"/>
        <v>21.216749377476596</v>
      </c>
      <c r="AM27" s="26">
        <f t="shared" si="13"/>
        <v>16.798482323800727</v>
      </c>
      <c r="AN27" s="28">
        <v>20.776171219999998</v>
      </c>
      <c r="AO27" s="28">
        <v>15.090555050000001</v>
      </c>
      <c r="AP27" s="28">
        <v>27.86716526</v>
      </c>
      <c r="AQ27" s="28">
        <v>18.759791740000001</v>
      </c>
      <c r="AR27" s="28">
        <v>13.36616968</v>
      </c>
      <c r="AS27" s="28">
        <v>25.268063600000001</v>
      </c>
      <c r="AT27" s="26"/>
      <c r="AU27" s="26">
        <f t="shared" si="1"/>
        <v>0.16156671777060846</v>
      </c>
      <c r="AV27" s="26">
        <f t="shared" si="2"/>
        <v>0.18661704462105588</v>
      </c>
      <c r="AW27" s="26">
        <f t="shared" si="3"/>
        <v>38.319665785621929</v>
      </c>
      <c r="AX27" s="26">
        <f t="shared" si="4"/>
        <v>0.62126229168014746</v>
      </c>
      <c r="AY27" s="26">
        <f t="shared" si="5"/>
        <v>9.6892020643998128E-2</v>
      </c>
      <c r="AZ27" s="26">
        <f t="shared" si="14"/>
        <v>6.8030706564311449</v>
      </c>
      <c r="BA27" s="26">
        <f t="shared" si="6"/>
        <v>2.1911506289700151</v>
      </c>
      <c r="BB27" s="26">
        <f t="shared" si="15"/>
        <v>2.3899439635943902</v>
      </c>
      <c r="BC27" s="26">
        <f t="shared" si="16"/>
        <v>0.1987933346243751</v>
      </c>
    </row>
    <row r="28" spans="1:55" x14ac:dyDescent="0.2">
      <c r="A28" s="22">
        <v>90</v>
      </c>
      <c r="B28" s="22">
        <v>591</v>
      </c>
      <c r="C28" s="22" t="s">
        <v>45</v>
      </c>
      <c r="D28" s="23">
        <v>1</v>
      </c>
      <c r="E28" s="23" t="s">
        <v>46</v>
      </c>
      <c r="F28" s="23">
        <v>1</v>
      </c>
      <c r="G28" s="22">
        <v>125</v>
      </c>
      <c r="H28" s="22">
        <v>127</v>
      </c>
      <c r="I28" s="22">
        <f t="shared" si="7"/>
        <v>1.26</v>
      </c>
      <c r="J28" s="22"/>
      <c r="K28" s="30">
        <v>69.680000000000007</v>
      </c>
      <c r="L28" s="30">
        <v>56.942528735632102</v>
      </c>
      <c r="M28" s="22"/>
      <c r="N28" s="26">
        <f t="shared" si="0"/>
        <v>1.7241379310344851</v>
      </c>
      <c r="O28" s="26">
        <f t="shared" si="8"/>
        <v>1.9772727272726971</v>
      </c>
      <c r="P28" s="22"/>
      <c r="Q28" s="22"/>
      <c r="R28" s="22">
        <v>22.047999999999998</v>
      </c>
      <c r="U28" s="24">
        <v>9850908</v>
      </c>
      <c r="V28" s="24">
        <v>10578369</v>
      </c>
      <c r="W28" s="24">
        <v>2413449</v>
      </c>
      <c r="X28" s="24">
        <v>1818204</v>
      </c>
      <c r="Y28" s="24">
        <v>235431</v>
      </c>
      <c r="Z28" s="24">
        <v>10593966</v>
      </c>
      <c r="AA28" s="24">
        <v>837259</v>
      </c>
      <c r="AB28" s="24">
        <v>681976</v>
      </c>
      <c r="AC28" s="24">
        <v>604819</v>
      </c>
      <c r="AD28" s="24">
        <v>150522</v>
      </c>
      <c r="AE28" s="24">
        <v>0</v>
      </c>
      <c r="AF28" s="24">
        <v>255576</v>
      </c>
      <c r="AG28" s="36"/>
      <c r="AH28" s="26">
        <f t="shared" si="9"/>
        <v>0.54500510242267519</v>
      </c>
      <c r="AI28" s="26">
        <f t="shared" si="10"/>
        <v>-0.26359943177172618</v>
      </c>
      <c r="AJ28" s="26">
        <f t="shared" si="17"/>
        <v>0</v>
      </c>
      <c r="AK28" s="26">
        <f t="shared" si="11"/>
        <v>19.849286756154349</v>
      </c>
      <c r="AL28" s="26">
        <f t="shared" si="12"/>
        <v>20.56979886681393</v>
      </c>
      <c r="AM28" s="26">
        <f t="shared" si="13"/>
        <v>16.281111082086575</v>
      </c>
      <c r="AN28" s="28">
        <v>20.024342669999999</v>
      </c>
      <c r="AO28" s="28">
        <v>14.084731250000001</v>
      </c>
      <c r="AP28" s="28">
        <v>26.646837260000002</v>
      </c>
      <c r="AQ28" s="28">
        <v>18.027632319999999</v>
      </c>
      <c r="AR28" s="28">
        <v>12.5848865</v>
      </c>
      <c r="AS28" s="28">
        <v>24.407263400000001</v>
      </c>
      <c r="AT28" s="26"/>
      <c r="AU28" s="26">
        <f t="shared" si="1"/>
        <v>0.13778077863512556</v>
      </c>
      <c r="AV28" s="26">
        <f t="shared" si="2"/>
        <v>0.28097856193385096</v>
      </c>
      <c r="AW28" s="26">
        <f t="shared" si="3"/>
        <v>49.96316655673548</v>
      </c>
      <c r="AX28" s="26">
        <f t="shared" si="4"/>
        <v>0.99852774683248935</v>
      </c>
      <c r="AY28" s="26">
        <f t="shared" si="5"/>
        <v>0.17162637675068998</v>
      </c>
      <c r="AZ28" s="26">
        <f t="shared" si="14"/>
        <v>7.7228742179237226</v>
      </c>
      <c r="BA28" s="26">
        <f t="shared" si="6"/>
        <v>2.1564875358681523</v>
      </c>
      <c r="BB28" s="26">
        <f t="shared" si="15"/>
        <v>1.9821614327900199</v>
      </c>
      <c r="BC28" s="26">
        <f t="shared" si="16"/>
        <v>0.17432610307813245</v>
      </c>
    </row>
    <row r="29" spans="1:55" x14ac:dyDescent="0.2">
      <c r="A29" s="22">
        <v>90</v>
      </c>
      <c r="B29" s="22">
        <v>591</v>
      </c>
      <c r="C29" s="22" t="s">
        <v>45</v>
      </c>
      <c r="D29" s="23">
        <v>1</v>
      </c>
      <c r="E29" s="23" t="s">
        <v>46</v>
      </c>
      <c r="F29" s="23">
        <v>1</v>
      </c>
      <c r="G29" s="22">
        <v>135</v>
      </c>
      <c r="H29" s="22">
        <v>137</v>
      </c>
      <c r="I29" s="22">
        <f t="shared" si="7"/>
        <v>1.36</v>
      </c>
      <c r="J29" s="22"/>
      <c r="K29" s="30">
        <v>75.48</v>
      </c>
      <c r="L29" s="30">
        <v>62</v>
      </c>
      <c r="M29" s="22" t="s">
        <v>45</v>
      </c>
      <c r="N29" s="26">
        <f t="shared" si="0"/>
        <v>1.7241379310344793</v>
      </c>
      <c r="O29" s="26">
        <f t="shared" si="8"/>
        <v>1.2295081967213211</v>
      </c>
      <c r="P29" s="22"/>
      <c r="Q29" s="22"/>
      <c r="R29" s="22">
        <v>23.913999999999998</v>
      </c>
      <c r="U29" s="24">
        <v>932185</v>
      </c>
      <c r="V29" s="24">
        <v>1572383</v>
      </c>
      <c r="W29" s="24">
        <v>298289</v>
      </c>
      <c r="X29" s="24">
        <v>210095</v>
      </c>
      <c r="Y29" s="24">
        <v>30189</v>
      </c>
      <c r="Z29" s="24">
        <v>2155088</v>
      </c>
      <c r="AA29" s="24">
        <v>101724</v>
      </c>
      <c r="AB29" s="24">
        <v>47288</v>
      </c>
      <c r="AC29" s="24">
        <v>59009</v>
      </c>
      <c r="AD29" s="24">
        <v>13962</v>
      </c>
      <c r="AE29" s="24">
        <v>0</v>
      </c>
      <c r="AF29" s="24">
        <v>23636</v>
      </c>
      <c r="AG29" s="36"/>
      <c r="AH29" s="26">
        <f t="shared" si="9"/>
        <v>0.53413962582988828</v>
      </c>
      <c r="AI29" s="26">
        <f t="shared" si="10"/>
        <v>-0.27234520214526198</v>
      </c>
      <c r="AJ29" s="26">
        <f t="shared" si="17"/>
        <v>0</v>
      </c>
      <c r="AK29" s="26">
        <f t="shared" si="11"/>
        <v>19.238646971639724</v>
      </c>
      <c r="AL29" s="26">
        <f t="shared" si="12"/>
        <v>19.971588173264081</v>
      </c>
      <c r="AM29" s="26">
        <f t="shared" si="13"/>
        <v>15.802717442654169</v>
      </c>
      <c r="AN29" s="28">
        <v>19.210467529999999</v>
      </c>
      <c r="AO29" s="28">
        <v>13.25458134</v>
      </c>
      <c r="AP29" s="28">
        <v>26.051357849999999</v>
      </c>
      <c r="AQ29" s="28">
        <v>17.318766180000001</v>
      </c>
      <c r="AR29" s="28">
        <v>11.69088335</v>
      </c>
      <c r="AS29" s="28">
        <v>23.79713847</v>
      </c>
      <c r="AT29" s="26"/>
      <c r="AU29" s="26">
        <f t="shared" si="1"/>
        <v>6.259071946160541E-2</v>
      </c>
      <c r="AV29" s="26">
        <f t="shared" si="2"/>
        <v>0.19266505329319575</v>
      </c>
      <c r="AW29" s="26">
        <f t="shared" si="3"/>
        <v>42.183641401904936</v>
      </c>
      <c r="AX29" s="26">
        <f t="shared" si="4"/>
        <v>0.72961428953249241</v>
      </c>
      <c r="AY29" s="26">
        <f t="shared" si="5"/>
        <v>9.7487898406004761E-2</v>
      </c>
      <c r="AZ29" s="26">
        <f t="shared" si="14"/>
        <v>6.959322932193845</v>
      </c>
      <c r="BA29" s="26">
        <f t="shared" si="6"/>
        <v>2.1259255525182068</v>
      </c>
      <c r="BB29" s="26">
        <f t="shared" si="15"/>
        <v>2.252018422223891</v>
      </c>
      <c r="BC29" s="26">
        <f t="shared" si="16"/>
        <v>0.12609286970568423</v>
      </c>
    </row>
    <row r="30" spans="1:55" x14ac:dyDescent="0.2">
      <c r="A30" s="22">
        <v>90</v>
      </c>
      <c r="B30" s="22">
        <v>591</v>
      </c>
      <c r="C30" s="22" t="s">
        <v>45</v>
      </c>
      <c r="D30" s="23">
        <v>1</v>
      </c>
      <c r="E30" s="23" t="s">
        <v>46</v>
      </c>
      <c r="F30" s="23">
        <v>1</v>
      </c>
      <c r="G30" s="22">
        <v>143</v>
      </c>
      <c r="H30" s="22">
        <v>145</v>
      </c>
      <c r="I30" s="22">
        <f t="shared" si="7"/>
        <v>1.44</v>
      </c>
      <c r="J30" s="22"/>
      <c r="K30" s="30">
        <v>80.12</v>
      </c>
      <c r="L30" s="30">
        <v>68.506666666666604</v>
      </c>
      <c r="M30" s="22"/>
      <c r="N30" s="26">
        <f t="shared" si="0"/>
        <v>1.7241379310344844</v>
      </c>
      <c r="O30" s="26">
        <f t="shared" si="8"/>
        <v>1.2295081967213135</v>
      </c>
      <c r="P30" s="22"/>
      <c r="Q30" s="22"/>
      <c r="R30" s="22">
        <v>28.939</v>
      </c>
      <c r="U30" s="24">
        <v>334181</v>
      </c>
      <c r="V30" s="24">
        <v>295918</v>
      </c>
      <c r="W30" s="24">
        <v>65623</v>
      </c>
      <c r="X30" s="24">
        <v>56382</v>
      </c>
      <c r="Y30" s="24">
        <v>9231</v>
      </c>
      <c r="Z30" s="24">
        <v>636405</v>
      </c>
      <c r="AA30" s="24">
        <v>34998</v>
      </c>
      <c r="AB30" s="24">
        <v>26815</v>
      </c>
      <c r="AC30" s="24">
        <v>34628</v>
      </c>
      <c r="AD30" s="24">
        <v>6704</v>
      </c>
      <c r="AE30" s="24">
        <v>0</v>
      </c>
      <c r="AF30" s="24">
        <v>13392</v>
      </c>
      <c r="AG30" s="36"/>
      <c r="AH30" s="26">
        <f t="shared" si="9"/>
        <v>0.60523719576019341</v>
      </c>
      <c r="AI30" s="26">
        <f t="shared" si="10"/>
        <v>-0.21807438960950765</v>
      </c>
      <c r="AJ30" s="26">
        <f t="shared" si="17"/>
        <v>0</v>
      </c>
      <c r="AK30" s="26">
        <f t="shared" si="11"/>
        <v>23.234330401722872</v>
      </c>
      <c r="AL30" s="26">
        <f t="shared" si="12"/>
        <v>23.683711750709676</v>
      </c>
      <c r="AM30" s="26">
        <f t="shared" si="13"/>
        <v>18.77133088835993</v>
      </c>
      <c r="AN30" s="28">
        <v>23.955286019999999</v>
      </c>
      <c r="AO30" s="28">
        <v>17.899313729999999</v>
      </c>
      <c r="AP30" s="28">
        <v>30.858906149999999</v>
      </c>
      <c r="AQ30" s="28">
        <v>21.83722706</v>
      </c>
      <c r="AR30" s="28">
        <v>16.282576769999999</v>
      </c>
      <c r="AS30" s="28">
        <v>28.330229920000001</v>
      </c>
      <c r="AT30" s="26"/>
      <c r="AU30" s="26">
        <f t="shared" si="1"/>
        <v>0.11357292490779225</v>
      </c>
      <c r="AV30" s="26">
        <f t="shared" si="2"/>
        <v>0.16350563578395766</v>
      </c>
      <c r="AW30" s="26">
        <f t="shared" si="3"/>
        <v>31.739858396714443</v>
      </c>
      <c r="AX30" s="26">
        <f t="shared" si="4"/>
        <v>0.46498377605455643</v>
      </c>
      <c r="AY30" s="26">
        <f t="shared" si="5"/>
        <v>8.8594527070026158E-2</v>
      </c>
      <c r="AZ30" s="26">
        <f t="shared" si="14"/>
        <v>6.1078973025674355</v>
      </c>
      <c r="BA30" s="26">
        <f t="shared" si="6"/>
        <v>2.3401234088617713</v>
      </c>
      <c r="BB30" s="26">
        <f t="shared" si="15"/>
        <v>2.6322639608140492</v>
      </c>
      <c r="BC30" s="26">
        <f t="shared" si="16"/>
        <v>0.29214055195227795</v>
      </c>
    </row>
    <row r="31" spans="1:55" x14ac:dyDescent="0.2">
      <c r="A31" s="22">
        <v>90</v>
      </c>
      <c r="B31" s="22">
        <v>591</v>
      </c>
      <c r="C31" s="22" t="s">
        <v>45</v>
      </c>
      <c r="D31" s="23">
        <v>1</v>
      </c>
      <c r="E31" s="23" t="s">
        <v>46</v>
      </c>
      <c r="F31" s="23">
        <v>2</v>
      </c>
      <c r="G31" s="22">
        <v>2</v>
      </c>
      <c r="H31" s="22">
        <v>4</v>
      </c>
      <c r="I31" s="22">
        <f>(150+AVERAGE(G31:H31))/100</f>
        <v>1.53</v>
      </c>
      <c r="J31" s="22"/>
      <c r="K31" s="30">
        <v>85.34</v>
      </c>
      <c r="L31" s="30">
        <v>75.826666666666597</v>
      </c>
      <c r="M31" s="22"/>
      <c r="N31" s="26">
        <f t="shared" si="0"/>
        <v>1.7241379310344844</v>
      </c>
      <c r="O31" s="26">
        <f t="shared" si="8"/>
        <v>1.2295081967213113</v>
      </c>
      <c r="P31" s="22"/>
      <c r="Q31" s="22"/>
      <c r="R31" s="22">
        <v>25.326000000000001</v>
      </c>
      <c r="U31" s="24">
        <v>1026227</v>
      </c>
      <c r="V31" s="24">
        <v>371881</v>
      </c>
      <c r="W31" s="24">
        <v>89235</v>
      </c>
      <c r="X31" s="24">
        <v>80101</v>
      </c>
      <c r="Y31" s="24">
        <v>13828</v>
      </c>
      <c r="Z31" s="24">
        <v>815497</v>
      </c>
      <c r="AA31" s="24">
        <v>45585</v>
      </c>
      <c r="AB31" s="24">
        <v>27735</v>
      </c>
      <c r="AC31" s="24">
        <v>34976</v>
      </c>
      <c r="AD31" s="24">
        <v>8694</v>
      </c>
      <c r="AE31" s="24">
        <v>0</v>
      </c>
      <c r="AF31" s="24">
        <v>16016</v>
      </c>
      <c r="AG31" s="36"/>
      <c r="AH31" s="26">
        <f t="shared" si="9"/>
        <v>0.60989993398878251</v>
      </c>
      <c r="AI31" s="26">
        <f t="shared" si="10"/>
        <v>-0.21474141364723265</v>
      </c>
      <c r="AJ31" s="26">
        <f t="shared" si="17"/>
        <v>0</v>
      </c>
      <c r="AK31" s="26">
        <f t="shared" si="11"/>
        <v>23.496376290169579</v>
      </c>
      <c r="AL31" s="26">
        <f t="shared" si="12"/>
        <v>23.911687306529288</v>
      </c>
      <c r="AM31" s="26">
        <f t="shared" si="13"/>
        <v>18.95364467349637</v>
      </c>
      <c r="AN31" s="28">
        <v>24.202366680000001</v>
      </c>
      <c r="AO31" s="28">
        <v>18.283309979999999</v>
      </c>
      <c r="AP31" s="28">
        <v>31.163216439999999</v>
      </c>
      <c r="AQ31" s="28">
        <v>22.133342979999998</v>
      </c>
      <c r="AR31" s="28">
        <v>16.38840793</v>
      </c>
      <c r="AS31" s="28">
        <v>29.027896460000001</v>
      </c>
      <c r="AT31" s="26"/>
      <c r="AU31" s="26">
        <f t="shared" si="1"/>
        <v>9.682053076802101E-2</v>
      </c>
      <c r="AV31" s="26">
        <f t="shared" si="2"/>
        <v>0.17540311382566942</v>
      </c>
      <c r="AW31" s="26">
        <f t="shared" si="3"/>
        <v>31.319512404642836</v>
      </c>
      <c r="AX31" s="26">
        <f t="shared" si="4"/>
        <v>0.45601761870368623</v>
      </c>
      <c r="AY31" s="26">
        <f t="shared" si="5"/>
        <v>9.8223537303018901E-2</v>
      </c>
      <c r="AZ31" s="26">
        <f t="shared" si="14"/>
        <v>5.7926670523575359</v>
      </c>
      <c r="BA31" s="26">
        <f t="shared" si="6"/>
        <v>2.3553437767006482</v>
      </c>
      <c r="BB31" s="26">
        <f t="shared" si="15"/>
        <v>2.6376511428706606</v>
      </c>
      <c r="BC31" s="26">
        <f t="shared" si="16"/>
        <v>0.2823073661700124</v>
      </c>
    </row>
    <row r="32" spans="1:55" x14ac:dyDescent="0.2">
      <c r="A32" s="22">
        <v>90</v>
      </c>
      <c r="B32" s="22">
        <v>591</v>
      </c>
      <c r="C32" s="22" t="s">
        <v>45</v>
      </c>
      <c r="D32" s="23">
        <v>1</v>
      </c>
      <c r="E32" s="23" t="s">
        <v>46</v>
      </c>
      <c r="F32" s="23">
        <v>2</v>
      </c>
      <c r="G32" s="22">
        <v>11</v>
      </c>
      <c r="H32" s="22">
        <v>13</v>
      </c>
      <c r="I32" s="22">
        <f t="shared" ref="I32:I51" si="18">(150+AVERAGE(G32:H32))/100</f>
        <v>1.62</v>
      </c>
      <c r="J32" s="22"/>
      <c r="K32" s="30">
        <v>90.56</v>
      </c>
      <c r="L32" s="30">
        <v>83.146666666666604</v>
      </c>
      <c r="M32" s="22"/>
      <c r="N32" s="26">
        <f t="shared" si="0"/>
        <v>1.724137931034482</v>
      </c>
      <c r="O32" s="26">
        <f t="shared" si="8"/>
        <v>1.2295081967213053</v>
      </c>
      <c r="P32" s="22"/>
      <c r="Q32" s="22"/>
      <c r="R32" s="22">
        <v>24.196999999999999</v>
      </c>
      <c r="U32" s="24">
        <v>1034945</v>
      </c>
      <c r="V32" s="24">
        <v>125433</v>
      </c>
      <c r="W32" s="24">
        <v>29863</v>
      </c>
      <c r="X32" s="24">
        <v>22777</v>
      </c>
      <c r="Y32" s="24">
        <v>3352</v>
      </c>
      <c r="Z32" s="24">
        <v>214845</v>
      </c>
      <c r="AA32" s="24">
        <v>13360</v>
      </c>
      <c r="AB32" s="24">
        <v>17663</v>
      </c>
      <c r="AC32" s="24">
        <v>27784</v>
      </c>
      <c r="AD32" s="24">
        <v>166</v>
      </c>
      <c r="AE32" s="24">
        <v>7849</v>
      </c>
      <c r="AF32" s="24">
        <v>10522</v>
      </c>
      <c r="AG32" s="36"/>
      <c r="AH32" s="26">
        <f t="shared" si="9"/>
        <v>0.56939958472718888</v>
      </c>
      <c r="AI32" s="26">
        <f t="shared" si="10"/>
        <v>-0.24458285392730766</v>
      </c>
      <c r="AJ32" s="26">
        <f t="shared" si="17"/>
        <v>0</v>
      </c>
      <c r="AK32" s="26">
        <f t="shared" si="11"/>
        <v>21.220256661668017</v>
      </c>
      <c r="AL32" s="26">
        <f t="shared" si="12"/>
        <v>21.870532791372156</v>
      </c>
      <c r="AM32" s="26">
        <f t="shared" si="13"/>
        <v>17.321317890176267</v>
      </c>
      <c r="AN32" s="28">
        <v>21.48252038</v>
      </c>
      <c r="AO32" s="28">
        <v>15.806543830000001</v>
      </c>
      <c r="AP32" s="28">
        <v>28.75866259</v>
      </c>
      <c r="AQ32" s="28">
        <v>19.55263738</v>
      </c>
      <c r="AR32" s="28">
        <v>14.04881745</v>
      </c>
      <c r="AS32" s="28">
        <v>25.980585349999998</v>
      </c>
      <c r="AT32" s="26"/>
      <c r="AU32" s="26">
        <f t="shared" si="1"/>
        <v>0.22947397867510194</v>
      </c>
      <c r="AV32" s="26">
        <f t="shared" si="2"/>
        <v>0.19701826549893209</v>
      </c>
      <c r="AW32" s="26">
        <f t="shared" si="3"/>
        <v>36.861918784053039</v>
      </c>
      <c r="AX32" s="26">
        <f t="shared" si="4"/>
        <v>0.583830203169727</v>
      </c>
      <c r="AY32" s="26">
        <f t="shared" si="5"/>
        <v>0.10601596499802184</v>
      </c>
      <c r="AZ32" s="26">
        <f t="shared" si="14"/>
        <v>6.7950477326968972</v>
      </c>
      <c r="BA32" s="26">
        <f t="shared" si="6"/>
        <v>2.2279590648905483</v>
      </c>
      <c r="BB32" s="26">
        <f t="shared" si="15"/>
        <v>2.4370602739057201</v>
      </c>
      <c r="BC32" s="26">
        <f t="shared" si="16"/>
        <v>0.20910120901517182</v>
      </c>
    </row>
    <row r="33" spans="1:55" x14ac:dyDescent="0.2">
      <c r="A33" s="22">
        <v>90</v>
      </c>
      <c r="B33" s="22">
        <v>591</v>
      </c>
      <c r="C33" s="22" t="s">
        <v>45</v>
      </c>
      <c r="D33" s="23">
        <v>1</v>
      </c>
      <c r="E33" s="23" t="s">
        <v>46</v>
      </c>
      <c r="F33" s="23">
        <v>2</v>
      </c>
      <c r="G33" s="22">
        <v>22</v>
      </c>
      <c r="H33" s="22">
        <v>24</v>
      </c>
      <c r="I33" s="22">
        <f t="shared" si="18"/>
        <v>1.73</v>
      </c>
      <c r="J33" s="22"/>
      <c r="K33" s="30">
        <v>96.94</v>
      </c>
      <c r="L33" s="30">
        <v>92.093333333333305</v>
      </c>
      <c r="M33" s="22"/>
      <c r="N33" s="26">
        <f t="shared" si="0"/>
        <v>1.7241379310344809</v>
      </c>
      <c r="O33" s="26">
        <f t="shared" si="8"/>
        <v>1.2295081967213051</v>
      </c>
      <c r="P33" s="22"/>
      <c r="Q33" s="22"/>
      <c r="R33" s="22">
        <v>23.044</v>
      </c>
      <c r="U33" s="24">
        <v>1065260</v>
      </c>
      <c r="V33" s="24">
        <v>209357</v>
      </c>
      <c r="W33" s="24">
        <v>42679</v>
      </c>
      <c r="X33" s="24">
        <v>33946</v>
      </c>
      <c r="Y33" s="24">
        <v>6495</v>
      </c>
      <c r="Z33" s="24">
        <v>361287</v>
      </c>
      <c r="AA33" s="24">
        <v>21589</v>
      </c>
      <c r="AB33" s="24">
        <v>38938</v>
      </c>
      <c r="AC33" s="24">
        <v>42211</v>
      </c>
      <c r="AD33" s="24">
        <v>7952</v>
      </c>
      <c r="AE33" s="24">
        <v>0</v>
      </c>
      <c r="AF33" s="24">
        <v>14547</v>
      </c>
      <c r="AG33" s="36"/>
      <c r="AH33" s="26">
        <f t="shared" si="9"/>
        <v>0.59240370932775599</v>
      </c>
      <c r="AI33" s="26">
        <f t="shared" si="10"/>
        <v>-0.22738223081333328</v>
      </c>
      <c r="AJ33" s="26">
        <f t="shared" si="17"/>
        <v>0</v>
      </c>
      <c r="AK33" s="26">
        <f t="shared" si="11"/>
        <v>22.513088464219884</v>
      </c>
      <c r="AL33" s="26">
        <f t="shared" si="12"/>
        <v>23.047055412368003</v>
      </c>
      <c r="AM33" s="26">
        <f t="shared" si="13"/>
        <v>18.262191974510667</v>
      </c>
      <c r="AN33" s="28">
        <v>22.99828917</v>
      </c>
      <c r="AO33" s="28">
        <v>17.280372809999999</v>
      </c>
      <c r="AP33" s="28">
        <v>30.169478980000001</v>
      </c>
      <c r="AQ33" s="28">
        <v>21.098561029999999</v>
      </c>
      <c r="AR33" s="28">
        <v>15.321974279999999</v>
      </c>
      <c r="AS33" s="28">
        <v>27.794843100000001</v>
      </c>
      <c r="AT33" s="26"/>
      <c r="AU33" s="26">
        <f t="shared" si="1"/>
        <v>0.22293008700140879</v>
      </c>
      <c r="AV33" s="26">
        <f t="shared" si="2"/>
        <v>0.17837062979081367</v>
      </c>
      <c r="AW33" s="26">
        <f t="shared" si="3"/>
        <v>36.687847414500105</v>
      </c>
      <c r="AX33" s="26">
        <f t="shared" si="4"/>
        <v>0.57947559696307926</v>
      </c>
      <c r="AY33" s="26">
        <f t="shared" si="5"/>
        <v>9.3958542654454774E-2</v>
      </c>
      <c r="AZ33" s="26">
        <f t="shared" si="14"/>
        <v>5.2264819091608929</v>
      </c>
      <c r="BA33" s="26">
        <f t="shared" si="6"/>
        <v>2.2989770978375721</v>
      </c>
      <c r="BB33" s="26">
        <f t="shared" si="15"/>
        <v>2.4602837330995793</v>
      </c>
      <c r="BC33" s="26">
        <f t="shared" si="16"/>
        <v>0.16130663526200717</v>
      </c>
    </row>
    <row r="34" spans="1:55" x14ac:dyDescent="0.2">
      <c r="A34" s="22">
        <v>90</v>
      </c>
      <c r="B34" s="22">
        <v>591</v>
      </c>
      <c r="C34" s="22" t="s">
        <v>45</v>
      </c>
      <c r="D34" s="23">
        <v>1</v>
      </c>
      <c r="E34" s="23" t="s">
        <v>46</v>
      </c>
      <c r="F34" s="23">
        <v>2</v>
      </c>
      <c r="G34" s="22">
        <v>27</v>
      </c>
      <c r="H34" s="22">
        <v>29</v>
      </c>
      <c r="I34" s="22">
        <f t="shared" si="18"/>
        <v>1.78</v>
      </c>
      <c r="J34" s="22"/>
      <c r="K34" s="30">
        <v>99.84</v>
      </c>
      <c r="L34" s="30">
        <v>96.16</v>
      </c>
      <c r="M34" s="22"/>
      <c r="N34" s="26">
        <f t="shared" si="0"/>
        <v>1.7241379310344844</v>
      </c>
      <c r="O34" s="26">
        <f t="shared" si="8"/>
        <v>1.2295081967213113</v>
      </c>
      <c r="P34" s="22"/>
      <c r="Q34" s="22"/>
      <c r="R34" s="22">
        <v>25.46</v>
      </c>
      <c r="U34" s="24">
        <v>1002899</v>
      </c>
      <c r="V34" s="24">
        <v>263465</v>
      </c>
      <c r="W34" s="24">
        <v>60216</v>
      </c>
      <c r="X34" s="24">
        <v>58717</v>
      </c>
      <c r="Y34" s="24">
        <v>11899</v>
      </c>
      <c r="Z34" s="24">
        <v>664099</v>
      </c>
      <c r="AA34" s="24">
        <v>38152</v>
      </c>
      <c r="AB34" s="24">
        <v>47195</v>
      </c>
      <c r="AC34" s="24">
        <v>47747</v>
      </c>
      <c r="AD34" s="24">
        <v>3515</v>
      </c>
      <c r="AE34" s="24">
        <v>8905</v>
      </c>
      <c r="AF34" s="24">
        <v>15080</v>
      </c>
      <c r="AG34" s="36"/>
      <c r="AH34" s="26">
        <f t="shared" si="9"/>
        <v>0.64365857122567816</v>
      </c>
      <c r="AI34" s="26">
        <f t="shared" si="10"/>
        <v>-0.19134444312689539</v>
      </c>
      <c r="AJ34" s="26">
        <f t="shared" si="17"/>
        <v>0</v>
      </c>
      <c r="AK34" s="26">
        <f t="shared" si="11"/>
        <v>25.393611702883113</v>
      </c>
      <c r="AL34" s="26">
        <f t="shared" si="12"/>
        <v>25.512040090120358</v>
      </c>
      <c r="AM34" s="26">
        <f t="shared" si="13"/>
        <v>20.233458960958821</v>
      </c>
      <c r="AN34" s="28">
        <v>26.448451769999998</v>
      </c>
      <c r="AO34" s="28">
        <v>20.510907809999999</v>
      </c>
      <c r="AP34" s="28">
        <v>33.657166220000001</v>
      </c>
      <c r="AQ34" s="28">
        <v>24.162374939999999</v>
      </c>
      <c r="AR34" s="28">
        <v>18.312958429999998</v>
      </c>
      <c r="AS34" s="28">
        <v>31.049369649999999</v>
      </c>
      <c r="AT34" s="26"/>
      <c r="AU34" s="26">
        <f t="shared" si="1"/>
        <v>0.15567147802848166</v>
      </c>
      <c r="AV34" s="26">
        <f t="shared" si="2"/>
        <v>0.15704557649117795</v>
      </c>
      <c r="AW34" s="26">
        <f t="shared" si="3"/>
        <v>28.403969968649061</v>
      </c>
      <c r="AX34" s="26">
        <f t="shared" si="4"/>
        <v>0.39672548821787113</v>
      </c>
      <c r="AY34" s="26">
        <f t="shared" si="5"/>
        <v>8.8416034356323378E-2</v>
      </c>
      <c r="AZ34" s="26">
        <f t="shared" si="14"/>
        <v>4.9346163543154891</v>
      </c>
      <c r="BA34" s="26">
        <f t="shared" si="6"/>
        <v>2.4698468031130023</v>
      </c>
      <c r="BB34" s="26">
        <f t="shared" si="15"/>
        <v>2.7562414048450226</v>
      </c>
      <c r="BC34" s="26">
        <f t="shared" si="16"/>
        <v>0.28639460173202025</v>
      </c>
    </row>
    <row r="35" spans="1:55" x14ac:dyDescent="0.2">
      <c r="A35" s="22">
        <v>90</v>
      </c>
      <c r="B35" s="22">
        <v>591</v>
      </c>
      <c r="C35" s="22" t="s">
        <v>45</v>
      </c>
      <c r="D35" s="23">
        <v>1</v>
      </c>
      <c r="E35" s="23" t="s">
        <v>46</v>
      </c>
      <c r="F35" s="23">
        <v>2</v>
      </c>
      <c r="G35" s="22">
        <v>36</v>
      </c>
      <c r="H35" s="22">
        <v>38</v>
      </c>
      <c r="I35" s="22">
        <f t="shared" si="18"/>
        <v>1.87</v>
      </c>
      <c r="J35" s="22"/>
      <c r="K35" s="30">
        <v>105.06</v>
      </c>
      <c r="L35" s="30">
        <v>103.48</v>
      </c>
      <c r="M35" s="22"/>
      <c r="N35" s="26">
        <f t="shared" si="0"/>
        <v>1.724137931034476</v>
      </c>
      <c r="O35" s="26">
        <f t="shared" si="8"/>
        <v>1.2295081967213091</v>
      </c>
      <c r="P35" s="22"/>
      <c r="Q35" s="22"/>
      <c r="R35" s="22">
        <v>22.618000000000002</v>
      </c>
      <c r="U35" s="24">
        <v>851322</v>
      </c>
      <c r="V35" s="24">
        <v>419234</v>
      </c>
      <c r="W35" s="24">
        <v>90893</v>
      </c>
      <c r="X35" s="24">
        <v>76606</v>
      </c>
      <c r="Y35" s="24">
        <v>12573</v>
      </c>
      <c r="Z35" s="24">
        <v>688311</v>
      </c>
      <c r="AA35" s="24">
        <v>39163</v>
      </c>
      <c r="AB35" s="24">
        <v>29720</v>
      </c>
      <c r="AC35" s="24">
        <v>22175</v>
      </c>
      <c r="AD35" s="24">
        <v>6376</v>
      </c>
      <c r="AE35" s="24">
        <v>0</v>
      </c>
      <c r="AF35" s="24">
        <v>9425</v>
      </c>
      <c r="AG35" s="36"/>
      <c r="AH35" s="26">
        <f t="shared" si="9"/>
        <v>0.58540835176865003</v>
      </c>
      <c r="AI35" s="26">
        <f t="shared" si="10"/>
        <v>-0.23254108596583228</v>
      </c>
      <c r="AJ35" s="26">
        <f t="shared" si="17"/>
        <v>0</v>
      </c>
      <c r="AK35" s="26">
        <f t="shared" si="11"/>
        <v>22.119949369398135</v>
      </c>
      <c r="AL35" s="26">
        <f t="shared" si="12"/>
        <v>22.694189719937071</v>
      </c>
      <c r="AM35" s="26">
        <f t="shared" si="13"/>
        <v>17.980002597668971</v>
      </c>
      <c r="AN35" s="28">
        <v>22.512882090000002</v>
      </c>
      <c r="AO35" s="28">
        <v>16.676886240000002</v>
      </c>
      <c r="AP35" s="28">
        <v>29.49945219</v>
      </c>
      <c r="AQ35" s="28">
        <v>20.500675510000001</v>
      </c>
      <c r="AR35" s="28">
        <v>15.0346791</v>
      </c>
      <c r="AS35" s="28">
        <v>27.069634669999999</v>
      </c>
      <c r="AT35" s="26"/>
      <c r="AU35" s="26">
        <f t="shared" si="1"/>
        <v>8.9544144432525091E-2</v>
      </c>
      <c r="AV35" s="26">
        <f t="shared" si="2"/>
        <v>0.19841638881114565</v>
      </c>
      <c r="AW35" s="26">
        <f t="shared" si="3"/>
        <v>37.852547752010075</v>
      </c>
      <c r="AX35" s="26">
        <f t="shared" si="4"/>
        <v>0.60907642039717513</v>
      </c>
      <c r="AY35" s="26">
        <f t="shared" si="5"/>
        <v>0.11129562072958299</v>
      </c>
      <c r="AZ35" s="26">
        <f t="shared" si="14"/>
        <v>6.0928974787242502</v>
      </c>
      <c r="BA35" s="26">
        <f t="shared" si="6"/>
        <v>2.2770093243621581</v>
      </c>
      <c r="BB35" s="26">
        <f t="shared" si="15"/>
        <v>2.4056135907987759</v>
      </c>
      <c r="BC35" s="26">
        <f t="shared" si="16"/>
        <v>0.12860426643661782</v>
      </c>
    </row>
    <row r="36" spans="1:55" x14ac:dyDescent="0.2">
      <c r="A36" s="22">
        <v>90</v>
      </c>
      <c r="B36" s="22">
        <v>591</v>
      </c>
      <c r="C36" s="22" t="s">
        <v>45</v>
      </c>
      <c r="D36" s="23">
        <v>1</v>
      </c>
      <c r="E36" s="23" t="s">
        <v>46</v>
      </c>
      <c r="F36" s="23">
        <v>2</v>
      </c>
      <c r="G36" s="22">
        <v>42</v>
      </c>
      <c r="H36" s="22">
        <v>44</v>
      </c>
      <c r="I36" s="22">
        <f t="shared" si="18"/>
        <v>1.93</v>
      </c>
      <c r="J36" s="22"/>
      <c r="K36" s="30">
        <v>108.54</v>
      </c>
      <c r="L36" s="30">
        <v>108.36</v>
      </c>
      <c r="M36" s="22"/>
      <c r="N36" s="26">
        <f t="shared" si="0"/>
        <v>1.7241379310344893</v>
      </c>
      <c r="O36" s="26">
        <f t="shared" si="8"/>
        <v>1.2295081967213137</v>
      </c>
      <c r="P36" s="22"/>
      <c r="Q36" s="22"/>
      <c r="R36" s="22">
        <v>23.641000000000002</v>
      </c>
      <c r="U36" s="24">
        <v>1109229</v>
      </c>
      <c r="V36" s="24">
        <v>519981</v>
      </c>
      <c r="W36" s="24">
        <v>103595</v>
      </c>
      <c r="X36" s="24">
        <v>86034</v>
      </c>
      <c r="Y36" s="24">
        <v>19697</v>
      </c>
      <c r="Z36" s="24">
        <v>859234</v>
      </c>
      <c r="AA36" s="24">
        <v>44538</v>
      </c>
      <c r="AB36" s="24">
        <v>32474</v>
      </c>
      <c r="AC36" s="24">
        <v>30612</v>
      </c>
      <c r="AD36" s="24">
        <v>9705</v>
      </c>
      <c r="AE36" s="24">
        <v>0</v>
      </c>
      <c r="AF36" s="24">
        <v>12188</v>
      </c>
      <c r="AG36" s="36"/>
      <c r="AH36" s="26">
        <f t="shared" si="9"/>
        <v>0.59192717360476477</v>
      </c>
      <c r="AI36" s="26">
        <f t="shared" si="10"/>
        <v>-0.22773172241078471</v>
      </c>
      <c r="AJ36" s="26">
        <f t="shared" si="17"/>
        <v>0</v>
      </c>
      <c r="AK36" s="26">
        <f t="shared" si="11"/>
        <v>22.486307156587777</v>
      </c>
      <c r="AL36" s="26">
        <f t="shared" si="12"/>
        <v>23.023150187102324</v>
      </c>
      <c r="AM36" s="26">
        <f t="shared" si="13"/>
        <v>18.243074784130073</v>
      </c>
      <c r="AN36" s="28">
        <v>23.107835040000001</v>
      </c>
      <c r="AO36" s="28">
        <v>17.085783800000002</v>
      </c>
      <c r="AP36" s="28">
        <v>30.085999470000001</v>
      </c>
      <c r="AQ36" s="28">
        <v>21.077163930000001</v>
      </c>
      <c r="AR36" s="28">
        <v>15.34380636</v>
      </c>
      <c r="AS36" s="28">
        <v>27.650169340000001</v>
      </c>
      <c r="AT36" s="26"/>
      <c r="AU36" s="26">
        <f t="shared" si="1"/>
        <v>8.9999819955878593E-2</v>
      </c>
      <c r="AV36" s="26">
        <f t="shared" si="2"/>
        <v>0.18805711626469548</v>
      </c>
      <c r="AW36" s="26">
        <f t="shared" si="3"/>
        <v>37.701228597426791</v>
      </c>
      <c r="AX36" s="26">
        <f t="shared" si="4"/>
        <v>0.60516809157924378</v>
      </c>
      <c r="AY36" s="26">
        <f t="shared" si="5"/>
        <v>0.10012871930114497</v>
      </c>
      <c r="AZ36" s="26">
        <f t="shared" si="14"/>
        <v>4.3678732801949538</v>
      </c>
      <c r="BA36" s="26">
        <f t="shared" si="6"/>
        <v>2.2974703021120595</v>
      </c>
      <c r="BB36" s="26">
        <f t="shared" si="15"/>
        <v>2.4186472301707389</v>
      </c>
      <c r="BC36" s="26">
        <f t="shared" si="16"/>
        <v>0.12117692805867941</v>
      </c>
    </row>
    <row r="37" spans="1:55" x14ac:dyDescent="0.2">
      <c r="A37" s="22">
        <v>90</v>
      </c>
      <c r="B37" s="22">
        <v>591</v>
      </c>
      <c r="C37" s="22" t="s">
        <v>45</v>
      </c>
      <c r="D37" s="23">
        <v>1</v>
      </c>
      <c r="E37" s="23" t="s">
        <v>46</v>
      </c>
      <c r="F37" s="23">
        <v>2</v>
      </c>
      <c r="G37" s="22">
        <v>45</v>
      </c>
      <c r="H37" s="22">
        <v>47</v>
      </c>
      <c r="I37" s="22">
        <f t="shared" si="18"/>
        <v>1.96</v>
      </c>
      <c r="J37" s="22"/>
      <c r="K37" s="30">
        <v>110.28</v>
      </c>
      <c r="L37" s="30">
        <v>110.8</v>
      </c>
      <c r="M37" s="22"/>
      <c r="N37" s="26">
        <f t="shared" si="0"/>
        <v>1.7241379310344778</v>
      </c>
      <c r="O37" s="26">
        <f t="shared" si="8"/>
        <v>1.2295081967213803</v>
      </c>
      <c r="P37" s="22"/>
      <c r="Q37" s="22"/>
      <c r="R37" s="22">
        <v>25.623999999999999</v>
      </c>
      <c r="U37" s="24">
        <v>2269542</v>
      </c>
      <c r="V37" s="24">
        <v>552266</v>
      </c>
      <c r="W37" s="24">
        <v>124571</v>
      </c>
      <c r="X37" s="24">
        <v>101869</v>
      </c>
      <c r="Y37" s="24">
        <v>25011</v>
      </c>
      <c r="Z37" s="24">
        <v>1036437</v>
      </c>
      <c r="AA37" s="24">
        <v>56328</v>
      </c>
      <c r="AB37" s="24">
        <v>68338</v>
      </c>
      <c r="AC37" s="24">
        <v>65350</v>
      </c>
      <c r="AD37" s="24">
        <v>18261</v>
      </c>
      <c r="AE37" s="24">
        <v>0</v>
      </c>
      <c r="AF37" s="24">
        <v>26037</v>
      </c>
      <c r="AG37" s="36"/>
      <c r="AH37" s="26">
        <f t="shared" si="9"/>
        <v>0.59525828597792574</v>
      </c>
      <c r="AI37" s="26">
        <f t="shared" si="10"/>
        <v>-0.22529455051452424</v>
      </c>
      <c r="AJ37" s="26">
        <f t="shared" si="17"/>
        <v>0</v>
      </c>
      <c r="AK37" s="26">
        <f t="shared" si="11"/>
        <v>22.673515671959429</v>
      </c>
      <c r="AL37" s="26">
        <f t="shared" si="12"/>
        <v>23.189852744806544</v>
      </c>
      <c r="AM37" s="26">
        <f t="shared" si="13"/>
        <v>18.37638808685552</v>
      </c>
      <c r="AN37" s="28">
        <v>23.3547452</v>
      </c>
      <c r="AO37" s="28">
        <v>17.451041239999999</v>
      </c>
      <c r="AP37" s="28">
        <v>30.293508670000001</v>
      </c>
      <c r="AQ37" s="28">
        <v>21.267831430000001</v>
      </c>
      <c r="AR37" s="28">
        <v>15.409927619999999</v>
      </c>
      <c r="AS37" s="28">
        <v>27.785236860000001</v>
      </c>
      <c r="AT37" s="26"/>
      <c r="AU37" s="26">
        <f t="shared" si="1"/>
        <v>0.14656013596580433</v>
      </c>
      <c r="AV37" s="26">
        <f t="shared" si="2"/>
        <v>0.18706145440911282</v>
      </c>
      <c r="AW37" s="26">
        <f t="shared" si="3"/>
        <v>34.762066918738114</v>
      </c>
      <c r="AX37" s="26">
        <f t="shared" si="4"/>
        <v>0.53285052540578925</v>
      </c>
      <c r="AY37" s="26">
        <f t="shared" si="5"/>
        <v>9.8287691388863965E-2</v>
      </c>
      <c r="AZ37" s="26">
        <f t="shared" si="14"/>
        <v>4.0729678941265846</v>
      </c>
      <c r="BA37" s="26">
        <f t="shared" si="6"/>
        <v>2.308034777521252</v>
      </c>
      <c r="BB37" s="26">
        <f t="shared" si="15"/>
        <v>2.5175045162569427</v>
      </c>
      <c r="BC37" s="26">
        <f t="shared" si="16"/>
        <v>0.20946973873569075</v>
      </c>
    </row>
    <row r="38" spans="1:55" x14ac:dyDescent="0.2">
      <c r="A38" s="22">
        <v>90</v>
      </c>
      <c r="B38" s="22">
        <v>591</v>
      </c>
      <c r="C38" s="22" t="s">
        <v>45</v>
      </c>
      <c r="D38" s="23">
        <v>1</v>
      </c>
      <c r="E38" s="23" t="s">
        <v>46</v>
      </c>
      <c r="F38" s="23">
        <v>2</v>
      </c>
      <c r="G38" s="22">
        <v>52</v>
      </c>
      <c r="H38" s="22">
        <v>54</v>
      </c>
      <c r="I38" s="22">
        <f t="shared" si="18"/>
        <v>2.0299999999999998</v>
      </c>
      <c r="J38" s="22"/>
      <c r="K38" s="30">
        <v>114.34</v>
      </c>
      <c r="L38" s="30">
        <v>116.493333333333</v>
      </c>
      <c r="M38" s="22"/>
      <c r="N38" s="26">
        <f t="shared" si="0"/>
        <v>1.7241379310344893</v>
      </c>
      <c r="O38" s="26">
        <f t="shared" si="8"/>
        <v>1.2295081967210559</v>
      </c>
      <c r="P38" s="22"/>
      <c r="Q38" s="22"/>
      <c r="R38" s="22">
        <v>23.872</v>
      </c>
      <c r="U38" s="24">
        <v>1030643</v>
      </c>
      <c r="V38" s="24">
        <v>103494</v>
      </c>
      <c r="W38" s="24">
        <v>21104</v>
      </c>
      <c r="X38" s="24">
        <v>18014</v>
      </c>
      <c r="Y38" s="24">
        <v>2784</v>
      </c>
      <c r="Z38" s="24">
        <v>170062</v>
      </c>
      <c r="AA38" s="24">
        <v>9090</v>
      </c>
      <c r="AB38" s="24">
        <v>17292</v>
      </c>
      <c r="AC38" s="24">
        <v>23136</v>
      </c>
      <c r="AD38" s="24">
        <v>1639</v>
      </c>
      <c r="AE38" s="24">
        <v>6205</v>
      </c>
      <c r="AF38" s="24">
        <v>8281</v>
      </c>
      <c r="AG38" s="36"/>
      <c r="AH38" s="26">
        <f t="shared" si="9"/>
        <v>0.58613115782867897</v>
      </c>
      <c r="AI38" s="26">
        <f t="shared" si="10"/>
        <v>-0.23200519157965815</v>
      </c>
      <c r="AJ38" s="26">
        <f t="shared" si="17"/>
        <v>0</v>
      </c>
      <c r="AK38" s="26">
        <f t="shared" si="11"/>
        <v>22.160571069971759</v>
      </c>
      <c r="AL38" s="26">
        <f t="shared" si="12"/>
        <v>22.730844895951382</v>
      </c>
      <c r="AM38" s="26">
        <f t="shared" si="13"/>
        <v>18.009316020592699</v>
      </c>
      <c r="AN38" s="28">
        <v>22.615950689999998</v>
      </c>
      <c r="AO38" s="28">
        <v>16.766501940000001</v>
      </c>
      <c r="AP38" s="28">
        <v>29.87303142</v>
      </c>
      <c r="AQ38" s="28">
        <v>20.58459891</v>
      </c>
      <c r="AR38" s="28">
        <v>14.88920422</v>
      </c>
      <c r="AS38" s="28">
        <v>27.180752170000002</v>
      </c>
      <c r="AT38" s="26"/>
      <c r="AU38" s="26">
        <f t="shared" si="1"/>
        <v>0.24955541336628201</v>
      </c>
      <c r="AV38" s="26">
        <f t="shared" si="2"/>
        <v>0.18955549322789905</v>
      </c>
      <c r="AW38" s="26">
        <f t="shared" si="3"/>
        <v>37.832838614397055</v>
      </c>
      <c r="AX38" s="26">
        <f t="shared" si="4"/>
        <v>0.60856628758923215</v>
      </c>
      <c r="AY38" s="26">
        <f t="shared" si="5"/>
        <v>0.10592607402006327</v>
      </c>
      <c r="AZ38" s="26">
        <f t="shared" si="14"/>
        <v>6.4705459770114944</v>
      </c>
      <c r="BA38" s="26">
        <f t="shared" si="6"/>
        <v>2.2792641259415087</v>
      </c>
      <c r="BB38" s="26">
        <f t="shared" si="15"/>
        <v>2.4097883826121249</v>
      </c>
      <c r="BC38" s="26">
        <f t="shared" si="16"/>
        <v>0.13052425667061618</v>
      </c>
    </row>
    <row r="39" spans="1:55" x14ac:dyDescent="0.2">
      <c r="A39" s="22">
        <v>90</v>
      </c>
      <c r="B39" s="22">
        <v>591</v>
      </c>
      <c r="C39" s="22" t="s">
        <v>45</v>
      </c>
      <c r="D39" s="23">
        <v>1</v>
      </c>
      <c r="E39" s="23" t="s">
        <v>46</v>
      </c>
      <c r="F39" s="23">
        <v>2</v>
      </c>
      <c r="G39" s="22">
        <v>54</v>
      </c>
      <c r="H39" s="22">
        <v>56</v>
      </c>
      <c r="I39" s="22">
        <f t="shared" si="18"/>
        <v>2.0499999999999998</v>
      </c>
      <c r="J39" s="22"/>
      <c r="K39" s="30">
        <v>115.5</v>
      </c>
      <c r="L39" s="30">
        <v>118.12</v>
      </c>
      <c r="M39" s="22"/>
      <c r="N39" s="26">
        <f t="shared" si="0"/>
        <v>1.7241379310344824</v>
      </c>
      <c r="O39" s="26">
        <f t="shared" si="8"/>
        <v>1.2295081967213137</v>
      </c>
      <c r="P39" s="22"/>
      <c r="Q39" s="22"/>
      <c r="R39" s="22">
        <v>25.866999999999997</v>
      </c>
      <c r="U39" s="24">
        <v>1601397</v>
      </c>
      <c r="V39" s="24">
        <v>410705</v>
      </c>
      <c r="W39" s="24">
        <v>95728</v>
      </c>
      <c r="X39" s="24">
        <v>79641</v>
      </c>
      <c r="Y39" s="24">
        <v>11106</v>
      </c>
      <c r="Z39" s="24">
        <v>714365</v>
      </c>
      <c r="AA39" s="24">
        <v>37025</v>
      </c>
      <c r="AB39" s="24">
        <v>33473</v>
      </c>
      <c r="AC39" s="24">
        <v>46907</v>
      </c>
      <c r="AD39" s="24">
        <v>14212</v>
      </c>
      <c r="AE39" s="24">
        <v>0</v>
      </c>
      <c r="AF39" s="24">
        <v>18342</v>
      </c>
      <c r="AG39" s="36"/>
      <c r="AH39" s="26">
        <f t="shared" si="9"/>
        <v>0.57168680089485457</v>
      </c>
      <c r="AI39" s="26">
        <f t="shared" si="10"/>
        <v>-0.24284183466119336</v>
      </c>
      <c r="AJ39" s="26">
        <f t="shared" si="17"/>
        <v>0</v>
      </c>
      <c r="AK39" s="26">
        <f t="shared" si="11"/>
        <v>21.34879821029083</v>
      </c>
      <c r="AL39" s="26">
        <f t="shared" si="12"/>
        <v>21.989618509174374</v>
      </c>
      <c r="AM39" s="26">
        <f t="shared" si="13"/>
        <v>17.416551644032722</v>
      </c>
      <c r="AN39" s="28">
        <v>21.621660689999999</v>
      </c>
      <c r="AO39" s="28">
        <v>15.923036939999999</v>
      </c>
      <c r="AP39" s="28">
        <v>28.419256489999999</v>
      </c>
      <c r="AQ39" s="28">
        <v>19.766125580000001</v>
      </c>
      <c r="AR39" s="28">
        <v>14.181777240000001</v>
      </c>
      <c r="AS39" s="28">
        <v>26.196599760000002</v>
      </c>
      <c r="AT39" s="26"/>
      <c r="AU39" s="26">
        <f t="shared" si="1"/>
        <v>0.13650929107855805</v>
      </c>
      <c r="AV39" s="26">
        <f t="shared" si="2"/>
        <v>0.19882925580973806</v>
      </c>
      <c r="AW39" s="26">
        <f t="shared" si="3"/>
        <v>36.504839698863186</v>
      </c>
      <c r="AX39" s="26">
        <f t="shared" si="4"/>
        <v>0.57492318352662852</v>
      </c>
      <c r="AY39" s="26">
        <f t="shared" si="5"/>
        <v>0.111485025162207</v>
      </c>
      <c r="AZ39" s="26">
        <f t="shared" si="14"/>
        <v>7.1709886547811994</v>
      </c>
      <c r="BA39" s="26">
        <f t="shared" si="6"/>
        <v>2.2348628137247073</v>
      </c>
      <c r="BB39" s="26">
        <f t="shared" si="15"/>
        <v>2.4425042823138581</v>
      </c>
      <c r="BC39" s="26">
        <f t="shared" si="16"/>
        <v>0.20764146858915078</v>
      </c>
    </row>
    <row r="40" spans="1:55" x14ac:dyDescent="0.2">
      <c r="A40" s="22">
        <v>90</v>
      </c>
      <c r="B40" s="22">
        <v>591</v>
      </c>
      <c r="C40" s="22" t="s">
        <v>45</v>
      </c>
      <c r="D40" s="23">
        <v>1</v>
      </c>
      <c r="E40" s="23" t="s">
        <v>46</v>
      </c>
      <c r="F40" s="23">
        <v>2</v>
      </c>
      <c r="G40" s="22">
        <v>60</v>
      </c>
      <c r="H40" s="22">
        <v>62</v>
      </c>
      <c r="I40" s="22">
        <f t="shared" si="18"/>
        <v>2.11</v>
      </c>
      <c r="J40" s="22"/>
      <c r="K40" s="30">
        <v>118.98</v>
      </c>
      <c r="L40" s="30">
        <v>123</v>
      </c>
      <c r="M40" s="22" t="s">
        <v>45</v>
      </c>
      <c r="N40" s="26">
        <f t="shared" si="0"/>
        <v>1.7241379310344893</v>
      </c>
      <c r="O40" s="26">
        <f t="shared" si="8"/>
        <v>1.4117647058830152</v>
      </c>
      <c r="P40" s="22"/>
      <c r="Q40" s="22"/>
      <c r="R40" s="22">
        <v>23.855</v>
      </c>
      <c r="U40" s="24">
        <v>1507603</v>
      </c>
      <c r="V40" s="24">
        <v>99617</v>
      </c>
      <c r="W40" s="24">
        <v>24742</v>
      </c>
      <c r="X40" s="24">
        <v>23264</v>
      </c>
      <c r="Y40" s="24">
        <v>4336</v>
      </c>
      <c r="Z40" s="24">
        <v>200084</v>
      </c>
      <c r="AA40" s="24">
        <v>12981</v>
      </c>
      <c r="AB40" s="24">
        <v>32922</v>
      </c>
      <c r="AC40" s="24">
        <v>45523</v>
      </c>
      <c r="AD40" s="24">
        <v>8777</v>
      </c>
      <c r="AE40" s="24">
        <v>0</v>
      </c>
      <c r="AF40" s="24">
        <v>11935</v>
      </c>
      <c r="AG40" s="36"/>
      <c r="AH40" s="26">
        <f t="shared" si="9"/>
        <v>0.62123601181819577</v>
      </c>
      <c r="AI40" s="26">
        <f t="shared" si="10"/>
        <v>-0.2067433770249105</v>
      </c>
      <c r="AJ40" s="26">
        <f t="shared" si="17"/>
        <v>0</v>
      </c>
      <c r="AK40" s="26">
        <f t="shared" si="11"/>
        <v>24.133463864182602</v>
      </c>
      <c r="AL40" s="26">
        <f t="shared" si="12"/>
        <v>24.458753011496121</v>
      </c>
      <c r="AM40" s="26">
        <f t="shared" si="13"/>
        <v>19.391137276737396</v>
      </c>
      <c r="AN40" s="28">
        <v>24.91817717</v>
      </c>
      <c r="AO40" s="28">
        <v>18.988058850000002</v>
      </c>
      <c r="AP40" s="28">
        <v>32.066878610000003</v>
      </c>
      <c r="AQ40" s="28">
        <v>22.823091850000001</v>
      </c>
      <c r="AR40" s="28">
        <v>17.143261110000001</v>
      </c>
      <c r="AS40" s="28">
        <v>29.701798830000001</v>
      </c>
      <c r="AT40" s="26"/>
      <c r="AU40" s="26">
        <f t="shared" si="1"/>
        <v>0.33136167837963382</v>
      </c>
      <c r="AV40" s="26">
        <f t="shared" si="2"/>
        <v>0.19721409005791105</v>
      </c>
      <c r="AW40" s="26">
        <f t="shared" si="3"/>
        <v>33.238794665349793</v>
      </c>
      <c r="AX40" s="26">
        <f t="shared" si="4"/>
        <v>0.49787589212530736</v>
      </c>
      <c r="AY40" s="26">
        <f t="shared" si="5"/>
        <v>0.11627116611023371</v>
      </c>
      <c r="AZ40" s="26">
        <f t="shared" si="14"/>
        <v>5.3653136531365311</v>
      </c>
      <c r="BA40" s="26">
        <f t="shared" si="6"/>
        <v>2.3929497564008502</v>
      </c>
      <c r="BB40" s="26">
        <f t="shared" si="15"/>
        <v>2.5656888314193038</v>
      </c>
      <c r="BC40" s="26">
        <f t="shared" si="16"/>
        <v>0.17273907501845365</v>
      </c>
    </row>
    <row r="41" spans="1:55" x14ac:dyDescent="0.2">
      <c r="A41" s="22">
        <v>90</v>
      </c>
      <c r="B41" s="22">
        <v>591</v>
      </c>
      <c r="C41" s="22" t="s">
        <v>45</v>
      </c>
      <c r="D41" s="23">
        <v>1</v>
      </c>
      <c r="E41" s="23" t="s">
        <v>46</v>
      </c>
      <c r="F41" s="23">
        <v>2</v>
      </c>
      <c r="G41" s="22">
        <v>62</v>
      </c>
      <c r="H41" s="22">
        <v>64</v>
      </c>
      <c r="I41" s="22">
        <f t="shared" si="18"/>
        <v>2.13</v>
      </c>
      <c r="J41" s="22"/>
      <c r="K41" s="30">
        <v>120.14</v>
      </c>
      <c r="L41" s="30">
        <v>124.416666666666</v>
      </c>
      <c r="M41" s="22"/>
      <c r="N41" s="26">
        <f t="shared" si="0"/>
        <v>1.7241379310344795</v>
      </c>
      <c r="O41" s="26">
        <f t="shared" si="8"/>
        <v>1.4117647058821969</v>
      </c>
      <c r="P41" s="22"/>
      <c r="Q41" s="22"/>
      <c r="R41" s="22">
        <v>23.928999999999998</v>
      </c>
      <c r="U41" s="24">
        <v>1024265</v>
      </c>
      <c r="V41" s="24">
        <v>767580</v>
      </c>
      <c r="W41" s="24">
        <v>170390</v>
      </c>
      <c r="X41" s="24">
        <v>148735</v>
      </c>
      <c r="Y41" s="24">
        <v>20932</v>
      </c>
      <c r="Z41" s="24">
        <v>1229231</v>
      </c>
      <c r="AA41" s="24">
        <v>78116</v>
      </c>
      <c r="AB41" s="24">
        <v>89545</v>
      </c>
      <c r="AC41" s="24">
        <v>67731</v>
      </c>
      <c r="AD41" s="24">
        <v>6458</v>
      </c>
      <c r="AE41" s="24">
        <v>17292</v>
      </c>
      <c r="AF41" s="24">
        <v>25644</v>
      </c>
      <c r="AG41" s="36"/>
      <c r="AH41" s="26">
        <f t="shared" si="9"/>
        <v>0.59253706002061346</v>
      </c>
      <c r="AI41" s="26">
        <f t="shared" si="10"/>
        <v>-0.22728448167378379</v>
      </c>
      <c r="AJ41" s="26">
        <f t="shared" si="17"/>
        <v>0</v>
      </c>
      <c r="AK41" s="26">
        <f t="shared" si="11"/>
        <v>22.52058277315848</v>
      </c>
      <c r="AL41" s="26">
        <f t="shared" si="12"/>
        <v>23.05374145351319</v>
      </c>
      <c r="AM41" s="26">
        <f t="shared" si="13"/>
        <v>18.267538852444027</v>
      </c>
      <c r="AN41" s="28">
        <v>23.092890300000001</v>
      </c>
      <c r="AO41" s="28">
        <v>17.227151060000001</v>
      </c>
      <c r="AP41" s="28">
        <v>30.160356570000001</v>
      </c>
      <c r="AQ41" s="28">
        <v>21.028954450000001</v>
      </c>
      <c r="AR41" s="28">
        <v>15.209847379999999</v>
      </c>
      <c r="AS41" s="28">
        <v>27.720272789999999</v>
      </c>
      <c r="AT41" s="26"/>
      <c r="AU41" s="26">
        <f t="shared" si="1"/>
        <v>0.14393053560099198</v>
      </c>
      <c r="AV41" s="26">
        <f t="shared" si="2"/>
        <v>0.2064199188541487</v>
      </c>
      <c r="AW41" s="26">
        <f t="shared" si="3"/>
        <v>38.440293047263864</v>
      </c>
      <c r="AX41" s="26">
        <f t="shared" si="4"/>
        <v>0.62443918189502212</v>
      </c>
      <c r="AY41" s="26">
        <f t="shared" si="5"/>
        <v>0.12099841282883364</v>
      </c>
      <c r="AZ41" s="26">
        <f t="shared" si="14"/>
        <v>7.1056277469902538</v>
      </c>
      <c r="BA41" s="26">
        <f t="shared" si="6"/>
        <v>2.2993990198770629</v>
      </c>
      <c r="BB41" s="26">
        <f t="shared" si="15"/>
        <v>2.3851271892484589</v>
      </c>
      <c r="BC41" s="26">
        <f t="shared" si="16"/>
        <v>8.5728169371396046E-2</v>
      </c>
    </row>
    <row r="42" spans="1:55" x14ac:dyDescent="0.2">
      <c r="A42" s="22">
        <v>90</v>
      </c>
      <c r="B42" s="22">
        <v>591</v>
      </c>
      <c r="C42" s="22" t="s">
        <v>45</v>
      </c>
      <c r="D42" s="23">
        <v>1</v>
      </c>
      <c r="E42" s="23" t="s">
        <v>46</v>
      </c>
      <c r="F42" s="23">
        <v>2</v>
      </c>
      <c r="G42" s="22">
        <v>66</v>
      </c>
      <c r="H42" s="22">
        <v>68.5</v>
      </c>
      <c r="I42" s="22">
        <f t="shared" si="18"/>
        <v>2.1724999999999999</v>
      </c>
      <c r="J42" s="22"/>
      <c r="K42" s="30">
        <v>122.605</v>
      </c>
      <c r="L42" s="30">
        <v>127.427083333333</v>
      </c>
      <c r="M42" s="22"/>
      <c r="N42" s="26">
        <f t="shared" si="0"/>
        <v>1.7241379310344891</v>
      </c>
      <c r="O42" s="26">
        <f t="shared" si="8"/>
        <v>1.4117647058823564</v>
      </c>
      <c r="P42" s="22"/>
      <c r="Q42" s="22"/>
      <c r="R42" s="22">
        <v>20.625</v>
      </c>
      <c r="U42" s="24">
        <v>2456466</v>
      </c>
      <c r="V42" s="24">
        <v>539720</v>
      </c>
      <c r="W42" s="24">
        <v>128206</v>
      </c>
      <c r="X42" s="24">
        <v>106606</v>
      </c>
      <c r="Y42" s="24">
        <v>24077</v>
      </c>
      <c r="Z42" s="24">
        <v>1027067</v>
      </c>
      <c r="AA42" s="24">
        <v>54291</v>
      </c>
      <c r="AB42" s="24">
        <v>52961</v>
      </c>
      <c r="AC42" s="24">
        <v>47901</v>
      </c>
      <c r="AD42" s="24">
        <v>15227</v>
      </c>
      <c r="AE42" s="24">
        <v>0</v>
      </c>
      <c r="AF42" s="24">
        <v>22482</v>
      </c>
      <c r="AG42" s="36"/>
      <c r="AH42" s="26">
        <f t="shared" si="9"/>
        <v>0.59063158566958296</v>
      </c>
      <c r="AI42" s="26">
        <f t="shared" si="10"/>
        <v>-0.22868333164251117</v>
      </c>
      <c r="AJ42" s="26">
        <f t="shared" si="17"/>
        <v>0</v>
      </c>
      <c r="AK42" s="26">
        <f t="shared" si="11"/>
        <v>22.413495114630564</v>
      </c>
      <c r="AL42" s="26">
        <f t="shared" si="12"/>
        <v>22.958060115652238</v>
      </c>
      <c r="AM42" s="26">
        <f t="shared" si="13"/>
        <v>18.191021759154637</v>
      </c>
      <c r="AN42" s="28">
        <v>22.979734950000001</v>
      </c>
      <c r="AO42" s="28">
        <v>17.002676409999999</v>
      </c>
      <c r="AP42" s="28">
        <v>29.89285138</v>
      </c>
      <c r="AQ42" s="28">
        <v>20.75067391</v>
      </c>
      <c r="AR42" s="28">
        <v>15.114319070000001</v>
      </c>
      <c r="AS42" s="28">
        <v>27.564715339999999</v>
      </c>
      <c r="AT42" s="26"/>
      <c r="AU42" s="26">
        <f t="shared" si="1"/>
        <v>0.11887996101705675</v>
      </c>
      <c r="AV42" s="26">
        <f t="shared" si="2"/>
        <v>0.19316514045545335</v>
      </c>
      <c r="AW42" s="26">
        <f t="shared" si="3"/>
        <v>34.447566899648777</v>
      </c>
      <c r="AX42" s="26">
        <f t="shared" si="4"/>
        <v>0.52549638923264008</v>
      </c>
      <c r="AY42" s="26">
        <f t="shared" si="5"/>
        <v>0.10379653907680804</v>
      </c>
      <c r="AZ42" s="26">
        <f t="shared" si="14"/>
        <v>4.4277110935747812</v>
      </c>
      <c r="BA42" s="26">
        <f t="shared" si="6"/>
        <v>2.2933813034031001</v>
      </c>
      <c r="BB42" s="26">
        <f t="shared" si="15"/>
        <v>2.5208320146045118</v>
      </c>
      <c r="BC42" s="26">
        <f t="shared" si="16"/>
        <v>0.22745071120141169</v>
      </c>
    </row>
    <row r="43" spans="1:55" x14ac:dyDescent="0.2">
      <c r="A43" s="22">
        <v>90</v>
      </c>
      <c r="B43" s="22">
        <v>591</v>
      </c>
      <c r="C43" s="22" t="s">
        <v>45</v>
      </c>
      <c r="D43" s="23">
        <v>1</v>
      </c>
      <c r="E43" s="23" t="s">
        <v>46</v>
      </c>
      <c r="F43" s="23">
        <v>2</v>
      </c>
      <c r="G43" s="22">
        <v>70</v>
      </c>
      <c r="H43" s="22">
        <v>72</v>
      </c>
      <c r="I43" s="22">
        <f t="shared" si="18"/>
        <v>2.21</v>
      </c>
      <c r="J43" s="22"/>
      <c r="K43" s="30">
        <v>124.78</v>
      </c>
      <c r="L43" s="30">
        <v>130.083333333333</v>
      </c>
      <c r="M43" s="22"/>
      <c r="N43" s="26">
        <f t="shared" si="0"/>
        <v>1.7241379310350731</v>
      </c>
      <c r="O43" s="26">
        <f t="shared" si="8"/>
        <v>1.4117647058826124</v>
      </c>
      <c r="P43" s="22"/>
      <c r="Q43" s="22"/>
      <c r="R43" s="22">
        <v>16.283000000000001</v>
      </c>
      <c r="U43" s="24">
        <v>466279</v>
      </c>
      <c r="V43" s="24">
        <v>54818</v>
      </c>
      <c r="W43" s="24">
        <v>14566</v>
      </c>
      <c r="X43" s="24">
        <v>13837</v>
      </c>
      <c r="Y43" s="24">
        <v>3258</v>
      </c>
      <c r="Z43" s="24">
        <v>142155</v>
      </c>
      <c r="AA43" s="24">
        <v>9853</v>
      </c>
      <c r="AB43" s="24">
        <v>12040</v>
      </c>
      <c r="AC43" s="24">
        <v>10723</v>
      </c>
      <c r="AD43" s="24">
        <v>1332</v>
      </c>
      <c r="AE43" s="24">
        <v>3643</v>
      </c>
      <c r="AF43" s="24">
        <v>6782</v>
      </c>
      <c r="AG43" s="36"/>
      <c r="AH43" s="26">
        <f t="shared" si="9"/>
        <v>0.64913041383629622</v>
      </c>
      <c r="AI43" s="26">
        <f t="shared" si="10"/>
        <v>-0.18766804230649686</v>
      </c>
      <c r="AJ43" s="26">
        <f t="shared" si="17"/>
        <v>0</v>
      </c>
      <c r="AK43" s="26">
        <f t="shared" si="11"/>
        <v>25.701129257599845</v>
      </c>
      <c r="AL43" s="26">
        <f t="shared" si="12"/>
        <v>25.763505906235615</v>
      </c>
      <c r="AM43" s="26">
        <f t="shared" si="13"/>
        <v>20.43455808583462</v>
      </c>
      <c r="AN43" s="28">
        <v>26.786599720000002</v>
      </c>
      <c r="AO43" s="28">
        <v>20.739037870000001</v>
      </c>
      <c r="AP43" s="28">
        <v>33.768965739999999</v>
      </c>
      <c r="AQ43" s="28">
        <v>24.527468809999998</v>
      </c>
      <c r="AR43" s="28">
        <v>18.981763099999998</v>
      </c>
      <c r="AS43" s="28">
        <v>31.500588180000001</v>
      </c>
      <c r="AT43" s="26"/>
      <c r="AU43" s="26">
        <f t="shared" si="1"/>
        <v>0.1953870100466959</v>
      </c>
      <c r="AV43" s="26">
        <f t="shared" si="2"/>
        <v>0.1723807501538093</v>
      </c>
      <c r="AW43" s="26">
        <f t="shared" si="3"/>
        <v>27.830210231859187</v>
      </c>
      <c r="AX43" s="26">
        <f t="shared" si="4"/>
        <v>0.38562132883120537</v>
      </c>
      <c r="AY43" s="26">
        <f t="shared" si="5"/>
        <v>9.7337413386796107E-2</v>
      </c>
      <c r="AZ43" s="26">
        <f t="shared" si="14"/>
        <v>4.2470841006752611</v>
      </c>
      <c r="BA43" s="26">
        <f t="shared" si="6"/>
        <v>2.4891189579814252</v>
      </c>
      <c r="BB43" s="26">
        <f t="shared" si="15"/>
        <v>2.767639326252584</v>
      </c>
      <c r="BC43" s="26">
        <f t="shared" si="16"/>
        <v>0.27852036827115878</v>
      </c>
    </row>
    <row r="44" spans="1:55" x14ac:dyDescent="0.2">
      <c r="A44" s="22">
        <v>90</v>
      </c>
      <c r="B44" s="22">
        <v>591</v>
      </c>
      <c r="C44" s="22" t="s">
        <v>45</v>
      </c>
      <c r="D44" s="23">
        <v>1</v>
      </c>
      <c r="E44" s="23" t="s">
        <v>46</v>
      </c>
      <c r="F44" s="23">
        <v>2</v>
      </c>
      <c r="G44" s="22">
        <v>75</v>
      </c>
      <c r="H44" s="22">
        <v>77</v>
      </c>
      <c r="I44" s="22">
        <f t="shared" si="18"/>
        <v>2.2599999999999998</v>
      </c>
      <c r="J44" s="22"/>
      <c r="K44" s="30">
        <v>127.679999999999</v>
      </c>
      <c r="L44" s="30">
        <v>133.62499999999901</v>
      </c>
      <c r="M44" s="22"/>
      <c r="N44" s="26">
        <f t="shared" si="0"/>
        <v>1.7241379310335165</v>
      </c>
      <c r="O44" s="26">
        <f t="shared" si="8"/>
        <v>1.4117647058817038</v>
      </c>
      <c r="P44" s="22"/>
      <c r="Q44" s="22"/>
      <c r="R44" s="22">
        <v>24.323</v>
      </c>
      <c r="U44" s="24">
        <v>1316206</v>
      </c>
      <c r="V44" s="24">
        <v>616049</v>
      </c>
      <c r="W44" s="24">
        <v>151802</v>
      </c>
      <c r="X44" s="24">
        <v>140594</v>
      </c>
      <c r="Y44" s="24">
        <v>22082</v>
      </c>
      <c r="Z44" s="24">
        <v>1145895</v>
      </c>
      <c r="AA44" s="24">
        <v>75773</v>
      </c>
      <c r="AB44" s="24">
        <v>58130</v>
      </c>
      <c r="AC44" s="24">
        <v>58854</v>
      </c>
      <c r="AD44" s="24">
        <v>4275</v>
      </c>
      <c r="AE44" s="24">
        <v>10736</v>
      </c>
      <c r="AF44" s="24">
        <v>25659</v>
      </c>
      <c r="AG44" s="36"/>
      <c r="AH44" s="26">
        <f t="shared" si="9"/>
        <v>0.61101444967469654</v>
      </c>
      <c r="AI44" s="26">
        <f t="shared" si="10"/>
        <v>-0.21394851915223653</v>
      </c>
      <c r="AJ44" s="26">
        <f t="shared" si="17"/>
        <v>0</v>
      </c>
      <c r="AK44" s="26">
        <f t="shared" si="11"/>
        <v>23.559012071717945</v>
      </c>
      <c r="AL44" s="26">
        <f t="shared" si="12"/>
        <v>23.965921289987023</v>
      </c>
      <c r="AM44" s="26">
        <f t="shared" si="13"/>
        <v>18.997016002372661</v>
      </c>
      <c r="AN44" s="28">
        <v>24.35458612</v>
      </c>
      <c r="AO44" s="28">
        <v>18.385729439999999</v>
      </c>
      <c r="AP44" s="28">
        <v>31.174869300000001</v>
      </c>
      <c r="AQ44" s="28">
        <v>22.19690035</v>
      </c>
      <c r="AR44" s="28">
        <v>16.595755019999999</v>
      </c>
      <c r="AS44" s="28">
        <v>28.946481970000001</v>
      </c>
      <c r="AT44" s="26"/>
      <c r="AU44" s="26">
        <f t="shared" si="1"/>
        <v>0.12094213566195057</v>
      </c>
      <c r="AV44" s="26">
        <f t="shared" si="2"/>
        <v>0.20471882229944288</v>
      </c>
      <c r="AW44" s="26">
        <f t="shared" si="3"/>
        <v>34.964164581848237</v>
      </c>
      <c r="AX44" s="26">
        <f t="shared" si="4"/>
        <v>0.53761383023749998</v>
      </c>
      <c r="AY44" s="26">
        <f t="shared" si="5"/>
        <v>0.12269361503453632</v>
      </c>
      <c r="AZ44" s="26">
        <f t="shared" si="14"/>
        <v>6.3669051716330038</v>
      </c>
      <c r="BA44" s="26">
        <f t="shared" si="6"/>
        <v>2.3590032173519075</v>
      </c>
      <c r="BB44" s="26">
        <f t="shared" si="15"/>
        <v>2.5025185914845074</v>
      </c>
      <c r="BC44" s="26">
        <f t="shared" si="16"/>
        <v>0.14351537413259985</v>
      </c>
    </row>
    <row r="45" spans="1:55" x14ac:dyDescent="0.2">
      <c r="A45" s="22">
        <v>90</v>
      </c>
      <c r="B45" s="22">
        <v>591</v>
      </c>
      <c r="C45" s="22" t="s">
        <v>45</v>
      </c>
      <c r="D45" s="23">
        <v>1</v>
      </c>
      <c r="E45" s="23" t="s">
        <v>46</v>
      </c>
      <c r="F45" s="23">
        <v>2</v>
      </c>
      <c r="G45" s="22">
        <v>78</v>
      </c>
      <c r="H45" s="22">
        <v>80</v>
      </c>
      <c r="I45" s="22">
        <f t="shared" si="18"/>
        <v>2.29</v>
      </c>
      <c r="J45" s="22"/>
      <c r="K45" s="30">
        <v>129.41999999999999</v>
      </c>
      <c r="L45" s="30">
        <v>135.75</v>
      </c>
      <c r="M45" s="22"/>
      <c r="N45" s="26">
        <f t="shared" si="0"/>
        <v>1.1961093585702773</v>
      </c>
      <c r="O45" s="26">
        <f t="shared" si="8"/>
        <v>1.4117647058827363</v>
      </c>
      <c r="P45" s="22"/>
      <c r="Q45" s="22"/>
      <c r="R45" s="22">
        <v>28.285</v>
      </c>
      <c r="U45" s="24">
        <v>981397</v>
      </c>
      <c r="V45" s="24">
        <v>2020648</v>
      </c>
      <c r="W45" s="24">
        <v>393488</v>
      </c>
      <c r="X45" s="24">
        <v>299499</v>
      </c>
      <c r="Y45" s="24">
        <v>47654</v>
      </c>
      <c r="Z45" s="24">
        <v>2965834</v>
      </c>
      <c r="AA45" s="24">
        <v>149302</v>
      </c>
      <c r="AB45" s="24">
        <v>74460</v>
      </c>
      <c r="AC45" s="24">
        <v>82586</v>
      </c>
      <c r="AD45" s="24">
        <v>9510</v>
      </c>
      <c r="AE45" s="24">
        <v>21205</v>
      </c>
      <c r="AF45" s="24">
        <v>42247</v>
      </c>
      <c r="AG45" s="36"/>
      <c r="AH45" s="26">
        <f t="shared" si="9"/>
        <v>0.55785033423488917</v>
      </c>
      <c r="AI45" s="26">
        <f t="shared" si="10"/>
        <v>-0.2534823023786158</v>
      </c>
      <c r="AJ45" s="26">
        <f t="shared" si="17"/>
        <v>0</v>
      </c>
      <c r="AK45" s="26">
        <f t="shared" si="11"/>
        <v>20.571188784000775</v>
      </c>
      <c r="AL45" s="26">
        <f t="shared" si="12"/>
        <v>21.261810517302678</v>
      </c>
      <c r="AM45" s="26">
        <f t="shared" si="13"/>
        <v>16.834518059889714</v>
      </c>
      <c r="AN45" s="28">
        <v>20.75933513</v>
      </c>
      <c r="AO45" s="28">
        <v>15.064017440000001</v>
      </c>
      <c r="AP45" s="28">
        <v>27.611223649999999</v>
      </c>
      <c r="AQ45" s="28">
        <v>18.971397459999999</v>
      </c>
      <c r="AR45" s="28">
        <v>13.235468300000001</v>
      </c>
      <c r="AS45" s="28">
        <v>25.274204359999999</v>
      </c>
      <c r="AT45" s="26"/>
      <c r="AU45" s="26">
        <f t="shared" si="1"/>
        <v>7.1971017340657015E-2</v>
      </c>
      <c r="AV45" s="26">
        <f t="shared" si="2"/>
        <v>0.19208605684405503</v>
      </c>
      <c r="AW45" s="26">
        <f t="shared" si="3"/>
        <v>40.522516676085459</v>
      </c>
      <c r="AX45" s="26">
        <f t="shared" si="4"/>
        <v>0.68130852906804629</v>
      </c>
      <c r="AY45" s="26">
        <f t="shared" si="5"/>
        <v>0.10098306243707504</v>
      </c>
      <c r="AZ45" s="26">
        <f t="shared" si="14"/>
        <v>6.2848659084232175</v>
      </c>
      <c r="BA45" s="26">
        <f t="shared" si="6"/>
        <v>2.1936292673869806</v>
      </c>
      <c r="BB45" s="26">
        <f t="shared" si="15"/>
        <v>2.3136502210102234</v>
      </c>
      <c r="BC45" s="26">
        <f t="shared" si="16"/>
        <v>0.12002095362324283</v>
      </c>
    </row>
    <row r="46" spans="1:55" x14ac:dyDescent="0.2">
      <c r="A46" s="22">
        <v>90</v>
      </c>
      <c r="B46" s="22">
        <v>591</v>
      </c>
      <c r="C46" s="22" t="s">
        <v>45</v>
      </c>
      <c r="D46" s="23">
        <v>1</v>
      </c>
      <c r="E46" s="23" t="s">
        <v>46</v>
      </c>
      <c r="F46" s="23">
        <v>2</v>
      </c>
      <c r="G46" s="22">
        <v>81</v>
      </c>
      <c r="H46" s="22">
        <v>84</v>
      </c>
      <c r="I46" s="22">
        <f t="shared" si="18"/>
        <v>2.3250000000000002</v>
      </c>
      <c r="J46" s="22"/>
      <c r="K46" s="30">
        <v>132.34615384615299</v>
      </c>
      <c r="L46" s="30">
        <v>138.229166666666</v>
      </c>
      <c r="M46" s="22"/>
      <c r="N46" s="26">
        <f t="shared" si="0"/>
        <v>1.065573770491725</v>
      </c>
      <c r="O46" s="26">
        <f t="shared" si="8"/>
        <v>1.4117647058818192</v>
      </c>
      <c r="P46" s="22"/>
      <c r="Q46" s="22"/>
      <c r="R46" s="22">
        <v>23.762</v>
      </c>
      <c r="U46" s="24">
        <v>1372380</v>
      </c>
      <c r="V46" s="24">
        <v>2844865</v>
      </c>
      <c r="W46" s="24">
        <v>624467</v>
      </c>
      <c r="X46" s="24">
        <v>473661</v>
      </c>
      <c r="Y46" s="24">
        <v>66041</v>
      </c>
      <c r="Z46" s="24">
        <v>3880888</v>
      </c>
      <c r="AA46" s="24">
        <v>200082</v>
      </c>
      <c r="AB46" s="24">
        <v>108318</v>
      </c>
      <c r="AC46" s="24">
        <v>111001</v>
      </c>
      <c r="AD46" s="24">
        <v>33667</v>
      </c>
      <c r="AE46" s="24">
        <v>0</v>
      </c>
      <c r="AF46" s="24">
        <v>60437</v>
      </c>
      <c r="AG46" s="36"/>
      <c r="AH46" s="26">
        <f t="shared" si="9"/>
        <v>0.54226385027388657</v>
      </c>
      <c r="AI46" s="26">
        <f t="shared" si="10"/>
        <v>-0.26578934660615533</v>
      </c>
      <c r="AJ46" s="26">
        <f t="shared" si="17"/>
        <v>0</v>
      </c>
      <c r="AK46" s="26">
        <f t="shared" si="11"/>
        <v>19.695228385392426</v>
      </c>
      <c r="AL46" s="26">
        <f t="shared" si="12"/>
        <v>20.420008692138975</v>
      </c>
      <c r="AM46" s="26">
        <f t="shared" si="13"/>
        <v>16.1613227406433</v>
      </c>
      <c r="AN46" s="28">
        <v>19.849589959999999</v>
      </c>
      <c r="AO46" s="28">
        <v>14.00502419</v>
      </c>
      <c r="AP46" s="28">
        <v>26.658595640000001</v>
      </c>
      <c r="AQ46" s="28">
        <v>17.908506460000002</v>
      </c>
      <c r="AR46" s="28">
        <v>12.23256881</v>
      </c>
      <c r="AS46" s="28">
        <v>24.319740750000001</v>
      </c>
      <c r="AT46" s="26"/>
      <c r="AU46" s="26">
        <f t="shared" si="1"/>
        <v>7.4725741605713075E-2</v>
      </c>
      <c r="AV46" s="26">
        <f t="shared" si="2"/>
        <v>0.2219519825880687</v>
      </c>
      <c r="AW46" s="26">
        <f t="shared" si="3"/>
        <v>42.298089150761257</v>
      </c>
      <c r="AX46" s="26">
        <f t="shared" si="4"/>
        <v>0.73304485983620249</v>
      </c>
      <c r="AY46" s="26">
        <f t="shared" si="5"/>
        <v>0.12204964430820987</v>
      </c>
      <c r="AZ46" s="26">
        <f t="shared" si="14"/>
        <v>7.1722263442406993</v>
      </c>
      <c r="BA46" s="26">
        <f t="shared" si="6"/>
        <v>2.1487031118911228</v>
      </c>
      <c r="BB46" s="26">
        <f t="shared" si="15"/>
        <v>2.236561564122836</v>
      </c>
      <c r="BC46" s="26">
        <f t="shared" si="16"/>
        <v>8.785845223171318E-2</v>
      </c>
    </row>
    <row r="47" spans="1:55" x14ac:dyDescent="0.2">
      <c r="A47" s="22">
        <v>90</v>
      </c>
      <c r="B47" s="22">
        <v>591</v>
      </c>
      <c r="C47" s="22" t="s">
        <v>45</v>
      </c>
      <c r="D47" s="23">
        <v>1</v>
      </c>
      <c r="E47" s="23" t="s">
        <v>46</v>
      </c>
      <c r="F47" s="23">
        <v>2</v>
      </c>
      <c r="G47" s="22">
        <v>84</v>
      </c>
      <c r="H47" s="22">
        <v>86</v>
      </c>
      <c r="I47" s="22">
        <f t="shared" si="18"/>
        <v>2.35</v>
      </c>
      <c r="J47" s="22"/>
      <c r="K47" s="30">
        <v>134.692307692307</v>
      </c>
      <c r="L47" s="30">
        <v>140</v>
      </c>
      <c r="M47" s="22" t="s">
        <v>45</v>
      </c>
      <c r="N47" s="26">
        <f t="shared" si="0"/>
        <v>1.065573770491725</v>
      </c>
      <c r="O47" s="26">
        <f t="shared" si="8"/>
        <v>1.1764705882352899</v>
      </c>
      <c r="P47" s="22"/>
      <c r="Q47" s="22"/>
      <c r="R47" s="22">
        <v>27.882000000000001</v>
      </c>
      <c r="U47" s="24">
        <v>1029546</v>
      </c>
      <c r="V47" s="24">
        <v>1979752</v>
      </c>
      <c r="W47" s="24">
        <v>431713</v>
      </c>
      <c r="X47" s="24">
        <v>355304</v>
      </c>
      <c r="Y47" s="24">
        <v>57409</v>
      </c>
      <c r="Z47" s="24">
        <v>4126256</v>
      </c>
      <c r="AA47" s="24">
        <v>214753</v>
      </c>
      <c r="AB47" s="24">
        <v>111613</v>
      </c>
      <c r="AC47" s="24">
        <v>108968</v>
      </c>
      <c r="AD47" s="24">
        <v>15675</v>
      </c>
      <c r="AE47" s="24">
        <v>33947</v>
      </c>
      <c r="AF47" s="24">
        <v>80531</v>
      </c>
      <c r="AG47" s="36"/>
      <c r="AH47" s="26">
        <f t="shared" si="9"/>
        <v>0.59240789328338272</v>
      </c>
      <c r="AI47" s="26">
        <f t="shared" si="10"/>
        <v>-0.22737916354282844</v>
      </c>
      <c r="AJ47" s="26">
        <f t="shared" si="17"/>
        <v>0</v>
      </c>
      <c r="AK47" s="26">
        <f t="shared" si="11"/>
        <v>22.513323602526107</v>
      </c>
      <c r="AL47" s="26">
        <f t="shared" si="12"/>
        <v>23.047265213670535</v>
      </c>
      <c r="AM47" s="26">
        <f t="shared" si="13"/>
        <v>18.262359754207282</v>
      </c>
      <c r="AN47" s="28">
        <v>22.992111139999999</v>
      </c>
      <c r="AO47" s="28">
        <v>17.131997399999999</v>
      </c>
      <c r="AP47" s="28">
        <v>29.861369010000001</v>
      </c>
      <c r="AQ47" s="28">
        <v>21.050474120000001</v>
      </c>
      <c r="AR47" s="28">
        <v>15.316828080000001</v>
      </c>
      <c r="AS47" s="28">
        <v>27.442691450000002</v>
      </c>
      <c r="AT47" s="26"/>
      <c r="AU47" s="26">
        <f t="shared" si="1"/>
        <v>7.8341474964205862E-2</v>
      </c>
      <c r="AV47" s="26">
        <f t="shared" si="2"/>
        <v>0.16284574003916741</v>
      </c>
      <c r="AW47" s="26">
        <f t="shared" si="3"/>
        <v>32.423016805742805</v>
      </c>
      <c r="AX47" s="26">
        <f t="shared" si="4"/>
        <v>0.47979378884877721</v>
      </c>
      <c r="AY47" s="26">
        <f t="shared" si="5"/>
        <v>8.6108084423264092E-2</v>
      </c>
      <c r="AZ47" s="26">
        <f t="shared" si="14"/>
        <v>6.1889947569196471</v>
      </c>
      <c r="BA47" s="26">
        <f t="shared" si="6"/>
        <v>2.2989903340929887</v>
      </c>
      <c r="BB47" s="26">
        <f t="shared" si="15"/>
        <v>2.6068522705687931</v>
      </c>
      <c r="BC47" s="26">
        <f t="shared" si="16"/>
        <v>0.3078619364758044</v>
      </c>
    </row>
    <row r="48" spans="1:55" x14ac:dyDescent="0.2">
      <c r="A48" s="22">
        <v>90</v>
      </c>
      <c r="B48" s="22">
        <v>591</v>
      </c>
      <c r="C48" s="22" t="s">
        <v>45</v>
      </c>
      <c r="D48" s="23">
        <v>1</v>
      </c>
      <c r="E48" s="23" t="s">
        <v>46</v>
      </c>
      <c r="F48" s="23">
        <v>2</v>
      </c>
      <c r="G48" s="22">
        <v>86</v>
      </c>
      <c r="H48" s="22">
        <v>89</v>
      </c>
      <c r="I48" s="22">
        <f t="shared" si="18"/>
        <v>2.375</v>
      </c>
      <c r="J48" s="22"/>
      <c r="K48" s="30">
        <v>137.03846153846101</v>
      </c>
      <c r="L48" s="30">
        <v>142.125</v>
      </c>
      <c r="M48" s="22"/>
      <c r="N48" s="26">
        <f t="shared" si="0"/>
        <v>1.0655737704917378</v>
      </c>
      <c r="O48" s="26">
        <f t="shared" si="8"/>
        <v>1.1764705882358406</v>
      </c>
      <c r="P48" s="22"/>
      <c r="Q48" s="22"/>
      <c r="R48" s="22">
        <v>21.832000000000001</v>
      </c>
      <c r="U48" s="24">
        <v>1450920</v>
      </c>
      <c r="V48" s="24">
        <v>2810073</v>
      </c>
      <c r="W48" s="24">
        <v>660532</v>
      </c>
      <c r="X48" s="24">
        <v>475479</v>
      </c>
      <c r="Y48" s="24">
        <v>70098</v>
      </c>
      <c r="Z48" s="24">
        <v>4026223</v>
      </c>
      <c r="AA48" s="24">
        <v>209628</v>
      </c>
      <c r="AB48" s="24">
        <v>157206</v>
      </c>
      <c r="AC48" s="24">
        <v>97048</v>
      </c>
      <c r="AD48" s="24">
        <v>17625</v>
      </c>
      <c r="AE48" s="24">
        <v>42754</v>
      </c>
      <c r="AF48" s="24">
        <v>69647</v>
      </c>
      <c r="AG48" s="36"/>
      <c r="AH48" s="26">
        <f t="shared" si="9"/>
        <v>0.53343594184513088</v>
      </c>
      <c r="AI48" s="26">
        <f t="shared" si="10"/>
        <v>-0.27291772576812479</v>
      </c>
      <c r="AJ48" s="26">
        <f t="shared" si="17"/>
        <v>0</v>
      </c>
      <c r="AK48" s="26">
        <f t="shared" si="11"/>
        <v>19.19909993169636</v>
      </c>
      <c r="AL48" s="26">
        <f t="shared" si="12"/>
        <v>19.932427557460265</v>
      </c>
      <c r="AM48" s="26">
        <f t="shared" si="13"/>
        <v>15.771400400483573</v>
      </c>
      <c r="AN48" s="28">
        <v>19.288660539999999</v>
      </c>
      <c r="AO48" s="28">
        <v>13.43899629</v>
      </c>
      <c r="AP48" s="28">
        <v>26.021488959999999</v>
      </c>
      <c r="AQ48" s="28">
        <v>17.299977999999999</v>
      </c>
      <c r="AR48" s="28">
        <v>11.602255749999999</v>
      </c>
      <c r="AS48" s="28">
        <v>23.776731080000001</v>
      </c>
      <c r="AT48" s="26"/>
      <c r="AU48" s="26">
        <f t="shared" si="1"/>
        <v>8.7128384222842609E-2</v>
      </c>
      <c r="AV48" s="26">
        <f t="shared" si="2"/>
        <v>0.22163136075972628</v>
      </c>
      <c r="AW48" s="26">
        <f t="shared" si="3"/>
        <v>41.105197902489884</v>
      </c>
      <c r="AX48" s="26">
        <f t="shared" si="4"/>
        <v>0.69794271206537739</v>
      </c>
      <c r="AY48" s="26">
        <f t="shared" si="5"/>
        <v>0.11809554513001391</v>
      </c>
      <c r="AZ48" s="26">
        <f t="shared" si="14"/>
        <v>6.783060857656424</v>
      </c>
      <c r="BA48" s="26">
        <f t="shared" si="6"/>
        <v>2.1239732862325593</v>
      </c>
      <c r="BB48" s="26">
        <f t="shared" si="15"/>
        <v>2.2740078717571781</v>
      </c>
      <c r="BC48" s="26">
        <f t="shared" si="16"/>
        <v>0.15003458552461879</v>
      </c>
    </row>
    <row r="49" spans="1:55" x14ac:dyDescent="0.2">
      <c r="A49" s="22">
        <v>90</v>
      </c>
      <c r="B49" s="22">
        <v>591</v>
      </c>
      <c r="C49" s="22" t="s">
        <v>45</v>
      </c>
      <c r="D49" s="23">
        <v>1</v>
      </c>
      <c r="E49" s="23" t="s">
        <v>46</v>
      </c>
      <c r="F49" s="23">
        <v>2</v>
      </c>
      <c r="G49" s="22">
        <v>89</v>
      </c>
      <c r="H49" s="22">
        <v>91</v>
      </c>
      <c r="I49" s="22">
        <f t="shared" si="18"/>
        <v>2.4</v>
      </c>
      <c r="J49" s="22"/>
      <c r="K49" s="30">
        <v>139.38461538461499</v>
      </c>
      <c r="L49" s="30">
        <v>144.24999999999901</v>
      </c>
      <c r="M49" s="22"/>
      <c r="N49" s="26">
        <f t="shared" si="0"/>
        <v>1.0655737704918471</v>
      </c>
      <c r="O49" s="26">
        <f t="shared" si="8"/>
        <v>1.176470588235067</v>
      </c>
      <c r="P49" s="22"/>
      <c r="Q49" s="22"/>
      <c r="R49" s="22">
        <v>19.175000000000001</v>
      </c>
      <c r="U49" s="24">
        <v>1093740</v>
      </c>
      <c r="V49" s="24">
        <v>2280686</v>
      </c>
      <c r="W49" s="24">
        <v>425679</v>
      </c>
      <c r="X49" s="24">
        <v>312329</v>
      </c>
      <c r="Y49" s="24">
        <v>41653</v>
      </c>
      <c r="Z49" s="24">
        <v>3087589</v>
      </c>
      <c r="AA49" s="24">
        <v>137639</v>
      </c>
      <c r="AB49" s="24">
        <v>68632</v>
      </c>
      <c r="AC49" s="24">
        <v>69331</v>
      </c>
      <c r="AD49" s="24">
        <v>8046</v>
      </c>
      <c r="AE49" s="24">
        <v>16883</v>
      </c>
      <c r="AF49" s="24">
        <v>39745</v>
      </c>
      <c r="AG49" s="36"/>
      <c r="AH49" s="26">
        <f t="shared" si="9"/>
        <v>0.53594352992477923</v>
      </c>
      <c r="AI49" s="26">
        <f t="shared" si="10"/>
        <v>-0.2708809676468642</v>
      </c>
      <c r="AJ49" s="26">
        <f t="shared" si="17"/>
        <v>0</v>
      </c>
      <c r="AK49" s="26">
        <f t="shared" si="11"/>
        <v>19.340026381772596</v>
      </c>
      <c r="AL49" s="26">
        <f t="shared" si="12"/>
        <v>20.071741812954489</v>
      </c>
      <c r="AM49" s="26">
        <f t="shared" si="13"/>
        <v>15.882811069716526</v>
      </c>
      <c r="AN49" s="28">
        <v>19.20966744</v>
      </c>
      <c r="AO49" s="28">
        <v>13.545698399999999</v>
      </c>
      <c r="AP49" s="28">
        <v>26.075133279999999</v>
      </c>
      <c r="AQ49" s="28">
        <v>17.528903719999999</v>
      </c>
      <c r="AR49" s="28">
        <v>11.86129107</v>
      </c>
      <c r="AS49" s="28">
        <v>23.858716090000001</v>
      </c>
      <c r="AT49" s="26"/>
      <c r="AU49" s="26">
        <f t="shared" si="1"/>
        <v>6.1587562678065276E-2</v>
      </c>
      <c r="AV49" s="26">
        <f t="shared" si="2"/>
        <v>0.19467730566315322</v>
      </c>
      <c r="AW49" s="26">
        <f t="shared" si="3"/>
        <v>42.484522495587498</v>
      </c>
      <c r="AX49" s="26">
        <f t="shared" si="4"/>
        <v>0.73866243207888094</v>
      </c>
      <c r="AY49" s="26">
        <f t="shared" si="5"/>
        <v>0.10115627436164593</v>
      </c>
      <c r="AZ49" s="26">
        <f t="shared" si="14"/>
        <v>7.4983554605910738</v>
      </c>
      <c r="BA49" s="26">
        <f t="shared" si="6"/>
        <v>2.1309452332884526</v>
      </c>
      <c r="BB49" s="26">
        <f t="shared" si="15"/>
        <v>2.2394463513680134</v>
      </c>
      <c r="BC49" s="26">
        <f t="shared" si="16"/>
        <v>0.10850111807956075</v>
      </c>
    </row>
    <row r="50" spans="1:55" x14ac:dyDescent="0.2">
      <c r="A50" s="22">
        <v>90</v>
      </c>
      <c r="B50" s="22">
        <v>591</v>
      </c>
      <c r="C50" s="22" t="s">
        <v>45</v>
      </c>
      <c r="D50" s="23">
        <v>1</v>
      </c>
      <c r="E50" s="23" t="s">
        <v>46</v>
      </c>
      <c r="F50" s="23">
        <v>2</v>
      </c>
      <c r="G50" s="22">
        <v>95</v>
      </c>
      <c r="H50" s="22">
        <v>97</v>
      </c>
      <c r="I50" s="22">
        <f t="shared" si="18"/>
        <v>2.46</v>
      </c>
      <c r="J50" s="22"/>
      <c r="K50" s="30">
        <v>145.01538461538399</v>
      </c>
      <c r="L50" s="30">
        <v>149.35</v>
      </c>
      <c r="M50" s="22"/>
      <c r="N50" s="26">
        <f>((I51-I50)*100)/(K51-K50)</f>
        <v>1.065573770491725</v>
      </c>
      <c r="O50" s="26">
        <f t="shared" si="8"/>
        <v>1.1764705882355653</v>
      </c>
      <c r="P50" s="22"/>
      <c r="Q50" s="22"/>
      <c r="R50" s="22">
        <v>29.266999999999999</v>
      </c>
      <c r="U50" s="24">
        <v>1075671</v>
      </c>
      <c r="V50" s="24">
        <v>2738762</v>
      </c>
      <c r="W50" s="24">
        <v>596588</v>
      </c>
      <c r="X50" s="24">
        <v>475331</v>
      </c>
      <c r="Y50" s="24">
        <v>68034</v>
      </c>
      <c r="Z50" s="24">
        <v>4412554</v>
      </c>
      <c r="AA50" s="24">
        <v>219770</v>
      </c>
      <c r="AB50" s="24">
        <v>55860</v>
      </c>
      <c r="AC50" s="24">
        <v>49732</v>
      </c>
      <c r="AD50" s="24">
        <v>8952</v>
      </c>
      <c r="AE50" s="24">
        <v>16283</v>
      </c>
      <c r="AF50" s="24">
        <v>50151</v>
      </c>
      <c r="AG50" s="36"/>
      <c r="AH50" s="26">
        <f t="shared" si="9"/>
        <v>0.56124298846162046</v>
      </c>
      <c r="AI50" s="26">
        <f t="shared" si="10"/>
        <v>-0.25084907154131292</v>
      </c>
      <c r="AJ50" s="26">
        <f t="shared" si="17"/>
        <v>0</v>
      </c>
      <c r="AK50" s="26">
        <f t="shared" si="11"/>
        <v>20.761855951543069</v>
      </c>
      <c r="AL50" s="26">
        <f t="shared" si="12"/>
        <v>21.441923506574195</v>
      </c>
      <c r="AM50" s="26">
        <f t="shared" si="13"/>
        <v>16.97855578669018</v>
      </c>
      <c r="AN50" s="28">
        <v>20.94322193</v>
      </c>
      <c r="AO50" s="28">
        <v>15.316626019999999</v>
      </c>
      <c r="AP50" s="28">
        <v>27.90486735</v>
      </c>
      <c r="AQ50" s="28">
        <v>19.114409519999999</v>
      </c>
      <c r="AR50" s="28">
        <v>13.41244348</v>
      </c>
      <c r="AS50" s="28">
        <v>25.667577040000001</v>
      </c>
      <c r="AT50" s="26"/>
      <c r="AU50" s="26">
        <f t="shared" si="1"/>
        <v>3.9398441112416326E-2</v>
      </c>
      <c r="AV50" s="26">
        <f t="shared" si="2"/>
        <v>0.19748757725937269</v>
      </c>
      <c r="AW50" s="26">
        <f t="shared" si="3"/>
        <v>38.297314787935534</v>
      </c>
      <c r="AX50" s="26">
        <f t="shared" si="4"/>
        <v>0.62067501043613293</v>
      </c>
      <c r="AY50" s="26">
        <f t="shared" si="5"/>
        <v>0.10772242107405371</v>
      </c>
      <c r="AZ50" s="26">
        <f t="shared" si="14"/>
        <v>6.9866684304906368</v>
      </c>
      <c r="BA50" s="26">
        <f t="shared" si="6"/>
        <v>2.20362195664769</v>
      </c>
      <c r="BB50" s="26">
        <f t="shared" si="15"/>
        <v>2.3828639488081302</v>
      </c>
      <c r="BC50" s="26">
        <f t="shared" si="16"/>
        <v>0.17924199216044023</v>
      </c>
    </row>
    <row r="51" spans="1:55" x14ac:dyDescent="0.2">
      <c r="A51" s="22">
        <v>90</v>
      </c>
      <c r="B51" s="22">
        <v>591</v>
      </c>
      <c r="C51" s="22" t="s">
        <v>45</v>
      </c>
      <c r="D51" s="23">
        <v>1</v>
      </c>
      <c r="E51" s="23" t="s">
        <v>46</v>
      </c>
      <c r="F51" s="23">
        <v>2</v>
      </c>
      <c r="G51" s="22">
        <v>100</v>
      </c>
      <c r="H51" s="22">
        <v>102</v>
      </c>
      <c r="I51" s="22">
        <f t="shared" si="18"/>
        <v>2.5099999999999998</v>
      </c>
      <c r="J51" s="22"/>
      <c r="K51" s="30">
        <v>149.70769230769201</v>
      </c>
      <c r="L51" s="30">
        <v>153.599999999999</v>
      </c>
      <c r="M51" s="22"/>
      <c r="N51" s="26">
        <f>((I51-I50)*100)/(K51-K50)</f>
        <v>1.065573770491725</v>
      </c>
      <c r="O51" s="26">
        <v>1.1764705882355653</v>
      </c>
      <c r="P51" s="22"/>
      <c r="Q51" s="22"/>
      <c r="R51" s="22">
        <v>22.734999999999999</v>
      </c>
      <c r="U51" s="24">
        <v>866359</v>
      </c>
      <c r="V51" s="24">
        <v>1600481</v>
      </c>
      <c r="W51" s="24">
        <v>315068</v>
      </c>
      <c r="X51" s="24">
        <v>260391</v>
      </c>
      <c r="Y51" s="24">
        <v>38306</v>
      </c>
      <c r="Z51" s="24">
        <v>2235480</v>
      </c>
      <c r="AA51" s="24">
        <v>125583</v>
      </c>
      <c r="AB51" s="24">
        <v>48195</v>
      </c>
      <c r="AC51" s="24">
        <v>34573</v>
      </c>
      <c r="AD51" s="24">
        <v>6636</v>
      </c>
      <c r="AE51" s="24">
        <v>13022</v>
      </c>
      <c r="AF51" s="24">
        <v>32243</v>
      </c>
      <c r="AG51" s="36"/>
      <c r="AH51" s="26">
        <f t="shared" si="9"/>
        <v>0.57385696586722357</v>
      </c>
      <c r="AI51" s="26">
        <f t="shared" si="10"/>
        <v>-0.24119634222839076</v>
      </c>
      <c r="AJ51" s="26">
        <f t="shared" si="17"/>
        <v>0</v>
      </c>
      <c r="AK51" s="26">
        <f t="shared" si="11"/>
        <v>21.470761481737966</v>
      </c>
      <c r="AL51" s="26">
        <f t="shared" si="12"/>
        <v>22.102170191578072</v>
      </c>
      <c r="AM51" s="26">
        <f t="shared" si="13"/>
        <v>17.506560080107022</v>
      </c>
      <c r="AN51" s="28">
        <v>21.800324060000001</v>
      </c>
      <c r="AO51" s="28">
        <v>15.84404726</v>
      </c>
      <c r="AP51" s="28">
        <v>28.702730420000002</v>
      </c>
      <c r="AQ51" s="28">
        <v>19.814204</v>
      </c>
      <c r="AR51" s="28">
        <v>14.313535399999999</v>
      </c>
      <c r="AS51" s="28">
        <v>26.448649490000001</v>
      </c>
      <c r="AT51" s="26"/>
      <c r="AU51" s="26">
        <f t="shared" si="1"/>
        <v>5.6818790717376839E-2</v>
      </c>
      <c r="AV51" s="26">
        <f t="shared" si="2"/>
        <v>0.20631949141261277</v>
      </c>
      <c r="AW51" s="26">
        <f t="shared" si="3"/>
        <v>41.723077997925422</v>
      </c>
      <c r="AX51" s="26">
        <f t="shared" si="4"/>
        <v>0.71594512140569366</v>
      </c>
      <c r="AY51" s="26">
        <f t="shared" si="5"/>
        <v>0.11648102420956573</v>
      </c>
      <c r="AZ51" s="26">
        <f t="shared" si="14"/>
        <v>6.7976557197305905</v>
      </c>
      <c r="BA51" s="26">
        <f t="shared" si="6"/>
        <v>2.2414453696330328</v>
      </c>
      <c r="BB51" s="26">
        <f t="shared" si="15"/>
        <v>2.2719820672221265</v>
      </c>
      <c r="BC51" s="26">
        <f t="shared" si="16"/>
        <v>3.053669758909372E-2</v>
      </c>
    </row>
    <row r="52" spans="1:55" x14ac:dyDescent="0.2">
      <c r="A52" s="22"/>
      <c r="B52" s="22"/>
      <c r="C52" s="22"/>
      <c r="D52" s="23"/>
      <c r="E52" s="23"/>
      <c r="F52" s="23"/>
      <c r="G52" s="22"/>
      <c r="H52" s="22"/>
      <c r="I52" s="22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</row>
    <row r="53" spans="1:55" x14ac:dyDescent="0.2">
      <c r="A53" s="32" t="s">
        <v>48</v>
      </c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</row>
  </sheetData>
  <mergeCells count="9">
    <mergeCell ref="AU2:BC2"/>
    <mergeCell ref="AN3:AS3"/>
    <mergeCell ref="BA3:BC3"/>
    <mergeCell ref="A2:I2"/>
    <mergeCell ref="K2:L2"/>
    <mergeCell ref="N2:P2"/>
    <mergeCell ref="U2:AF2"/>
    <mergeCell ref="AH2:AI2"/>
    <mergeCell ref="AK2:A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CBA6-D87D-FD4B-B3D0-A55525C7D251}">
  <dimension ref="A1:AH54"/>
  <sheetViews>
    <sheetView workbookViewId="0">
      <selection activeCell="AC28" sqref="AC28"/>
    </sheetView>
  </sheetViews>
  <sheetFormatPr baseColWidth="10" defaultRowHeight="16" x14ac:dyDescent="0.2"/>
  <cols>
    <col min="24" max="24" width="14.83203125" bestFit="1" customWidth="1"/>
    <col min="29" max="29" width="18.6640625" bestFit="1" customWidth="1"/>
    <col min="30" max="30" width="25.1640625" bestFit="1" customWidth="1"/>
    <col min="31" max="31" width="9.33203125" bestFit="1" customWidth="1"/>
    <col min="32" max="32" width="9.83203125" bestFit="1" customWidth="1"/>
    <col min="34" max="34" width="27.33203125" bestFit="1" customWidth="1"/>
  </cols>
  <sheetData>
    <row r="1" spans="1:34" ht="18" x14ac:dyDescent="0.2">
      <c r="A1" s="1" t="s">
        <v>84</v>
      </c>
    </row>
    <row r="2" spans="1:3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3"/>
      <c r="K2" s="2" t="s">
        <v>2</v>
      </c>
      <c r="L2" s="2"/>
      <c r="M2" s="3"/>
      <c r="N2" s="2" t="s">
        <v>3</v>
      </c>
      <c r="O2" s="2"/>
      <c r="P2" s="2"/>
      <c r="Q2" s="3"/>
      <c r="R2" s="3"/>
      <c r="U2" s="4"/>
      <c r="V2" s="4"/>
      <c r="W2" s="2" t="s">
        <v>4</v>
      </c>
      <c r="X2" s="2"/>
      <c r="Y2" s="2"/>
      <c r="Z2" s="4"/>
      <c r="AA2" s="4" t="s">
        <v>5</v>
      </c>
      <c r="AB2" s="4"/>
      <c r="AC2" s="2" t="s">
        <v>6</v>
      </c>
      <c r="AD2" s="2"/>
      <c r="AE2" s="2"/>
      <c r="AF2" s="2"/>
      <c r="AH2" s="5" t="s">
        <v>7</v>
      </c>
    </row>
    <row r="3" spans="1:34" x14ac:dyDescent="0.2">
      <c r="A3" s="4"/>
      <c r="B3" s="4"/>
      <c r="C3" s="4"/>
      <c r="D3" s="4"/>
      <c r="E3" s="4"/>
      <c r="F3" s="4"/>
      <c r="G3" s="4"/>
      <c r="H3" s="4"/>
      <c r="I3" s="4"/>
      <c r="J3" s="3"/>
      <c r="K3" s="4"/>
      <c r="L3" s="4"/>
      <c r="M3" s="3"/>
      <c r="N3" s="3"/>
      <c r="O3" s="3"/>
      <c r="P3" s="3"/>
      <c r="Q3" s="3"/>
      <c r="R3" s="3"/>
      <c r="U3" s="3"/>
      <c r="V3" s="3"/>
      <c r="W3" s="3"/>
      <c r="X3" s="3"/>
      <c r="Y3" s="3"/>
      <c r="Z3" s="3"/>
      <c r="AA3" s="3"/>
      <c r="AB3" s="3"/>
      <c r="AC3" s="6" t="s">
        <v>8</v>
      </c>
      <c r="AD3" s="7" t="s">
        <v>9</v>
      </c>
      <c r="AE3" s="7"/>
      <c r="AF3" s="7"/>
      <c r="AH3" s="8"/>
    </row>
    <row r="4" spans="1:34" x14ac:dyDescent="0.2">
      <c r="A4" s="9" t="s">
        <v>10</v>
      </c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9"/>
      <c r="K4" s="9" t="s">
        <v>19</v>
      </c>
      <c r="L4" s="9" t="s">
        <v>20</v>
      </c>
      <c r="M4" s="9"/>
      <c r="N4" s="9" t="s">
        <v>21</v>
      </c>
      <c r="O4" s="9" t="s">
        <v>22</v>
      </c>
      <c r="P4" s="9" t="s">
        <v>23</v>
      </c>
      <c r="Q4" s="9"/>
      <c r="R4" s="9" t="s">
        <v>24</v>
      </c>
      <c r="T4" s="9" t="s">
        <v>25</v>
      </c>
      <c r="W4" s="6" t="s">
        <v>26</v>
      </c>
      <c r="X4" s="10" t="s">
        <v>27</v>
      </c>
      <c r="Y4" s="10" t="s">
        <v>28</v>
      </c>
      <c r="Z4" s="6"/>
      <c r="AA4" s="6" t="s">
        <v>29</v>
      </c>
      <c r="AB4" s="6"/>
      <c r="AC4" s="6" t="s">
        <v>30</v>
      </c>
      <c r="AD4" s="6" t="s">
        <v>31</v>
      </c>
      <c r="AE4" s="11" t="s">
        <v>32</v>
      </c>
      <c r="AF4" s="11" t="s">
        <v>33</v>
      </c>
      <c r="AG4" s="6"/>
      <c r="AH4" s="12" t="s">
        <v>34</v>
      </c>
    </row>
    <row r="5" spans="1:34" ht="17" thickBot="1" x14ac:dyDescent="0.25">
      <c r="A5" s="13"/>
      <c r="B5" s="13"/>
      <c r="C5" s="13"/>
      <c r="D5" s="13"/>
      <c r="E5" s="13"/>
      <c r="F5" s="13"/>
      <c r="G5" s="13" t="s">
        <v>35</v>
      </c>
      <c r="H5" s="13" t="s">
        <v>35</v>
      </c>
      <c r="I5" s="14" t="s">
        <v>36</v>
      </c>
      <c r="J5" s="14"/>
      <c r="K5" s="14" t="s">
        <v>37</v>
      </c>
      <c r="L5" s="14" t="s">
        <v>37</v>
      </c>
      <c r="M5" s="14"/>
      <c r="N5" s="14" t="s">
        <v>38</v>
      </c>
      <c r="O5" s="14" t="s">
        <v>38</v>
      </c>
      <c r="P5" s="14" t="s">
        <v>39</v>
      </c>
      <c r="Q5" s="14"/>
      <c r="R5" s="14" t="s">
        <v>40</v>
      </c>
      <c r="S5" s="14"/>
      <c r="T5" s="14" t="s">
        <v>41</v>
      </c>
      <c r="U5" s="14"/>
      <c r="V5" s="14"/>
      <c r="W5" s="14" t="s">
        <v>42</v>
      </c>
      <c r="X5" s="14" t="s">
        <v>42</v>
      </c>
      <c r="Y5" s="14" t="s">
        <v>42</v>
      </c>
      <c r="Z5" s="14"/>
      <c r="AA5" s="14"/>
      <c r="AB5" s="14"/>
      <c r="AC5" s="14" t="s">
        <v>43</v>
      </c>
      <c r="AD5" s="14" t="s">
        <v>43</v>
      </c>
      <c r="AE5" s="14" t="s">
        <v>43</v>
      </c>
      <c r="AF5" s="14" t="s">
        <v>43</v>
      </c>
      <c r="AG5" s="14"/>
      <c r="AH5" s="15" t="s">
        <v>44</v>
      </c>
    </row>
    <row r="6" spans="1:34" x14ac:dyDescent="0.2">
      <c r="A6" s="22">
        <v>371</v>
      </c>
      <c r="B6" s="22" t="s">
        <v>85</v>
      </c>
      <c r="C6" s="22" t="s">
        <v>86</v>
      </c>
      <c r="D6" s="23">
        <v>1</v>
      </c>
      <c r="E6" s="23" t="s">
        <v>46</v>
      </c>
      <c r="F6" s="22">
        <v>1</v>
      </c>
      <c r="G6" s="22">
        <v>6</v>
      </c>
      <c r="H6" s="22">
        <v>8</v>
      </c>
      <c r="I6" s="22">
        <f t="shared" ref="I6:I16" si="0">AVERAGE(G6:H6)/100</f>
        <v>7.0000000000000007E-2</v>
      </c>
      <c r="J6" s="24"/>
      <c r="K6" s="26">
        <v>1.4651162790697601</v>
      </c>
      <c r="L6" s="26">
        <v>1.4651162790697601</v>
      </c>
      <c r="M6" s="24"/>
      <c r="N6" s="26">
        <f>((I7-I6)*100)/(K7-K6)</f>
        <v>4.7777777777777679</v>
      </c>
      <c r="O6" s="26">
        <f>((I7-I6)*100)/(L7-L6)</f>
        <v>4.7777777777777679</v>
      </c>
      <c r="P6" s="21"/>
      <c r="Q6" s="21"/>
      <c r="R6" s="24">
        <v>26.187999999999999</v>
      </c>
      <c r="S6" s="24"/>
      <c r="T6" s="24">
        <v>2500</v>
      </c>
      <c r="U6" s="21"/>
      <c r="V6" s="21"/>
      <c r="W6" s="29">
        <v>138212.861</v>
      </c>
      <c r="X6" s="29">
        <v>44344.572</v>
      </c>
      <c r="Y6" s="29">
        <v>76650.606</v>
      </c>
      <c r="Z6" s="24"/>
      <c r="AA6" s="26">
        <f t="shared" ref="AA6:AA48" si="1">Y6/(Y6+X6)</f>
        <v>0.63350132845789942</v>
      </c>
      <c r="AB6" s="26"/>
      <c r="AC6" s="26">
        <f>(AA6-0.044)/0.033</f>
        <v>17.863676619936342</v>
      </c>
      <c r="AD6" s="26">
        <v>17.12692354</v>
      </c>
      <c r="AE6" s="28">
        <v>14.809024730000001</v>
      </c>
      <c r="AF6" s="28">
        <v>19.451665510000002</v>
      </c>
      <c r="AH6" s="28">
        <f>((T6/W6)*(X6+Y6))/R6</f>
        <v>83.571323929931154</v>
      </c>
    </row>
    <row r="7" spans="1:34" x14ac:dyDescent="0.2">
      <c r="A7" s="16">
        <v>371</v>
      </c>
      <c r="B7" s="18" t="s">
        <v>85</v>
      </c>
      <c r="C7" s="18" t="s">
        <v>86</v>
      </c>
      <c r="D7" s="17">
        <v>1</v>
      </c>
      <c r="E7" s="17" t="s">
        <v>46</v>
      </c>
      <c r="F7" s="18">
        <v>1</v>
      </c>
      <c r="G7" s="18">
        <v>25</v>
      </c>
      <c r="H7" s="16">
        <v>27</v>
      </c>
      <c r="I7" s="16">
        <f t="shared" si="0"/>
        <v>0.26</v>
      </c>
      <c r="J7" s="18"/>
      <c r="K7" s="20">
        <v>5.4418604651162799</v>
      </c>
      <c r="L7" s="20">
        <v>5.4418604651162799</v>
      </c>
      <c r="M7" s="18"/>
      <c r="N7" s="20">
        <f t="shared" ref="N7:N48" si="2">((I8-I7)*100)/(K8-K7)</f>
        <v>4.7777777777777946</v>
      </c>
      <c r="O7" s="20">
        <f t="shared" ref="O7:O47" si="3">((I8-I7)*100)/(L8-L7)</f>
        <v>4.7777777777777946</v>
      </c>
      <c r="P7" s="21"/>
      <c r="Q7" s="21"/>
      <c r="R7" s="18">
        <v>24.080000000000002</v>
      </c>
      <c r="S7" s="18"/>
      <c r="T7" s="18">
        <v>2500</v>
      </c>
      <c r="U7" s="21"/>
      <c r="V7" s="21"/>
      <c r="W7" s="37">
        <v>45257.252</v>
      </c>
      <c r="X7" s="37">
        <v>7658.701</v>
      </c>
      <c r="Y7" s="37">
        <v>17708.794999999998</v>
      </c>
      <c r="Z7" s="18"/>
      <c r="AA7" s="20">
        <f t="shared" si="1"/>
        <v>0.69808998885818285</v>
      </c>
      <c r="AB7" s="20"/>
      <c r="AC7" s="20">
        <f t="shared" ref="AC7:AC48" si="4">(AA7-0.044)/0.033</f>
        <v>19.820908753278268</v>
      </c>
      <c r="AD7" s="20">
        <v>19.083925950000001</v>
      </c>
      <c r="AE7" s="38">
        <v>16.758422230000001</v>
      </c>
      <c r="AF7" s="38">
        <v>21.42369162</v>
      </c>
      <c r="AG7" s="21"/>
      <c r="AH7" s="38">
        <f t="shared" ref="AH7:AH48" si="5">((T7/W7)*(X7+Y7))/R7</f>
        <v>58.19329473762928</v>
      </c>
    </row>
    <row r="8" spans="1:34" x14ac:dyDescent="0.2">
      <c r="A8" s="22">
        <v>371</v>
      </c>
      <c r="B8" s="22" t="s">
        <v>85</v>
      </c>
      <c r="C8" s="22" t="s">
        <v>86</v>
      </c>
      <c r="D8" s="23">
        <v>1</v>
      </c>
      <c r="E8" s="23" t="s">
        <v>46</v>
      </c>
      <c r="F8" s="22">
        <v>1</v>
      </c>
      <c r="G8" s="22">
        <v>38</v>
      </c>
      <c r="H8" s="22">
        <v>40</v>
      </c>
      <c r="I8" s="22">
        <f t="shared" si="0"/>
        <v>0.39</v>
      </c>
      <c r="J8" s="24"/>
      <c r="K8" s="26">
        <v>8.16279069767441</v>
      </c>
      <c r="L8" s="26">
        <v>8.16279069767441</v>
      </c>
      <c r="M8" s="24"/>
      <c r="N8" s="26">
        <f t="shared" si="2"/>
        <v>4.7777777777779473</v>
      </c>
      <c r="O8" s="26">
        <f t="shared" si="3"/>
        <v>4.7777777777779473</v>
      </c>
      <c r="R8" s="22">
        <v>25.262</v>
      </c>
      <c r="S8" s="22"/>
      <c r="T8" s="24">
        <v>2500</v>
      </c>
      <c r="W8" s="27">
        <v>151502.15599999999</v>
      </c>
      <c r="X8" s="27">
        <v>42713.533000000003</v>
      </c>
      <c r="Y8" s="27">
        <v>87943.520999999993</v>
      </c>
      <c r="Z8" s="24"/>
      <c r="AA8" s="26">
        <f t="shared" si="1"/>
        <v>0.67308666702373365</v>
      </c>
      <c r="AB8" s="26"/>
      <c r="AC8" s="26">
        <f t="shared" si="4"/>
        <v>19.063232334052532</v>
      </c>
      <c r="AD8" s="26">
        <v>18.333063769999999</v>
      </c>
      <c r="AE8" s="28">
        <v>15.995011140000001</v>
      </c>
      <c r="AF8" s="28">
        <v>20.686268370000001</v>
      </c>
      <c r="AH8" s="28">
        <f t="shared" si="5"/>
        <v>85.34661999205855</v>
      </c>
    </row>
    <row r="9" spans="1:34" x14ac:dyDescent="0.2">
      <c r="A9" s="22">
        <v>371</v>
      </c>
      <c r="B9" s="22" t="s">
        <v>85</v>
      </c>
      <c r="C9" s="22" t="s">
        <v>86</v>
      </c>
      <c r="D9" s="23">
        <v>1</v>
      </c>
      <c r="E9" s="23" t="s">
        <v>46</v>
      </c>
      <c r="F9" s="22">
        <v>1</v>
      </c>
      <c r="G9" s="22">
        <v>47</v>
      </c>
      <c r="H9" s="22">
        <v>49</v>
      </c>
      <c r="I9" s="22">
        <f t="shared" si="0"/>
        <v>0.48</v>
      </c>
      <c r="J9" s="24"/>
      <c r="K9" s="26">
        <v>10.0465116279069</v>
      </c>
      <c r="L9" s="26">
        <v>10.0465116279069</v>
      </c>
      <c r="M9" s="24"/>
      <c r="N9" s="26">
        <f t="shared" si="2"/>
        <v>4.7777777777776711</v>
      </c>
      <c r="O9" s="26">
        <f t="shared" si="3"/>
        <v>4.7777777777776711</v>
      </c>
      <c r="R9" s="24">
        <v>23.259</v>
      </c>
      <c r="S9" s="24"/>
      <c r="T9" s="24">
        <v>2500</v>
      </c>
      <c r="W9" s="29">
        <v>106534.977</v>
      </c>
      <c r="X9" s="29">
        <v>39465.1</v>
      </c>
      <c r="Y9" s="29">
        <v>76540.547999999995</v>
      </c>
      <c r="Z9" s="24"/>
      <c r="AA9" s="26">
        <f t="shared" si="1"/>
        <v>0.65980018490134207</v>
      </c>
      <c r="AB9" s="26"/>
      <c r="AC9" s="26">
        <f t="shared" si="4"/>
        <v>18.660611663677031</v>
      </c>
      <c r="AD9" s="26">
        <v>17.92719765</v>
      </c>
      <c r="AE9" s="28">
        <v>15.58193915</v>
      </c>
      <c r="AF9" s="28">
        <v>20.265100489999998</v>
      </c>
      <c r="AH9" s="28">
        <f t="shared" si="5"/>
        <v>117.04042439365092</v>
      </c>
    </row>
    <row r="10" spans="1:34" x14ac:dyDescent="0.2">
      <c r="A10" s="22">
        <v>371</v>
      </c>
      <c r="B10" s="22" t="s">
        <v>85</v>
      </c>
      <c r="C10" s="22" t="s">
        <v>86</v>
      </c>
      <c r="D10" s="23">
        <v>1</v>
      </c>
      <c r="E10" s="23" t="s">
        <v>46</v>
      </c>
      <c r="F10" s="22">
        <v>1</v>
      </c>
      <c r="G10" s="22">
        <v>59</v>
      </c>
      <c r="H10" s="22">
        <v>61</v>
      </c>
      <c r="I10" s="22">
        <f t="shared" si="0"/>
        <v>0.6</v>
      </c>
      <c r="J10" s="24"/>
      <c r="K10" s="26">
        <v>12.558139534883701</v>
      </c>
      <c r="L10" s="26">
        <v>12.558139534883701</v>
      </c>
      <c r="M10" s="24"/>
      <c r="N10" s="26">
        <f t="shared" si="2"/>
        <v>4.7777777777778638</v>
      </c>
      <c r="O10" s="26">
        <f t="shared" si="3"/>
        <v>4.7777777777778638</v>
      </c>
      <c r="R10" s="24">
        <v>25.646000000000001</v>
      </c>
      <c r="S10" s="24"/>
      <c r="T10" s="24">
        <v>2500</v>
      </c>
      <c r="W10" s="39">
        <v>97589.452000000005</v>
      </c>
      <c r="X10" s="39">
        <v>61392.313999999998</v>
      </c>
      <c r="Y10" s="39">
        <v>113409.709</v>
      </c>
      <c r="Z10" s="40"/>
      <c r="AA10" s="26">
        <f t="shared" si="1"/>
        <v>0.6487894536552361</v>
      </c>
      <c r="AB10" s="26"/>
      <c r="AC10" s="26">
        <f t="shared" si="4"/>
        <v>18.326953141067758</v>
      </c>
      <c r="AD10" s="26">
        <v>17.605263310000002</v>
      </c>
      <c r="AE10" s="28">
        <v>15.26608759</v>
      </c>
      <c r="AF10" s="28">
        <v>19.936523829999999</v>
      </c>
      <c r="AH10" s="28">
        <f t="shared" si="5"/>
        <v>174.60792282703167</v>
      </c>
    </row>
    <row r="11" spans="1:34" x14ac:dyDescent="0.2">
      <c r="A11" s="22">
        <v>371</v>
      </c>
      <c r="B11" s="22" t="s">
        <v>85</v>
      </c>
      <c r="C11" s="22" t="s">
        <v>86</v>
      </c>
      <c r="D11" s="23">
        <v>1</v>
      </c>
      <c r="E11" s="23" t="s">
        <v>46</v>
      </c>
      <c r="F11" s="22">
        <v>1</v>
      </c>
      <c r="G11" s="22">
        <v>71</v>
      </c>
      <c r="H11" s="22">
        <v>73</v>
      </c>
      <c r="I11" s="22">
        <f t="shared" si="0"/>
        <v>0.72</v>
      </c>
      <c r="J11" s="24"/>
      <c r="K11" s="26">
        <v>15.0697674418604</v>
      </c>
      <c r="L11" s="26">
        <v>15.0697674418604</v>
      </c>
      <c r="M11" s="24"/>
      <c r="N11" s="26">
        <f t="shared" si="2"/>
        <v>4.7777777777776675</v>
      </c>
      <c r="O11" s="26">
        <f t="shared" si="3"/>
        <v>4.7777777777776675</v>
      </c>
      <c r="R11" s="22">
        <v>20.774999999999999</v>
      </c>
      <c r="S11" s="22"/>
      <c r="T11" s="24">
        <v>2500</v>
      </c>
      <c r="W11" s="29">
        <v>191258.111</v>
      </c>
      <c r="X11" s="29">
        <v>159995.75700000001</v>
      </c>
      <c r="Y11" s="29">
        <v>211070.609</v>
      </c>
      <c r="Z11" s="24"/>
      <c r="AA11" s="26">
        <f t="shared" si="1"/>
        <v>0.56882172123355412</v>
      </c>
      <c r="AB11" s="26"/>
      <c r="AC11" s="26">
        <f t="shared" si="4"/>
        <v>15.903688522228911</v>
      </c>
      <c r="AD11" s="26">
        <v>15.21842593</v>
      </c>
      <c r="AE11" s="28">
        <v>12.916554530000001</v>
      </c>
      <c r="AF11" s="28">
        <v>17.549447270000002</v>
      </c>
      <c r="AH11" s="28">
        <f t="shared" si="5"/>
        <v>233.46979673157824</v>
      </c>
    </row>
    <row r="12" spans="1:34" x14ac:dyDescent="0.2">
      <c r="A12" s="22">
        <v>371</v>
      </c>
      <c r="B12" s="22" t="s">
        <v>85</v>
      </c>
      <c r="C12" s="22" t="s">
        <v>86</v>
      </c>
      <c r="D12" s="23">
        <v>1</v>
      </c>
      <c r="E12" s="23" t="s">
        <v>46</v>
      </c>
      <c r="F12" s="22">
        <v>1</v>
      </c>
      <c r="G12" s="22">
        <v>83</v>
      </c>
      <c r="H12" s="22">
        <v>85</v>
      </c>
      <c r="I12" s="22">
        <f t="shared" si="0"/>
        <v>0.84</v>
      </c>
      <c r="J12" s="22"/>
      <c r="K12" s="28">
        <v>17.581395348837201</v>
      </c>
      <c r="L12" s="28">
        <v>17.581395348837201</v>
      </c>
      <c r="M12" s="22"/>
      <c r="N12" s="26">
        <f t="shared" si="2"/>
        <v>2.9733538868091363</v>
      </c>
      <c r="O12" s="26">
        <f t="shared" si="3"/>
        <v>2.5724541345386842</v>
      </c>
      <c r="R12" s="22">
        <v>25.071999999999999</v>
      </c>
      <c r="S12" s="22"/>
      <c r="T12" s="24">
        <v>2500</v>
      </c>
      <c r="W12" s="27">
        <v>135813.326</v>
      </c>
      <c r="X12" s="27">
        <v>334942.55200000003</v>
      </c>
      <c r="Y12" s="27">
        <v>373113.33199999999</v>
      </c>
      <c r="Z12" s="24"/>
      <c r="AA12" s="26">
        <f t="shared" si="1"/>
        <v>0.52695463794775832</v>
      </c>
      <c r="AB12" s="26"/>
      <c r="AC12" s="26">
        <f t="shared" si="4"/>
        <v>14.634989028719948</v>
      </c>
      <c r="AD12" s="26">
        <v>13.962119339999999</v>
      </c>
      <c r="AE12" s="28">
        <v>11.635845959999999</v>
      </c>
      <c r="AF12" s="28">
        <v>16.294875390000001</v>
      </c>
      <c r="AH12" s="28">
        <f t="shared" si="5"/>
        <v>519.84776448772652</v>
      </c>
    </row>
    <row r="13" spans="1:34" x14ac:dyDescent="0.2">
      <c r="A13" s="22">
        <v>371</v>
      </c>
      <c r="B13" s="22" t="s">
        <v>85</v>
      </c>
      <c r="C13" s="22" t="s">
        <v>86</v>
      </c>
      <c r="D13" s="23">
        <v>1</v>
      </c>
      <c r="E13" s="23" t="s">
        <v>46</v>
      </c>
      <c r="F13" s="22">
        <v>1</v>
      </c>
      <c r="G13" s="22">
        <v>92</v>
      </c>
      <c r="H13" s="22">
        <v>94</v>
      </c>
      <c r="I13" s="22">
        <f t="shared" si="0"/>
        <v>0.93</v>
      </c>
      <c r="J13" s="24"/>
      <c r="K13" s="26">
        <v>20.608280254777</v>
      </c>
      <c r="L13" s="26">
        <v>21.08</v>
      </c>
      <c r="M13" s="24"/>
      <c r="N13" s="26">
        <f t="shared" si="2"/>
        <v>2.6837606837606298</v>
      </c>
      <c r="O13" s="26">
        <f t="shared" si="3"/>
        <v>2.2727272727272667</v>
      </c>
      <c r="R13" s="24">
        <v>30.934999999999999</v>
      </c>
      <c r="S13" s="24"/>
      <c r="T13" s="24">
        <v>2500</v>
      </c>
      <c r="W13" s="29">
        <v>213811.63800000001</v>
      </c>
      <c r="X13" s="29">
        <v>547356.57299999997</v>
      </c>
      <c r="Y13" s="29">
        <v>605849.04099999997</v>
      </c>
      <c r="Z13" s="24"/>
      <c r="AA13" s="26">
        <f t="shared" si="1"/>
        <v>0.52536081479742081</v>
      </c>
      <c r="AB13" s="26"/>
      <c r="AC13" s="26">
        <f t="shared" si="4"/>
        <v>14.5866913574976</v>
      </c>
      <c r="AD13" s="26">
        <v>13.91433075</v>
      </c>
      <c r="AE13" s="28">
        <v>11.605193420000001</v>
      </c>
      <c r="AF13" s="28">
        <v>16.210257970000001</v>
      </c>
      <c r="AH13" s="28">
        <f t="shared" si="5"/>
        <v>435.87834738587492</v>
      </c>
    </row>
    <row r="14" spans="1:34" x14ac:dyDescent="0.2">
      <c r="A14" s="22">
        <v>371</v>
      </c>
      <c r="B14" s="22" t="s">
        <v>85</v>
      </c>
      <c r="C14" s="22" t="s">
        <v>86</v>
      </c>
      <c r="D14" s="23">
        <v>1</v>
      </c>
      <c r="E14" s="23" t="s">
        <v>46</v>
      </c>
      <c r="F14" s="22">
        <v>1</v>
      </c>
      <c r="G14" s="22">
        <v>97</v>
      </c>
      <c r="H14" s="22">
        <v>99</v>
      </c>
      <c r="I14" s="22">
        <f t="shared" si="0"/>
        <v>0.98</v>
      </c>
      <c r="J14" s="22"/>
      <c r="K14" s="28">
        <v>22.471337579617799</v>
      </c>
      <c r="L14" s="28">
        <v>23.28</v>
      </c>
      <c r="M14" s="22"/>
      <c r="N14" s="26">
        <f t="shared" si="2"/>
        <v>2.6837606837607053</v>
      </c>
      <c r="O14" s="26">
        <f t="shared" si="3"/>
        <v>2.2727272727272751</v>
      </c>
      <c r="R14" s="22">
        <v>26.946999999999999</v>
      </c>
      <c r="S14" s="22"/>
      <c r="T14" s="24">
        <v>2500</v>
      </c>
      <c r="W14" s="27">
        <v>89275.895999999993</v>
      </c>
      <c r="X14" s="27">
        <v>187737.266</v>
      </c>
      <c r="Y14" s="27">
        <v>217984.318</v>
      </c>
      <c r="Z14" s="24"/>
      <c r="AA14" s="26">
        <f t="shared" si="1"/>
        <v>0.53727562593761335</v>
      </c>
      <c r="AB14" s="26"/>
      <c r="AC14" s="26">
        <f t="shared" si="4"/>
        <v>14.947746240533737</v>
      </c>
      <c r="AD14" s="26">
        <v>14.26669601</v>
      </c>
      <c r="AE14" s="28">
        <v>11.94846188</v>
      </c>
      <c r="AF14" s="28">
        <v>16.591416290000002</v>
      </c>
      <c r="AH14" s="28">
        <f t="shared" si="5"/>
        <v>421.6222107093609</v>
      </c>
    </row>
    <row r="15" spans="1:34" x14ac:dyDescent="0.2">
      <c r="A15" s="22">
        <v>371</v>
      </c>
      <c r="B15" s="22" t="s">
        <v>85</v>
      </c>
      <c r="C15" s="22" t="s">
        <v>86</v>
      </c>
      <c r="D15" s="23">
        <v>1</v>
      </c>
      <c r="E15" s="23" t="s">
        <v>46</v>
      </c>
      <c r="F15" s="22">
        <v>1</v>
      </c>
      <c r="G15" s="22">
        <v>105</v>
      </c>
      <c r="H15" s="22">
        <v>107</v>
      </c>
      <c r="I15" s="22">
        <f t="shared" si="0"/>
        <v>1.06</v>
      </c>
      <c r="J15" s="22"/>
      <c r="K15" s="28">
        <v>25.452229299363001</v>
      </c>
      <c r="L15" s="28">
        <v>26.8</v>
      </c>
      <c r="M15" s="22"/>
      <c r="N15" s="26">
        <f t="shared" si="2"/>
        <v>2.6837606837607026</v>
      </c>
      <c r="O15" s="26">
        <f t="shared" si="3"/>
        <v>2.2727272727272716</v>
      </c>
      <c r="R15" s="24">
        <v>22.632000000000001</v>
      </c>
      <c r="S15" s="24"/>
      <c r="T15" s="24">
        <v>2500</v>
      </c>
      <c r="W15" s="29">
        <v>158735.95800000001</v>
      </c>
      <c r="X15" s="29">
        <v>307952.55499999999</v>
      </c>
      <c r="Y15" s="29">
        <v>400933.76799999998</v>
      </c>
      <c r="Z15" s="24"/>
      <c r="AA15" s="26">
        <f t="shared" si="1"/>
        <v>0.56558259764873475</v>
      </c>
      <c r="AB15" s="26"/>
      <c r="AC15" s="26">
        <f t="shared" si="4"/>
        <v>15.80553326208287</v>
      </c>
      <c r="AD15" s="26">
        <v>15.10158712</v>
      </c>
      <c r="AE15" s="28">
        <v>12.791341210000001</v>
      </c>
      <c r="AF15" s="28">
        <v>17.43383407</v>
      </c>
      <c r="AH15" s="28">
        <f t="shared" si="5"/>
        <v>493.30822224674506</v>
      </c>
    </row>
    <row r="16" spans="1:34" x14ac:dyDescent="0.2">
      <c r="A16" s="22">
        <v>371</v>
      </c>
      <c r="B16" s="22" t="s">
        <v>85</v>
      </c>
      <c r="C16" s="22" t="s">
        <v>86</v>
      </c>
      <c r="D16" s="23">
        <v>1</v>
      </c>
      <c r="E16" s="23" t="s">
        <v>46</v>
      </c>
      <c r="F16" s="22">
        <v>1</v>
      </c>
      <c r="G16" s="22">
        <v>117</v>
      </c>
      <c r="H16" s="22">
        <v>119</v>
      </c>
      <c r="I16" s="22">
        <f t="shared" si="0"/>
        <v>1.18</v>
      </c>
      <c r="J16" s="22"/>
      <c r="K16" s="28">
        <v>29.9235668789808</v>
      </c>
      <c r="L16" s="28">
        <v>32.08</v>
      </c>
      <c r="M16" s="22"/>
      <c r="N16" s="26">
        <f t="shared" si="2"/>
        <v>2.6837606837606454</v>
      </c>
      <c r="O16" s="26">
        <f t="shared" si="3"/>
        <v>2.2727272727272743</v>
      </c>
      <c r="R16" s="22">
        <v>28.518000000000001</v>
      </c>
      <c r="S16" s="22"/>
      <c r="T16" s="24">
        <v>2500</v>
      </c>
      <c r="W16" s="29">
        <v>180317.21900000001</v>
      </c>
      <c r="X16" s="29">
        <v>387557.37800000003</v>
      </c>
      <c r="Y16" s="29">
        <v>498218.45799999998</v>
      </c>
      <c r="Z16" s="24"/>
      <c r="AA16" s="26">
        <f t="shared" si="1"/>
        <v>0.56246562363889097</v>
      </c>
      <c r="AB16" s="26"/>
      <c r="AC16" s="26">
        <f t="shared" si="4"/>
        <v>15.711079504208815</v>
      </c>
      <c r="AD16" s="26">
        <v>15.02658665</v>
      </c>
      <c r="AE16" s="28">
        <v>12.73053264</v>
      </c>
      <c r="AF16" s="28">
        <v>17.357110410000001</v>
      </c>
      <c r="AH16" s="28">
        <f t="shared" si="5"/>
        <v>430.63326224835777</v>
      </c>
    </row>
    <row r="17" spans="1:34" x14ac:dyDescent="0.2">
      <c r="A17" s="22">
        <v>371</v>
      </c>
      <c r="B17" s="22" t="s">
        <v>85</v>
      </c>
      <c r="C17" s="22" t="s">
        <v>87</v>
      </c>
      <c r="D17" s="23">
        <v>1</v>
      </c>
      <c r="E17" s="23" t="s">
        <v>46</v>
      </c>
      <c r="F17" s="22">
        <v>1</v>
      </c>
      <c r="G17" s="22">
        <v>111</v>
      </c>
      <c r="H17" s="22">
        <v>113</v>
      </c>
      <c r="I17" s="22">
        <v>1.3</v>
      </c>
      <c r="J17" s="22"/>
      <c r="K17" s="28">
        <v>34.394904458598702</v>
      </c>
      <c r="L17" s="28">
        <v>37.36</v>
      </c>
      <c r="M17" s="22"/>
      <c r="N17" s="26">
        <f t="shared" si="2"/>
        <v>2.6837606837607049</v>
      </c>
      <c r="O17" s="26">
        <f t="shared" si="3"/>
        <v>2.272727272727272</v>
      </c>
      <c r="R17" s="24">
        <v>23.567</v>
      </c>
      <c r="S17" s="24"/>
      <c r="T17" s="24">
        <v>2500</v>
      </c>
      <c r="W17" s="29">
        <v>170521.62599999999</v>
      </c>
      <c r="X17" s="29">
        <v>304904.48200000002</v>
      </c>
      <c r="Y17" s="29">
        <v>393238.08299999998</v>
      </c>
      <c r="Z17" s="24"/>
      <c r="AA17" s="26">
        <f t="shared" si="1"/>
        <v>0.56326329708889766</v>
      </c>
      <c r="AB17" s="26"/>
      <c r="AC17" s="26">
        <f t="shared" si="4"/>
        <v>15.735251426936291</v>
      </c>
      <c r="AD17" s="26">
        <v>15.041491690000001</v>
      </c>
      <c r="AE17" s="28">
        <v>12.755365230000001</v>
      </c>
      <c r="AF17" s="28">
        <v>17.37441025</v>
      </c>
      <c r="AH17" s="28">
        <f t="shared" si="5"/>
        <v>434.31052985157214</v>
      </c>
    </row>
    <row r="18" spans="1:34" x14ac:dyDescent="0.2">
      <c r="A18" s="22">
        <v>371</v>
      </c>
      <c r="B18" s="22" t="s">
        <v>85</v>
      </c>
      <c r="C18" s="22" t="s">
        <v>87</v>
      </c>
      <c r="D18" s="23">
        <v>1</v>
      </c>
      <c r="E18" s="23" t="s">
        <v>46</v>
      </c>
      <c r="F18" s="22">
        <v>1</v>
      </c>
      <c r="G18" s="22">
        <v>127</v>
      </c>
      <c r="H18" s="22">
        <v>129</v>
      </c>
      <c r="I18" s="22">
        <v>1.46</v>
      </c>
      <c r="J18" s="22"/>
      <c r="K18" s="28">
        <v>40.356687898089099</v>
      </c>
      <c r="L18" s="28">
        <v>44.4</v>
      </c>
      <c r="M18" s="22"/>
      <c r="N18" s="26">
        <f t="shared" si="2"/>
        <v>2.6837606837606804</v>
      </c>
      <c r="O18" s="26">
        <f t="shared" si="3"/>
        <v>2.2727272727272751</v>
      </c>
      <c r="R18" s="24">
        <v>24.755000000000003</v>
      </c>
      <c r="S18" s="24"/>
      <c r="T18" s="24">
        <v>2500</v>
      </c>
      <c r="W18" s="29">
        <v>130970.849</v>
      </c>
      <c r="X18" s="29">
        <v>156153.943</v>
      </c>
      <c r="Y18" s="29">
        <v>245869.03700000001</v>
      </c>
      <c r="Z18" s="24"/>
      <c r="AA18" s="26">
        <f t="shared" si="1"/>
        <v>0.61157955945702414</v>
      </c>
      <c r="AB18" s="26"/>
      <c r="AC18" s="26">
        <f t="shared" si="4"/>
        <v>17.19938058960679</v>
      </c>
      <c r="AD18" s="26">
        <v>16.476123510000001</v>
      </c>
      <c r="AE18" s="28">
        <v>14.172125230000001</v>
      </c>
      <c r="AF18" s="28">
        <v>18.835023509999999</v>
      </c>
      <c r="AH18" s="28">
        <f t="shared" si="5"/>
        <v>309.99401829993718</v>
      </c>
    </row>
    <row r="19" spans="1:34" x14ac:dyDescent="0.2">
      <c r="A19" s="22">
        <v>371</v>
      </c>
      <c r="B19" s="24" t="s">
        <v>85</v>
      </c>
      <c r="C19" s="24" t="s">
        <v>86</v>
      </c>
      <c r="D19" s="23">
        <v>1</v>
      </c>
      <c r="E19" s="23" t="s">
        <v>46</v>
      </c>
      <c r="F19" s="24">
        <v>2</v>
      </c>
      <c r="G19" s="24">
        <v>8</v>
      </c>
      <c r="H19" s="22">
        <v>10</v>
      </c>
      <c r="I19" s="22">
        <f>1.5+(AVERAGE(G19:H19)/100)</f>
        <v>1.59</v>
      </c>
      <c r="J19" s="22"/>
      <c r="K19" s="28">
        <v>45.200636942675096</v>
      </c>
      <c r="L19" s="28">
        <v>50.12</v>
      </c>
      <c r="M19" s="22"/>
      <c r="N19" s="26">
        <f t="shared" si="2"/>
        <v>2.6837606837607004</v>
      </c>
      <c r="O19" s="26">
        <f t="shared" si="3"/>
        <v>2.2727272727272703</v>
      </c>
      <c r="R19" s="22">
        <v>26.398</v>
      </c>
      <c r="S19" s="22"/>
      <c r="T19" s="24">
        <v>2500</v>
      </c>
      <c r="W19" s="27">
        <v>104193.51700000001</v>
      </c>
      <c r="X19" s="27">
        <v>114395.84699999999</v>
      </c>
      <c r="Y19" s="27">
        <v>190614.74100000001</v>
      </c>
      <c r="Z19" s="40"/>
      <c r="AA19" s="26">
        <f t="shared" si="1"/>
        <v>0.62494466913391222</v>
      </c>
      <c r="AB19" s="26"/>
      <c r="AC19" s="26">
        <f t="shared" si="4"/>
        <v>17.604383913148855</v>
      </c>
      <c r="AD19" s="26">
        <v>16.882568670000001</v>
      </c>
      <c r="AE19" s="28">
        <v>14.596124700000001</v>
      </c>
      <c r="AF19" s="28">
        <v>19.237140019999998</v>
      </c>
      <c r="AH19" s="28">
        <f t="shared" si="5"/>
        <v>277.23190037583498</v>
      </c>
    </row>
    <row r="20" spans="1:34" x14ac:dyDescent="0.2">
      <c r="A20" s="22">
        <v>371</v>
      </c>
      <c r="B20" s="22" t="s">
        <v>85</v>
      </c>
      <c r="C20" s="22" t="s">
        <v>86</v>
      </c>
      <c r="D20" s="23">
        <v>1</v>
      </c>
      <c r="E20" s="23" t="s">
        <v>46</v>
      </c>
      <c r="F20" s="22">
        <v>2</v>
      </c>
      <c r="G20" s="22">
        <v>20</v>
      </c>
      <c r="H20" s="22">
        <v>22</v>
      </c>
      <c r="I20" s="22">
        <f t="shared" ref="I20:I28" si="6">1.5+(AVERAGE(G20:H20)/100)</f>
        <v>1.71</v>
      </c>
      <c r="J20" s="22"/>
      <c r="K20" s="28">
        <v>49.671974522292899</v>
      </c>
      <c r="L20" s="28">
        <v>55.4</v>
      </c>
      <c r="M20" s="22"/>
      <c r="N20" s="26">
        <f t="shared" si="2"/>
        <v>2.6837606837606782</v>
      </c>
      <c r="O20" s="26">
        <f t="shared" si="3"/>
        <v>2.2727272727273053</v>
      </c>
      <c r="R20" s="22">
        <v>24.352999999999998</v>
      </c>
      <c r="S20" s="22"/>
      <c r="T20" s="24">
        <v>2500</v>
      </c>
      <c r="W20" s="29">
        <v>168809.55600000001</v>
      </c>
      <c r="X20" s="29">
        <v>169982.845</v>
      </c>
      <c r="Y20" s="29">
        <v>281141.28399999999</v>
      </c>
      <c r="Z20" s="40"/>
      <c r="AA20" s="26">
        <f t="shared" si="1"/>
        <v>0.6232016111024733</v>
      </c>
      <c r="AB20" s="26"/>
      <c r="AC20" s="26">
        <f t="shared" si="4"/>
        <v>17.551563972802221</v>
      </c>
      <c r="AD20" s="26">
        <v>16.839692020000001</v>
      </c>
      <c r="AE20" s="28">
        <v>14.50176847</v>
      </c>
      <c r="AF20" s="28">
        <v>19.17440916</v>
      </c>
      <c r="AH20" s="28">
        <f t="shared" si="5"/>
        <v>274.33837944531194</v>
      </c>
    </row>
    <row r="21" spans="1:34" x14ac:dyDescent="0.2">
      <c r="A21" s="22">
        <v>371</v>
      </c>
      <c r="B21" s="22" t="s">
        <v>85</v>
      </c>
      <c r="C21" s="22" t="s">
        <v>86</v>
      </c>
      <c r="D21" s="23">
        <v>1</v>
      </c>
      <c r="E21" s="23" t="s">
        <v>46</v>
      </c>
      <c r="F21" s="22">
        <v>2</v>
      </c>
      <c r="G21" s="22">
        <v>35</v>
      </c>
      <c r="H21" s="22">
        <v>37</v>
      </c>
      <c r="I21" s="22">
        <f t="shared" si="6"/>
        <v>1.8599999999999999</v>
      </c>
      <c r="J21" s="22"/>
      <c r="K21" s="28">
        <v>55.261146496815201</v>
      </c>
      <c r="L21" s="28">
        <v>61.999999999999901</v>
      </c>
      <c r="M21" s="22" t="s">
        <v>45</v>
      </c>
      <c r="N21" s="26">
        <f t="shared" si="2"/>
        <v>2.6837606837606454</v>
      </c>
      <c r="O21" s="26">
        <f t="shared" si="3"/>
        <v>2.8360655737704752</v>
      </c>
      <c r="R21" s="24">
        <v>22.267999999999997</v>
      </c>
      <c r="S21" s="24"/>
      <c r="T21" s="24">
        <v>2500</v>
      </c>
      <c r="W21" s="29">
        <v>101722.269</v>
      </c>
      <c r="X21" s="29">
        <v>150958.85999999999</v>
      </c>
      <c r="Y21" s="29">
        <v>228719.495</v>
      </c>
      <c r="Z21" s="24"/>
      <c r="AA21" s="26">
        <f t="shared" si="1"/>
        <v>0.60240330265864117</v>
      </c>
      <c r="AB21" s="26"/>
      <c r="AC21" s="26">
        <f t="shared" si="4"/>
        <v>16.921312201777003</v>
      </c>
      <c r="AD21" s="26">
        <v>16.191646689999999</v>
      </c>
      <c r="AE21" s="28">
        <v>13.89470137</v>
      </c>
      <c r="AF21" s="28">
        <v>18.54179938</v>
      </c>
      <c r="AH21" s="28">
        <f t="shared" si="5"/>
        <v>419.04300587755398</v>
      </c>
    </row>
    <row r="22" spans="1:34" x14ac:dyDescent="0.2">
      <c r="A22" s="22">
        <v>371</v>
      </c>
      <c r="B22" s="22" t="s">
        <v>85</v>
      </c>
      <c r="C22" s="22" t="s">
        <v>86</v>
      </c>
      <c r="D22" s="23">
        <v>1</v>
      </c>
      <c r="E22" s="23" t="s">
        <v>46</v>
      </c>
      <c r="F22" s="22">
        <v>2</v>
      </c>
      <c r="G22" s="22">
        <v>47</v>
      </c>
      <c r="H22" s="22">
        <v>49</v>
      </c>
      <c r="I22" s="22">
        <f t="shared" si="6"/>
        <v>1.98</v>
      </c>
      <c r="J22" s="22"/>
      <c r="K22" s="28">
        <v>59.732484076433103</v>
      </c>
      <c r="L22" s="28">
        <v>66.231213872832299</v>
      </c>
      <c r="M22" s="22"/>
      <c r="N22" s="26">
        <f t="shared" si="2"/>
        <v>2.68376068376068</v>
      </c>
      <c r="O22" s="26">
        <f t="shared" si="3"/>
        <v>2.8360655737704512</v>
      </c>
      <c r="R22" s="24">
        <v>22.158000000000001</v>
      </c>
      <c r="S22" s="24"/>
      <c r="T22" s="24">
        <v>2500</v>
      </c>
      <c r="W22" s="29">
        <v>172958.875</v>
      </c>
      <c r="X22" s="29">
        <v>194374.76300000001</v>
      </c>
      <c r="Y22" s="29">
        <v>325629.79399999999</v>
      </c>
      <c r="Z22" s="24"/>
      <c r="AA22" s="26">
        <f t="shared" si="1"/>
        <v>0.62620565457852317</v>
      </c>
      <c r="AB22" s="26"/>
      <c r="AC22" s="26">
        <f t="shared" si="4"/>
        <v>17.642595593288579</v>
      </c>
      <c r="AD22" s="26">
        <v>16.913559549999999</v>
      </c>
      <c r="AE22" s="28">
        <v>14.57461981</v>
      </c>
      <c r="AF22" s="28">
        <v>19.249122209999999</v>
      </c>
      <c r="AH22" s="28">
        <f t="shared" si="5"/>
        <v>339.21398460980555</v>
      </c>
    </row>
    <row r="23" spans="1:34" x14ac:dyDescent="0.2">
      <c r="A23" s="22">
        <v>371</v>
      </c>
      <c r="B23" s="22" t="s">
        <v>85</v>
      </c>
      <c r="C23" s="22" t="s">
        <v>86</v>
      </c>
      <c r="D23" s="23">
        <v>1</v>
      </c>
      <c r="E23" s="23" t="s">
        <v>46</v>
      </c>
      <c r="F23" s="22">
        <v>2</v>
      </c>
      <c r="G23" s="22">
        <v>60</v>
      </c>
      <c r="H23" s="22">
        <v>62</v>
      </c>
      <c r="I23" s="22">
        <f t="shared" si="6"/>
        <v>2.11</v>
      </c>
      <c r="J23" s="22"/>
      <c r="K23" s="28">
        <v>64.576433121019093</v>
      </c>
      <c r="L23" s="28">
        <v>70.815028901734095</v>
      </c>
      <c r="M23" s="22"/>
      <c r="N23" s="26">
        <f t="shared" si="2"/>
        <v>2.6837606837607053</v>
      </c>
      <c r="O23" s="26">
        <f t="shared" si="3"/>
        <v>2.8360655737705058</v>
      </c>
      <c r="R23" s="24">
        <v>21.545999999999999</v>
      </c>
      <c r="S23" s="24"/>
      <c r="T23" s="24">
        <v>2500</v>
      </c>
      <c r="W23" s="29">
        <v>133102.101</v>
      </c>
      <c r="X23" s="29">
        <v>85301.452999999994</v>
      </c>
      <c r="Y23" s="29">
        <v>183796.26699999999</v>
      </c>
      <c r="Z23" s="24"/>
      <c r="AA23" s="26">
        <f t="shared" si="1"/>
        <v>0.68300938038419656</v>
      </c>
      <c r="AB23" s="26"/>
      <c r="AC23" s="26">
        <f t="shared" si="4"/>
        <v>19.363920617702924</v>
      </c>
      <c r="AD23" s="26">
        <v>18.61064227</v>
      </c>
      <c r="AE23" s="28">
        <v>16.283388129999999</v>
      </c>
      <c r="AF23" s="28">
        <v>20.95314028</v>
      </c>
      <c r="AH23" s="28">
        <f t="shared" si="5"/>
        <v>234.58403947908963</v>
      </c>
    </row>
    <row r="24" spans="1:34" x14ac:dyDescent="0.2">
      <c r="A24" s="22">
        <v>371</v>
      </c>
      <c r="B24" s="24" t="s">
        <v>85</v>
      </c>
      <c r="C24" s="24" t="s">
        <v>86</v>
      </c>
      <c r="D24" s="23">
        <v>1</v>
      </c>
      <c r="E24" s="23" t="s">
        <v>46</v>
      </c>
      <c r="F24" s="24">
        <v>2</v>
      </c>
      <c r="G24" s="24">
        <v>76</v>
      </c>
      <c r="H24" s="22">
        <v>78</v>
      </c>
      <c r="I24" s="22">
        <f t="shared" si="6"/>
        <v>2.27</v>
      </c>
      <c r="J24" s="22"/>
      <c r="K24" s="28">
        <v>70.538216560509497</v>
      </c>
      <c r="L24" s="28">
        <v>76.456647398843899</v>
      </c>
      <c r="M24" s="22"/>
      <c r="N24" s="26">
        <f t="shared" si="2"/>
        <v>2.6837606837606782</v>
      </c>
      <c r="O24" s="26">
        <f t="shared" si="3"/>
        <v>2.8360655737705205</v>
      </c>
      <c r="R24" s="24">
        <v>25.771999999999998</v>
      </c>
      <c r="S24" s="24"/>
      <c r="T24" s="24">
        <v>2500</v>
      </c>
      <c r="W24" s="27">
        <v>89833.06</v>
      </c>
      <c r="X24" s="27">
        <v>78978.512000000002</v>
      </c>
      <c r="Y24" s="27">
        <v>182019.35800000001</v>
      </c>
      <c r="Z24" s="24"/>
      <c r="AA24" s="26">
        <f t="shared" si="1"/>
        <v>0.69739786765309619</v>
      </c>
      <c r="AB24" s="26"/>
      <c r="AC24" s="26">
        <f t="shared" si="4"/>
        <v>19.799935383427155</v>
      </c>
      <c r="AD24" s="26">
        <v>19.042551490000001</v>
      </c>
      <c r="AE24" s="28">
        <v>16.690156200000001</v>
      </c>
      <c r="AF24" s="28">
        <v>21.43992166</v>
      </c>
      <c r="AH24" s="28">
        <f t="shared" si="5"/>
        <v>281.83352703027003</v>
      </c>
    </row>
    <row r="25" spans="1:34" x14ac:dyDescent="0.2">
      <c r="A25" s="22">
        <v>371</v>
      </c>
      <c r="B25" s="22" t="s">
        <v>85</v>
      </c>
      <c r="C25" s="22" t="s">
        <v>86</v>
      </c>
      <c r="D25" s="23">
        <v>1</v>
      </c>
      <c r="E25" s="23" t="s">
        <v>46</v>
      </c>
      <c r="F25" s="22">
        <v>2</v>
      </c>
      <c r="G25" s="22">
        <v>91</v>
      </c>
      <c r="H25" s="22">
        <v>93</v>
      </c>
      <c r="I25" s="22">
        <f t="shared" si="6"/>
        <v>2.42</v>
      </c>
      <c r="J25" s="24"/>
      <c r="K25" s="26">
        <v>76.127388535031798</v>
      </c>
      <c r="L25" s="26">
        <v>81.745664739884305</v>
      </c>
      <c r="M25" s="24"/>
      <c r="N25" s="26">
        <f t="shared" si="2"/>
        <v>2.6837606837607026</v>
      </c>
      <c r="O25" s="26">
        <f t="shared" si="3"/>
        <v>2.8360655737704561</v>
      </c>
      <c r="R25" s="24">
        <v>30.673999999999999</v>
      </c>
      <c r="S25" s="24"/>
      <c r="T25" s="24">
        <v>2500</v>
      </c>
      <c r="W25" s="29">
        <v>145940.43599999999</v>
      </c>
      <c r="X25" s="29">
        <v>113081.18399999999</v>
      </c>
      <c r="Y25" s="29">
        <v>245597.98</v>
      </c>
      <c r="Z25" s="24"/>
      <c r="AA25" s="26">
        <f t="shared" si="1"/>
        <v>0.68472887374076741</v>
      </c>
      <c r="AB25" s="26"/>
      <c r="AC25" s="26">
        <f t="shared" si="4"/>
        <v>19.41602647699295</v>
      </c>
      <c r="AD25" s="26">
        <v>18.670137329999999</v>
      </c>
      <c r="AE25" s="28">
        <v>16.333588349999999</v>
      </c>
      <c r="AF25" s="28">
        <v>20.985532410000001</v>
      </c>
      <c r="AH25" s="28">
        <f t="shared" si="5"/>
        <v>200.30883490837422</v>
      </c>
    </row>
    <row r="26" spans="1:34" x14ac:dyDescent="0.2">
      <c r="A26" s="41">
        <v>371</v>
      </c>
      <c r="B26" s="42" t="s">
        <v>85</v>
      </c>
      <c r="C26" s="42" t="s">
        <v>86</v>
      </c>
      <c r="D26" s="43">
        <v>1</v>
      </c>
      <c r="E26" s="43" t="s">
        <v>46</v>
      </c>
      <c r="F26" s="42">
        <v>2</v>
      </c>
      <c r="G26" s="42">
        <v>101</v>
      </c>
      <c r="H26" s="41">
        <v>103</v>
      </c>
      <c r="I26" s="41">
        <f t="shared" si="6"/>
        <v>2.52</v>
      </c>
      <c r="J26" s="41"/>
      <c r="K26" s="44">
        <v>79.853503184713304</v>
      </c>
      <c r="L26" s="44">
        <v>85.271676300577994</v>
      </c>
      <c r="M26" s="41"/>
      <c r="N26" s="45">
        <f t="shared" si="2"/>
        <v>2.683760683760676</v>
      </c>
      <c r="O26" s="45">
        <f t="shared" si="3"/>
        <v>2.8360655737705041</v>
      </c>
      <c r="P26" s="46"/>
      <c r="Q26" s="46"/>
      <c r="R26" s="42">
        <v>28.919</v>
      </c>
      <c r="S26" s="42"/>
      <c r="T26" s="42">
        <v>2500</v>
      </c>
      <c r="U26" s="46"/>
      <c r="V26" s="46"/>
      <c r="W26" s="47">
        <v>16537.306</v>
      </c>
      <c r="X26" s="47">
        <v>577769.12</v>
      </c>
      <c r="Y26" s="47">
        <v>1051598.1510000001</v>
      </c>
      <c r="Z26" s="42"/>
      <c r="AA26" s="45">
        <f t="shared" si="1"/>
        <v>0.64540277058259377</v>
      </c>
      <c r="AB26" s="45"/>
      <c r="AC26" s="45">
        <f t="shared" si="4"/>
        <v>18.224326381290719</v>
      </c>
      <c r="AD26" s="45">
        <v>17.478839099999998</v>
      </c>
      <c r="AE26" s="44">
        <v>15.173730709999999</v>
      </c>
      <c r="AF26" s="44">
        <v>19.816052209999999</v>
      </c>
      <c r="AG26" s="46"/>
      <c r="AH26" s="44">
        <f t="shared" si="5"/>
        <v>8517.4768789136015</v>
      </c>
    </row>
    <row r="27" spans="1:34" x14ac:dyDescent="0.2">
      <c r="A27" s="22">
        <v>371</v>
      </c>
      <c r="B27" s="22" t="s">
        <v>85</v>
      </c>
      <c r="C27" s="22" t="s">
        <v>86</v>
      </c>
      <c r="D27" s="23">
        <v>1</v>
      </c>
      <c r="E27" s="23" t="s">
        <v>46</v>
      </c>
      <c r="F27" s="22">
        <v>2</v>
      </c>
      <c r="G27" s="22">
        <v>114</v>
      </c>
      <c r="H27" s="22">
        <v>116</v>
      </c>
      <c r="I27" s="22">
        <f t="shared" si="6"/>
        <v>2.65</v>
      </c>
      <c r="J27" s="22"/>
      <c r="K27" s="28">
        <v>84.697452229299302</v>
      </c>
      <c r="L27" s="28">
        <v>89.855491329479705</v>
      </c>
      <c r="M27" s="22"/>
      <c r="N27" s="26">
        <f t="shared" si="2"/>
        <v>2.6837606837606782</v>
      </c>
      <c r="O27" s="26">
        <f t="shared" si="3"/>
        <v>2.8360655737704747</v>
      </c>
      <c r="R27" s="24">
        <v>25.116</v>
      </c>
      <c r="S27" s="24"/>
      <c r="T27" s="24">
        <v>2500</v>
      </c>
      <c r="W27" s="29">
        <v>98337.773000000001</v>
      </c>
      <c r="X27" s="29">
        <v>203907.82</v>
      </c>
      <c r="Y27" s="29">
        <v>409762.511</v>
      </c>
      <c r="Z27" s="24"/>
      <c r="AA27" s="26">
        <f t="shared" si="1"/>
        <v>0.66772416768507581</v>
      </c>
      <c r="AB27" s="26"/>
      <c r="AC27" s="26">
        <f t="shared" si="4"/>
        <v>18.900732354093204</v>
      </c>
      <c r="AD27" s="26">
        <v>18.16952491</v>
      </c>
      <c r="AE27" s="28">
        <v>15.81931941</v>
      </c>
      <c r="AF27" s="28">
        <v>20.500224790000001</v>
      </c>
      <c r="AH27" s="28">
        <f t="shared" si="5"/>
        <v>621.16116023902543</v>
      </c>
    </row>
    <row r="28" spans="1:34" x14ac:dyDescent="0.2">
      <c r="A28" s="22">
        <v>371</v>
      </c>
      <c r="B28" s="22" t="s">
        <v>85</v>
      </c>
      <c r="C28" s="22" t="s">
        <v>86</v>
      </c>
      <c r="D28" s="23">
        <v>1</v>
      </c>
      <c r="E28" s="23" t="s">
        <v>46</v>
      </c>
      <c r="F28" s="22">
        <v>2</v>
      </c>
      <c r="G28" s="22">
        <v>129</v>
      </c>
      <c r="H28" s="22">
        <v>131</v>
      </c>
      <c r="I28" s="22">
        <f t="shared" si="6"/>
        <v>2.8</v>
      </c>
      <c r="J28" s="22"/>
      <c r="K28" s="28">
        <v>90.286624203821603</v>
      </c>
      <c r="L28" s="28">
        <v>95.144508670520196</v>
      </c>
      <c r="M28" s="22"/>
      <c r="N28" s="26">
        <f t="shared" si="2"/>
        <v>2.6837606837606556</v>
      </c>
      <c r="O28" s="26">
        <f t="shared" si="3"/>
        <v>2.8360655737706599</v>
      </c>
      <c r="R28" s="24">
        <v>27.477</v>
      </c>
      <c r="S28" s="24"/>
      <c r="T28" s="24">
        <v>2500</v>
      </c>
      <c r="W28" s="29">
        <v>172761.261</v>
      </c>
      <c r="X28" s="29">
        <v>122850.095</v>
      </c>
      <c r="Y28" s="29">
        <v>277128.288</v>
      </c>
      <c r="Z28" s="24"/>
      <c r="AA28" s="26">
        <f t="shared" si="1"/>
        <v>0.69285816378731646</v>
      </c>
      <c r="AB28" s="26"/>
      <c r="AC28" s="26">
        <f t="shared" si="4"/>
        <v>19.662368599615647</v>
      </c>
      <c r="AD28" s="26">
        <v>18.92594266</v>
      </c>
      <c r="AE28" s="28">
        <v>16.594480560000001</v>
      </c>
      <c r="AF28" s="28">
        <v>21.278500340000001</v>
      </c>
      <c r="AH28" s="28">
        <f t="shared" si="5"/>
        <v>210.64970241090188</v>
      </c>
    </row>
    <row r="29" spans="1:34" x14ac:dyDescent="0.2">
      <c r="A29" s="22">
        <v>371</v>
      </c>
      <c r="B29" s="22" t="s">
        <v>85</v>
      </c>
      <c r="C29" s="22" t="s">
        <v>87</v>
      </c>
      <c r="D29" s="23">
        <v>1</v>
      </c>
      <c r="E29" s="23" t="s">
        <v>46</v>
      </c>
      <c r="F29" s="22">
        <v>2</v>
      </c>
      <c r="G29" s="22">
        <v>125</v>
      </c>
      <c r="H29" s="22">
        <v>127</v>
      </c>
      <c r="I29" s="22">
        <v>2.94</v>
      </c>
      <c r="J29" s="22"/>
      <c r="K29" s="28">
        <v>95.503184713375802</v>
      </c>
      <c r="L29" s="28">
        <v>100.08092485549101</v>
      </c>
      <c r="M29" s="22"/>
      <c r="N29" s="26">
        <f t="shared" si="2"/>
        <v>2.6837606837607093</v>
      </c>
      <c r="O29" s="26">
        <f t="shared" si="3"/>
        <v>2.8360655737707416</v>
      </c>
      <c r="R29" s="24">
        <v>24.47</v>
      </c>
      <c r="S29" s="24"/>
      <c r="T29" s="24">
        <v>2500</v>
      </c>
      <c r="W29" s="29">
        <v>171937.12599999999</v>
      </c>
      <c r="X29" s="29">
        <v>240938.79</v>
      </c>
      <c r="Y29" s="29">
        <v>502033.49300000002</v>
      </c>
      <c r="Z29" s="40"/>
      <c r="AA29" s="26">
        <f t="shared" si="1"/>
        <v>0.67570958498326639</v>
      </c>
      <c r="AB29" s="26"/>
      <c r="AC29" s="26">
        <f t="shared" si="4"/>
        <v>19.142714696462615</v>
      </c>
      <c r="AD29" s="26">
        <v>18.405405640000001</v>
      </c>
      <c r="AE29" s="28">
        <v>16.074913410000001</v>
      </c>
      <c r="AF29" s="28">
        <v>20.739526430000002</v>
      </c>
      <c r="AH29" s="28">
        <f t="shared" si="5"/>
        <v>441.47792101963199</v>
      </c>
    </row>
    <row r="30" spans="1:34" x14ac:dyDescent="0.2">
      <c r="A30" s="22">
        <v>371</v>
      </c>
      <c r="B30" s="22" t="s">
        <v>85</v>
      </c>
      <c r="C30" s="22" t="s">
        <v>87</v>
      </c>
      <c r="D30" s="23">
        <v>1</v>
      </c>
      <c r="E30" s="23" t="s">
        <v>46</v>
      </c>
      <c r="F30" s="22">
        <v>2</v>
      </c>
      <c r="G30" s="22">
        <v>137</v>
      </c>
      <c r="H30" s="22">
        <v>139</v>
      </c>
      <c r="I30" s="22">
        <v>3.06</v>
      </c>
      <c r="J30" s="24"/>
      <c r="K30" s="26">
        <v>99.974522292993598</v>
      </c>
      <c r="L30" s="26">
        <v>104.31213872832301</v>
      </c>
      <c r="M30" s="24"/>
      <c r="N30" s="26">
        <f t="shared" si="2"/>
        <v>2.6837606837610068</v>
      </c>
      <c r="O30" s="26">
        <f t="shared" si="3"/>
        <v>2.8360655737703282</v>
      </c>
      <c r="R30" s="24">
        <v>22.844999999999999</v>
      </c>
      <c r="S30" s="24"/>
      <c r="T30" s="24">
        <v>2500</v>
      </c>
      <c r="W30" s="29">
        <v>162795.02100000001</v>
      </c>
      <c r="X30" s="29">
        <v>115729.22</v>
      </c>
      <c r="Y30" s="29">
        <v>227170.739</v>
      </c>
      <c r="Z30" s="24"/>
      <c r="AA30" s="26">
        <f t="shared" si="1"/>
        <v>0.66249858898349989</v>
      </c>
      <c r="AB30" s="26"/>
      <c r="AC30" s="26">
        <f t="shared" si="4"/>
        <v>18.742381484348481</v>
      </c>
      <c r="AD30" s="26">
        <v>17.99231546</v>
      </c>
      <c r="AE30" s="28">
        <v>15.625300770000001</v>
      </c>
      <c r="AF30" s="28">
        <v>20.352969359999999</v>
      </c>
      <c r="AH30" s="28">
        <f t="shared" si="5"/>
        <v>230.5022459435107</v>
      </c>
    </row>
    <row r="31" spans="1:34" x14ac:dyDescent="0.2">
      <c r="A31" s="22">
        <v>371</v>
      </c>
      <c r="B31" s="22" t="s">
        <v>85</v>
      </c>
      <c r="C31" s="22" t="s">
        <v>87</v>
      </c>
      <c r="D31" s="23">
        <v>1</v>
      </c>
      <c r="E31" s="23" t="s">
        <v>46</v>
      </c>
      <c r="F31" s="22">
        <v>3</v>
      </c>
      <c r="G31" s="22">
        <v>0</v>
      </c>
      <c r="H31" s="22">
        <v>2</v>
      </c>
      <c r="I31" s="22">
        <f>3.18+AVERAGE(G31:H31)/100</f>
        <v>3.19</v>
      </c>
      <c r="J31" s="22"/>
      <c r="K31" s="28">
        <v>104.818471337579</v>
      </c>
      <c r="L31" s="28">
        <v>108.895953757225</v>
      </c>
      <c r="M31" s="22"/>
      <c r="N31" s="26">
        <f t="shared" si="2"/>
        <v>2.6837606837608292</v>
      </c>
      <c r="O31" s="26">
        <f t="shared" si="3"/>
        <v>2.8360655737707496</v>
      </c>
      <c r="R31" s="24">
        <v>24.870999999999999</v>
      </c>
      <c r="S31" s="24"/>
      <c r="T31" s="24">
        <v>2500</v>
      </c>
      <c r="W31" s="29">
        <v>169376.21100000001</v>
      </c>
      <c r="X31" s="29">
        <v>116570.338</v>
      </c>
      <c r="Y31" s="29">
        <v>269234.67200000002</v>
      </c>
      <c r="Z31" s="24"/>
      <c r="AA31" s="26">
        <f t="shared" si="1"/>
        <v>0.69785167382870439</v>
      </c>
      <c r="AB31" s="26"/>
      <c r="AC31" s="26">
        <f t="shared" si="4"/>
        <v>19.813687085718314</v>
      </c>
      <c r="AD31" s="26">
        <v>19.079725620000001</v>
      </c>
      <c r="AE31" s="28">
        <v>16.733073480000002</v>
      </c>
      <c r="AF31" s="28">
        <v>21.432092619999999</v>
      </c>
      <c r="AH31" s="28">
        <f t="shared" si="5"/>
        <v>228.96136779291547</v>
      </c>
    </row>
    <row r="32" spans="1:34" x14ac:dyDescent="0.2">
      <c r="A32" s="22">
        <v>371</v>
      </c>
      <c r="B32" s="22" t="s">
        <v>85</v>
      </c>
      <c r="C32" s="22" t="s">
        <v>87</v>
      </c>
      <c r="D32" s="23">
        <v>1</v>
      </c>
      <c r="E32" s="23" t="s">
        <v>46</v>
      </c>
      <c r="F32" s="22">
        <v>3</v>
      </c>
      <c r="G32" s="22">
        <v>15</v>
      </c>
      <c r="H32" s="22">
        <v>17</v>
      </c>
      <c r="I32" s="22">
        <f t="shared" ref="I32:I48" si="7">3.18+AVERAGE(G32:H32)/100</f>
        <v>3.3400000000000003</v>
      </c>
      <c r="J32" s="24"/>
      <c r="K32" s="26">
        <v>110.407643312101</v>
      </c>
      <c r="L32" s="26">
        <v>114.184971098265</v>
      </c>
      <c r="M32" s="24"/>
      <c r="N32" s="26">
        <f t="shared" si="2"/>
        <v>2.6837606837603425</v>
      </c>
      <c r="O32" s="26">
        <f t="shared" si="3"/>
        <v>2.8360655737701919</v>
      </c>
      <c r="R32" s="24">
        <v>26.029</v>
      </c>
      <c r="S32" s="24"/>
      <c r="T32" s="24">
        <v>2500</v>
      </c>
      <c r="W32" s="29">
        <v>207872.76199999999</v>
      </c>
      <c r="X32" s="29">
        <v>237454.27600000001</v>
      </c>
      <c r="Y32" s="29">
        <v>551237.73800000001</v>
      </c>
      <c r="Z32" s="40"/>
      <c r="AA32" s="26">
        <f t="shared" si="1"/>
        <v>0.69892648615052422</v>
      </c>
      <c r="AB32" s="26"/>
      <c r="AC32" s="26">
        <f t="shared" si="4"/>
        <v>19.84625715607649</v>
      </c>
      <c r="AD32" s="26">
        <v>19.092606360000001</v>
      </c>
      <c r="AE32" s="28">
        <v>16.735046260000001</v>
      </c>
      <c r="AF32" s="28">
        <v>21.445809709999999</v>
      </c>
      <c r="AH32" s="28">
        <f t="shared" si="5"/>
        <v>364.4117586025618</v>
      </c>
    </row>
    <row r="33" spans="1:34" x14ac:dyDescent="0.2">
      <c r="A33" s="22">
        <v>371</v>
      </c>
      <c r="B33" s="22" t="s">
        <v>85</v>
      </c>
      <c r="C33" s="22" t="s">
        <v>87</v>
      </c>
      <c r="D33" s="23">
        <v>1</v>
      </c>
      <c r="E33" s="23" t="s">
        <v>46</v>
      </c>
      <c r="F33" s="22">
        <v>3</v>
      </c>
      <c r="G33" s="22">
        <v>20</v>
      </c>
      <c r="H33" s="22">
        <v>22</v>
      </c>
      <c r="I33" s="22">
        <f t="shared" si="7"/>
        <v>3.39</v>
      </c>
      <c r="J33" s="22"/>
      <c r="K33" s="28">
        <v>112.270700636942</v>
      </c>
      <c r="L33" s="28">
        <v>115.947976878612</v>
      </c>
      <c r="M33" s="22"/>
      <c r="N33" s="26">
        <f t="shared" si="2"/>
        <v>2.6837606837599757</v>
      </c>
      <c r="O33" s="26">
        <f t="shared" si="3"/>
        <v>2.8360655737693987</v>
      </c>
      <c r="R33" s="24">
        <v>20.716000000000001</v>
      </c>
      <c r="S33" s="24"/>
      <c r="T33" s="24">
        <v>2500</v>
      </c>
      <c r="W33" s="27">
        <v>134459.516</v>
      </c>
      <c r="X33" s="27">
        <v>82182.191999999995</v>
      </c>
      <c r="Y33" s="27">
        <v>315067.20500000002</v>
      </c>
      <c r="Z33" s="24"/>
      <c r="AA33" s="26">
        <f t="shared" si="1"/>
        <v>0.79312192134051251</v>
      </c>
      <c r="AB33" s="26"/>
      <c r="AC33" s="26">
        <f t="shared" si="4"/>
        <v>22.700664283045832</v>
      </c>
      <c r="AD33" s="26">
        <v>21.961079229999999</v>
      </c>
      <c r="AE33" s="28">
        <v>19.62429534</v>
      </c>
      <c r="AF33" s="28">
        <v>24.46541418</v>
      </c>
      <c r="AH33" s="28">
        <f t="shared" si="5"/>
        <v>356.53798797911463</v>
      </c>
    </row>
    <row r="34" spans="1:34" x14ac:dyDescent="0.2">
      <c r="A34" s="22">
        <v>371</v>
      </c>
      <c r="B34" s="22" t="s">
        <v>85</v>
      </c>
      <c r="C34" s="22" t="s">
        <v>87</v>
      </c>
      <c r="D34" s="23">
        <v>1</v>
      </c>
      <c r="E34" s="23" t="s">
        <v>46</v>
      </c>
      <c r="F34" s="22">
        <v>3</v>
      </c>
      <c r="G34" s="22">
        <v>24</v>
      </c>
      <c r="H34" s="22">
        <v>26</v>
      </c>
      <c r="I34" s="22">
        <f t="shared" si="7"/>
        <v>3.43</v>
      </c>
      <c r="J34" s="22"/>
      <c r="K34" s="28">
        <v>113.761146496815</v>
      </c>
      <c r="L34" s="28">
        <v>117.35838150289</v>
      </c>
      <c r="M34" s="22"/>
      <c r="N34" s="26">
        <f t="shared" si="2"/>
        <v>2.6837606837617813</v>
      </c>
      <c r="O34" s="26">
        <f t="shared" si="3"/>
        <v>2.8360655737707017</v>
      </c>
      <c r="R34" s="24">
        <v>20.315000000000001</v>
      </c>
      <c r="S34" s="24"/>
      <c r="T34" s="24">
        <v>2500</v>
      </c>
      <c r="W34" s="39">
        <v>68382.207999999999</v>
      </c>
      <c r="X34" s="39">
        <v>44503.565999999999</v>
      </c>
      <c r="Y34" s="39">
        <v>171732.02499999999</v>
      </c>
      <c r="Z34" s="40"/>
      <c r="AA34" s="26">
        <f t="shared" si="1"/>
        <v>0.7941894495989793</v>
      </c>
      <c r="AB34" s="26"/>
      <c r="AC34" s="26">
        <f t="shared" si="4"/>
        <v>22.733013624211491</v>
      </c>
      <c r="AD34" s="26">
        <v>22.008451969999999</v>
      </c>
      <c r="AE34" s="28">
        <v>19.6284071</v>
      </c>
      <c r="AF34" s="28">
        <v>24.547174200000001</v>
      </c>
      <c r="AH34" s="28">
        <f t="shared" si="5"/>
        <v>389.14122342631902</v>
      </c>
    </row>
    <row r="35" spans="1:34" x14ac:dyDescent="0.2">
      <c r="A35" s="22">
        <v>371</v>
      </c>
      <c r="B35" s="22" t="s">
        <v>85</v>
      </c>
      <c r="C35" s="22" t="s">
        <v>87</v>
      </c>
      <c r="D35" s="23">
        <v>1</v>
      </c>
      <c r="E35" s="23" t="s">
        <v>46</v>
      </c>
      <c r="F35" s="22">
        <v>3</v>
      </c>
      <c r="G35" s="22">
        <v>27</v>
      </c>
      <c r="H35" s="22">
        <v>29</v>
      </c>
      <c r="I35" s="22">
        <f t="shared" si="7"/>
        <v>3.46</v>
      </c>
      <c r="J35" s="22"/>
      <c r="K35" s="28">
        <v>114.878980891719</v>
      </c>
      <c r="L35" s="28">
        <v>118.41618497109801</v>
      </c>
      <c r="M35" s="22"/>
      <c r="N35" s="26">
        <f t="shared" si="2"/>
        <v>2.683760683760346</v>
      </c>
      <c r="O35" s="26">
        <f t="shared" si="3"/>
        <v>2.8360655737702172</v>
      </c>
      <c r="R35" s="24">
        <v>26.789000000000001</v>
      </c>
      <c r="S35" s="18"/>
      <c r="T35" s="24">
        <v>2500</v>
      </c>
      <c r="W35" s="29">
        <v>183441.492</v>
      </c>
      <c r="X35" s="29">
        <v>205249.62</v>
      </c>
      <c r="Y35" s="29">
        <v>684368.68299999996</v>
      </c>
      <c r="Z35" s="24"/>
      <c r="AA35" s="26">
        <f t="shared" si="1"/>
        <v>0.76928350135350121</v>
      </c>
      <c r="AB35" s="26"/>
      <c r="AC35" s="26">
        <f t="shared" si="4"/>
        <v>21.978287919803066</v>
      </c>
      <c r="AD35" s="26">
        <v>21.226625949999999</v>
      </c>
      <c r="AE35" s="28">
        <v>18.877936479999999</v>
      </c>
      <c r="AF35" s="28">
        <v>23.614730819999998</v>
      </c>
      <c r="AH35" s="28">
        <f t="shared" si="5"/>
        <v>452.57404318022463</v>
      </c>
    </row>
    <row r="36" spans="1:34" x14ac:dyDescent="0.2">
      <c r="A36" s="22">
        <v>371</v>
      </c>
      <c r="B36" s="22" t="s">
        <v>85</v>
      </c>
      <c r="C36" s="22" t="s">
        <v>87</v>
      </c>
      <c r="D36" s="23">
        <v>1</v>
      </c>
      <c r="E36" s="23" t="s">
        <v>46</v>
      </c>
      <c r="F36" s="22">
        <v>3</v>
      </c>
      <c r="G36" s="22">
        <v>32</v>
      </c>
      <c r="H36" s="22">
        <v>34</v>
      </c>
      <c r="I36" s="22">
        <f t="shared" si="7"/>
        <v>3.5100000000000002</v>
      </c>
      <c r="J36" s="22"/>
      <c r="K36" s="28">
        <v>116.74203821656</v>
      </c>
      <c r="L36" s="28">
        <v>120.17919075144501</v>
      </c>
      <c r="M36" s="22"/>
      <c r="N36" s="26">
        <f t="shared" si="2"/>
        <v>2.6837606837600014</v>
      </c>
      <c r="O36" s="26">
        <f t="shared" si="3"/>
        <v>2.8360655737714278</v>
      </c>
      <c r="R36" s="24">
        <v>23.766999999999999</v>
      </c>
      <c r="S36" s="24"/>
      <c r="T36" s="24">
        <v>2500</v>
      </c>
      <c r="W36" s="27">
        <v>126525.702</v>
      </c>
      <c r="X36" s="27">
        <v>81161.603000000003</v>
      </c>
      <c r="Y36" s="27">
        <v>305522.00699999998</v>
      </c>
      <c r="Z36" s="24"/>
      <c r="AA36" s="26">
        <f t="shared" si="1"/>
        <v>0.79010849981461584</v>
      </c>
      <c r="AB36" s="26"/>
      <c r="AC36" s="26">
        <f t="shared" si="4"/>
        <v>22.609348479230782</v>
      </c>
      <c r="AD36" s="26">
        <v>21.86127463</v>
      </c>
      <c r="AE36" s="28">
        <v>19.493734199999999</v>
      </c>
      <c r="AF36" s="28">
        <v>24.34302349</v>
      </c>
      <c r="AH36" s="28">
        <f t="shared" si="5"/>
        <v>321.47162930182282</v>
      </c>
    </row>
    <row r="37" spans="1:34" x14ac:dyDescent="0.2">
      <c r="A37" s="22">
        <v>371</v>
      </c>
      <c r="B37" s="22" t="s">
        <v>85</v>
      </c>
      <c r="C37" s="22" t="s">
        <v>87</v>
      </c>
      <c r="D37" s="23">
        <v>1</v>
      </c>
      <c r="E37" s="23" t="s">
        <v>46</v>
      </c>
      <c r="F37" s="22">
        <v>3</v>
      </c>
      <c r="G37" s="22">
        <v>36</v>
      </c>
      <c r="H37" s="22">
        <v>38</v>
      </c>
      <c r="I37" s="22">
        <f t="shared" si="7"/>
        <v>3.5500000000000003</v>
      </c>
      <c r="J37" s="22"/>
      <c r="K37" s="28">
        <v>118.232484076433</v>
      </c>
      <c r="L37" s="28">
        <v>121.589595375722</v>
      </c>
      <c r="M37" s="22"/>
      <c r="N37" s="26">
        <f t="shared" si="2"/>
        <v>2.6837606837617924</v>
      </c>
      <c r="O37" s="26">
        <f t="shared" si="3"/>
        <v>2.8360655737693987</v>
      </c>
      <c r="R37" s="22">
        <v>16.181000000000001</v>
      </c>
      <c r="S37" s="22"/>
      <c r="T37" s="24">
        <v>2500</v>
      </c>
      <c r="W37" s="39">
        <v>139584.73499999999</v>
      </c>
      <c r="X37" s="39">
        <v>49258.432999999997</v>
      </c>
      <c r="Y37" s="39">
        <v>189273.383</v>
      </c>
      <c r="Z37" s="40"/>
      <c r="AA37" s="26">
        <f t="shared" si="1"/>
        <v>0.79349323781612435</v>
      </c>
      <c r="AB37" s="26"/>
      <c r="AC37" s="26">
        <f t="shared" si="4"/>
        <v>22.711916297458313</v>
      </c>
      <c r="AD37" s="26">
        <v>21.972963289999999</v>
      </c>
      <c r="AE37" s="28">
        <v>19.6424947</v>
      </c>
      <c r="AF37" s="28">
        <v>24.459096349999999</v>
      </c>
      <c r="AH37" s="28">
        <f t="shared" si="5"/>
        <v>264.02377662845657</v>
      </c>
    </row>
    <row r="38" spans="1:34" x14ac:dyDescent="0.2">
      <c r="A38" s="22">
        <v>371</v>
      </c>
      <c r="B38" s="24" t="s">
        <v>85</v>
      </c>
      <c r="C38" s="24" t="s">
        <v>87</v>
      </c>
      <c r="D38" s="23">
        <v>1</v>
      </c>
      <c r="E38" s="23" t="s">
        <v>46</v>
      </c>
      <c r="F38" s="24">
        <v>3</v>
      </c>
      <c r="G38" s="24">
        <v>40</v>
      </c>
      <c r="H38" s="22">
        <v>42</v>
      </c>
      <c r="I38" s="22">
        <f t="shared" si="7"/>
        <v>3.5900000000000003</v>
      </c>
      <c r="J38" s="22"/>
      <c r="K38" s="28">
        <v>119.72292993630499</v>
      </c>
      <c r="L38" s="28">
        <v>123</v>
      </c>
      <c r="M38" s="22" t="s">
        <v>45</v>
      </c>
      <c r="N38" s="26">
        <f t="shared" si="2"/>
        <v>2.6837606837599757</v>
      </c>
      <c r="O38" s="26">
        <f t="shared" si="3"/>
        <v>2.3529411764705865</v>
      </c>
      <c r="R38" s="24">
        <v>17.933999999999997</v>
      </c>
      <c r="S38" s="24"/>
      <c r="T38" s="24">
        <v>2500</v>
      </c>
      <c r="W38" s="27">
        <v>84692.456999999995</v>
      </c>
      <c r="X38" s="27">
        <v>25922.888999999999</v>
      </c>
      <c r="Y38" s="27">
        <v>103086.061</v>
      </c>
      <c r="Z38" s="24"/>
      <c r="AA38" s="26">
        <f t="shared" si="1"/>
        <v>0.79906131318796103</v>
      </c>
      <c r="AB38" s="26"/>
      <c r="AC38" s="26">
        <f t="shared" si="4"/>
        <v>22.880645854180635</v>
      </c>
      <c r="AD38" s="26">
        <v>22.162149930000002</v>
      </c>
      <c r="AE38" s="28">
        <v>19.80976836</v>
      </c>
      <c r="AF38" s="28">
        <v>24.701539019999998</v>
      </c>
      <c r="AH38" s="28">
        <f t="shared" si="5"/>
        <v>212.34300130666989</v>
      </c>
    </row>
    <row r="39" spans="1:34" x14ac:dyDescent="0.2">
      <c r="A39" s="22">
        <v>371</v>
      </c>
      <c r="B39" s="22" t="s">
        <v>85</v>
      </c>
      <c r="C39" s="22" t="s">
        <v>87</v>
      </c>
      <c r="D39" s="23">
        <v>1</v>
      </c>
      <c r="E39" s="23" t="s">
        <v>46</v>
      </c>
      <c r="F39" s="22">
        <v>3</v>
      </c>
      <c r="G39" s="22">
        <v>44</v>
      </c>
      <c r="H39" s="22">
        <v>46</v>
      </c>
      <c r="I39" s="22">
        <f t="shared" si="7"/>
        <v>3.6300000000000003</v>
      </c>
      <c r="J39" s="22"/>
      <c r="K39" s="28">
        <v>121.213375796178</v>
      </c>
      <c r="L39" s="28">
        <v>124.7</v>
      </c>
      <c r="M39" s="22"/>
      <c r="N39" s="26">
        <f t="shared" si="2"/>
        <v>2.6837606837608692</v>
      </c>
      <c r="O39" s="26">
        <f t="shared" si="3"/>
        <v>2.352941176470583</v>
      </c>
      <c r="R39" s="22">
        <v>20.101000000000003</v>
      </c>
      <c r="S39" s="22"/>
      <c r="T39" s="24">
        <v>2500</v>
      </c>
      <c r="W39" s="27">
        <v>127422.465</v>
      </c>
      <c r="X39" s="27">
        <v>45397.578999999998</v>
      </c>
      <c r="Y39" s="27">
        <v>165300.80499999999</v>
      </c>
      <c r="Z39" s="24"/>
      <c r="AA39" s="26">
        <f t="shared" si="1"/>
        <v>0.78453760233870617</v>
      </c>
      <c r="AB39" s="26"/>
      <c r="AC39" s="26">
        <f t="shared" si="4"/>
        <v>22.440533404203215</v>
      </c>
      <c r="AD39" s="26">
        <v>21.689563580000002</v>
      </c>
      <c r="AE39" s="28">
        <v>19.335646690000001</v>
      </c>
      <c r="AF39" s="28">
        <v>24.135890069999999</v>
      </c>
      <c r="AH39" s="28">
        <f t="shared" si="5"/>
        <v>205.65418301370408</v>
      </c>
    </row>
    <row r="40" spans="1:34" x14ac:dyDescent="0.2">
      <c r="A40" s="22">
        <v>371</v>
      </c>
      <c r="B40" s="22" t="s">
        <v>85</v>
      </c>
      <c r="C40" s="22" t="s">
        <v>87</v>
      </c>
      <c r="D40" s="23">
        <v>1</v>
      </c>
      <c r="E40" s="23" t="s">
        <v>46</v>
      </c>
      <c r="F40" s="22">
        <v>3</v>
      </c>
      <c r="G40" s="22">
        <v>52</v>
      </c>
      <c r="H40" s="22">
        <v>54</v>
      </c>
      <c r="I40" s="22">
        <f t="shared" si="7"/>
        <v>3.71</v>
      </c>
      <c r="J40" s="22"/>
      <c r="K40" s="28">
        <v>124.194267515923</v>
      </c>
      <c r="L40" s="28">
        <v>128.1</v>
      </c>
      <c r="M40" s="22"/>
      <c r="N40" s="26">
        <f t="shared" si="2"/>
        <v>2.6837606837600014</v>
      </c>
      <c r="O40" s="26">
        <f t="shared" si="3"/>
        <v>2.3529411764705666</v>
      </c>
      <c r="R40" s="22">
        <v>20.306000000000001</v>
      </c>
      <c r="S40" s="22"/>
      <c r="T40" s="24">
        <v>2500</v>
      </c>
      <c r="W40" s="39">
        <v>115124.902</v>
      </c>
      <c r="X40" s="39">
        <v>29102.409</v>
      </c>
      <c r="Y40" s="39">
        <v>67262.252999999997</v>
      </c>
      <c r="Z40" s="40"/>
      <c r="AA40" s="26">
        <f t="shared" si="1"/>
        <v>0.6979970832046295</v>
      </c>
      <c r="AB40" s="26"/>
      <c r="AC40" s="26">
        <f t="shared" si="4"/>
        <v>19.818093430443316</v>
      </c>
      <c r="AD40" s="26">
        <v>19.066296349999998</v>
      </c>
      <c r="AE40" s="28">
        <v>16.71883665</v>
      </c>
      <c r="AF40" s="28">
        <v>21.424037200000001</v>
      </c>
      <c r="AH40" s="28">
        <f t="shared" si="5"/>
        <v>103.05383445483618</v>
      </c>
    </row>
    <row r="41" spans="1:34" x14ac:dyDescent="0.2">
      <c r="A41" s="22">
        <v>371</v>
      </c>
      <c r="B41" s="22" t="s">
        <v>85</v>
      </c>
      <c r="C41" s="22" t="s">
        <v>87</v>
      </c>
      <c r="D41" s="23">
        <v>1</v>
      </c>
      <c r="E41" s="23" t="s">
        <v>46</v>
      </c>
      <c r="F41" s="22">
        <v>3</v>
      </c>
      <c r="G41" s="22">
        <v>56</v>
      </c>
      <c r="H41" s="22">
        <v>58</v>
      </c>
      <c r="I41" s="22">
        <f t="shared" si="7"/>
        <v>3.75</v>
      </c>
      <c r="J41" s="22"/>
      <c r="K41" s="28">
        <v>125.68471337579599</v>
      </c>
      <c r="L41" s="28">
        <v>129.80000000000001</v>
      </c>
      <c r="M41" s="22"/>
      <c r="N41" s="26">
        <f t="shared" si="2"/>
        <v>2.6837606837608843</v>
      </c>
      <c r="O41" s="26">
        <f t="shared" si="3"/>
        <v>2.3529411764706061</v>
      </c>
      <c r="R41" s="24">
        <v>24.056999999999999</v>
      </c>
      <c r="S41" s="18"/>
      <c r="T41" s="24">
        <v>2500</v>
      </c>
      <c r="W41" s="29">
        <v>168029.53400000001</v>
      </c>
      <c r="X41" s="29">
        <v>81270.873999999996</v>
      </c>
      <c r="Y41" s="29">
        <v>177876.103</v>
      </c>
      <c r="Z41" s="24"/>
      <c r="AA41" s="26">
        <f t="shared" si="1"/>
        <v>0.68639080825550203</v>
      </c>
      <c r="AB41" s="26"/>
      <c r="AC41" s="26">
        <f t="shared" si="4"/>
        <v>19.466388128954605</v>
      </c>
      <c r="AD41" s="26">
        <v>18.721026699999999</v>
      </c>
      <c r="AE41" s="28">
        <v>16.39318192</v>
      </c>
      <c r="AF41" s="28">
        <v>21.05232011</v>
      </c>
      <c r="AH41" s="28">
        <f t="shared" si="5"/>
        <v>160.27251967174348</v>
      </c>
    </row>
    <row r="42" spans="1:34" x14ac:dyDescent="0.2">
      <c r="A42" s="22">
        <v>371</v>
      </c>
      <c r="B42" s="22" t="s">
        <v>85</v>
      </c>
      <c r="C42" s="22" t="s">
        <v>87</v>
      </c>
      <c r="D42" s="23">
        <v>1</v>
      </c>
      <c r="E42" s="23" t="s">
        <v>46</v>
      </c>
      <c r="F42" s="22">
        <v>3</v>
      </c>
      <c r="G42" s="22">
        <v>64</v>
      </c>
      <c r="H42" s="22">
        <v>66</v>
      </c>
      <c r="I42" s="22">
        <f t="shared" si="7"/>
        <v>3.83</v>
      </c>
      <c r="J42" s="22"/>
      <c r="K42" s="28">
        <v>128.665605095541</v>
      </c>
      <c r="L42" s="28">
        <v>133.19999999999999</v>
      </c>
      <c r="M42" s="22"/>
      <c r="N42" s="26">
        <f t="shared" si="2"/>
        <v>2.6837606837599757</v>
      </c>
      <c r="O42" s="26">
        <f t="shared" si="3"/>
        <v>2.3529411764705666</v>
      </c>
      <c r="R42" s="22">
        <v>20.677999999999997</v>
      </c>
      <c r="S42" s="22"/>
      <c r="T42" s="24">
        <v>2500</v>
      </c>
      <c r="W42" s="27">
        <v>86617.807000000001</v>
      </c>
      <c r="X42" s="27">
        <v>55221.504999999997</v>
      </c>
      <c r="Y42" s="27">
        <v>101405.845</v>
      </c>
      <c r="Z42" s="24"/>
      <c r="AA42" s="26">
        <f t="shared" si="1"/>
        <v>0.64743382940463456</v>
      </c>
      <c r="AB42" s="26"/>
      <c r="AC42" s="26">
        <f t="shared" si="4"/>
        <v>18.285873618322256</v>
      </c>
      <c r="AD42" s="26">
        <v>17.544852899999999</v>
      </c>
      <c r="AE42" s="28">
        <v>15.216590569999999</v>
      </c>
      <c r="AF42" s="28">
        <v>19.891200049999998</v>
      </c>
      <c r="AH42" s="28">
        <f t="shared" si="5"/>
        <v>218.62100870032728</v>
      </c>
    </row>
    <row r="43" spans="1:34" x14ac:dyDescent="0.2">
      <c r="A43" s="22">
        <v>371</v>
      </c>
      <c r="B43" s="24" t="s">
        <v>85</v>
      </c>
      <c r="C43" s="24" t="s">
        <v>87</v>
      </c>
      <c r="D43" s="23">
        <v>1</v>
      </c>
      <c r="E43" s="23" t="s">
        <v>46</v>
      </c>
      <c r="F43" s="24">
        <v>3</v>
      </c>
      <c r="G43" s="24">
        <v>68</v>
      </c>
      <c r="H43" s="22">
        <v>70</v>
      </c>
      <c r="I43" s="22">
        <f t="shared" si="7"/>
        <v>3.87</v>
      </c>
      <c r="J43" s="22"/>
      <c r="K43" s="28">
        <v>130.156050955414</v>
      </c>
      <c r="L43" s="28">
        <v>134.9</v>
      </c>
      <c r="M43" s="22"/>
      <c r="N43" s="26">
        <f t="shared" si="2"/>
        <v>2.6837606837608972</v>
      </c>
      <c r="O43" s="26">
        <f t="shared" si="3"/>
        <v>2.3529411764705865</v>
      </c>
      <c r="R43" s="24">
        <v>26.823</v>
      </c>
      <c r="S43" s="24"/>
      <c r="T43" s="24">
        <v>2500</v>
      </c>
      <c r="W43" s="27">
        <v>79148.489000000001</v>
      </c>
      <c r="X43" s="27">
        <v>84545.048999999999</v>
      </c>
      <c r="Y43" s="27">
        <v>141228.31</v>
      </c>
      <c r="Z43" s="24"/>
      <c r="AA43" s="26">
        <f t="shared" si="1"/>
        <v>0.62553133206473666</v>
      </c>
      <c r="AB43" s="26"/>
      <c r="AC43" s="26">
        <f t="shared" si="4"/>
        <v>17.622161577719289</v>
      </c>
      <c r="AD43" s="26">
        <v>16.90059334</v>
      </c>
      <c r="AE43" s="28">
        <v>14.54974857</v>
      </c>
      <c r="AF43" s="28">
        <v>19.243631319999999</v>
      </c>
      <c r="AH43" s="28">
        <f t="shared" si="5"/>
        <v>265.86595320321914</v>
      </c>
    </row>
    <row r="44" spans="1:34" x14ac:dyDescent="0.2">
      <c r="A44" s="22">
        <v>371</v>
      </c>
      <c r="B44" s="22" t="s">
        <v>85</v>
      </c>
      <c r="C44" s="22" t="s">
        <v>87</v>
      </c>
      <c r="D44" s="23">
        <v>1</v>
      </c>
      <c r="E44" s="23" t="s">
        <v>46</v>
      </c>
      <c r="F44" s="22">
        <v>3</v>
      </c>
      <c r="G44" s="22">
        <v>76</v>
      </c>
      <c r="H44" s="22">
        <v>78</v>
      </c>
      <c r="I44" s="22">
        <f t="shared" si="7"/>
        <v>3.95</v>
      </c>
      <c r="J44" s="24"/>
      <c r="K44" s="26">
        <v>133.13694267515899</v>
      </c>
      <c r="L44" s="26">
        <v>138.30000000000001</v>
      </c>
      <c r="M44" s="24"/>
      <c r="N44" s="26">
        <f t="shared" si="2"/>
        <v>2.6837606837617671</v>
      </c>
      <c r="O44" s="26">
        <f t="shared" si="3"/>
        <v>2.3529411764706061</v>
      </c>
      <c r="R44" s="22">
        <v>20.373999999999999</v>
      </c>
      <c r="S44" s="22"/>
      <c r="T44" s="24">
        <v>2500</v>
      </c>
      <c r="W44" s="27">
        <v>176785.57800000001</v>
      </c>
      <c r="X44" s="27">
        <v>304735.12699999998</v>
      </c>
      <c r="Y44" s="27">
        <v>428304.685</v>
      </c>
      <c r="Z44" s="24"/>
      <c r="AA44" s="26">
        <f t="shared" si="1"/>
        <v>0.5842857072543286</v>
      </c>
      <c r="AB44" s="26"/>
      <c r="AC44" s="26">
        <f t="shared" si="4"/>
        <v>16.372294159222076</v>
      </c>
      <c r="AD44" s="26">
        <v>15.65650108</v>
      </c>
      <c r="AE44" s="28">
        <v>13.331152360000001</v>
      </c>
      <c r="AF44" s="28">
        <v>18.016885540000001</v>
      </c>
      <c r="AH44" s="28">
        <f t="shared" si="5"/>
        <v>508.79687616842176</v>
      </c>
    </row>
    <row r="45" spans="1:34" x14ac:dyDescent="0.2">
      <c r="A45" s="22">
        <v>371</v>
      </c>
      <c r="B45" s="24" t="s">
        <v>85</v>
      </c>
      <c r="C45" s="24" t="s">
        <v>87</v>
      </c>
      <c r="D45" s="23">
        <v>1</v>
      </c>
      <c r="E45" s="23" t="s">
        <v>46</v>
      </c>
      <c r="F45" s="24">
        <v>3</v>
      </c>
      <c r="G45" s="24">
        <v>80</v>
      </c>
      <c r="H45" s="22">
        <v>82</v>
      </c>
      <c r="I45" s="22">
        <f t="shared" si="7"/>
        <v>3.99</v>
      </c>
      <c r="J45" s="22"/>
      <c r="K45" s="28">
        <v>134.627388535031</v>
      </c>
      <c r="L45" s="28">
        <v>140</v>
      </c>
      <c r="M45" s="22"/>
      <c r="N45" s="26">
        <f t="shared" si="2"/>
        <v>3.4266150746241149</v>
      </c>
      <c r="O45" s="26">
        <f t="shared" si="3"/>
        <v>3.6987951807232298</v>
      </c>
      <c r="R45" s="24">
        <v>25.367999999999999</v>
      </c>
      <c r="S45" s="24"/>
      <c r="T45" s="24">
        <v>2500</v>
      </c>
      <c r="W45" s="27">
        <v>97718.095000000001</v>
      </c>
      <c r="X45" s="27">
        <v>335533.37</v>
      </c>
      <c r="Y45" s="27">
        <v>414386.14199999999</v>
      </c>
      <c r="Z45" s="24"/>
      <c r="AA45" s="26">
        <f t="shared" si="1"/>
        <v>0.55257415678497512</v>
      </c>
      <c r="AB45" s="26"/>
      <c r="AC45" s="26">
        <f t="shared" si="4"/>
        <v>15.411338084393183</v>
      </c>
      <c r="AD45" s="26">
        <v>14.732364090000001</v>
      </c>
      <c r="AE45" s="28">
        <v>12.36654983</v>
      </c>
      <c r="AF45" s="28">
        <v>17.06104208</v>
      </c>
      <c r="AH45" s="28">
        <f t="shared" si="5"/>
        <v>756.29885229357865</v>
      </c>
    </row>
    <row r="46" spans="1:34" x14ac:dyDescent="0.2">
      <c r="A46" s="22">
        <v>371</v>
      </c>
      <c r="B46" s="22" t="s">
        <v>85</v>
      </c>
      <c r="C46" s="22" t="s">
        <v>87</v>
      </c>
      <c r="D46" s="23">
        <v>1</v>
      </c>
      <c r="E46" s="23" t="s">
        <v>46</v>
      </c>
      <c r="F46" s="22">
        <v>3</v>
      </c>
      <c r="G46" s="22">
        <v>100</v>
      </c>
      <c r="H46" s="22">
        <v>102</v>
      </c>
      <c r="I46" s="22">
        <f t="shared" si="7"/>
        <v>4.1900000000000004</v>
      </c>
      <c r="J46" s="22"/>
      <c r="K46" s="28">
        <v>140.46405228758101</v>
      </c>
      <c r="L46" s="28">
        <v>145.40716612377801</v>
      </c>
      <c r="M46" s="22"/>
      <c r="N46" s="26">
        <f t="shared" si="2"/>
        <v>3.4772727272727844</v>
      </c>
      <c r="O46" s="26">
        <f t="shared" si="3"/>
        <v>3.6987951807227661</v>
      </c>
      <c r="R46" s="22">
        <v>26.815000000000001</v>
      </c>
      <c r="S46" s="22"/>
      <c r="T46" s="24">
        <v>2500</v>
      </c>
      <c r="W46" s="29">
        <v>144304.90299999999</v>
      </c>
      <c r="X46" s="29">
        <v>519421.35100000002</v>
      </c>
      <c r="Y46" s="29">
        <v>713539.35400000005</v>
      </c>
      <c r="Z46" s="24"/>
      <c r="AA46" s="26">
        <f t="shared" si="1"/>
        <v>0.57872027154344707</v>
      </c>
      <c r="AB46" s="26"/>
      <c r="AC46" s="26">
        <f t="shared" si="4"/>
        <v>16.203644592225668</v>
      </c>
      <c r="AD46" s="26">
        <v>15.51096244</v>
      </c>
      <c r="AE46" s="28">
        <v>13.20001325</v>
      </c>
      <c r="AF46" s="28">
        <v>17.84071909</v>
      </c>
      <c r="AH46" s="28">
        <f t="shared" si="5"/>
        <v>796.58175637981856</v>
      </c>
    </row>
    <row r="47" spans="1:34" x14ac:dyDescent="0.2">
      <c r="A47" s="22">
        <v>371</v>
      </c>
      <c r="B47" s="22" t="s">
        <v>85</v>
      </c>
      <c r="C47" s="22" t="s">
        <v>87</v>
      </c>
      <c r="D47" s="23">
        <v>1</v>
      </c>
      <c r="E47" s="23" t="s">
        <v>46</v>
      </c>
      <c r="F47" s="22">
        <v>3</v>
      </c>
      <c r="G47" s="22">
        <v>115</v>
      </c>
      <c r="H47" s="22">
        <v>117</v>
      </c>
      <c r="I47" s="22">
        <f t="shared" si="7"/>
        <v>4.34</v>
      </c>
      <c r="J47" s="22"/>
      <c r="K47" s="28">
        <v>144.777777777777</v>
      </c>
      <c r="L47" s="28">
        <v>149.46254071661201</v>
      </c>
      <c r="M47" s="22"/>
      <c r="N47" s="26">
        <f t="shared" si="2"/>
        <v>3.4772727272727941</v>
      </c>
      <c r="O47" s="26">
        <f t="shared" si="3"/>
        <v>3.6987951807232493</v>
      </c>
      <c r="R47" s="24">
        <v>23.044</v>
      </c>
      <c r="S47" s="24"/>
      <c r="T47" s="24">
        <v>2500</v>
      </c>
      <c r="W47" s="29">
        <v>179345.579</v>
      </c>
      <c r="X47" s="29">
        <v>295172.842</v>
      </c>
      <c r="Y47" s="29">
        <v>489570.59600000002</v>
      </c>
      <c r="Z47" s="24"/>
      <c r="AA47" s="26">
        <f t="shared" si="1"/>
        <v>0.62386070694356033</v>
      </c>
      <c r="AB47" s="26"/>
      <c r="AC47" s="26">
        <f t="shared" si="4"/>
        <v>17.571536574047279</v>
      </c>
      <c r="AD47" s="26">
        <v>16.84527666</v>
      </c>
      <c r="AE47" s="28">
        <v>14.52978923</v>
      </c>
      <c r="AF47" s="28">
        <v>19.174712299999999</v>
      </c>
      <c r="AH47" s="28">
        <f t="shared" si="5"/>
        <v>474.69992104233535</v>
      </c>
    </row>
    <row r="48" spans="1:34" x14ac:dyDescent="0.2">
      <c r="A48" s="22">
        <v>371</v>
      </c>
      <c r="B48" s="24" t="s">
        <v>85</v>
      </c>
      <c r="C48" s="24" t="s">
        <v>87</v>
      </c>
      <c r="D48" s="23">
        <v>1</v>
      </c>
      <c r="E48" s="23" t="s">
        <v>46</v>
      </c>
      <c r="F48" s="24">
        <v>3</v>
      </c>
      <c r="G48" s="24">
        <v>135</v>
      </c>
      <c r="H48" s="22">
        <v>137</v>
      </c>
      <c r="I48" s="22">
        <f t="shared" si="7"/>
        <v>4.54</v>
      </c>
      <c r="J48" s="22"/>
      <c r="K48" s="28">
        <v>150.529411764705</v>
      </c>
      <c r="L48" s="28">
        <v>154.86970684038999</v>
      </c>
      <c r="M48" s="22"/>
      <c r="N48" s="26">
        <f t="shared" si="2"/>
        <v>3.0160218835482788</v>
      </c>
      <c r="O48" s="26">
        <v>3.6987951807232493</v>
      </c>
      <c r="R48" s="22">
        <v>29.167999999999999</v>
      </c>
      <c r="S48" s="22"/>
      <c r="T48" s="24">
        <v>2500</v>
      </c>
      <c r="W48" s="27">
        <v>72447.764999999999</v>
      </c>
      <c r="X48" s="27">
        <v>304888.96100000001</v>
      </c>
      <c r="Y48" s="27">
        <v>414903.82699999999</v>
      </c>
      <c r="Z48" s="24"/>
      <c r="AA48" s="26">
        <f t="shared" si="1"/>
        <v>0.57642120609855296</v>
      </c>
      <c r="AB48" s="26"/>
      <c r="AC48" s="26">
        <f t="shared" si="4"/>
        <v>16.133975942380392</v>
      </c>
      <c r="AD48" s="26">
        <v>15.418509800000001</v>
      </c>
      <c r="AE48" s="28">
        <v>13.08602739</v>
      </c>
      <c r="AF48" s="28">
        <v>17.73162718</v>
      </c>
      <c r="AH48" s="28">
        <f t="shared" si="5"/>
        <v>851.56118207489874</v>
      </c>
    </row>
    <row r="49" spans="1:31" x14ac:dyDescent="0.2">
      <c r="A49" s="22"/>
      <c r="B49" s="22"/>
      <c r="C49" s="22"/>
      <c r="D49" s="23"/>
      <c r="E49" s="23"/>
      <c r="F49" s="23"/>
      <c r="G49" s="22"/>
      <c r="H49" s="22"/>
      <c r="I49" s="22"/>
      <c r="J49" s="22"/>
      <c r="K49" s="30"/>
      <c r="L49" s="30"/>
      <c r="M49" s="22"/>
      <c r="N49" s="26"/>
      <c r="O49" s="26"/>
      <c r="R49" s="24"/>
      <c r="S49" s="24"/>
      <c r="T49" s="24"/>
      <c r="W49" s="29"/>
      <c r="X49" s="29"/>
      <c r="Y49" s="29"/>
      <c r="Z49" s="24"/>
      <c r="AA49" s="26"/>
      <c r="AB49" s="26"/>
      <c r="AC49" s="26"/>
      <c r="AD49" s="24"/>
      <c r="AE49" s="26"/>
    </row>
    <row r="50" spans="1:31" x14ac:dyDescent="0.2">
      <c r="A50" s="32" t="s">
        <v>48</v>
      </c>
      <c r="B50" s="22"/>
      <c r="C50" s="22"/>
      <c r="D50" s="23"/>
      <c r="E50" s="23"/>
      <c r="F50" s="23"/>
      <c r="G50" s="22"/>
      <c r="H50" s="22"/>
      <c r="I50" s="22"/>
      <c r="J50" s="22"/>
      <c r="K50" s="30"/>
      <c r="L50" s="30"/>
      <c r="M50" s="22"/>
      <c r="N50" s="26"/>
      <c r="O50" s="26"/>
      <c r="R50" s="24"/>
      <c r="S50" s="24"/>
      <c r="T50" s="24"/>
      <c r="W50" s="29"/>
      <c r="X50" s="29"/>
      <c r="Y50" s="29"/>
      <c r="Z50" s="24"/>
      <c r="AA50" s="26"/>
      <c r="AB50" s="26"/>
      <c r="AC50" s="26"/>
      <c r="AD50" s="24"/>
      <c r="AE50" s="26"/>
    </row>
    <row r="51" spans="1:31" x14ac:dyDescent="0.2">
      <c r="A51" s="22"/>
      <c r="B51" s="22"/>
      <c r="C51" s="22"/>
      <c r="D51" s="23"/>
      <c r="E51" s="23"/>
      <c r="F51" s="23"/>
      <c r="G51" s="22"/>
      <c r="H51" s="22"/>
      <c r="I51" s="22"/>
      <c r="J51" s="22"/>
      <c r="K51" s="30"/>
      <c r="L51" s="30"/>
      <c r="M51" s="22"/>
      <c r="N51" s="26"/>
      <c r="O51" s="26"/>
      <c r="R51" s="24"/>
      <c r="S51" s="18"/>
      <c r="T51" s="24"/>
      <c r="W51" s="29"/>
      <c r="X51" s="29"/>
      <c r="Y51" s="29"/>
      <c r="Z51" s="24"/>
      <c r="AA51" s="26"/>
      <c r="AB51" s="26"/>
      <c r="AC51" s="26"/>
      <c r="AD51" s="24"/>
      <c r="AE51" s="26"/>
    </row>
    <row r="52" spans="1:31" x14ac:dyDescent="0.2">
      <c r="A52" s="21" t="s">
        <v>49</v>
      </c>
    </row>
    <row r="54" spans="1:31" x14ac:dyDescent="0.2">
      <c r="A54" s="46" t="s">
        <v>88</v>
      </c>
      <c r="B54" s="46"/>
      <c r="C54" s="46"/>
      <c r="D54" s="46"/>
      <c r="E54" s="46"/>
      <c r="F54" s="46"/>
    </row>
  </sheetData>
  <mergeCells count="6">
    <mergeCell ref="A2:I2"/>
    <mergeCell ref="K2:L2"/>
    <mergeCell ref="N2:P2"/>
    <mergeCell ref="W2:Y2"/>
    <mergeCell ref="AC2:AF2"/>
    <mergeCell ref="AD3:A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2C47-AB1C-3543-9565-AC9726DAB7FE}">
  <dimension ref="A1:BC51"/>
  <sheetViews>
    <sheetView tabSelected="1" zoomScale="50" workbookViewId="0">
      <selection activeCell="T61" sqref="T61"/>
    </sheetView>
  </sheetViews>
  <sheetFormatPr baseColWidth="10" defaultRowHeight="16" x14ac:dyDescent="0.2"/>
  <cols>
    <col min="37" max="37" width="19.6640625" bestFit="1" customWidth="1"/>
    <col min="38" max="38" width="21.1640625" bestFit="1" customWidth="1"/>
    <col min="39" max="39" width="22.6640625" bestFit="1" customWidth="1"/>
    <col min="40" max="40" width="23.83203125" bestFit="1" customWidth="1"/>
    <col min="41" max="42" width="11.5" bestFit="1" customWidth="1"/>
    <col min="43" max="43" width="24.83203125" bestFit="1" customWidth="1"/>
    <col min="44" max="45" width="11.5" bestFit="1" customWidth="1"/>
    <col min="47" max="47" width="42.6640625" bestFit="1" customWidth="1"/>
    <col min="48" max="48" width="18.6640625" bestFit="1" customWidth="1"/>
    <col min="49" max="49" width="30.5" bestFit="1" customWidth="1"/>
    <col min="50" max="51" width="14" bestFit="1" customWidth="1"/>
    <col min="52" max="52" width="17.1640625" bestFit="1" customWidth="1"/>
    <col min="54" max="54" width="12.1640625" bestFit="1" customWidth="1"/>
  </cols>
  <sheetData>
    <row r="1" spans="1:55" ht="18" x14ac:dyDescent="0.2">
      <c r="A1" s="1" t="s">
        <v>89</v>
      </c>
    </row>
    <row r="2" spans="1:55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3"/>
      <c r="K2" s="2" t="s">
        <v>2</v>
      </c>
      <c r="L2" s="2"/>
      <c r="M2" s="3"/>
      <c r="N2" s="2" t="s">
        <v>3</v>
      </c>
      <c r="O2" s="2"/>
      <c r="P2" s="2"/>
      <c r="Q2" s="3"/>
      <c r="R2" s="3"/>
      <c r="U2" s="2" t="s">
        <v>4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H2" s="33" t="s">
        <v>51</v>
      </c>
      <c r="AI2" s="34"/>
      <c r="AJ2" s="35"/>
      <c r="AK2" s="33" t="s">
        <v>52</v>
      </c>
      <c r="AL2" s="33"/>
      <c r="AM2" s="33"/>
      <c r="AN2" s="33"/>
      <c r="AO2" s="33"/>
      <c r="AP2" s="33"/>
      <c r="AQ2" s="5"/>
      <c r="AR2" s="5"/>
      <c r="AS2" s="5"/>
      <c r="AT2" s="35"/>
      <c r="AU2" s="33" t="s">
        <v>53</v>
      </c>
      <c r="AV2" s="33"/>
      <c r="AW2" s="33"/>
      <c r="AX2" s="33"/>
      <c r="AY2" s="33"/>
      <c r="AZ2" s="33"/>
      <c r="BA2" s="33"/>
      <c r="BB2" s="33"/>
      <c r="BC2" s="33"/>
    </row>
    <row r="3" spans="1:55" x14ac:dyDescent="0.2">
      <c r="A3" s="4"/>
      <c r="B3" s="4"/>
      <c r="C3" s="4"/>
      <c r="D3" s="4"/>
      <c r="E3" s="4"/>
      <c r="F3" s="4"/>
      <c r="G3" s="4"/>
      <c r="H3" s="4"/>
      <c r="I3" s="4"/>
      <c r="J3" s="3"/>
      <c r="K3" s="4"/>
      <c r="L3" s="4"/>
      <c r="M3" s="3"/>
      <c r="N3" s="3"/>
      <c r="O3" s="3"/>
      <c r="P3" s="3"/>
      <c r="Q3" s="3"/>
      <c r="R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H3" s="35" t="s">
        <v>54</v>
      </c>
      <c r="AI3" s="35" t="s">
        <v>55</v>
      </c>
      <c r="AJ3" s="35"/>
      <c r="AK3" s="9" t="s">
        <v>56</v>
      </c>
      <c r="AL3" s="9" t="s">
        <v>55</v>
      </c>
      <c r="AM3" s="9" t="s">
        <v>57</v>
      </c>
      <c r="AN3" s="34" t="s">
        <v>58</v>
      </c>
      <c r="AO3" s="34"/>
      <c r="AP3" s="34"/>
      <c r="AQ3" s="34"/>
      <c r="AR3" s="34"/>
      <c r="AS3" s="34"/>
      <c r="AT3" s="35"/>
      <c r="AU3" s="35" t="s">
        <v>59</v>
      </c>
      <c r="AV3" s="35" t="s">
        <v>60</v>
      </c>
      <c r="AW3" s="35" t="s">
        <v>61</v>
      </c>
      <c r="AX3" s="35"/>
      <c r="AY3" s="35"/>
      <c r="AZ3" s="35"/>
      <c r="BA3" s="34" t="s">
        <v>62</v>
      </c>
      <c r="BB3" s="34"/>
      <c r="BC3" s="34"/>
    </row>
    <row r="4" spans="1:55" x14ac:dyDescent="0.2">
      <c r="A4" s="9" t="s">
        <v>10</v>
      </c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9"/>
      <c r="K4" s="9" t="s">
        <v>19</v>
      </c>
      <c r="L4" s="9" t="s">
        <v>20</v>
      </c>
      <c r="M4" s="9"/>
      <c r="N4" s="9" t="s">
        <v>21</v>
      </c>
      <c r="O4" s="9" t="s">
        <v>22</v>
      </c>
      <c r="P4" s="9" t="s">
        <v>23</v>
      </c>
      <c r="Q4" s="9"/>
      <c r="R4" s="9" t="s">
        <v>24</v>
      </c>
      <c r="U4" s="9">
        <v>744</v>
      </c>
      <c r="V4" s="9">
        <v>1302</v>
      </c>
      <c r="W4" s="9">
        <v>1300</v>
      </c>
      <c r="X4" s="9">
        <v>1298</v>
      </c>
      <c r="Y4" s="9">
        <v>1296</v>
      </c>
      <c r="Z4" s="9">
        <v>1292</v>
      </c>
      <c r="AA4" s="9" t="s">
        <v>63</v>
      </c>
      <c r="AB4" s="9" t="s">
        <v>64</v>
      </c>
      <c r="AC4" s="9" t="s">
        <v>65</v>
      </c>
      <c r="AD4" s="9" t="s">
        <v>66</v>
      </c>
      <c r="AE4" s="9" t="s">
        <v>67</v>
      </c>
      <c r="AF4" s="9">
        <v>1022</v>
      </c>
      <c r="AH4" s="9" t="s">
        <v>68</v>
      </c>
      <c r="AI4" s="9" t="s">
        <v>69</v>
      </c>
      <c r="AJ4" s="9"/>
      <c r="AK4" s="9" t="s">
        <v>70</v>
      </c>
      <c r="AL4" s="9" t="s">
        <v>71</v>
      </c>
      <c r="AM4" s="9" t="s">
        <v>72</v>
      </c>
      <c r="AN4" s="9" t="s">
        <v>73</v>
      </c>
      <c r="AO4" s="11" t="s">
        <v>32</v>
      </c>
      <c r="AP4" s="11" t="s">
        <v>33</v>
      </c>
      <c r="AQ4" s="9" t="s">
        <v>74</v>
      </c>
      <c r="AR4" s="11" t="s">
        <v>32</v>
      </c>
      <c r="AS4" s="11" t="s">
        <v>33</v>
      </c>
      <c r="AT4" s="9"/>
      <c r="AU4" s="9" t="s">
        <v>75</v>
      </c>
      <c r="AV4" s="9" t="s">
        <v>76</v>
      </c>
      <c r="AW4" s="9" t="s">
        <v>77</v>
      </c>
      <c r="AX4" s="9" t="s">
        <v>78</v>
      </c>
      <c r="AY4" s="9" t="s">
        <v>79</v>
      </c>
      <c r="AZ4" s="9" t="s">
        <v>80</v>
      </c>
      <c r="BA4" s="9" t="s">
        <v>81</v>
      </c>
      <c r="BB4" s="9" t="s">
        <v>82</v>
      </c>
      <c r="BC4" s="9" t="s">
        <v>83</v>
      </c>
    </row>
    <row r="5" spans="1:55" ht="17" thickBot="1" x14ac:dyDescent="0.25">
      <c r="A5" s="13"/>
      <c r="B5" s="13"/>
      <c r="C5" s="13"/>
      <c r="D5" s="13"/>
      <c r="E5" s="13"/>
      <c r="F5" s="13"/>
      <c r="G5" s="13" t="s">
        <v>35</v>
      </c>
      <c r="H5" s="13" t="s">
        <v>35</v>
      </c>
      <c r="I5" s="14" t="s">
        <v>36</v>
      </c>
      <c r="J5" s="14"/>
      <c r="K5" s="14" t="s">
        <v>37</v>
      </c>
      <c r="L5" s="14" t="s">
        <v>37</v>
      </c>
      <c r="M5" s="14"/>
      <c r="N5" s="14" t="s">
        <v>38</v>
      </c>
      <c r="O5" s="14" t="s">
        <v>38</v>
      </c>
      <c r="P5" s="14" t="s">
        <v>39</v>
      </c>
      <c r="Q5" s="14"/>
      <c r="R5" s="14" t="s">
        <v>40</v>
      </c>
      <c r="S5" s="14"/>
      <c r="T5" s="14"/>
      <c r="U5" s="14" t="s">
        <v>42</v>
      </c>
      <c r="V5" s="14" t="s">
        <v>42</v>
      </c>
      <c r="W5" s="14" t="s">
        <v>42</v>
      </c>
      <c r="X5" s="14" t="s">
        <v>42</v>
      </c>
      <c r="Y5" s="14" t="s">
        <v>42</v>
      </c>
      <c r="Z5" s="14" t="s">
        <v>42</v>
      </c>
      <c r="AA5" s="14" t="s">
        <v>42</v>
      </c>
      <c r="AB5" s="14" t="s">
        <v>42</v>
      </c>
      <c r="AC5" s="14" t="s">
        <v>42</v>
      </c>
      <c r="AD5" s="14" t="s">
        <v>42</v>
      </c>
      <c r="AE5" s="14" t="s">
        <v>42</v>
      </c>
      <c r="AF5" s="14" t="s">
        <v>42</v>
      </c>
      <c r="AH5" s="14"/>
      <c r="AI5" s="14"/>
      <c r="AJ5" s="14"/>
      <c r="AK5" s="14" t="s">
        <v>43</v>
      </c>
      <c r="AL5" s="14" t="s">
        <v>43</v>
      </c>
      <c r="AM5" s="14" t="s">
        <v>43</v>
      </c>
      <c r="AN5" s="14" t="s">
        <v>43</v>
      </c>
      <c r="AO5" s="14" t="s">
        <v>43</v>
      </c>
      <c r="AP5" s="14" t="s">
        <v>43</v>
      </c>
      <c r="AQ5" s="14" t="s">
        <v>43</v>
      </c>
      <c r="AR5" s="14" t="s">
        <v>43</v>
      </c>
      <c r="AS5" s="14" t="s">
        <v>43</v>
      </c>
      <c r="AT5" s="14"/>
      <c r="AU5" s="14"/>
      <c r="AV5" s="14"/>
      <c r="AW5" s="14"/>
      <c r="AX5" s="14"/>
      <c r="AY5" s="14"/>
      <c r="AZ5" s="14"/>
      <c r="BA5" s="14"/>
      <c r="BB5" s="14"/>
      <c r="BC5" s="14"/>
    </row>
    <row r="6" spans="1:55" x14ac:dyDescent="0.2">
      <c r="A6" s="22">
        <v>371</v>
      </c>
      <c r="B6" s="22" t="s">
        <v>85</v>
      </c>
      <c r="C6" s="22" t="s">
        <v>86</v>
      </c>
      <c r="D6" s="23">
        <v>1</v>
      </c>
      <c r="E6" s="23" t="s">
        <v>46</v>
      </c>
      <c r="F6" s="22">
        <v>1</v>
      </c>
      <c r="G6" s="22">
        <v>6</v>
      </c>
      <c r="H6" s="22">
        <v>8</v>
      </c>
      <c r="I6" s="22">
        <f t="shared" ref="I6:I16" si="0">AVERAGE(G6:H6)/100</f>
        <v>7.0000000000000007E-2</v>
      </c>
      <c r="J6" s="24"/>
      <c r="K6" s="26">
        <v>1.4651162790697601</v>
      </c>
      <c r="L6" s="26">
        <v>1.4651162790697601</v>
      </c>
      <c r="M6" s="24"/>
      <c r="N6" s="26">
        <f>((I7-I6)*100)/(K7-K6)</f>
        <v>4.7777777777777679</v>
      </c>
      <c r="O6" s="26">
        <f>((I7-I6)*100)/(L7-L6)</f>
        <v>4.7777777777777679</v>
      </c>
      <c r="P6" s="24"/>
      <c r="Q6" s="24"/>
      <c r="R6" s="24">
        <v>26.187999999999999</v>
      </c>
      <c r="U6" s="24">
        <v>1025805</v>
      </c>
      <c r="V6" s="24">
        <v>377901</v>
      </c>
      <c r="W6" s="24">
        <v>78358</v>
      </c>
      <c r="X6" s="24">
        <v>63882</v>
      </c>
      <c r="Y6" s="24">
        <v>8356</v>
      </c>
      <c r="Z6" s="24">
        <v>566405</v>
      </c>
      <c r="AA6" s="24">
        <v>26416</v>
      </c>
      <c r="AB6" s="24">
        <v>1801</v>
      </c>
      <c r="AC6" s="24">
        <v>5686</v>
      </c>
      <c r="AD6" s="24">
        <v>825</v>
      </c>
      <c r="AE6" s="24">
        <v>2973</v>
      </c>
      <c r="AF6" s="24">
        <v>5572</v>
      </c>
      <c r="AH6" s="26">
        <f>SUM(X6:Y6,AA6)/SUM(W6:Y6,AA6)</f>
        <v>0.55732944659119155</v>
      </c>
      <c r="AI6" s="26">
        <f>LOG(AH6)</f>
        <v>-0.2538880103186098</v>
      </c>
      <c r="AJ6" s="26">
        <f>AG6*O6</f>
        <v>0</v>
      </c>
      <c r="AK6" s="26">
        <f>(AH6*56.2)-10.78</f>
        <v>20.54191489842497</v>
      </c>
      <c r="AL6" s="26">
        <f>(68.4*AI6)+38.6</f>
        <v>21.234060094207088</v>
      </c>
      <c r="AM6" s="26">
        <f>54.7*AI6+30.7</f>
        <v>16.812325835572043</v>
      </c>
      <c r="AN6" s="28">
        <v>19.89624332</v>
      </c>
      <c r="AO6" s="28">
        <v>14.29313048</v>
      </c>
      <c r="AP6" s="28">
        <v>26.606853229999999</v>
      </c>
      <c r="AQ6" s="28">
        <v>18.084370369999998</v>
      </c>
      <c r="AR6" s="28">
        <v>12.66968142</v>
      </c>
      <c r="AS6" s="28">
        <v>24.280443030000001</v>
      </c>
      <c r="AT6" s="26"/>
      <c r="AU6" s="26">
        <f t="shared" ref="AU6:AU48" si="1">SUM(AB6:AF6)/SUM(Z6,AB6:AF6)</f>
        <v>2.8901248495530312E-2</v>
      </c>
      <c r="AV6" s="26">
        <f t="shared" ref="AV6:AV48" si="2">SUM(W6:Y6)/SUM(W6:AA6)</f>
        <v>0.20257271490966711</v>
      </c>
      <c r="AW6" s="26">
        <f t="shared" ref="AW6:AW48" si="3">(V6/SUM(V6,Z6))*100</f>
        <v>40.018913360711466</v>
      </c>
      <c r="AX6" s="26">
        <f t="shared" ref="AX6:AX48" si="4">V6/Z6</f>
        <v>0.66719220345865593</v>
      </c>
      <c r="AY6" s="26">
        <f t="shared" ref="AY6:AY48" si="5">X6/Z6</f>
        <v>0.11278502131866774</v>
      </c>
      <c r="AZ6" s="26">
        <f>X6/Y6</f>
        <v>7.6450454763044515</v>
      </c>
      <c r="BA6" s="26">
        <f t="shared" ref="BA6:BA48" si="6">(-0.77*AH6)+(3.32*AH6^2)+1.59</f>
        <v>2.19210181808976</v>
      </c>
      <c r="BB6" s="26">
        <f t="shared" ref="BB6:BB48" si="7">(0*(V6/SUM(V6:AA6)))+(1*(W6/SUM(V6:AA6)))+(2*(X6/SUM(V6:AA6)))+(3*(Y6/SUM(V6:AA6)))+(4*(Z6/SUM(V6:AA6)))+(4*(AA6/SUM(V6:AA6)))</f>
        <v>2.3209062906329874</v>
      </c>
      <c r="BC6" s="26">
        <f>ABS(BA6-BB6)</f>
        <v>0.12880447254322736</v>
      </c>
    </row>
    <row r="7" spans="1:55" x14ac:dyDescent="0.2">
      <c r="A7" s="22">
        <v>371</v>
      </c>
      <c r="B7" s="24" t="s">
        <v>85</v>
      </c>
      <c r="C7" s="24" t="s">
        <v>86</v>
      </c>
      <c r="D7" s="23">
        <v>1</v>
      </c>
      <c r="E7" s="23" t="s">
        <v>46</v>
      </c>
      <c r="F7" s="24">
        <v>1</v>
      </c>
      <c r="G7" s="24">
        <v>25</v>
      </c>
      <c r="H7" s="22">
        <v>27</v>
      </c>
      <c r="I7" s="22">
        <f t="shared" si="0"/>
        <v>0.26</v>
      </c>
      <c r="J7" s="24"/>
      <c r="K7" s="26">
        <v>5.4418604651162799</v>
      </c>
      <c r="L7" s="26">
        <v>5.4418604651162799</v>
      </c>
      <c r="M7" s="24"/>
      <c r="N7" s="26">
        <f t="shared" ref="N7:N48" si="8">((I8-I7)*100)/(K8-K7)</f>
        <v>4.7777777777777946</v>
      </c>
      <c r="O7" s="26">
        <f t="shared" ref="O7:O47" si="9">((I8-I7)*100)/(L8-L7)</f>
        <v>4.7777777777777946</v>
      </c>
      <c r="P7" s="24"/>
      <c r="Q7" s="24"/>
      <c r="R7" s="24">
        <v>24.080000000000002</v>
      </c>
      <c r="U7" s="40">
        <v>6625634</v>
      </c>
      <c r="V7" s="40">
        <v>694400</v>
      </c>
      <c r="W7" s="40">
        <v>155655</v>
      </c>
      <c r="X7" s="40">
        <v>135477</v>
      </c>
      <c r="Y7" s="40">
        <v>20257</v>
      </c>
      <c r="Z7" s="40">
        <v>1077918</v>
      </c>
      <c r="AA7" s="40">
        <v>82783</v>
      </c>
      <c r="AB7" s="40">
        <v>124220</v>
      </c>
      <c r="AC7" s="40">
        <v>197706</v>
      </c>
      <c r="AD7" s="40">
        <v>45745</v>
      </c>
      <c r="AE7" s="40">
        <v>0</v>
      </c>
      <c r="AF7" s="40">
        <v>63862</v>
      </c>
      <c r="AH7" s="26">
        <f t="shared" ref="AH7:AH48" si="10">SUM(X7:Y7,AA7)/SUM(W7:Y7,AA7)</f>
        <v>0.60510893721522585</v>
      </c>
      <c r="AI7" s="26">
        <f t="shared" ref="AI7:AI48" si="11">LOG(AH7)</f>
        <v>-0.21816643266566699</v>
      </c>
      <c r="AJ7" s="26">
        <f t="shared" ref="AJ7:AJ48" si="12">AG7*O7</f>
        <v>0</v>
      </c>
      <c r="AK7" s="26">
        <f t="shared" ref="AK7:AK48" si="13">(AH7*56.2)-10.78</f>
        <v>23.227122271495695</v>
      </c>
      <c r="AL7" s="26">
        <f t="shared" ref="AL7:AL48" si="14">(68.4*AI7)+38.6</f>
        <v>23.677416005668377</v>
      </c>
      <c r="AM7" s="26">
        <f t="shared" ref="AM7:AM48" si="15">54.7*AI7+30.7</f>
        <v>18.766296133188014</v>
      </c>
      <c r="AN7" s="28">
        <v>23.084512889999999</v>
      </c>
      <c r="AO7" s="28">
        <v>17.402194130000002</v>
      </c>
      <c r="AP7" s="28">
        <v>29.90551984</v>
      </c>
      <c r="AQ7" s="28">
        <v>21.118659229999999</v>
      </c>
      <c r="AR7" s="28">
        <v>15.494825390000001</v>
      </c>
      <c r="AS7" s="28">
        <v>27.617889810000001</v>
      </c>
      <c r="AT7" s="26"/>
      <c r="AU7" s="26">
        <f t="shared" si="1"/>
        <v>0.28588738554613563</v>
      </c>
      <c r="AV7" s="26">
        <f t="shared" si="2"/>
        <v>0.21152850708856116</v>
      </c>
      <c r="AW7" s="26">
        <f t="shared" si="3"/>
        <v>39.180327683858089</v>
      </c>
      <c r="AX7" s="26">
        <f t="shared" si="4"/>
        <v>0.64420484675086598</v>
      </c>
      <c r="AY7" s="26">
        <f t="shared" si="5"/>
        <v>0.12568395740677862</v>
      </c>
      <c r="AZ7" s="26">
        <f t="shared" ref="AZ7:AZ48" si="16">X7/Y7</f>
        <v>6.6879103519770942</v>
      </c>
      <c r="BA7" s="26">
        <f t="shared" si="6"/>
        <v>2.3397067803247733</v>
      </c>
      <c r="BB7" s="26">
        <f t="shared" si="7"/>
        <v>2.3679703114253932</v>
      </c>
      <c r="BC7" s="26">
        <f t="shared" ref="BC7:BC48" si="17">ABS(BA7-BB7)</f>
        <v>2.8263531100619854E-2</v>
      </c>
    </row>
    <row r="8" spans="1:55" x14ac:dyDescent="0.2">
      <c r="A8" s="22">
        <v>371</v>
      </c>
      <c r="B8" s="22" t="s">
        <v>85</v>
      </c>
      <c r="C8" s="22" t="s">
        <v>86</v>
      </c>
      <c r="D8" s="23">
        <v>1</v>
      </c>
      <c r="E8" s="23" t="s">
        <v>46</v>
      </c>
      <c r="F8" s="22">
        <v>1</v>
      </c>
      <c r="G8" s="22">
        <v>38</v>
      </c>
      <c r="H8" s="22">
        <v>40</v>
      </c>
      <c r="I8" s="22">
        <f t="shared" si="0"/>
        <v>0.39</v>
      </c>
      <c r="J8" s="24"/>
      <c r="K8" s="26">
        <v>8.16279069767441</v>
      </c>
      <c r="L8" s="26">
        <v>8.16279069767441</v>
      </c>
      <c r="M8" s="24"/>
      <c r="N8" s="26">
        <f t="shared" si="8"/>
        <v>4.7777777777779473</v>
      </c>
      <c r="O8" s="26">
        <f t="shared" si="9"/>
        <v>4.7777777777779473</v>
      </c>
      <c r="P8" s="24"/>
      <c r="Q8" s="24"/>
      <c r="R8" s="24">
        <v>25.262</v>
      </c>
      <c r="U8" s="24">
        <v>1649753</v>
      </c>
      <c r="V8" s="24">
        <v>409780</v>
      </c>
      <c r="W8" s="24">
        <v>91652</v>
      </c>
      <c r="X8" s="24">
        <v>79022</v>
      </c>
      <c r="Y8" s="24">
        <v>12924</v>
      </c>
      <c r="Z8" s="24">
        <v>617758</v>
      </c>
      <c r="AA8" s="24">
        <v>38147</v>
      </c>
      <c r="AB8" s="24">
        <v>59904</v>
      </c>
      <c r="AC8" s="24">
        <v>82200</v>
      </c>
      <c r="AD8" s="24">
        <v>14496</v>
      </c>
      <c r="AE8" s="24">
        <v>0</v>
      </c>
      <c r="AF8" s="24">
        <v>19624</v>
      </c>
      <c r="AH8" s="26">
        <f t="shared" si="10"/>
        <v>0.58667839184649029</v>
      </c>
      <c r="AI8" s="26">
        <f t="shared" si="11"/>
        <v>-0.23159990713844844</v>
      </c>
      <c r="AJ8" s="26">
        <f t="shared" si="12"/>
        <v>0</v>
      </c>
      <c r="AK8" s="26">
        <f t="shared" si="13"/>
        <v>22.191325621772755</v>
      </c>
      <c r="AL8" s="26">
        <f t="shared" si="14"/>
        <v>22.758566351730124</v>
      </c>
      <c r="AM8" s="26">
        <f t="shared" si="15"/>
        <v>18.031485079526867</v>
      </c>
      <c r="AN8" s="28">
        <v>21.744192689999998</v>
      </c>
      <c r="AO8" s="28">
        <v>16.016915560000001</v>
      </c>
      <c r="AP8" s="28">
        <v>28.59437264</v>
      </c>
      <c r="AQ8" s="28">
        <v>19.90523142</v>
      </c>
      <c r="AR8" s="28">
        <v>14.38251065</v>
      </c>
      <c r="AS8" s="28">
        <v>26.289047499999999</v>
      </c>
      <c r="AT8" s="26"/>
      <c r="AU8" s="26">
        <f t="shared" si="1"/>
        <v>0.22194961598625662</v>
      </c>
      <c r="AV8" s="26">
        <f t="shared" si="2"/>
        <v>0.21869844419853174</v>
      </c>
      <c r="AW8" s="26">
        <f t="shared" si="3"/>
        <v>39.879790333788137</v>
      </c>
      <c r="AX8" s="26">
        <f t="shared" si="4"/>
        <v>0.6633341858786127</v>
      </c>
      <c r="AY8" s="26">
        <f t="shared" si="5"/>
        <v>0.12791740455000178</v>
      </c>
      <c r="AZ8" s="26">
        <f t="shared" si="16"/>
        <v>6.1143608789848347</v>
      </c>
      <c r="BA8" s="26">
        <f t="shared" si="6"/>
        <v>2.2809735360040211</v>
      </c>
      <c r="BB8" s="26">
        <f t="shared" si="7"/>
        <v>2.3310074658824305</v>
      </c>
      <c r="BC8" s="26">
        <f t="shared" si="17"/>
        <v>5.0033929878409378E-2</v>
      </c>
    </row>
    <row r="9" spans="1:55" x14ac:dyDescent="0.2">
      <c r="A9" s="22">
        <v>371</v>
      </c>
      <c r="B9" s="22" t="s">
        <v>85</v>
      </c>
      <c r="C9" s="22" t="s">
        <v>86</v>
      </c>
      <c r="D9" s="23">
        <v>1</v>
      </c>
      <c r="E9" s="23" t="s">
        <v>46</v>
      </c>
      <c r="F9" s="22">
        <v>1</v>
      </c>
      <c r="G9" s="22">
        <v>47</v>
      </c>
      <c r="H9" s="22">
        <v>49</v>
      </c>
      <c r="I9" s="22">
        <f t="shared" si="0"/>
        <v>0.48</v>
      </c>
      <c r="J9" s="24"/>
      <c r="K9" s="26">
        <v>10.0465116279069</v>
      </c>
      <c r="L9" s="26">
        <v>10.0465116279069</v>
      </c>
      <c r="M9" s="24"/>
      <c r="N9" s="26">
        <f t="shared" si="8"/>
        <v>4.7777777777776711</v>
      </c>
      <c r="O9" s="26">
        <f t="shared" si="9"/>
        <v>4.7777777777776711</v>
      </c>
      <c r="P9" s="24"/>
      <c r="Q9" s="24"/>
      <c r="R9" s="24">
        <v>23.259</v>
      </c>
      <c r="U9" s="24">
        <v>1040414</v>
      </c>
      <c r="V9" s="24">
        <v>836609</v>
      </c>
      <c r="W9" s="24">
        <v>187723</v>
      </c>
      <c r="X9" s="24">
        <v>169152</v>
      </c>
      <c r="Y9" s="24">
        <v>19727</v>
      </c>
      <c r="Z9" s="24">
        <v>1403954</v>
      </c>
      <c r="AA9" s="24">
        <v>75079</v>
      </c>
      <c r="AB9" s="24">
        <v>28965</v>
      </c>
      <c r="AC9" s="24">
        <v>39119</v>
      </c>
      <c r="AD9" s="24">
        <v>6507</v>
      </c>
      <c r="AE9" s="24">
        <v>9589</v>
      </c>
      <c r="AF9" s="24">
        <v>18382</v>
      </c>
      <c r="AH9" s="26">
        <f t="shared" si="10"/>
        <v>0.5843903108609837</v>
      </c>
      <c r="AI9" s="26">
        <f t="shared" si="11"/>
        <v>-0.23329699324166386</v>
      </c>
      <c r="AJ9" s="26">
        <f t="shared" si="12"/>
        <v>0</v>
      </c>
      <c r="AK9" s="26">
        <f t="shared" si="13"/>
        <v>22.062735470387281</v>
      </c>
      <c r="AL9" s="26">
        <f t="shared" si="14"/>
        <v>22.64248566227019</v>
      </c>
      <c r="AM9" s="26">
        <f t="shared" si="15"/>
        <v>17.938654469680984</v>
      </c>
      <c r="AN9" s="28">
        <v>21.744478350000001</v>
      </c>
      <c r="AO9" s="28">
        <v>15.863031250000001</v>
      </c>
      <c r="AP9" s="28">
        <v>28.483043460000001</v>
      </c>
      <c r="AQ9" s="28">
        <v>19.754328210000001</v>
      </c>
      <c r="AR9" s="28">
        <v>14.331045830000001</v>
      </c>
      <c r="AS9" s="28">
        <v>25.825907409999999</v>
      </c>
      <c r="AT9" s="26"/>
      <c r="AU9" s="26">
        <f t="shared" si="1"/>
        <v>6.8078931786984015E-2</v>
      </c>
      <c r="AV9" s="26">
        <f t="shared" si="2"/>
        <v>0.20295047247977108</v>
      </c>
      <c r="AW9" s="26">
        <f t="shared" si="3"/>
        <v>37.339231255715639</v>
      </c>
      <c r="AX9" s="26">
        <f t="shared" si="4"/>
        <v>0.59589487974677235</v>
      </c>
      <c r="AY9" s="26">
        <f t="shared" si="5"/>
        <v>0.12048257991358691</v>
      </c>
      <c r="AZ9" s="26">
        <f t="shared" si="16"/>
        <v>8.5746438890860244</v>
      </c>
      <c r="BA9" s="26">
        <f t="shared" si="6"/>
        <v>2.2738394182586568</v>
      </c>
      <c r="BB9" s="26">
        <f t="shared" si="7"/>
        <v>2.414840556799458</v>
      </c>
      <c r="BC9" s="26">
        <f t="shared" si="17"/>
        <v>0.14100113854080121</v>
      </c>
    </row>
    <row r="10" spans="1:55" x14ac:dyDescent="0.2">
      <c r="A10" s="22">
        <v>371</v>
      </c>
      <c r="B10" s="22" t="s">
        <v>85</v>
      </c>
      <c r="C10" s="22" t="s">
        <v>86</v>
      </c>
      <c r="D10" s="23">
        <v>1</v>
      </c>
      <c r="E10" s="23" t="s">
        <v>46</v>
      </c>
      <c r="F10" s="22">
        <v>1</v>
      </c>
      <c r="G10" s="22">
        <v>59</v>
      </c>
      <c r="H10" s="22">
        <v>61</v>
      </c>
      <c r="I10" s="22">
        <f t="shared" si="0"/>
        <v>0.6</v>
      </c>
      <c r="J10" s="24"/>
      <c r="K10" s="26">
        <v>12.558139534883701</v>
      </c>
      <c r="L10" s="26">
        <v>12.558139534883701</v>
      </c>
      <c r="M10" s="24"/>
      <c r="N10" s="26">
        <f t="shared" si="8"/>
        <v>4.7777777777778638</v>
      </c>
      <c r="O10" s="26">
        <f t="shared" si="9"/>
        <v>4.7777777777778638</v>
      </c>
      <c r="P10" s="24"/>
      <c r="Q10" s="24"/>
      <c r="R10" s="24">
        <v>25.646000000000001</v>
      </c>
      <c r="U10" s="24">
        <v>1624078</v>
      </c>
      <c r="V10" s="24">
        <v>1734369</v>
      </c>
      <c r="W10" s="24">
        <v>386220</v>
      </c>
      <c r="X10" s="24">
        <v>314792</v>
      </c>
      <c r="Y10" s="24">
        <v>37253</v>
      </c>
      <c r="Z10" s="24">
        <v>2227351</v>
      </c>
      <c r="AA10" s="24">
        <v>133901</v>
      </c>
      <c r="AB10" s="24">
        <v>78120</v>
      </c>
      <c r="AC10" s="24">
        <v>60905</v>
      </c>
      <c r="AD10" s="24">
        <v>16128</v>
      </c>
      <c r="AE10" s="24">
        <v>27960</v>
      </c>
      <c r="AF10" s="24">
        <v>45652</v>
      </c>
      <c r="AH10" s="26">
        <f t="shared" si="10"/>
        <v>0.55717145589257089</v>
      </c>
      <c r="AI10" s="26">
        <f t="shared" si="11"/>
        <v>-0.25401114075109255</v>
      </c>
      <c r="AJ10" s="26">
        <f t="shared" si="12"/>
        <v>0</v>
      </c>
      <c r="AK10" s="26">
        <f t="shared" si="13"/>
        <v>20.533035821162485</v>
      </c>
      <c r="AL10" s="26">
        <f t="shared" si="14"/>
        <v>21.225637972625268</v>
      </c>
      <c r="AM10" s="26">
        <f t="shared" si="15"/>
        <v>16.805590600915238</v>
      </c>
      <c r="AN10" s="28">
        <v>19.951817940000002</v>
      </c>
      <c r="AO10" s="28">
        <v>14.23755148</v>
      </c>
      <c r="AP10" s="28">
        <v>26.657864719999999</v>
      </c>
      <c r="AQ10" s="28">
        <v>18.174810699999998</v>
      </c>
      <c r="AR10" s="28">
        <v>12.516151580000001</v>
      </c>
      <c r="AS10" s="28">
        <v>24.471544779999999</v>
      </c>
      <c r="AT10" s="26"/>
      <c r="AU10" s="26">
        <f t="shared" si="1"/>
        <v>9.3140959140366339E-2</v>
      </c>
      <c r="AV10" s="26">
        <f t="shared" si="2"/>
        <v>0.23818711108859864</v>
      </c>
      <c r="AW10" s="26">
        <f t="shared" si="3"/>
        <v>43.778182203689312</v>
      </c>
      <c r="AX10" s="26">
        <f t="shared" si="4"/>
        <v>0.77866892106363117</v>
      </c>
      <c r="AY10" s="26">
        <f t="shared" si="5"/>
        <v>0.14133021692584599</v>
      </c>
      <c r="AZ10" s="26">
        <f t="shared" si="16"/>
        <v>8.4501114004241273</v>
      </c>
      <c r="BA10" s="26">
        <f t="shared" si="6"/>
        <v>2.1916388827507247</v>
      </c>
      <c r="BB10" s="26">
        <f t="shared" si="7"/>
        <v>2.1871783902226904</v>
      </c>
      <c r="BC10" s="26">
        <f t="shared" si="17"/>
        <v>4.4604925280342655E-3</v>
      </c>
    </row>
    <row r="11" spans="1:55" x14ac:dyDescent="0.2">
      <c r="A11" s="22">
        <v>371</v>
      </c>
      <c r="B11" s="22" t="s">
        <v>85</v>
      </c>
      <c r="C11" s="22" t="s">
        <v>86</v>
      </c>
      <c r="D11" s="23">
        <v>1</v>
      </c>
      <c r="E11" s="23" t="s">
        <v>46</v>
      </c>
      <c r="F11" s="22">
        <v>1</v>
      </c>
      <c r="G11" s="22">
        <v>71</v>
      </c>
      <c r="H11" s="22">
        <v>73</v>
      </c>
      <c r="I11" s="22">
        <f t="shared" si="0"/>
        <v>0.72</v>
      </c>
      <c r="J11" s="24"/>
      <c r="K11" s="26">
        <v>15.0697674418604</v>
      </c>
      <c r="L11" s="26">
        <v>15.0697674418604</v>
      </c>
      <c r="M11" s="24"/>
      <c r="N11" s="26">
        <f t="shared" si="8"/>
        <v>4.7777777777776675</v>
      </c>
      <c r="O11" s="26">
        <f t="shared" si="9"/>
        <v>4.7777777777776675</v>
      </c>
      <c r="P11" s="24"/>
      <c r="Q11" s="24"/>
      <c r="R11" s="24">
        <v>20.774999999999999</v>
      </c>
      <c r="U11" s="24">
        <v>1113609</v>
      </c>
      <c r="V11" s="24">
        <v>2247014</v>
      </c>
      <c r="W11" s="24">
        <v>432007</v>
      </c>
      <c r="X11" s="24">
        <v>300834</v>
      </c>
      <c r="Y11" s="24">
        <v>27631</v>
      </c>
      <c r="Z11" s="24">
        <v>2722183</v>
      </c>
      <c r="AA11" s="24">
        <v>100822</v>
      </c>
      <c r="AB11" s="24">
        <v>78458</v>
      </c>
      <c r="AC11" s="24">
        <v>31597</v>
      </c>
      <c r="AD11" s="24">
        <v>10642</v>
      </c>
      <c r="AE11" s="24">
        <v>14427</v>
      </c>
      <c r="AF11" s="24">
        <v>29618</v>
      </c>
      <c r="AH11" s="26">
        <f t="shared" si="10"/>
        <v>0.49842098052465245</v>
      </c>
      <c r="AI11" s="26">
        <f t="shared" si="11"/>
        <v>-0.30240368477925023</v>
      </c>
      <c r="AJ11" s="26">
        <f t="shared" si="12"/>
        <v>0</v>
      </c>
      <c r="AK11" s="26">
        <f t="shared" si="13"/>
        <v>17.231259105485471</v>
      </c>
      <c r="AL11" s="26">
        <f t="shared" si="14"/>
        <v>17.915587961099284</v>
      </c>
      <c r="AM11" s="26">
        <f t="shared" si="15"/>
        <v>14.158518442575012</v>
      </c>
      <c r="AN11" s="28">
        <v>16.133945279999999</v>
      </c>
      <c r="AO11" s="28">
        <v>10.38222906</v>
      </c>
      <c r="AP11" s="28">
        <v>22.388230589999999</v>
      </c>
      <c r="AQ11" s="28">
        <v>14.30481573</v>
      </c>
      <c r="AR11" s="28">
        <v>8.864509</v>
      </c>
      <c r="AS11" s="28">
        <v>20.492394440000002</v>
      </c>
      <c r="AT11" s="26"/>
      <c r="AU11" s="26">
        <f t="shared" si="1"/>
        <v>5.706487006070473E-2</v>
      </c>
      <c r="AV11" s="26">
        <f t="shared" si="2"/>
        <v>0.2122162357955695</v>
      </c>
      <c r="AW11" s="26">
        <f t="shared" si="3"/>
        <v>45.218855279836959</v>
      </c>
      <c r="AX11" s="26">
        <f t="shared" si="4"/>
        <v>0.82544560744079287</v>
      </c>
      <c r="AY11" s="26">
        <f t="shared" si="5"/>
        <v>0.11051204125512502</v>
      </c>
      <c r="AZ11" s="26">
        <f>X11/Y11</f>
        <v>10.887553834461293</v>
      </c>
      <c r="BA11" s="26">
        <f t="shared" si="6"/>
        <v>2.0309817781021753</v>
      </c>
      <c r="BB11" s="26">
        <f t="shared" si="7"/>
        <v>2.1282235063907997</v>
      </c>
      <c r="BC11" s="26">
        <f t="shared" si="17"/>
        <v>9.7241728288624429E-2</v>
      </c>
    </row>
    <row r="12" spans="1:55" x14ac:dyDescent="0.2">
      <c r="A12" s="22">
        <v>371</v>
      </c>
      <c r="B12" s="22" t="s">
        <v>85</v>
      </c>
      <c r="C12" s="22" t="s">
        <v>86</v>
      </c>
      <c r="D12" s="23">
        <v>1</v>
      </c>
      <c r="E12" s="23" t="s">
        <v>46</v>
      </c>
      <c r="F12" s="22">
        <v>1</v>
      </c>
      <c r="G12" s="22">
        <v>83</v>
      </c>
      <c r="H12" s="22">
        <v>85</v>
      </c>
      <c r="I12" s="22">
        <f t="shared" si="0"/>
        <v>0.84</v>
      </c>
      <c r="J12" s="22"/>
      <c r="K12" s="28">
        <v>17.581395348837201</v>
      </c>
      <c r="L12" s="28">
        <v>17.581395348837201</v>
      </c>
      <c r="M12" s="22"/>
      <c r="N12" s="26">
        <f t="shared" si="8"/>
        <v>2.9733538868091363</v>
      </c>
      <c r="O12" s="26">
        <f t="shared" si="9"/>
        <v>2.5724541345386842</v>
      </c>
      <c r="P12" s="22"/>
      <c r="Q12" s="23"/>
      <c r="R12" s="23">
        <v>25.071999999999999</v>
      </c>
      <c r="U12" s="24">
        <v>1953456</v>
      </c>
      <c r="V12" s="24">
        <v>10496717</v>
      </c>
      <c r="W12" s="24">
        <v>1881310</v>
      </c>
      <c r="X12" s="24">
        <v>1046677</v>
      </c>
      <c r="Y12" s="24">
        <v>148192</v>
      </c>
      <c r="Z12" s="24">
        <v>9550713</v>
      </c>
      <c r="AA12" s="24">
        <v>405589</v>
      </c>
      <c r="AB12" s="24">
        <v>124322</v>
      </c>
      <c r="AC12" s="24">
        <v>166579</v>
      </c>
      <c r="AD12" s="24">
        <v>50912</v>
      </c>
      <c r="AE12" s="24">
        <v>90948</v>
      </c>
      <c r="AF12" s="24">
        <v>164944</v>
      </c>
      <c r="AH12" s="26">
        <f t="shared" si="10"/>
        <v>0.45966819156244759</v>
      </c>
      <c r="AI12" s="26">
        <f t="shared" si="11"/>
        <v>-0.33755554781997371</v>
      </c>
      <c r="AJ12" s="26">
        <f t="shared" si="12"/>
        <v>0</v>
      </c>
      <c r="AK12" s="26">
        <f t="shared" si="13"/>
        <v>15.053352365809557</v>
      </c>
      <c r="AL12" s="26">
        <f t="shared" si="14"/>
        <v>15.511200529113797</v>
      </c>
      <c r="AM12" s="26">
        <f t="shared" si="15"/>
        <v>12.235711534247436</v>
      </c>
      <c r="AN12" s="28">
        <v>13.67150028</v>
      </c>
      <c r="AO12" s="28">
        <v>8.0464879800000002</v>
      </c>
      <c r="AP12" s="28">
        <v>19.729186760000001</v>
      </c>
      <c r="AQ12" s="28">
        <v>11.80395624</v>
      </c>
      <c r="AR12" s="28">
        <v>6.6202768599999997</v>
      </c>
      <c r="AS12" s="28">
        <v>17.805904900000002</v>
      </c>
      <c r="AT12" s="26"/>
      <c r="AU12" s="26">
        <f t="shared" si="1"/>
        <v>5.889637182859437E-2</v>
      </c>
      <c r="AV12" s="26">
        <f t="shared" si="2"/>
        <v>0.23603940032600085</v>
      </c>
      <c r="AW12" s="26">
        <f t="shared" si="3"/>
        <v>52.359414648161881</v>
      </c>
      <c r="AX12" s="26">
        <f t="shared" si="4"/>
        <v>1.099050615383375</v>
      </c>
      <c r="AY12" s="26">
        <f t="shared" si="5"/>
        <v>0.10959150379662753</v>
      </c>
      <c r="AZ12" s="26">
        <f t="shared" si="16"/>
        <v>7.0629791081839777</v>
      </c>
      <c r="BA12" s="26">
        <f t="shared" si="6"/>
        <v>1.9375543823267616</v>
      </c>
      <c r="BB12" s="26">
        <f t="shared" si="7"/>
        <v>1.8804061234896321</v>
      </c>
      <c r="BC12" s="26">
        <f t="shared" si="17"/>
        <v>5.7148258837129484E-2</v>
      </c>
    </row>
    <row r="13" spans="1:55" x14ac:dyDescent="0.2">
      <c r="A13" s="22">
        <v>371</v>
      </c>
      <c r="B13" s="22" t="s">
        <v>85</v>
      </c>
      <c r="C13" s="22" t="s">
        <v>86</v>
      </c>
      <c r="D13" s="23">
        <v>1</v>
      </c>
      <c r="E13" s="23" t="s">
        <v>46</v>
      </c>
      <c r="F13" s="22">
        <v>1</v>
      </c>
      <c r="G13" s="22">
        <v>92</v>
      </c>
      <c r="H13" s="22">
        <v>94</v>
      </c>
      <c r="I13" s="22">
        <f t="shared" si="0"/>
        <v>0.93</v>
      </c>
      <c r="J13" s="24"/>
      <c r="K13" s="26">
        <v>20.608280254777</v>
      </c>
      <c r="L13" s="26">
        <v>21.08</v>
      </c>
      <c r="M13" s="24"/>
      <c r="N13" s="26">
        <f t="shared" si="8"/>
        <v>2.6837606837606298</v>
      </c>
      <c r="O13" s="26">
        <f t="shared" si="9"/>
        <v>2.2727272727272667</v>
      </c>
      <c r="P13" s="22"/>
      <c r="Q13" s="23"/>
      <c r="R13" s="23">
        <v>30.934999999999999</v>
      </c>
      <c r="U13" s="24">
        <v>987129</v>
      </c>
      <c r="V13" s="24">
        <v>9697923</v>
      </c>
      <c r="W13" s="24">
        <v>1634006</v>
      </c>
      <c r="X13" s="24">
        <v>855638</v>
      </c>
      <c r="Y13" s="24">
        <v>99841</v>
      </c>
      <c r="Z13" s="24">
        <v>8704253</v>
      </c>
      <c r="AA13" s="24">
        <v>275740</v>
      </c>
      <c r="AB13" s="24">
        <v>73880</v>
      </c>
      <c r="AC13" s="24">
        <v>102872</v>
      </c>
      <c r="AD13" s="24">
        <v>27595</v>
      </c>
      <c r="AE13" s="24">
        <v>45471</v>
      </c>
      <c r="AF13" s="24">
        <v>96899</v>
      </c>
      <c r="AH13" s="26">
        <f t="shared" si="10"/>
        <v>0.42971110471254437</v>
      </c>
      <c r="AI13" s="26">
        <f t="shared" si="11"/>
        <v>-0.36682342301364013</v>
      </c>
      <c r="AJ13" s="26">
        <f t="shared" si="12"/>
        <v>0</v>
      </c>
      <c r="AK13" s="26">
        <f t="shared" si="13"/>
        <v>13.369764084844997</v>
      </c>
      <c r="AL13" s="26">
        <f t="shared" si="14"/>
        <v>13.509277865867016</v>
      </c>
      <c r="AM13" s="26">
        <f t="shared" si="15"/>
        <v>10.634758761153883</v>
      </c>
      <c r="AN13" s="28">
        <v>11.58199529</v>
      </c>
      <c r="AO13" s="28">
        <v>5.9912186399999996</v>
      </c>
      <c r="AP13" s="28">
        <v>17.678985149999999</v>
      </c>
      <c r="AQ13" s="28">
        <v>10.12772131</v>
      </c>
      <c r="AR13" s="28">
        <v>4.6991020800000003</v>
      </c>
      <c r="AS13" s="28">
        <v>15.8863687</v>
      </c>
      <c r="AT13" s="26"/>
      <c r="AU13" s="26">
        <f t="shared" si="1"/>
        <v>3.8307164867412001E-2</v>
      </c>
      <c r="AV13" s="26">
        <f t="shared" si="2"/>
        <v>0.22382038325324616</v>
      </c>
      <c r="AW13" s="26">
        <f t="shared" si="3"/>
        <v>52.699870928307611</v>
      </c>
      <c r="AX13" s="26">
        <f t="shared" si="4"/>
        <v>1.1141591357696059</v>
      </c>
      <c r="AY13" s="26">
        <f t="shared" si="5"/>
        <v>9.8301140833107675E-2</v>
      </c>
      <c r="AZ13" s="26">
        <f t="shared" si="16"/>
        <v>8.5700063100329515</v>
      </c>
      <c r="BA13" s="26">
        <f t="shared" si="6"/>
        <v>1.8721658726354149</v>
      </c>
      <c r="BB13" s="26">
        <f t="shared" si="7"/>
        <v>1.8603484741741598</v>
      </c>
      <c r="BC13" s="26">
        <f t="shared" si="17"/>
        <v>1.1817398461255069E-2</v>
      </c>
    </row>
    <row r="14" spans="1:55" x14ac:dyDescent="0.2">
      <c r="A14" s="22">
        <v>371</v>
      </c>
      <c r="B14" s="22" t="s">
        <v>85</v>
      </c>
      <c r="C14" s="22" t="s">
        <v>86</v>
      </c>
      <c r="D14" s="23">
        <v>1</v>
      </c>
      <c r="E14" s="23" t="s">
        <v>46</v>
      </c>
      <c r="F14" s="22">
        <v>1</v>
      </c>
      <c r="G14" s="22">
        <v>97</v>
      </c>
      <c r="H14" s="22">
        <v>99</v>
      </c>
      <c r="I14" s="22">
        <f t="shared" si="0"/>
        <v>0.98</v>
      </c>
      <c r="J14" s="22"/>
      <c r="K14" s="28">
        <v>22.471337579617799</v>
      </c>
      <c r="L14" s="28">
        <v>23.28</v>
      </c>
      <c r="M14" s="22"/>
      <c r="N14" s="26">
        <f t="shared" si="8"/>
        <v>2.6837606837607053</v>
      </c>
      <c r="O14" s="26">
        <f t="shared" si="9"/>
        <v>2.2727272727272751</v>
      </c>
      <c r="P14" s="22"/>
      <c r="Q14" s="23"/>
      <c r="R14" s="23">
        <v>26.946999999999999</v>
      </c>
      <c r="U14" s="24">
        <v>1614047</v>
      </c>
      <c r="V14" s="24">
        <v>9126892</v>
      </c>
      <c r="W14" s="24">
        <v>1613557</v>
      </c>
      <c r="X14" s="24">
        <v>901414</v>
      </c>
      <c r="Y14" s="24">
        <v>124301</v>
      </c>
      <c r="Z14" s="24">
        <v>8071733</v>
      </c>
      <c r="AA14" s="24">
        <v>326840</v>
      </c>
      <c r="AB14" s="24">
        <v>108355</v>
      </c>
      <c r="AC14" s="24">
        <v>138805</v>
      </c>
      <c r="AD14" s="24">
        <v>43674</v>
      </c>
      <c r="AE14" s="24">
        <v>73372</v>
      </c>
      <c r="AF14" s="24">
        <v>133522</v>
      </c>
      <c r="AH14" s="26">
        <f t="shared" si="10"/>
        <v>0.45600267285928514</v>
      </c>
      <c r="AI14" s="26">
        <f t="shared" si="11"/>
        <v>-0.3410326117113624</v>
      </c>
      <c r="AJ14" s="26">
        <f t="shared" si="12"/>
        <v>0</v>
      </c>
      <c r="AK14" s="26">
        <f t="shared" si="13"/>
        <v>14.847350214691827</v>
      </c>
      <c r="AL14" s="26">
        <f t="shared" si="14"/>
        <v>15.273369358942812</v>
      </c>
      <c r="AM14" s="26">
        <f t="shared" si="15"/>
        <v>12.045516139388475</v>
      </c>
      <c r="AN14" s="28">
        <v>13.31939695</v>
      </c>
      <c r="AO14" s="28">
        <v>7.7835150300000002</v>
      </c>
      <c r="AP14" s="28">
        <v>19.72081348</v>
      </c>
      <c r="AQ14" s="28">
        <v>11.74610831</v>
      </c>
      <c r="AR14" s="28">
        <v>6.3865440900000001</v>
      </c>
      <c r="AS14" s="28">
        <v>17.78632919</v>
      </c>
      <c r="AT14" s="26"/>
      <c r="AU14" s="26">
        <f t="shared" si="1"/>
        <v>5.8081599297785474E-2</v>
      </c>
      <c r="AV14" s="26">
        <f t="shared" si="2"/>
        <v>0.23911116708016827</v>
      </c>
      <c r="AW14" s="26">
        <f t="shared" si="3"/>
        <v>53.06756790150375</v>
      </c>
      <c r="AX14" s="26">
        <f t="shared" si="4"/>
        <v>1.1307227332717769</v>
      </c>
      <c r="AY14" s="26">
        <f t="shared" si="5"/>
        <v>0.11167539857921464</v>
      </c>
      <c r="AZ14" s="26">
        <f t="shared" si="16"/>
        <v>7.2518644258694618</v>
      </c>
      <c r="BA14" s="26">
        <f t="shared" si="6"/>
        <v>1.9292335549123272</v>
      </c>
      <c r="BB14" s="26">
        <f t="shared" si="7"/>
        <v>1.8539086326789187</v>
      </c>
      <c r="BC14" s="26">
        <f t="shared" si="17"/>
        <v>7.5324922233408476E-2</v>
      </c>
    </row>
    <row r="15" spans="1:55" x14ac:dyDescent="0.2">
      <c r="A15" s="22">
        <v>371</v>
      </c>
      <c r="B15" s="22" t="s">
        <v>85</v>
      </c>
      <c r="C15" s="22" t="s">
        <v>86</v>
      </c>
      <c r="D15" s="23">
        <v>1</v>
      </c>
      <c r="E15" s="23" t="s">
        <v>46</v>
      </c>
      <c r="F15" s="22">
        <v>1</v>
      </c>
      <c r="G15" s="22">
        <v>105</v>
      </c>
      <c r="H15" s="22">
        <v>107</v>
      </c>
      <c r="I15" s="22">
        <f t="shared" si="0"/>
        <v>1.06</v>
      </c>
      <c r="J15" s="22"/>
      <c r="K15" s="28">
        <v>25.452229299363001</v>
      </c>
      <c r="L15" s="28">
        <v>26.8</v>
      </c>
      <c r="M15" s="22"/>
      <c r="N15" s="26">
        <f t="shared" si="8"/>
        <v>2.6837606837607026</v>
      </c>
      <c r="O15" s="26">
        <f t="shared" si="9"/>
        <v>2.2727272727272716</v>
      </c>
      <c r="P15" s="22"/>
      <c r="Q15" s="23"/>
      <c r="R15" s="23">
        <v>22.632000000000001</v>
      </c>
      <c r="U15" s="24">
        <v>970645</v>
      </c>
      <c r="V15" s="24">
        <v>4598120</v>
      </c>
      <c r="W15" s="24">
        <v>676169</v>
      </c>
      <c r="X15" s="24">
        <v>371226</v>
      </c>
      <c r="Y15" s="24">
        <v>48458</v>
      </c>
      <c r="Z15" s="24">
        <v>4367670</v>
      </c>
      <c r="AA15" s="24">
        <v>130331</v>
      </c>
      <c r="AB15" s="24">
        <v>57349</v>
      </c>
      <c r="AC15" s="24">
        <v>65726</v>
      </c>
      <c r="AD15" s="24">
        <v>18433</v>
      </c>
      <c r="AE15" s="24">
        <v>30159</v>
      </c>
      <c r="AF15" s="24">
        <v>78335</v>
      </c>
      <c r="AH15" s="26">
        <f t="shared" si="10"/>
        <v>0.44855829141466536</v>
      </c>
      <c r="AI15" s="26">
        <f t="shared" si="11"/>
        <v>-0.34818111116004324</v>
      </c>
      <c r="AJ15" s="26">
        <f t="shared" si="12"/>
        <v>0</v>
      </c>
      <c r="AK15" s="26">
        <f t="shared" si="13"/>
        <v>14.428975977504196</v>
      </c>
      <c r="AL15" s="26">
        <f t="shared" si="14"/>
        <v>14.784411996653041</v>
      </c>
      <c r="AM15" s="26">
        <f t="shared" si="15"/>
        <v>11.654493219545632</v>
      </c>
      <c r="AN15" s="28">
        <v>12.89903748</v>
      </c>
      <c r="AO15" s="28">
        <v>7.1279146999999998</v>
      </c>
      <c r="AP15" s="28">
        <v>18.94673951</v>
      </c>
      <c r="AQ15" s="28">
        <v>11.278796030000001</v>
      </c>
      <c r="AR15" s="28">
        <v>5.6538725300000001</v>
      </c>
      <c r="AS15" s="28">
        <v>17.264505809999999</v>
      </c>
      <c r="AT15" s="26"/>
      <c r="AU15" s="26">
        <f t="shared" si="1"/>
        <v>5.4140268083137995E-2</v>
      </c>
      <c r="AV15" s="26">
        <f t="shared" si="2"/>
        <v>0.19590303929991737</v>
      </c>
      <c r="AW15" s="26">
        <f t="shared" si="3"/>
        <v>51.285162824469452</v>
      </c>
      <c r="AX15" s="26">
        <f t="shared" si="4"/>
        <v>1.0527626858256234</v>
      </c>
      <c r="AY15" s="26">
        <f t="shared" si="5"/>
        <v>8.4994058617065854E-2</v>
      </c>
      <c r="AZ15" s="26">
        <f t="shared" si="16"/>
        <v>7.6607784060423461</v>
      </c>
      <c r="BA15" s="26">
        <f t="shared" si="6"/>
        <v>1.9126091910562293</v>
      </c>
      <c r="BB15" s="26">
        <f t="shared" si="7"/>
        <v>1.9187646083084593</v>
      </c>
      <c r="BC15" s="26">
        <f t="shared" si="17"/>
        <v>6.155417252230011E-3</v>
      </c>
    </row>
    <row r="16" spans="1:55" x14ac:dyDescent="0.2">
      <c r="A16" s="22">
        <v>371</v>
      </c>
      <c r="B16" s="22" t="s">
        <v>85</v>
      </c>
      <c r="C16" s="22" t="s">
        <v>86</v>
      </c>
      <c r="D16" s="23">
        <v>1</v>
      </c>
      <c r="E16" s="23" t="s">
        <v>46</v>
      </c>
      <c r="F16" s="22">
        <v>1</v>
      </c>
      <c r="G16" s="22">
        <v>117</v>
      </c>
      <c r="H16" s="22">
        <v>119</v>
      </c>
      <c r="I16" s="22">
        <f t="shared" si="0"/>
        <v>1.18</v>
      </c>
      <c r="J16" s="22"/>
      <c r="K16" s="28">
        <v>29.9235668789808</v>
      </c>
      <c r="L16" s="28">
        <v>32.08</v>
      </c>
      <c r="M16" s="22"/>
      <c r="N16" s="26">
        <f t="shared" si="8"/>
        <v>2.6837606837606454</v>
      </c>
      <c r="O16" s="26">
        <f t="shared" si="9"/>
        <v>2.2727272727272743</v>
      </c>
      <c r="P16" s="22"/>
      <c r="Q16" s="23"/>
      <c r="R16" s="23">
        <v>28.518000000000001</v>
      </c>
      <c r="U16" s="24">
        <v>884650</v>
      </c>
      <c r="V16" s="24">
        <v>3708147</v>
      </c>
      <c r="W16" s="24">
        <v>520614</v>
      </c>
      <c r="X16" s="24">
        <v>306871</v>
      </c>
      <c r="Y16" s="24">
        <v>43368</v>
      </c>
      <c r="Z16" s="24">
        <v>3808987</v>
      </c>
      <c r="AA16" s="24">
        <v>118000</v>
      </c>
      <c r="AB16" s="24">
        <v>46918</v>
      </c>
      <c r="AC16" s="24">
        <v>48246</v>
      </c>
      <c r="AD16" s="24">
        <v>18234</v>
      </c>
      <c r="AE16" s="24">
        <v>25775</v>
      </c>
      <c r="AF16" s="24">
        <v>70483</v>
      </c>
      <c r="AH16" s="26">
        <f t="shared" si="10"/>
        <v>0.47351729731314968</v>
      </c>
      <c r="AI16" s="26">
        <f t="shared" si="11"/>
        <v>-0.32466415184456388</v>
      </c>
      <c r="AJ16" s="26">
        <f t="shared" si="12"/>
        <v>0</v>
      </c>
      <c r="AK16" s="26">
        <f t="shared" si="13"/>
        <v>15.831672108999014</v>
      </c>
      <c r="AL16" s="26">
        <f t="shared" si="14"/>
        <v>16.39297201383183</v>
      </c>
      <c r="AM16" s="26">
        <f t="shared" si="15"/>
        <v>12.940870894102353</v>
      </c>
      <c r="AN16" s="28">
        <v>14.476271049999999</v>
      </c>
      <c r="AO16" s="28">
        <v>9.0156708800000001</v>
      </c>
      <c r="AP16" s="28">
        <v>21.05746615</v>
      </c>
      <c r="AQ16" s="28">
        <v>12.757060989999999</v>
      </c>
      <c r="AR16" s="28">
        <v>7.49579752</v>
      </c>
      <c r="AS16" s="28">
        <v>18.961616360000001</v>
      </c>
      <c r="AT16" s="26"/>
      <c r="AU16" s="26">
        <f t="shared" si="1"/>
        <v>5.2170844735399485E-2</v>
      </c>
      <c r="AV16" s="26">
        <f t="shared" si="2"/>
        <v>0.18150938755773433</v>
      </c>
      <c r="AW16" s="26">
        <f t="shared" si="3"/>
        <v>49.329265648317566</v>
      </c>
      <c r="AX16" s="26">
        <f t="shared" si="4"/>
        <v>0.97352576944998759</v>
      </c>
      <c r="AY16" s="26">
        <f t="shared" si="5"/>
        <v>8.0564990114169469E-2</v>
      </c>
      <c r="AZ16" s="26">
        <f t="shared" si="16"/>
        <v>7.0759776793949456</v>
      </c>
      <c r="BA16" s="26">
        <f t="shared" si="6"/>
        <v>1.9697975355066439</v>
      </c>
      <c r="BB16" s="26">
        <f t="shared" si="7"/>
        <v>1.9953484528015386</v>
      </c>
      <c r="BC16" s="26">
        <f t="shared" si="17"/>
        <v>2.5550917294894671E-2</v>
      </c>
    </row>
    <row r="17" spans="1:55" x14ac:dyDescent="0.2">
      <c r="A17" s="22">
        <v>371</v>
      </c>
      <c r="B17" s="22" t="s">
        <v>85</v>
      </c>
      <c r="C17" s="22" t="s">
        <v>87</v>
      </c>
      <c r="D17" s="23">
        <v>1</v>
      </c>
      <c r="E17" s="23" t="s">
        <v>46</v>
      </c>
      <c r="F17" s="22">
        <v>1</v>
      </c>
      <c r="G17" s="22">
        <v>111</v>
      </c>
      <c r="H17" s="22">
        <v>113</v>
      </c>
      <c r="I17" s="22">
        <v>1.3</v>
      </c>
      <c r="J17" s="22"/>
      <c r="K17" s="28">
        <v>34.394904458598702</v>
      </c>
      <c r="L17" s="28">
        <v>37.36</v>
      </c>
      <c r="M17" s="22"/>
      <c r="N17" s="26">
        <f t="shared" si="8"/>
        <v>2.6837606837607049</v>
      </c>
      <c r="O17" s="26">
        <f t="shared" si="9"/>
        <v>2.272727272727272</v>
      </c>
      <c r="P17" s="22"/>
      <c r="Q17" s="23"/>
      <c r="R17" s="23">
        <v>23.567</v>
      </c>
      <c r="U17" s="24">
        <v>1007859</v>
      </c>
      <c r="V17" s="24">
        <v>5332474</v>
      </c>
      <c r="W17" s="24">
        <v>877761</v>
      </c>
      <c r="X17" s="24">
        <v>496463</v>
      </c>
      <c r="Y17" s="24">
        <v>63632</v>
      </c>
      <c r="Z17" s="24">
        <v>5299939</v>
      </c>
      <c r="AA17" s="24">
        <v>174725</v>
      </c>
      <c r="AB17" s="24">
        <v>54853</v>
      </c>
      <c r="AC17" s="24">
        <v>57820</v>
      </c>
      <c r="AD17" s="24">
        <v>17549</v>
      </c>
      <c r="AE17" s="24">
        <v>27405</v>
      </c>
      <c r="AF17" s="24">
        <v>64711</v>
      </c>
      <c r="AH17" s="26">
        <f t="shared" si="10"/>
        <v>0.45567943563765168</v>
      </c>
      <c r="AI17" s="26">
        <f t="shared" si="11"/>
        <v>-0.34134057025584846</v>
      </c>
      <c r="AJ17" s="26">
        <f t="shared" si="12"/>
        <v>0</v>
      </c>
      <c r="AK17" s="26">
        <f t="shared" si="13"/>
        <v>14.829184282836026</v>
      </c>
      <c r="AL17" s="26">
        <f t="shared" si="14"/>
        <v>15.252304994499966</v>
      </c>
      <c r="AM17" s="26">
        <f t="shared" si="15"/>
        <v>12.028670807005089</v>
      </c>
      <c r="AN17" s="28">
        <v>13.33693178</v>
      </c>
      <c r="AO17" s="28">
        <v>7.6651254499999997</v>
      </c>
      <c r="AP17" s="28">
        <v>19.642504429999999</v>
      </c>
      <c r="AQ17" s="28">
        <v>11.608197029999999</v>
      </c>
      <c r="AR17" s="28">
        <v>6.2465666100000004</v>
      </c>
      <c r="AS17" s="28">
        <v>17.597814400000001</v>
      </c>
      <c r="AT17" s="26"/>
      <c r="AU17" s="26">
        <f t="shared" si="1"/>
        <v>4.0262015107174087E-2</v>
      </c>
      <c r="AV17" s="26">
        <f t="shared" si="2"/>
        <v>0.20800749943580635</v>
      </c>
      <c r="AW17" s="26">
        <f t="shared" si="3"/>
        <v>50.152999135755913</v>
      </c>
      <c r="AX17" s="26">
        <f t="shared" si="4"/>
        <v>1.0061387498988197</v>
      </c>
      <c r="AY17" s="26">
        <f t="shared" si="5"/>
        <v>9.3673342278090377E-2</v>
      </c>
      <c r="AZ17" s="26">
        <f t="shared" si="16"/>
        <v>7.802096429469449</v>
      </c>
      <c r="BA17" s="26">
        <f t="shared" si="6"/>
        <v>1.92850407812833</v>
      </c>
      <c r="BB17" s="26">
        <f t="shared" si="7"/>
        <v>1.9567375043221744</v>
      </c>
      <c r="BC17" s="26">
        <f t="shared" si="17"/>
        <v>2.8233426193844391E-2</v>
      </c>
    </row>
    <row r="18" spans="1:55" x14ac:dyDescent="0.2">
      <c r="A18" s="22">
        <v>371</v>
      </c>
      <c r="B18" s="22" t="s">
        <v>85</v>
      </c>
      <c r="C18" s="22" t="s">
        <v>87</v>
      </c>
      <c r="D18" s="23">
        <v>1</v>
      </c>
      <c r="E18" s="23" t="s">
        <v>46</v>
      </c>
      <c r="F18" s="22">
        <v>1</v>
      </c>
      <c r="G18" s="22">
        <v>127</v>
      </c>
      <c r="H18" s="22">
        <v>129</v>
      </c>
      <c r="I18" s="22">
        <v>1.46</v>
      </c>
      <c r="J18" s="22"/>
      <c r="K18" s="28">
        <v>40.356687898089099</v>
      </c>
      <c r="L18" s="28">
        <v>44.4</v>
      </c>
      <c r="M18" s="22"/>
      <c r="N18" s="26">
        <f t="shared" si="8"/>
        <v>2.6837606837606804</v>
      </c>
      <c r="O18" s="26">
        <f t="shared" si="9"/>
        <v>2.2727272727272751</v>
      </c>
      <c r="P18" s="22"/>
      <c r="Q18" s="23"/>
      <c r="R18" s="23">
        <v>24.755000000000003</v>
      </c>
      <c r="U18" s="24">
        <v>1016049</v>
      </c>
      <c r="V18" s="24">
        <v>2904009</v>
      </c>
      <c r="W18" s="24">
        <v>469087</v>
      </c>
      <c r="X18" s="24">
        <v>306325</v>
      </c>
      <c r="Y18" s="24">
        <v>35446</v>
      </c>
      <c r="Z18" s="24">
        <v>3306823</v>
      </c>
      <c r="AA18" s="24">
        <v>110449</v>
      </c>
      <c r="AB18" s="24">
        <v>43204</v>
      </c>
      <c r="AC18" s="24">
        <v>40665</v>
      </c>
      <c r="AD18" s="24">
        <v>11617</v>
      </c>
      <c r="AE18" s="24">
        <v>18305</v>
      </c>
      <c r="AF18" s="24">
        <v>40490</v>
      </c>
      <c r="AH18" s="26">
        <f t="shared" si="10"/>
        <v>0.49084615660143688</v>
      </c>
      <c r="AI18" s="26">
        <f t="shared" si="11"/>
        <v>-0.30905460524660572</v>
      </c>
      <c r="AJ18" s="26">
        <f t="shared" si="12"/>
        <v>0</v>
      </c>
      <c r="AK18" s="26">
        <f t="shared" si="13"/>
        <v>16.805554001000758</v>
      </c>
      <c r="AL18" s="26">
        <f t="shared" si="14"/>
        <v>17.460665001132167</v>
      </c>
      <c r="AM18" s="26">
        <f t="shared" si="15"/>
        <v>13.794713093010667</v>
      </c>
      <c r="AN18" s="28">
        <v>15.65444471</v>
      </c>
      <c r="AO18" s="28">
        <v>10.186671540000001</v>
      </c>
      <c r="AP18" s="28">
        <v>22.190604889999999</v>
      </c>
      <c r="AQ18" s="28">
        <v>13.808239309999999</v>
      </c>
      <c r="AR18" s="28">
        <v>8.5432339000000006</v>
      </c>
      <c r="AS18" s="28">
        <v>19.82926462</v>
      </c>
      <c r="AT18" s="26"/>
      <c r="AU18" s="26">
        <f t="shared" si="1"/>
        <v>4.4575661407458431E-2</v>
      </c>
      <c r="AV18" s="26">
        <f t="shared" si="2"/>
        <v>0.19177697942116254</v>
      </c>
      <c r="AW18" s="26">
        <f t="shared" si="3"/>
        <v>46.757165545614498</v>
      </c>
      <c r="AX18" s="26">
        <f t="shared" si="4"/>
        <v>0.8781870091020898</v>
      </c>
      <c r="AY18" s="26">
        <f t="shared" si="5"/>
        <v>9.2634229288958009E-2</v>
      </c>
      <c r="AZ18" s="26">
        <f t="shared" si="16"/>
        <v>8.6420188455679057</v>
      </c>
      <c r="BA18" s="26">
        <f t="shared" si="6"/>
        <v>2.0119358915922292</v>
      </c>
      <c r="BB18" s="26">
        <f t="shared" si="7"/>
        <v>2.0831286378462335</v>
      </c>
      <c r="BC18" s="26">
        <f t="shared" si="17"/>
        <v>7.1192746254004291E-2</v>
      </c>
    </row>
    <row r="19" spans="1:55" x14ac:dyDescent="0.2">
      <c r="A19" s="22">
        <v>371</v>
      </c>
      <c r="B19" s="24" t="s">
        <v>85</v>
      </c>
      <c r="C19" s="24" t="s">
        <v>86</v>
      </c>
      <c r="D19" s="23">
        <v>1</v>
      </c>
      <c r="E19" s="23" t="s">
        <v>46</v>
      </c>
      <c r="F19" s="24">
        <v>2</v>
      </c>
      <c r="G19" s="24">
        <v>8</v>
      </c>
      <c r="H19" s="22">
        <v>10</v>
      </c>
      <c r="I19" s="22">
        <f>1.5+(AVERAGE(G19:H19)/100)</f>
        <v>1.59</v>
      </c>
      <c r="J19" s="22"/>
      <c r="K19" s="28">
        <v>45.200636942675096</v>
      </c>
      <c r="L19" s="28">
        <v>50.12</v>
      </c>
      <c r="M19" s="22"/>
      <c r="N19" s="26">
        <f t="shared" si="8"/>
        <v>2.6837606837607004</v>
      </c>
      <c r="O19" s="26">
        <f t="shared" si="9"/>
        <v>2.2727272727272703</v>
      </c>
      <c r="P19" s="22"/>
      <c r="Q19" s="23"/>
      <c r="R19" s="23">
        <v>26.398</v>
      </c>
      <c r="U19" s="40">
        <v>1048974</v>
      </c>
      <c r="V19" s="40">
        <v>2273838</v>
      </c>
      <c r="W19" s="40">
        <v>442448</v>
      </c>
      <c r="X19" s="40">
        <v>322294</v>
      </c>
      <c r="Y19" s="40">
        <v>40150</v>
      </c>
      <c r="Z19" s="40">
        <v>3201292</v>
      </c>
      <c r="AA19" s="40">
        <v>120589</v>
      </c>
      <c r="AB19" s="40">
        <v>31444</v>
      </c>
      <c r="AC19" s="40">
        <v>43342</v>
      </c>
      <c r="AD19" s="40">
        <v>11231</v>
      </c>
      <c r="AE19" s="40">
        <v>19448</v>
      </c>
      <c r="AF19" s="40">
        <v>41362</v>
      </c>
      <c r="AH19" s="26">
        <f t="shared" si="10"/>
        <v>0.52192643609107048</v>
      </c>
      <c r="AI19" s="26">
        <f t="shared" si="11"/>
        <v>-0.28239070514165232</v>
      </c>
      <c r="AJ19" s="26">
        <f t="shared" si="12"/>
        <v>0</v>
      </c>
      <c r="AK19" s="26">
        <f t="shared" si="13"/>
        <v>18.55226570831816</v>
      </c>
      <c r="AL19" s="26">
        <f t="shared" si="14"/>
        <v>19.28447576831098</v>
      </c>
      <c r="AM19" s="26">
        <f t="shared" si="15"/>
        <v>15.253228428751617</v>
      </c>
      <c r="AN19" s="28">
        <v>17.52007115</v>
      </c>
      <c r="AO19" s="28">
        <v>12.11542266</v>
      </c>
      <c r="AP19" s="28">
        <v>23.977498409999999</v>
      </c>
      <c r="AQ19" s="28">
        <v>15.883309479999999</v>
      </c>
      <c r="AR19" s="28">
        <v>10.478608149999999</v>
      </c>
      <c r="AS19" s="28">
        <v>21.959489049999998</v>
      </c>
      <c r="AT19" s="26"/>
      <c r="AU19" s="26">
        <f t="shared" si="1"/>
        <v>4.3853578681044489E-2</v>
      </c>
      <c r="AV19" s="26">
        <f t="shared" si="2"/>
        <v>0.19504150095001591</v>
      </c>
      <c r="AW19" s="26">
        <f t="shared" si="3"/>
        <v>41.530301563615843</v>
      </c>
      <c r="AX19" s="26">
        <f t="shared" si="4"/>
        <v>0.71028759638296035</v>
      </c>
      <c r="AY19" s="26">
        <f t="shared" si="5"/>
        <v>0.10067622697335951</v>
      </c>
      <c r="AZ19" s="26">
        <f t="shared" si="16"/>
        <v>8.0272478206724784</v>
      </c>
      <c r="BA19" s="26">
        <f t="shared" si="6"/>
        <v>2.0925085637830869</v>
      </c>
      <c r="BB19" s="26">
        <f t="shared" si="7"/>
        <v>2.2646291111895414</v>
      </c>
      <c r="BC19" s="26">
        <f t="shared" si="17"/>
        <v>0.17212054740645444</v>
      </c>
    </row>
    <row r="20" spans="1:55" x14ac:dyDescent="0.2">
      <c r="A20" s="22">
        <v>371</v>
      </c>
      <c r="B20" s="22" t="s">
        <v>85</v>
      </c>
      <c r="C20" s="22" t="s">
        <v>86</v>
      </c>
      <c r="D20" s="23">
        <v>1</v>
      </c>
      <c r="E20" s="23" t="s">
        <v>46</v>
      </c>
      <c r="F20" s="22">
        <v>2</v>
      </c>
      <c r="G20" s="22">
        <v>20</v>
      </c>
      <c r="H20" s="22">
        <v>22</v>
      </c>
      <c r="I20" s="22">
        <f t="shared" ref="I20:I28" si="18">1.5+(AVERAGE(G20:H20)/100)</f>
        <v>1.71</v>
      </c>
      <c r="J20" s="22"/>
      <c r="K20" s="28">
        <v>49.671974522292899</v>
      </c>
      <c r="L20" s="28">
        <v>55.4</v>
      </c>
      <c r="M20" s="22"/>
      <c r="N20" s="26">
        <f t="shared" si="8"/>
        <v>2.6837606837606782</v>
      </c>
      <c r="O20" s="26">
        <f t="shared" si="9"/>
        <v>2.2727272727273053</v>
      </c>
      <c r="P20" s="22"/>
      <c r="Q20" s="23"/>
      <c r="R20" s="23">
        <v>24.352999999999998</v>
      </c>
      <c r="U20" s="24">
        <v>1120248</v>
      </c>
      <c r="V20" s="24">
        <v>2690289</v>
      </c>
      <c r="W20" s="24">
        <v>466606</v>
      </c>
      <c r="X20" s="24">
        <v>305310</v>
      </c>
      <c r="Y20" s="24">
        <v>33083</v>
      </c>
      <c r="Z20" s="24">
        <v>3020360</v>
      </c>
      <c r="AA20" s="24">
        <v>101220</v>
      </c>
      <c r="AB20" s="24">
        <v>51827</v>
      </c>
      <c r="AC20" s="24">
        <v>33624</v>
      </c>
      <c r="AD20" s="24">
        <v>11125</v>
      </c>
      <c r="AE20" s="24">
        <v>16305</v>
      </c>
      <c r="AF20" s="24">
        <v>35289</v>
      </c>
      <c r="AH20" s="26">
        <f t="shared" si="10"/>
        <v>0.48510680089470648</v>
      </c>
      <c r="AI20" s="26">
        <f t="shared" si="11"/>
        <v>-0.31416263679356293</v>
      </c>
      <c r="AJ20" s="26">
        <f t="shared" si="12"/>
        <v>0</v>
      </c>
      <c r="AK20" s="26">
        <f t="shared" si="13"/>
        <v>16.483002210282507</v>
      </c>
      <c r="AL20" s="26">
        <f t="shared" si="14"/>
        <v>17.111275643320294</v>
      </c>
      <c r="AM20" s="26">
        <f t="shared" si="15"/>
        <v>13.515303767392105</v>
      </c>
      <c r="AN20" s="28">
        <v>15.27001894</v>
      </c>
      <c r="AO20" s="28">
        <v>9.5442316300000005</v>
      </c>
      <c r="AP20" s="28">
        <v>21.787304320000001</v>
      </c>
      <c r="AQ20" s="28">
        <v>13.494182929999999</v>
      </c>
      <c r="AR20" s="28">
        <v>8.0920793500000006</v>
      </c>
      <c r="AS20" s="28">
        <v>19.525278660000001</v>
      </c>
      <c r="AT20" s="26"/>
      <c r="AU20" s="26">
        <f t="shared" si="1"/>
        <v>4.6763009976235038E-2</v>
      </c>
      <c r="AV20" s="26">
        <f t="shared" si="2"/>
        <v>0.20501281140657046</v>
      </c>
      <c r="AW20" s="26">
        <f t="shared" si="3"/>
        <v>47.110039506893173</v>
      </c>
      <c r="AX20" s="26">
        <f t="shared" si="4"/>
        <v>0.89071799388152406</v>
      </c>
      <c r="AY20" s="26">
        <f t="shared" si="5"/>
        <v>0.10108397674449403</v>
      </c>
      <c r="AZ20" s="26">
        <f t="shared" si="16"/>
        <v>9.2286068373484866</v>
      </c>
      <c r="BA20" s="26">
        <f t="shared" si="6"/>
        <v>1.99775874278174</v>
      </c>
      <c r="BB20" s="26">
        <f t="shared" si="7"/>
        <v>2.0648432158537848</v>
      </c>
      <c r="BC20" s="26">
        <f t="shared" si="17"/>
        <v>6.7084473072044792E-2</v>
      </c>
    </row>
    <row r="21" spans="1:55" x14ac:dyDescent="0.2">
      <c r="A21" s="22">
        <v>371</v>
      </c>
      <c r="B21" s="22" t="s">
        <v>85</v>
      </c>
      <c r="C21" s="22" t="s">
        <v>86</v>
      </c>
      <c r="D21" s="23">
        <v>1</v>
      </c>
      <c r="E21" s="23" t="s">
        <v>46</v>
      </c>
      <c r="F21" s="22">
        <v>2</v>
      </c>
      <c r="G21" s="22">
        <v>35</v>
      </c>
      <c r="H21" s="22">
        <v>37</v>
      </c>
      <c r="I21" s="22">
        <f t="shared" si="18"/>
        <v>1.8599999999999999</v>
      </c>
      <c r="J21" s="22"/>
      <c r="K21" s="28">
        <v>55.261146496815201</v>
      </c>
      <c r="L21" s="28">
        <v>61.999999999999901</v>
      </c>
      <c r="M21" s="22" t="s">
        <v>45</v>
      </c>
      <c r="N21" s="26">
        <f t="shared" si="8"/>
        <v>2.6837606837606454</v>
      </c>
      <c r="O21" s="26">
        <f t="shared" si="9"/>
        <v>2.8360655737704752</v>
      </c>
      <c r="P21" s="22"/>
      <c r="Q21" s="23"/>
      <c r="R21" s="23">
        <v>22.267999999999997</v>
      </c>
      <c r="U21" s="24">
        <v>996784</v>
      </c>
      <c r="V21" s="24">
        <v>6034277</v>
      </c>
      <c r="W21" s="24">
        <v>1021306</v>
      </c>
      <c r="X21" s="24">
        <v>568731</v>
      </c>
      <c r="Y21" s="24">
        <v>64443</v>
      </c>
      <c r="Z21" s="24">
        <v>5687018</v>
      </c>
      <c r="AA21" s="24">
        <v>191307</v>
      </c>
      <c r="AB21" s="24">
        <v>42116</v>
      </c>
      <c r="AC21" s="24">
        <v>49860</v>
      </c>
      <c r="AD21" s="24">
        <v>13972</v>
      </c>
      <c r="AE21" s="24">
        <v>24576</v>
      </c>
      <c r="AF21" s="24">
        <v>52599</v>
      </c>
      <c r="AH21" s="26">
        <f t="shared" si="10"/>
        <v>0.44668263456184271</v>
      </c>
      <c r="AI21" s="26">
        <f t="shared" si="11"/>
        <v>-0.35000093103065349</v>
      </c>
      <c r="AJ21" s="26">
        <f t="shared" si="12"/>
        <v>0</v>
      </c>
      <c r="AK21" s="26">
        <f t="shared" si="13"/>
        <v>14.323564062375562</v>
      </c>
      <c r="AL21" s="26">
        <f t="shared" si="14"/>
        <v>14.659936317503302</v>
      </c>
      <c r="AM21" s="26">
        <f t="shared" si="15"/>
        <v>11.554949072623252</v>
      </c>
      <c r="AN21" s="28">
        <v>12.70479162</v>
      </c>
      <c r="AO21" s="28">
        <v>7.0328277000000003</v>
      </c>
      <c r="AP21" s="28">
        <v>18.94167908</v>
      </c>
      <c r="AQ21" s="28">
        <v>11.11283719</v>
      </c>
      <c r="AR21" s="28">
        <v>5.4993679699999998</v>
      </c>
      <c r="AS21" s="28">
        <v>17.109523339999999</v>
      </c>
      <c r="AT21" s="26"/>
      <c r="AU21" s="26">
        <f t="shared" si="1"/>
        <v>3.1195673153336521E-2</v>
      </c>
      <c r="AV21" s="26">
        <f t="shared" si="2"/>
        <v>0.21963664265834573</v>
      </c>
      <c r="AW21" s="26">
        <f t="shared" si="3"/>
        <v>51.481316697515076</v>
      </c>
      <c r="AX21" s="26">
        <f t="shared" si="4"/>
        <v>1.0610617022840441</v>
      </c>
      <c r="AY21" s="26">
        <f t="shared" si="5"/>
        <v>0.10000513450106893</v>
      </c>
      <c r="AZ21" s="26">
        <f t="shared" si="16"/>
        <v>8.8253340161072575</v>
      </c>
      <c r="BA21" s="26">
        <f t="shared" si="6"/>
        <v>1.9084786197708221</v>
      </c>
      <c r="BB21" s="26">
        <f t="shared" si="7"/>
        <v>1.9064819538939912</v>
      </c>
      <c r="BC21" s="26">
        <f t="shared" si="17"/>
        <v>1.9966658768308942E-3</v>
      </c>
    </row>
    <row r="22" spans="1:55" x14ac:dyDescent="0.2">
      <c r="A22" s="22">
        <v>371</v>
      </c>
      <c r="B22" s="22" t="s">
        <v>85</v>
      </c>
      <c r="C22" s="22" t="s">
        <v>86</v>
      </c>
      <c r="D22" s="23">
        <v>1</v>
      </c>
      <c r="E22" s="23" t="s">
        <v>46</v>
      </c>
      <c r="F22" s="22">
        <v>2</v>
      </c>
      <c r="G22" s="22">
        <v>47</v>
      </c>
      <c r="H22" s="22">
        <v>49</v>
      </c>
      <c r="I22" s="22">
        <f t="shared" si="18"/>
        <v>1.98</v>
      </c>
      <c r="J22" s="22"/>
      <c r="K22" s="28">
        <v>59.732484076433103</v>
      </c>
      <c r="L22" s="28">
        <v>66.231213872832299</v>
      </c>
      <c r="M22" s="22"/>
      <c r="N22" s="26">
        <f t="shared" si="8"/>
        <v>2.68376068376068</v>
      </c>
      <c r="O22" s="26">
        <f t="shared" si="9"/>
        <v>2.8360655737704512</v>
      </c>
      <c r="P22" s="22"/>
      <c r="Q22" s="23"/>
      <c r="R22" s="23">
        <v>22.158000000000001</v>
      </c>
      <c r="U22" s="24">
        <v>759083</v>
      </c>
      <c r="V22" s="24">
        <v>923854</v>
      </c>
      <c r="W22" s="24">
        <v>158116</v>
      </c>
      <c r="X22" s="24">
        <v>105221</v>
      </c>
      <c r="Y22" s="24">
        <v>12879</v>
      </c>
      <c r="Z22" s="24">
        <v>1384317</v>
      </c>
      <c r="AA22" s="24">
        <v>47173</v>
      </c>
      <c r="AB22" s="24">
        <v>32371</v>
      </c>
      <c r="AC22" s="24">
        <v>24068</v>
      </c>
      <c r="AD22" s="24">
        <v>7560</v>
      </c>
      <c r="AE22" s="24">
        <v>11312</v>
      </c>
      <c r="AF22" s="24">
        <v>29216</v>
      </c>
      <c r="AH22" s="26">
        <f t="shared" si="10"/>
        <v>0.5110656206611851</v>
      </c>
      <c r="AI22" s="26">
        <f t="shared" si="11"/>
        <v>-0.29152333301330713</v>
      </c>
      <c r="AJ22" s="26">
        <f t="shared" si="12"/>
        <v>0</v>
      </c>
      <c r="AK22" s="26">
        <f t="shared" si="13"/>
        <v>17.941887881158607</v>
      </c>
      <c r="AL22" s="26">
        <f t="shared" si="14"/>
        <v>18.659804021889791</v>
      </c>
      <c r="AM22" s="26">
        <f t="shared" si="15"/>
        <v>14.753673684172098</v>
      </c>
      <c r="AN22" s="28">
        <v>17.049811760000001</v>
      </c>
      <c r="AO22" s="28">
        <v>11.34377823</v>
      </c>
      <c r="AP22" s="28">
        <v>23.512985530000002</v>
      </c>
      <c r="AQ22" s="28">
        <v>15.199474800000001</v>
      </c>
      <c r="AR22" s="28">
        <v>9.7890137799999994</v>
      </c>
      <c r="AS22" s="28">
        <v>21.413896619999999</v>
      </c>
      <c r="AT22" s="26"/>
      <c r="AU22" s="26">
        <f t="shared" si="1"/>
        <v>7.0206818175712157E-2</v>
      </c>
      <c r="AV22" s="26">
        <f t="shared" si="2"/>
        <v>0.1617468112192614</v>
      </c>
      <c r="AW22" s="26">
        <f t="shared" si="3"/>
        <v>40.025370737263401</v>
      </c>
      <c r="AX22" s="26">
        <f t="shared" si="4"/>
        <v>0.66737170749185337</v>
      </c>
      <c r="AY22" s="26">
        <f t="shared" si="5"/>
        <v>7.6009324453864255E-2</v>
      </c>
      <c r="AZ22" s="26">
        <f t="shared" si="16"/>
        <v>8.1699666123146208</v>
      </c>
      <c r="BA22" s="26">
        <f t="shared" si="6"/>
        <v>2.0636238599152712</v>
      </c>
      <c r="BB22" s="26">
        <f t="shared" si="7"/>
        <v>2.3306156804328992</v>
      </c>
      <c r="BC22" s="26">
        <f t="shared" si="17"/>
        <v>0.26699182051762804</v>
      </c>
    </row>
    <row r="23" spans="1:55" x14ac:dyDescent="0.2">
      <c r="A23" s="22">
        <v>371</v>
      </c>
      <c r="B23" s="22" t="s">
        <v>85</v>
      </c>
      <c r="C23" s="22" t="s">
        <v>86</v>
      </c>
      <c r="D23" s="23">
        <v>1</v>
      </c>
      <c r="E23" s="23" t="s">
        <v>46</v>
      </c>
      <c r="F23" s="22">
        <v>2</v>
      </c>
      <c r="G23" s="22">
        <v>60</v>
      </c>
      <c r="H23" s="22">
        <v>62</v>
      </c>
      <c r="I23" s="22">
        <f t="shared" si="18"/>
        <v>2.11</v>
      </c>
      <c r="J23" s="22"/>
      <c r="K23" s="28">
        <v>64.576433121019093</v>
      </c>
      <c r="L23" s="28">
        <v>70.815028901734095</v>
      </c>
      <c r="M23" s="22"/>
      <c r="N23" s="26">
        <f t="shared" si="8"/>
        <v>2.6837606837607053</v>
      </c>
      <c r="O23" s="26">
        <f t="shared" si="9"/>
        <v>2.8360655737705058</v>
      </c>
      <c r="P23" s="22"/>
      <c r="Q23" s="23"/>
      <c r="R23" s="23">
        <v>21.545999999999999</v>
      </c>
      <c r="U23" s="24">
        <v>654614</v>
      </c>
      <c r="V23" s="24">
        <v>681505</v>
      </c>
      <c r="W23" s="24">
        <v>137342</v>
      </c>
      <c r="X23" s="24">
        <v>106769</v>
      </c>
      <c r="Y23" s="24">
        <v>11538</v>
      </c>
      <c r="Z23" s="24">
        <v>1211163</v>
      </c>
      <c r="AA23" s="24">
        <v>48166</v>
      </c>
      <c r="AB23" s="24">
        <v>25457</v>
      </c>
      <c r="AC23" s="24">
        <v>16894</v>
      </c>
      <c r="AD23" s="24">
        <v>6806</v>
      </c>
      <c r="AE23" s="24">
        <v>7674</v>
      </c>
      <c r="AF23" s="24">
        <v>17855</v>
      </c>
      <c r="AH23" s="26">
        <f t="shared" si="10"/>
        <v>0.54794200418017547</v>
      </c>
      <c r="AI23" s="26">
        <f t="shared" si="11"/>
        <v>-0.26126540610947008</v>
      </c>
      <c r="AJ23" s="26">
        <f t="shared" si="12"/>
        <v>0</v>
      </c>
      <c r="AK23" s="26">
        <f t="shared" si="13"/>
        <v>20.014340634925865</v>
      </c>
      <c r="AL23" s="26">
        <f t="shared" si="14"/>
        <v>20.729446222112248</v>
      </c>
      <c r="AM23" s="26">
        <f t="shared" si="15"/>
        <v>16.408782285811988</v>
      </c>
      <c r="AN23" s="28">
        <v>19.373740349999999</v>
      </c>
      <c r="AO23" s="28">
        <v>13.519907119999999</v>
      </c>
      <c r="AP23" s="28">
        <v>26.074443720000001</v>
      </c>
      <c r="AQ23" s="28">
        <v>17.54574444</v>
      </c>
      <c r="AR23" s="28">
        <v>11.969705810000001</v>
      </c>
      <c r="AS23" s="28">
        <v>23.870173380000001</v>
      </c>
      <c r="AT23" s="26"/>
      <c r="AU23" s="26">
        <f t="shared" si="1"/>
        <v>5.8083025300793484E-2</v>
      </c>
      <c r="AV23" s="26">
        <f t="shared" si="2"/>
        <v>0.1687476649825938</v>
      </c>
      <c r="AW23" s="26">
        <f t="shared" si="3"/>
        <v>36.007635781869823</v>
      </c>
      <c r="AX23" s="26">
        <f t="shared" si="4"/>
        <v>0.56268644270011547</v>
      </c>
      <c r="AY23" s="26">
        <f t="shared" si="5"/>
        <v>8.8154113030203207E-2</v>
      </c>
      <c r="AZ23" s="26">
        <f t="shared" si="16"/>
        <v>9.2536834806725601</v>
      </c>
      <c r="BA23" s="26">
        <f t="shared" si="6"/>
        <v>2.1648829173986233</v>
      </c>
      <c r="BB23" s="26">
        <f t="shared" si="7"/>
        <v>2.468860446450075</v>
      </c>
      <c r="BC23" s="26">
        <f t="shared" si="17"/>
        <v>0.3039775290514517</v>
      </c>
    </row>
    <row r="24" spans="1:55" x14ac:dyDescent="0.2">
      <c r="A24" s="22">
        <v>371</v>
      </c>
      <c r="B24" s="24" t="s">
        <v>85</v>
      </c>
      <c r="C24" s="24" t="s">
        <v>86</v>
      </c>
      <c r="D24" s="23">
        <v>1</v>
      </c>
      <c r="E24" s="23" t="s">
        <v>46</v>
      </c>
      <c r="F24" s="24">
        <v>2</v>
      </c>
      <c r="G24" s="24">
        <v>76</v>
      </c>
      <c r="H24" s="22">
        <v>78</v>
      </c>
      <c r="I24" s="22">
        <f t="shared" si="18"/>
        <v>2.27</v>
      </c>
      <c r="J24" s="22"/>
      <c r="K24" s="28">
        <v>70.538216560509497</v>
      </c>
      <c r="L24" s="28">
        <v>76.456647398843899</v>
      </c>
      <c r="M24" s="22"/>
      <c r="N24" s="26">
        <f t="shared" si="8"/>
        <v>2.6837606837606782</v>
      </c>
      <c r="O24" s="26">
        <f t="shared" si="9"/>
        <v>2.8360655737705205</v>
      </c>
      <c r="P24" s="22"/>
      <c r="Q24" s="23"/>
      <c r="R24" s="23">
        <v>25.771999999999998</v>
      </c>
      <c r="U24" s="40">
        <v>560360</v>
      </c>
      <c r="V24" s="40">
        <v>596420</v>
      </c>
      <c r="W24" s="40">
        <v>119802</v>
      </c>
      <c r="X24" s="40">
        <v>96058</v>
      </c>
      <c r="Y24" s="40">
        <v>12920</v>
      </c>
      <c r="Z24" s="40">
        <v>1157673</v>
      </c>
      <c r="AA24" s="40">
        <v>50876</v>
      </c>
      <c r="AB24" s="40">
        <v>24136</v>
      </c>
      <c r="AC24" s="40">
        <v>25412</v>
      </c>
      <c r="AD24" s="40">
        <v>8367</v>
      </c>
      <c r="AE24" s="40">
        <v>19148</v>
      </c>
      <c r="AF24" s="40">
        <v>32284</v>
      </c>
      <c r="AH24" s="26">
        <f t="shared" si="10"/>
        <v>0.57160940584146236</v>
      </c>
      <c r="AI24" s="26">
        <f t="shared" si="11"/>
        <v>-0.24290063349996874</v>
      </c>
      <c r="AJ24" s="26">
        <f t="shared" si="12"/>
        <v>0</v>
      </c>
      <c r="AK24" s="26">
        <f t="shared" si="13"/>
        <v>21.344448608290186</v>
      </c>
      <c r="AL24" s="26">
        <f t="shared" si="14"/>
        <v>21.985596668602138</v>
      </c>
      <c r="AM24" s="26">
        <f t="shared" si="15"/>
        <v>17.413335347551708</v>
      </c>
      <c r="AN24" s="28">
        <v>20.749771249999998</v>
      </c>
      <c r="AO24" s="28">
        <v>15.12245807</v>
      </c>
      <c r="AP24" s="28">
        <v>27.51489531</v>
      </c>
      <c r="AQ24" s="28">
        <v>18.93563464</v>
      </c>
      <c r="AR24" s="28">
        <v>13.30085154</v>
      </c>
      <c r="AS24" s="28">
        <v>25.06787851</v>
      </c>
      <c r="AT24" s="26"/>
      <c r="AU24" s="26">
        <f t="shared" si="1"/>
        <v>8.6302505090685225E-2</v>
      </c>
      <c r="AV24" s="26">
        <f t="shared" si="2"/>
        <v>0.15917023868578453</v>
      </c>
      <c r="AW24" s="26">
        <f t="shared" si="3"/>
        <v>34.001617930178163</v>
      </c>
      <c r="AX24" s="26">
        <f t="shared" si="4"/>
        <v>0.51518865862812724</v>
      </c>
      <c r="AY24" s="26">
        <f t="shared" si="5"/>
        <v>8.2975071544382564E-2</v>
      </c>
      <c r="AZ24" s="26">
        <f t="shared" si="16"/>
        <v>7.4348297213622292</v>
      </c>
      <c r="BA24" s="26">
        <f t="shared" si="6"/>
        <v>2.2346286361522205</v>
      </c>
      <c r="BB24" s="26">
        <f t="shared" si="7"/>
        <v>2.549416865109706</v>
      </c>
      <c r="BC24" s="26">
        <f t="shared" si="17"/>
        <v>0.31478822895748548</v>
      </c>
    </row>
    <row r="25" spans="1:55" x14ac:dyDescent="0.2">
      <c r="A25" s="22">
        <v>371</v>
      </c>
      <c r="B25" s="22" t="s">
        <v>85</v>
      </c>
      <c r="C25" s="22" t="s">
        <v>86</v>
      </c>
      <c r="D25" s="23">
        <v>1</v>
      </c>
      <c r="E25" s="23" t="s">
        <v>46</v>
      </c>
      <c r="F25" s="22">
        <v>2</v>
      </c>
      <c r="G25" s="22">
        <v>91</v>
      </c>
      <c r="H25" s="22">
        <v>93</v>
      </c>
      <c r="I25" s="22">
        <f t="shared" si="18"/>
        <v>2.42</v>
      </c>
      <c r="J25" s="24"/>
      <c r="K25" s="26">
        <v>76.127388535031798</v>
      </c>
      <c r="L25" s="26">
        <v>81.745664739884305</v>
      </c>
      <c r="M25" s="24"/>
      <c r="N25" s="26">
        <f t="shared" si="8"/>
        <v>2.6837606837607026</v>
      </c>
      <c r="O25" s="26">
        <f t="shared" si="9"/>
        <v>2.8360655737704561</v>
      </c>
      <c r="P25" s="22"/>
      <c r="Q25" s="23"/>
      <c r="R25" s="23">
        <v>30.673999999999999</v>
      </c>
      <c r="U25" s="24">
        <v>910571</v>
      </c>
      <c r="V25" s="24">
        <v>398445</v>
      </c>
      <c r="W25" s="24">
        <v>82854</v>
      </c>
      <c r="X25" s="24">
        <v>67617</v>
      </c>
      <c r="Y25" s="24">
        <v>7780</v>
      </c>
      <c r="Z25" s="24">
        <v>703406</v>
      </c>
      <c r="AA25" s="24">
        <v>30216</v>
      </c>
      <c r="AB25" s="24">
        <v>24291</v>
      </c>
      <c r="AC25" s="24">
        <v>20485</v>
      </c>
      <c r="AD25" s="24">
        <v>7323</v>
      </c>
      <c r="AE25" s="24">
        <v>8294</v>
      </c>
      <c r="AF25" s="24">
        <v>21058</v>
      </c>
      <c r="AH25" s="26">
        <f t="shared" si="10"/>
        <v>0.56037927064154469</v>
      </c>
      <c r="AI25" s="26">
        <f t="shared" si="11"/>
        <v>-0.25151793836217284</v>
      </c>
      <c r="AJ25" s="26">
        <f t="shared" si="12"/>
        <v>0</v>
      </c>
      <c r="AK25" s="26">
        <f t="shared" si="13"/>
        <v>20.713315010054814</v>
      </c>
      <c r="AL25" s="26">
        <f t="shared" si="14"/>
        <v>21.396173016027376</v>
      </c>
      <c r="AM25" s="26">
        <f t="shared" si="15"/>
        <v>16.941968771589146</v>
      </c>
      <c r="AN25" s="28">
        <v>20.149464349999999</v>
      </c>
      <c r="AO25" s="28">
        <v>14.441965290000001</v>
      </c>
      <c r="AP25" s="28">
        <v>26.667661559999999</v>
      </c>
      <c r="AQ25" s="28">
        <v>18.202065260000001</v>
      </c>
      <c r="AR25" s="28">
        <v>12.612383749999999</v>
      </c>
      <c r="AS25" s="28">
        <v>24.680264309999998</v>
      </c>
      <c r="AT25" s="26"/>
      <c r="AU25" s="26">
        <f t="shared" si="1"/>
        <v>0.10377814047654541</v>
      </c>
      <c r="AV25" s="26">
        <f t="shared" si="2"/>
        <v>0.17743669782581153</v>
      </c>
      <c r="AW25" s="26">
        <f t="shared" si="3"/>
        <v>36.161422914713512</v>
      </c>
      <c r="AX25" s="26">
        <f t="shared" si="4"/>
        <v>0.5664509543563746</v>
      </c>
      <c r="AY25" s="26">
        <f t="shared" si="5"/>
        <v>9.6127982985644136E-2</v>
      </c>
      <c r="AZ25" s="26">
        <f t="shared" si="16"/>
        <v>8.6911311053984583</v>
      </c>
      <c r="BA25" s="26">
        <f t="shared" si="6"/>
        <v>2.2010707191289791</v>
      </c>
      <c r="BB25" s="26">
        <f t="shared" si="7"/>
        <v>2.4613436377699145</v>
      </c>
      <c r="BC25" s="26">
        <f t="shared" si="17"/>
        <v>0.26027291864093538</v>
      </c>
    </row>
    <row r="26" spans="1:55" x14ac:dyDescent="0.2">
      <c r="A26" s="22">
        <v>371</v>
      </c>
      <c r="B26" s="24" t="s">
        <v>85</v>
      </c>
      <c r="C26" s="24" t="s">
        <v>86</v>
      </c>
      <c r="D26" s="23">
        <v>1</v>
      </c>
      <c r="E26" s="23" t="s">
        <v>46</v>
      </c>
      <c r="F26" s="24">
        <v>2</v>
      </c>
      <c r="G26" s="24">
        <v>101</v>
      </c>
      <c r="H26" s="22">
        <v>103</v>
      </c>
      <c r="I26" s="22">
        <f t="shared" si="18"/>
        <v>2.52</v>
      </c>
      <c r="J26" s="22"/>
      <c r="K26" s="28">
        <v>79.853503184713304</v>
      </c>
      <c r="L26" s="28">
        <v>85.271676300577994</v>
      </c>
      <c r="M26" s="22"/>
      <c r="N26" s="26">
        <f t="shared" si="8"/>
        <v>2.683760683760676</v>
      </c>
      <c r="O26" s="26">
        <f t="shared" si="9"/>
        <v>2.8360655737705041</v>
      </c>
      <c r="P26" s="22"/>
      <c r="Q26" s="23"/>
      <c r="R26" s="23">
        <v>28.919</v>
      </c>
      <c r="U26" s="40">
        <v>938359</v>
      </c>
      <c r="V26" s="40">
        <v>1188497</v>
      </c>
      <c r="W26" s="40">
        <v>246901</v>
      </c>
      <c r="X26" s="40">
        <v>182424</v>
      </c>
      <c r="Y26" s="40">
        <v>22917</v>
      </c>
      <c r="Z26" s="40">
        <v>1643287</v>
      </c>
      <c r="AA26" s="40">
        <v>88675</v>
      </c>
      <c r="AB26" s="40">
        <v>64548</v>
      </c>
      <c r="AC26" s="40">
        <v>58979</v>
      </c>
      <c r="AD26" s="40">
        <v>4596</v>
      </c>
      <c r="AE26" s="40">
        <v>13762</v>
      </c>
      <c r="AF26" s="40">
        <v>24718</v>
      </c>
      <c r="AH26" s="26">
        <f t="shared" si="10"/>
        <v>0.54355104387549291</v>
      </c>
      <c r="AI26" s="26">
        <f t="shared" si="11"/>
        <v>-0.26475966586922756</v>
      </c>
      <c r="AJ26" s="26">
        <f t="shared" si="12"/>
        <v>0</v>
      </c>
      <c r="AK26" s="26">
        <f t="shared" si="13"/>
        <v>19.767568665802706</v>
      </c>
      <c r="AL26" s="26">
        <f t="shared" si="14"/>
        <v>20.490438854544834</v>
      </c>
      <c r="AM26" s="26">
        <f t="shared" si="15"/>
        <v>16.217646276953253</v>
      </c>
      <c r="AN26" s="28">
        <v>19.043622450000001</v>
      </c>
      <c r="AO26" s="28">
        <v>13.37749419</v>
      </c>
      <c r="AP26" s="28">
        <v>25.662976430000001</v>
      </c>
      <c r="AQ26" s="28">
        <v>17.273922769999999</v>
      </c>
      <c r="AR26" s="28">
        <v>11.75264911</v>
      </c>
      <c r="AS26" s="28">
        <v>23.204187000000001</v>
      </c>
      <c r="AT26" s="26"/>
      <c r="AU26" s="26">
        <f t="shared" si="1"/>
        <v>9.2051450640646668E-2</v>
      </c>
      <c r="AV26" s="26">
        <f t="shared" si="2"/>
        <v>0.20705117287579367</v>
      </c>
      <c r="AW26" s="26">
        <f t="shared" si="3"/>
        <v>41.969903071703207</v>
      </c>
      <c r="AX26" s="26">
        <f t="shared" si="4"/>
        <v>0.72324371823059519</v>
      </c>
      <c r="AY26" s="26">
        <f t="shared" si="5"/>
        <v>0.1110116492128277</v>
      </c>
      <c r="AZ26" s="26">
        <f t="shared" si="16"/>
        <v>7.960204215211415</v>
      </c>
      <c r="BA26" s="26">
        <f t="shared" si="6"/>
        <v>2.1523521840456885</v>
      </c>
      <c r="BB26" s="26">
        <f t="shared" si="7"/>
        <v>2.2558619931028576</v>
      </c>
      <c r="BC26" s="26">
        <f t="shared" si="17"/>
        <v>0.10350980905716911</v>
      </c>
    </row>
    <row r="27" spans="1:55" x14ac:dyDescent="0.2">
      <c r="A27" s="22">
        <v>371</v>
      </c>
      <c r="B27" s="22" t="s">
        <v>85</v>
      </c>
      <c r="C27" s="22" t="s">
        <v>86</v>
      </c>
      <c r="D27" s="23">
        <v>1</v>
      </c>
      <c r="E27" s="23" t="s">
        <v>46</v>
      </c>
      <c r="F27" s="22">
        <v>2</v>
      </c>
      <c r="G27" s="22">
        <v>114</v>
      </c>
      <c r="H27" s="22">
        <v>116</v>
      </c>
      <c r="I27" s="22">
        <f t="shared" si="18"/>
        <v>2.65</v>
      </c>
      <c r="J27" s="22"/>
      <c r="K27" s="28">
        <v>84.697452229299302</v>
      </c>
      <c r="L27" s="28">
        <v>89.855491329479705</v>
      </c>
      <c r="M27" s="22"/>
      <c r="N27" s="26">
        <f t="shared" si="8"/>
        <v>2.6837606837606782</v>
      </c>
      <c r="O27" s="26">
        <f t="shared" si="9"/>
        <v>2.8360655737704747</v>
      </c>
      <c r="P27" s="22"/>
      <c r="Q27" s="23"/>
      <c r="R27" s="23">
        <v>25.116</v>
      </c>
      <c r="U27" s="24">
        <v>1039946</v>
      </c>
      <c r="V27" s="24">
        <v>3513400</v>
      </c>
      <c r="W27" s="24">
        <v>611540</v>
      </c>
      <c r="X27" s="24">
        <v>430343</v>
      </c>
      <c r="Y27" s="24">
        <v>58036</v>
      </c>
      <c r="Z27" s="24">
        <v>4136886</v>
      </c>
      <c r="AA27" s="24">
        <v>162816</v>
      </c>
      <c r="AB27" s="24">
        <v>51225</v>
      </c>
      <c r="AC27" s="24">
        <v>41260</v>
      </c>
      <c r="AD27" s="24">
        <v>14213</v>
      </c>
      <c r="AE27" s="24">
        <v>21647</v>
      </c>
      <c r="AF27" s="24">
        <v>41142</v>
      </c>
      <c r="AH27" s="26">
        <f t="shared" si="10"/>
        <v>0.51570202774137086</v>
      </c>
      <c r="AI27" s="26">
        <f t="shared" si="11"/>
        <v>-0.28760116094318477</v>
      </c>
      <c r="AJ27" s="26">
        <f t="shared" si="12"/>
        <v>0</v>
      </c>
      <c r="AK27" s="26">
        <f t="shared" si="13"/>
        <v>18.202453959065046</v>
      </c>
      <c r="AL27" s="26">
        <f t="shared" si="14"/>
        <v>18.928080591486161</v>
      </c>
      <c r="AM27" s="26">
        <f t="shared" si="15"/>
        <v>14.968216496407791</v>
      </c>
      <c r="AN27" s="28">
        <v>17.23509958</v>
      </c>
      <c r="AO27" s="28">
        <v>11.58359282</v>
      </c>
      <c r="AP27" s="28">
        <v>23.735481270000001</v>
      </c>
      <c r="AQ27" s="28">
        <v>15.558071699999999</v>
      </c>
      <c r="AR27" s="28">
        <v>9.9783218900000001</v>
      </c>
      <c r="AS27" s="28">
        <v>21.75418354</v>
      </c>
      <c r="AT27" s="26"/>
      <c r="AU27" s="26">
        <f t="shared" si="1"/>
        <v>3.9357250289280561E-2</v>
      </c>
      <c r="AV27" s="26">
        <f t="shared" si="2"/>
        <v>0.20370300063652616</v>
      </c>
      <c r="AW27" s="26">
        <f t="shared" si="3"/>
        <v>45.925080447972796</v>
      </c>
      <c r="AX27" s="26">
        <f t="shared" si="4"/>
        <v>0.84928615388483031</v>
      </c>
      <c r="AY27" s="26">
        <f t="shared" si="5"/>
        <v>0.10402583005671416</v>
      </c>
      <c r="AZ27" s="26">
        <f t="shared" si="16"/>
        <v>7.4151044179474805</v>
      </c>
      <c r="BA27" s="26">
        <f t="shared" si="6"/>
        <v>2.0758587289421291</v>
      </c>
      <c r="BB27" s="26">
        <f t="shared" si="7"/>
        <v>2.1143383371361963</v>
      </c>
      <c r="BC27" s="26">
        <f t="shared" si="17"/>
        <v>3.8479608194067261E-2</v>
      </c>
    </row>
    <row r="28" spans="1:55" x14ac:dyDescent="0.2">
      <c r="A28" s="22">
        <v>371</v>
      </c>
      <c r="B28" s="22" t="s">
        <v>85</v>
      </c>
      <c r="C28" s="22" t="s">
        <v>86</v>
      </c>
      <c r="D28" s="23">
        <v>1</v>
      </c>
      <c r="E28" s="23" t="s">
        <v>46</v>
      </c>
      <c r="F28" s="22">
        <v>2</v>
      </c>
      <c r="G28" s="22">
        <v>129</v>
      </c>
      <c r="H28" s="22">
        <v>131</v>
      </c>
      <c r="I28" s="22">
        <f t="shared" si="18"/>
        <v>2.8</v>
      </c>
      <c r="J28" s="22"/>
      <c r="K28" s="28">
        <v>90.286624203821603</v>
      </c>
      <c r="L28" s="28">
        <v>95.144508670520196</v>
      </c>
      <c r="M28" s="22"/>
      <c r="N28" s="26">
        <f t="shared" si="8"/>
        <v>2.6837606837606556</v>
      </c>
      <c r="O28" s="26">
        <f t="shared" si="9"/>
        <v>2.8360655737706599</v>
      </c>
      <c r="P28" s="22"/>
      <c r="Q28" s="23"/>
      <c r="R28" s="23">
        <v>27.477</v>
      </c>
      <c r="U28" s="24">
        <v>1005288</v>
      </c>
      <c r="V28" s="24">
        <v>786894</v>
      </c>
      <c r="W28" s="24">
        <v>138034</v>
      </c>
      <c r="X28" s="24">
        <v>103287</v>
      </c>
      <c r="Y28" s="24">
        <v>12270</v>
      </c>
      <c r="Z28" s="24">
        <v>1017628</v>
      </c>
      <c r="AA28" s="24">
        <v>40041</v>
      </c>
      <c r="AB28" s="24">
        <v>28533</v>
      </c>
      <c r="AC28" s="24">
        <v>20666</v>
      </c>
      <c r="AD28" s="24">
        <v>5764</v>
      </c>
      <c r="AE28" s="24">
        <v>9362</v>
      </c>
      <c r="AF28" s="24">
        <v>18719</v>
      </c>
      <c r="AH28" s="26">
        <f t="shared" si="10"/>
        <v>0.5299081843940715</v>
      </c>
      <c r="AI28" s="26">
        <f t="shared" si="11"/>
        <v>-0.27579937278660677</v>
      </c>
      <c r="AJ28" s="26">
        <f t="shared" si="12"/>
        <v>0</v>
      </c>
      <c r="AK28" s="26">
        <f t="shared" si="13"/>
        <v>19.00083996294682</v>
      </c>
      <c r="AL28" s="26">
        <f t="shared" si="14"/>
        <v>19.735322901396096</v>
      </c>
      <c r="AM28" s="26">
        <f t="shared" si="15"/>
        <v>15.613774308572609</v>
      </c>
      <c r="AN28" s="28">
        <v>18.27348666</v>
      </c>
      <c r="AO28" s="28">
        <v>12.520067040000001</v>
      </c>
      <c r="AP28" s="28">
        <v>24.60589882</v>
      </c>
      <c r="AQ28" s="28">
        <v>16.372128109999998</v>
      </c>
      <c r="AR28" s="28">
        <v>10.89433359</v>
      </c>
      <c r="AS28" s="28">
        <v>22.397018339999999</v>
      </c>
      <c r="AT28" s="26"/>
      <c r="AU28" s="26">
        <f t="shared" si="1"/>
        <v>7.5448453308524246E-2</v>
      </c>
      <c r="AV28" s="26">
        <f t="shared" si="2"/>
        <v>0.19339490261275413</v>
      </c>
      <c r="AW28" s="26">
        <f t="shared" si="3"/>
        <v>43.606783403028615</v>
      </c>
      <c r="AX28" s="26">
        <f t="shared" si="4"/>
        <v>0.77326292122465179</v>
      </c>
      <c r="AY28" s="26">
        <f t="shared" si="5"/>
        <v>0.10149779683735118</v>
      </c>
      <c r="AZ28" s="26">
        <f t="shared" si="16"/>
        <v>8.4178484107579461</v>
      </c>
      <c r="BA28" s="26">
        <f t="shared" si="6"/>
        <v>2.1142356085241314</v>
      </c>
      <c r="BB28" s="26">
        <f t="shared" si="7"/>
        <v>2.1981675320305372</v>
      </c>
      <c r="BC28" s="26">
        <f t="shared" si="17"/>
        <v>8.393192350640577E-2</v>
      </c>
    </row>
    <row r="29" spans="1:55" x14ac:dyDescent="0.2">
      <c r="A29" s="22">
        <v>371</v>
      </c>
      <c r="B29" s="22" t="s">
        <v>85</v>
      </c>
      <c r="C29" s="22" t="s">
        <v>87</v>
      </c>
      <c r="D29" s="23">
        <v>1</v>
      </c>
      <c r="E29" s="23" t="s">
        <v>46</v>
      </c>
      <c r="F29" s="22">
        <v>2</v>
      </c>
      <c r="G29" s="22">
        <v>125</v>
      </c>
      <c r="H29" s="22">
        <v>127</v>
      </c>
      <c r="I29" s="22">
        <v>2.94</v>
      </c>
      <c r="J29" s="22"/>
      <c r="K29" s="28">
        <v>95.503184713375802</v>
      </c>
      <c r="L29" s="28">
        <v>100.08092485549101</v>
      </c>
      <c r="M29" s="22"/>
      <c r="N29" s="26">
        <f t="shared" si="8"/>
        <v>2.6837606837607093</v>
      </c>
      <c r="O29" s="26">
        <f t="shared" si="9"/>
        <v>2.8360655737707416</v>
      </c>
      <c r="P29" s="22"/>
      <c r="Q29" s="23"/>
      <c r="R29" s="23">
        <v>24.47</v>
      </c>
      <c r="U29" s="24">
        <v>1050527</v>
      </c>
      <c r="V29" s="24">
        <v>1989647</v>
      </c>
      <c r="W29" s="24">
        <v>337055</v>
      </c>
      <c r="X29" s="24">
        <v>235295</v>
      </c>
      <c r="Y29" s="24">
        <v>36222</v>
      </c>
      <c r="Z29" s="24">
        <v>2569239</v>
      </c>
      <c r="AA29" s="24">
        <v>96455</v>
      </c>
      <c r="AB29" s="24">
        <v>37642</v>
      </c>
      <c r="AC29" s="24">
        <v>35799</v>
      </c>
      <c r="AD29" s="24">
        <v>9617</v>
      </c>
      <c r="AE29" s="24">
        <v>17363</v>
      </c>
      <c r="AF29" s="24">
        <v>35633</v>
      </c>
      <c r="AH29" s="26">
        <f t="shared" si="10"/>
        <v>0.52192611063122407</v>
      </c>
      <c r="AI29" s="26">
        <f t="shared" si="11"/>
        <v>-0.28239097595655971</v>
      </c>
      <c r="AJ29" s="26">
        <f t="shared" si="12"/>
        <v>0</v>
      </c>
      <c r="AK29" s="26">
        <f t="shared" si="13"/>
        <v>18.552247417474796</v>
      </c>
      <c r="AL29" s="26">
        <f t="shared" si="14"/>
        <v>19.284457244571314</v>
      </c>
      <c r="AM29" s="26">
        <f t="shared" si="15"/>
        <v>15.253213615176183</v>
      </c>
      <c r="AN29" s="28">
        <v>17.633294800000002</v>
      </c>
      <c r="AO29" s="28">
        <v>12.042449879999999</v>
      </c>
      <c r="AP29" s="28">
        <v>24.187385500000001</v>
      </c>
      <c r="AQ29" s="28">
        <v>15.82916438</v>
      </c>
      <c r="AR29" s="28">
        <v>10.450460809999999</v>
      </c>
      <c r="AS29" s="28">
        <v>21.907928250000001</v>
      </c>
      <c r="AT29" s="26"/>
      <c r="AU29" s="26">
        <f t="shared" si="1"/>
        <v>5.0291779855268913E-2</v>
      </c>
      <c r="AV29" s="26">
        <f t="shared" si="2"/>
        <v>0.1858651679490915</v>
      </c>
      <c r="AW29" s="26">
        <f t="shared" si="3"/>
        <v>43.643271623813362</v>
      </c>
      <c r="AX29" s="26">
        <f t="shared" si="4"/>
        <v>0.7744110220964262</v>
      </c>
      <c r="AY29" s="26">
        <f t="shared" si="5"/>
        <v>9.1581592837412171E-2</v>
      </c>
      <c r="AZ29" s="26">
        <f t="shared" si="16"/>
        <v>6.4959140853624868</v>
      </c>
      <c r="BA29" s="26">
        <f t="shared" si="6"/>
        <v>2.0925076864766314</v>
      </c>
      <c r="BB29" s="26">
        <f t="shared" si="7"/>
        <v>2.1997109374718007</v>
      </c>
      <c r="BC29" s="26">
        <f t="shared" si="17"/>
        <v>0.10720325099516925</v>
      </c>
    </row>
    <row r="30" spans="1:55" x14ac:dyDescent="0.2">
      <c r="A30" s="22">
        <v>371</v>
      </c>
      <c r="B30" s="22" t="s">
        <v>85</v>
      </c>
      <c r="C30" s="22" t="s">
        <v>87</v>
      </c>
      <c r="D30" s="23">
        <v>1</v>
      </c>
      <c r="E30" s="23" t="s">
        <v>46</v>
      </c>
      <c r="F30" s="22">
        <v>2</v>
      </c>
      <c r="G30" s="22">
        <v>137</v>
      </c>
      <c r="H30" s="22">
        <v>139</v>
      </c>
      <c r="I30" s="22">
        <v>3.06</v>
      </c>
      <c r="J30" s="24"/>
      <c r="K30" s="26">
        <v>99.974522292993598</v>
      </c>
      <c r="L30" s="26">
        <v>104.31213872832301</v>
      </c>
      <c r="M30" s="24"/>
      <c r="N30" s="26">
        <f t="shared" si="8"/>
        <v>2.6837606837610068</v>
      </c>
      <c r="O30" s="26">
        <f t="shared" si="9"/>
        <v>2.8360655737703282</v>
      </c>
      <c r="P30" s="22"/>
      <c r="Q30" s="23"/>
      <c r="R30" s="23">
        <v>22.844999999999999</v>
      </c>
      <c r="U30" s="24">
        <v>462827</v>
      </c>
      <c r="V30" s="24">
        <v>44508</v>
      </c>
      <c r="W30" s="24">
        <v>10481</v>
      </c>
      <c r="X30" s="24">
        <v>8936</v>
      </c>
      <c r="Y30" s="24">
        <v>1480</v>
      </c>
      <c r="Z30" s="24">
        <v>174634</v>
      </c>
      <c r="AA30" s="24">
        <v>7644</v>
      </c>
      <c r="AB30" s="24">
        <v>11473</v>
      </c>
      <c r="AC30" s="24">
        <v>8755</v>
      </c>
      <c r="AD30" s="24">
        <v>2060</v>
      </c>
      <c r="AE30" s="24">
        <v>3503</v>
      </c>
      <c r="AF30" s="24">
        <v>8473</v>
      </c>
      <c r="AH30" s="26">
        <f t="shared" si="10"/>
        <v>0.63277390420798152</v>
      </c>
      <c r="AI30" s="26">
        <f t="shared" si="11"/>
        <v>-0.19875143958017261</v>
      </c>
      <c r="AJ30" s="26">
        <f t="shared" si="12"/>
        <v>0</v>
      </c>
      <c r="AK30" s="26">
        <f t="shared" si="13"/>
        <v>24.781893416488565</v>
      </c>
      <c r="AL30" s="26">
        <f t="shared" si="14"/>
        <v>25.005401532716192</v>
      </c>
      <c r="AM30" s="26">
        <f t="shared" si="15"/>
        <v>19.828296254964556</v>
      </c>
      <c r="AN30" s="28">
        <v>24.64871569</v>
      </c>
      <c r="AO30" s="28">
        <v>18.843779609999999</v>
      </c>
      <c r="AP30" s="28">
        <v>31.52387972</v>
      </c>
      <c r="AQ30" s="28">
        <v>22.79915475</v>
      </c>
      <c r="AR30" s="28">
        <v>17.177120639999998</v>
      </c>
      <c r="AS30" s="28">
        <v>29.393380180000001</v>
      </c>
      <c r="AT30" s="26"/>
      <c r="AU30" s="26">
        <f t="shared" si="1"/>
        <v>0.16402263305536674</v>
      </c>
      <c r="AV30" s="26">
        <f t="shared" si="2"/>
        <v>0.10285222099175588</v>
      </c>
      <c r="AW30" s="26">
        <f t="shared" si="3"/>
        <v>20.310118553266832</v>
      </c>
      <c r="AX30" s="26">
        <f t="shared" si="4"/>
        <v>0.25486445938362517</v>
      </c>
      <c r="AY30" s="26">
        <f t="shared" si="5"/>
        <v>5.1169875282018391E-2</v>
      </c>
      <c r="AZ30" s="26">
        <f t="shared" si="16"/>
        <v>6.0378378378378379</v>
      </c>
      <c r="BA30" s="26">
        <f t="shared" si="6"/>
        <v>2.4321014357306052</v>
      </c>
      <c r="BB30" s="26">
        <f t="shared" si="7"/>
        <v>3.0761295688440469</v>
      </c>
      <c r="BC30" s="26">
        <f t="shared" si="17"/>
        <v>0.64402813311344165</v>
      </c>
    </row>
    <row r="31" spans="1:55" x14ac:dyDescent="0.2">
      <c r="A31" s="22">
        <v>371</v>
      </c>
      <c r="B31" s="22" t="s">
        <v>85</v>
      </c>
      <c r="C31" s="22" t="s">
        <v>87</v>
      </c>
      <c r="D31" s="23">
        <v>1</v>
      </c>
      <c r="E31" s="23" t="s">
        <v>46</v>
      </c>
      <c r="F31" s="22">
        <v>3</v>
      </c>
      <c r="G31" s="22">
        <v>0</v>
      </c>
      <c r="H31" s="22">
        <v>2</v>
      </c>
      <c r="I31" s="22">
        <f>3.18+AVERAGE(G31:H31)/100</f>
        <v>3.19</v>
      </c>
      <c r="J31" s="22"/>
      <c r="K31" s="28">
        <v>104.818471337579</v>
      </c>
      <c r="L31" s="28">
        <v>108.895953757225</v>
      </c>
      <c r="M31" s="22"/>
      <c r="N31" s="26">
        <f t="shared" si="8"/>
        <v>2.6837606837608292</v>
      </c>
      <c r="O31" s="26">
        <f t="shared" si="9"/>
        <v>2.8360655737707496</v>
      </c>
      <c r="P31" s="22"/>
      <c r="Q31" s="23"/>
      <c r="R31" s="23">
        <v>24.870999999999999</v>
      </c>
      <c r="U31" s="24">
        <v>787515</v>
      </c>
      <c r="V31" s="24">
        <v>606481</v>
      </c>
      <c r="W31" s="24">
        <v>114657</v>
      </c>
      <c r="X31" s="24">
        <v>83389</v>
      </c>
      <c r="Y31" s="24">
        <v>9089</v>
      </c>
      <c r="Z31" s="24">
        <v>812068</v>
      </c>
      <c r="AA31" s="24">
        <v>30715</v>
      </c>
      <c r="AB31" s="24">
        <v>28994</v>
      </c>
      <c r="AC31" s="24">
        <v>18522</v>
      </c>
      <c r="AD31" s="24">
        <v>5798</v>
      </c>
      <c r="AE31" s="24">
        <v>6611</v>
      </c>
      <c r="AF31" s="24">
        <v>16932</v>
      </c>
      <c r="AH31" s="26">
        <f t="shared" si="10"/>
        <v>0.51794408240487699</v>
      </c>
      <c r="AI31" s="26">
        <f t="shared" si="11"/>
        <v>-0.28571712445139358</v>
      </c>
      <c r="AJ31" s="26">
        <f t="shared" si="12"/>
        <v>0</v>
      </c>
      <c r="AK31" s="26">
        <f t="shared" si="13"/>
        <v>18.328457431154092</v>
      </c>
      <c r="AL31" s="26">
        <f t="shared" si="14"/>
        <v>19.056948687524677</v>
      </c>
      <c r="AM31" s="26">
        <f t="shared" si="15"/>
        <v>15.071273292508769</v>
      </c>
      <c r="AN31" s="28">
        <v>17.486295219999999</v>
      </c>
      <c r="AO31" s="28">
        <v>11.642366340000001</v>
      </c>
      <c r="AP31" s="28">
        <v>23.9055885</v>
      </c>
      <c r="AQ31" s="28">
        <v>15.51556843</v>
      </c>
      <c r="AR31" s="28">
        <v>10.22542692</v>
      </c>
      <c r="AS31" s="28">
        <v>21.747603439999999</v>
      </c>
      <c r="AT31" s="26"/>
      <c r="AU31" s="26">
        <f t="shared" si="1"/>
        <v>8.6460612537615653E-2</v>
      </c>
      <c r="AV31" s="26">
        <f t="shared" si="2"/>
        <v>0.19728683573383826</v>
      </c>
      <c r="AW31" s="26">
        <f t="shared" si="3"/>
        <v>42.753616547613085</v>
      </c>
      <c r="AX31" s="26">
        <f t="shared" si="4"/>
        <v>0.74683524039858729</v>
      </c>
      <c r="AY31" s="26">
        <f t="shared" si="5"/>
        <v>0.10268721338607112</v>
      </c>
      <c r="AZ31" s="26">
        <f t="shared" si="16"/>
        <v>9.1747166905050062</v>
      </c>
      <c r="BA31" s="26">
        <f t="shared" si="6"/>
        <v>2.0818264172423686</v>
      </c>
      <c r="BB31" s="26">
        <f t="shared" si="7"/>
        <v>2.2215867070675603</v>
      </c>
      <c r="BC31" s="26">
        <f t="shared" si="17"/>
        <v>0.13976028982519173</v>
      </c>
    </row>
    <row r="32" spans="1:55" x14ac:dyDescent="0.2">
      <c r="A32" s="22">
        <v>371</v>
      </c>
      <c r="B32" s="22" t="s">
        <v>85</v>
      </c>
      <c r="C32" s="22" t="s">
        <v>87</v>
      </c>
      <c r="D32" s="23">
        <v>1</v>
      </c>
      <c r="E32" s="23" t="s">
        <v>46</v>
      </c>
      <c r="F32" s="22">
        <v>3</v>
      </c>
      <c r="G32" s="22">
        <v>15</v>
      </c>
      <c r="H32" s="22">
        <v>17</v>
      </c>
      <c r="I32" s="22">
        <f t="shared" ref="I32:I48" si="19">3.18+AVERAGE(G32:H32)/100</f>
        <v>3.3400000000000003</v>
      </c>
      <c r="J32" s="24"/>
      <c r="K32" s="26">
        <v>110.407643312101</v>
      </c>
      <c r="L32" s="26">
        <v>114.184971098265</v>
      </c>
      <c r="M32" s="24"/>
      <c r="N32" s="26">
        <f t="shared" si="8"/>
        <v>2.6837606837603425</v>
      </c>
      <c r="O32" s="26">
        <f t="shared" si="9"/>
        <v>2.8360655737701919</v>
      </c>
      <c r="P32" s="22"/>
      <c r="Q32" s="23"/>
      <c r="R32" s="23">
        <v>26.029</v>
      </c>
      <c r="U32" s="24">
        <v>901641</v>
      </c>
      <c r="V32" s="24">
        <v>1789633</v>
      </c>
      <c r="W32" s="24">
        <v>312042</v>
      </c>
      <c r="X32" s="24">
        <v>233677</v>
      </c>
      <c r="Y32" s="24">
        <v>33162</v>
      </c>
      <c r="Z32" s="24">
        <v>2254558</v>
      </c>
      <c r="AA32" s="24">
        <v>92419</v>
      </c>
      <c r="AB32" s="24">
        <v>35694</v>
      </c>
      <c r="AC32" s="24">
        <v>27970</v>
      </c>
      <c r="AD32" s="24">
        <v>10748</v>
      </c>
      <c r="AE32" s="24">
        <v>14209</v>
      </c>
      <c r="AF32" s="24">
        <v>28887</v>
      </c>
      <c r="AH32" s="26">
        <f t="shared" si="10"/>
        <v>0.53516758528228814</v>
      </c>
      <c r="AI32" s="26">
        <f t="shared" si="11"/>
        <v>-0.27151019934964876</v>
      </c>
      <c r="AJ32" s="26">
        <f t="shared" si="12"/>
        <v>0</v>
      </c>
      <c r="AK32" s="26">
        <f t="shared" si="13"/>
        <v>19.296418292864594</v>
      </c>
      <c r="AL32" s="26">
        <f t="shared" si="14"/>
        <v>20.028702364484026</v>
      </c>
      <c r="AM32" s="26">
        <f t="shared" si="15"/>
        <v>15.84839209557421</v>
      </c>
      <c r="AN32" s="28">
        <v>18.651946949999999</v>
      </c>
      <c r="AO32" s="28">
        <v>12.94995076</v>
      </c>
      <c r="AP32" s="28">
        <v>25.31094762</v>
      </c>
      <c r="AQ32" s="28">
        <v>16.67949406</v>
      </c>
      <c r="AR32" s="28">
        <v>11.1178293</v>
      </c>
      <c r="AS32" s="28">
        <v>22.74199248</v>
      </c>
      <c r="AT32" s="26"/>
      <c r="AU32" s="26">
        <f t="shared" si="1"/>
        <v>4.9538250622031599E-2</v>
      </c>
      <c r="AV32" s="26">
        <f t="shared" si="2"/>
        <v>0.19784999818856555</v>
      </c>
      <c r="AW32" s="26">
        <f t="shared" si="3"/>
        <v>44.251940622982445</v>
      </c>
      <c r="AX32" s="26">
        <f t="shared" si="4"/>
        <v>0.79378441361898877</v>
      </c>
      <c r="AY32" s="26">
        <f t="shared" si="5"/>
        <v>0.10364647970910484</v>
      </c>
      <c r="AZ32" s="26">
        <f t="shared" si="16"/>
        <v>7.0465291598817927</v>
      </c>
      <c r="BA32" s="26">
        <f t="shared" si="6"/>
        <v>2.1287833825310636</v>
      </c>
      <c r="BB32" s="26">
        <f t="shared" si="7"/>
        <v>2.177247289836838</v>
      </c>
      <c r="BC32" s="26">
        <f t="shared" si="17"/>
        <v>4.8463907305774434E-2</v>
      </c>
    </row>
    <row r="33" spans="1:55" x14ac:dyDescent="0.2">
      <c r="A33" s="22">
        <v>371</v>
      </c>
      <c r="B33" s="22" t="s">
        <v>85</v>
      </c>
      <c r="C33" s="22" t="s">
        <v>87</v>
      </c>
      <c r="D33" s="23">
        <v>1</v>
      </c>
      <c r="E33" s="23" t="s">
        <v>46</v>
      </c>
      <c r="F33" s="22">
        <v>3</v>
      </c>
      <c r="G33" s="22">
        <v>20</v>
      </c>
      <c r="H33" s="22">
        <v>22</v>
      </c>
      <c r="I33" s="22">
        <f t="shared" si="19"/>
        <v>3.39</v>
      </c>
      <c r="J33" s="22"/>
      <c r="K33" s="28">
        <v>112.270700636942</v>
      </c>
      <c r="L33" s="28">
        <v>115.947976878612</v>
      </c>
      <c r="M33" s="22"/>
      <c r="N33" s="26">
        <f t="shared" si="8"/>
        <v>2.6837606837599757</v>
      </c>
      <c r="O33" s="26">
        <f t="shared" si="9"/>
        <v>2.8360655737693987</v>
      </c>
      <c r="P33" s="22"/>
      <c r="Q33" s="23"/>
      <c r="R33" s="23">
        <v>20.716000000000001</v>
      </c>
      <c r="U33" s="24">
        <v>917518</v>
      </c>
      <c r="V33" s="24">
        <v>409882</v>
      </c>
      <c r="W33" s="24">
        <v>87947</v>
      </c>
      <c r="X33" s="24">
        <v>79410</v>
      </c>
      <c r="Y33" s="24">
        <v>13215</v>
      </c>
      <c r="Z33" s="24">
        <v>633901</v>
      </c>
      <c r="AA33" s="24">
        <v>40815</v>
      </c>
      <c r="AB33" s="24">
        <v>39123</v>
      </c>
      <c r="AC33" s="24">
        <v>19345</v>
      </c>
      <c r="AD33" s="24">
        <v>11130</v>
      </c>
      <c r="AE33" s="24">
        <v>8890</v>
      </c>
      <c r="AF33" s="24">
        <v>19966</v>
      </c>
      <c r="AH33" s="26">
        <f t="shared" si="10"/>
        <v>0.60274541865601861</v>
      </c>
      <c r="AI33" s="26">
        <f t="shared" si="11"/>
        <v>-0.21986608192101437</v>
      </c>
      <c r="AJ33" s="26">
        <f t="shared" si="12"/>
        <v>0</v>
      </c>
      <c r="AK33" s="26">
        <f t="shared" si="13"/>
        <v>23.094292528468245</v>
      </c>
      <c r="AL33" s="26">
        <f t="shared" si="14"/>
        <v>23.561159996602619</v>
      </c>
      <c r="AM33" s="26">
        <f t="shared" si="15"/>
        <v>18.673325318920512</v>
      </c>
      <c r="AN33" s="28">
        <v>22.777765720000001</v>
      </c>
      <c r="AO33" s="28">
        <v>16.889740620000001</v>
      </c>
      <c r="AP33" s="28">
        <v>29.799232490000001</v>
      </c>
      <c r="AQ33" s="28">
        <v>20.987642529999999</v>
      </c>
      <c r="AR33" s="28">
        <v>15.413361460000001</v>
      </c>
      <c r="AS33" s="28">
        <v>27.386272779999999</v>
      </c>
      <c r="AT33" s="26"/>
      <c r="AU33" s="26">
        <f t="shared" si="1"/>
        <v>0.13443480279372708</v>
      </c>
      <c r="AV33" s="26">
        <f t="shared" si="2"/>
        <v>0.21112420611536697</v>
      </c>
      <c r="AW33" s="26">
        <f t="shared" si="3"/>
        <v>39.268890181196667</v>
      </c>
      <c r="AX33" s="26">
        <f t="shared" si="4"/>
        <v>0.64660254519238813</v>
      </c>
      <c r="AY33" s="26">
        <f t="shared" si="5"/>
        <v>0.12527192731988118</v>
      </c>
      <c r="AZ33" s="26">
        <f t="shared" si="16"/>
        <v>6.0090805902383657</v>
      </c>
      <c r="BA33" s="26">
        <f t="shared" si="6"/>
        <v>2.3320487994747854</v>
      </c>
      <c r="BB33" s="26">
        <f t="shared" si="7"/>
        <v>2.3595848779215438</v>
      </c>
      <c r="BC33" s="26">
        <f t="shared" si="17"/>
        <v>2.7536078446758427E-2</v>
      </c>
    </row>
    <row r="34" spans="1:55" x14ac:dyDescent="0.2">
      <c r="A34" s="22">
        <v>371</v>
      </c>
      <c r="B34" s="22" t="s">
        <v>85</v>
      </c>
      <c r="C34" s="22" t="s">
        <v>87</v>
      </c>
      <c r="D34" s="23">
        <v>1</v>
      </c>
      <c r="E34" s="23" t="s">
        <v>46</v>
      </c>
      <c r="F34" s="22">
        <v>3</v>
      </c>
      <c r="G34" s="22">
        <v>24</v>
      </c>
      <c r="H34" s="22">
        <v>26</v>
      </c>
      <c r="I34" s="22">
        <f t="shared" si="19"/>
        <v>3.43</v>
      </c>
      <c r="J34" s="22"/>
      <c r="K34" s="28">
        <v>113.761146496815</v>
      </c>
      <c r="L34" s="28">
        <v>117.35838150289</v>
      </c>
      <c r="M34" s="22"/>
      <c r="N34" s="26">
        <f t="shared" si="8"/>
        <v>2.6837606837617813</v>
      </c>
      <c r="O34" s="26">
        <f t="shared" si="9"/>
        <v>2.8360655737707017</v>
      </c>
      <c r="P34" s="22"/>
      <c r="Q34" s="23"/>
      <c r="R34" s="23">
        <v>20.315000000000001</v>
      </c>
      <c r="U34" s="24">
        <v>2325598</v>
      </c>
      <c r="V34" s="24">
        <v>1270769</v>
      </c>
      <c r="W34" s="24">
        <v>284810</v>
      </c>
      <c r="X34" s="24">
        <v>252922</v>
      </c>
      <c r="Y34" s="24">
        <v>48152</v>
      </c>
      <c r="Z34" s="24">
        <v>1941311</v>
      </c>
      <c r="AA34" s="24">
        <v>136651</v>
      </c>
      <c r="AB34" s="24">
        <v>114652</v>
      </c>
      <c r="AC34" s="24">
        <v>53538</v>
      </c>
      <c r="AD34" s="24">
        <v>27578</v>
      </c>
      <c r="AE34" s="24">
        <v>32010</v>
      </c>
      <c r="AF34" s="24">
        <v>56857</v>
      </c>
      <c r="AH34" s="26">
        <f t="shared" si="10"/>
        <v>0.60581840326074166</v>
      </c>
      <c r="AI34" s="26">
        <f t="shared" si="11"/>
        <v>-0.21765753801340948</v>
      </c>
      <c r="AJ34" s="26">
        <f t="shared" si="12"/>
        <v>0</v>
      </c>
      <c r="AK34" s="26">
        <f t="shared" si="13"/>
        <v>23.266994263253679</v>
      </c>
      <c r="AL34" s="26">
        <f t="shared" si="14"/>
        <v>23.712224399882793</v>
      </c>
      <c r="AM34" s="26">
        <f t="shared" si="15"/>
        <v>18.7941326706665</v>
      </c>
      <c r="AN34" s="28">
        <v>23.15437919</v>
      </c>
      <c r="AO34" s="28">
        <v>17.17242383</v>
      </c>
      <c r="AP34" s="28">
        <v>30.015368330000001</v>
      </c>
      <c r="AQ34" s="28">
        <v>21.097401179999999</v>
      </c>
      <c r="AR34" s="28">
        <v>15.428201980000001</v>
      </c>
      <c r="AS34" s="28">
        <v>27.801795380000002</v>
      </c>
      <c r="AT34" s="26"/>
      <c r="AU34" s="26">
        <f t="shared" si="1"/>
        <v>0.12787147576805546</v>
      </c>
      <c r="AV34" s="26">
        <f t="shared" si="2"/>
        <v>0.21993914062599715</v>
      </c>
      <c r="AW34" s="26">
        <f t="shared" si="3"/>
        <v>39.562184005379692</v>
      </c>
      <c r="AX34" s="26">
        <f t="shared" si="4"/>
        <v>0.65459321046447483</v>
      </c>
      <c r="AY34" s="26">
        <f t="shared" si="5"/>
        <v>0.1302841224306667</v>
      </c>
      <c r="AZ34" s="26">
        <f t="shared" si="16"/>
        <v>5.2525751786010968</v>
      </c>
      <c r="BA34" s="26">
        <f t="shared" si="6"/>
        <v>2.3420127427508191</v>
      </c>
      <c r="BB34" s="26">
        <f t="shared" si="7"/>
        <v>2.3501557331530529</v>
      </c>
      <c r="BC34" s="26">
        <f t="shared" si="17"/>
        <v>8.1429904022338739E-3</v>
      </c>
    </row>
    <row r="35" spans="1:55" x14ac:dyDescent="0.2">
      <c r="A35" s="22">
        <v>371</v>
      </c>
      <c r="B35" s="22" t="s">
        <v>85</v>
      </c>
      <c r="C35" s="22" t="s">
        <v>87</v>
      </c>
      <c r="D35" s="23">
        <v>1</v>
      </c>
      <c r="E35" s="23" t="s">
        <v>46</v>
      </c>
      <c r="F35" s="22">
        <v>3</v>
      </c>
      <c r="G35" s="22">
        <v>27</v>
      </c>
      <c r="H35" s="22">
        <v>29</v>
      </c>
      <c r="I35" s="22">
        <f t="shared" si="19"/>
        <v>3.46</v>
      </c>
      <c r="J35" s="22"/>
      <c r="K35" s="28">
        <v>114.878980891719</v>
      </c>
      <c r="L35" s="28">
        <v>118.41618497109801</v>
      </c>
      <c r="M35" s="22"/>
      <c r="N35" s="26">
        <f t="shared" si="8"/>
        <v>2.683760683760346</v>
      </c>
      <c r="O35" s="26">
        <f t="shared" si="9"/>
        <v>2.8360655737702172</v>
      </c>
      <c r="P35" s="22"/>
      <c r="Q35" s="23"/>
      <c r="R35" s="23">
        <v>26.789000000000001</v>
      </c>
      <c r="U35" s="24">
        <v>1011542</v>
      </c>
      <c r="V35" s="24">
        <v>1708241</v>
      </c>
      <c r="W35" s="24">
        <v>323119</v>
      </c>
      <c r="X35" s="24">
        <v>284506</v>
      </c>
      <c r="Y35" s="24">
        <v>47380</v>
      </c>
      <c r="Z35" s="24">
        <v>2538541</v>
      </c>
      <c r="AA35" s="24">
        <v>135637</v>
      </c>
      <c r="AB35" s="24">
        <v>62063</v>
      </c>
      <c r="AC35" s="24">
        <v>34901</v>
      </c>
      <c r="AD35" s="24">
        <v>15026</v>
      </c>
      <c r="AE35" s="24">
        <v>17989</v>
      </c>
      <c r="AF35" s="24">
        <v>40866</v>
      </c>
      <c r="AH35" s="26">
        <f t="shared" si="10"/>
        <v>0.59132072417099013</v>
      </c>
      <c r="AI35" s="26">
        <f t="shared" si="11"/>
        <v>-0.22817689990266735</v>
      </c>
      <c r="AJ35" s="26">
        <f t="shared" si="12"/>
        <v>0</v>
      </c>
      <c r="AK35" s="26">
        <f t="shared" si="13"/>
        <v>22.452224698409644</v>
      </c>
      <c r="AL35" s="26">
        <f t="shared" si="14"/>
        <v>22.992700046657554</v>
      </c>
      <c r="AM35" s="26">
        <f t="shared" si="15"/>
        <v>18.218723575324095</v>
      </c>
      <c r="AN35" s="28">
        <v>22.170742260000001</v>
      </c>
      <c r="AO35" s="28">
        <v>16.369049709999999</v>
      </c>
      <c r="AP35" s="28">
        <v>29.029200849999999</v>
      </c>
      <c r="AQ35" s="28">
        <v>20.200955180000001</v>
      </c>
      <c r="AR35" s="28">
        <v>14.615575120000001</v>
      </c>
      <c r="AS35" s="28">
        <v>26.750917780000002</v>
      </c>
      <c r="AT35" s="26"/>
      <c r="AU35" s="26">
        <f t="shared" si="1"/>
        <v>6.3056722076514748E-2</v>
      </c>
      <c r="AV35" s="26">
        <f t="shared" si="2"/>
        <v>0.1967464690285875</v>
      </c>
      <c r="AW35" s="26">
        <f t="shared" si="3"/>
        <v>40.224362823427242</v>
      </c>
      <c r="AX35" s="26">
        <f t="shared" si="4"/>
        <v>0.67292235973340597</v>
      </c>
      <c r="AY35" s="26">
        <f t="shared" si="5"/>
        <v>0.11207461293711624</v>
      </c>
      <c r="AZ35" s="26">
        <f t="shared" si="16"/>
        <v>6.0047699451245249</v>
      </c>
      <c r="BA35" s="26">
        <f t="shared" si="6"/>
        <v>2.2955549025175634</v>
      </c>
      <c r="BB35" s="26">
        <f t="shared" si="7"/>
        <v>2.3287662503692368</v>
      </c>
      <c r="BC35" s="26">
        <f t="shared" si="17"/>
        <v>3.3211347851673345E-2</v>
      </c>
    </row>
    <row r="36" spans="1:55" x14ac:dyDescent="0.2">
      <c r="A36" s="22">
        <v>371</v>
      </c>
      <c r="B36" s="22" t="s">
        <v>85</v>
      </c>
      <c r="C36" s="22" t="s">
        <v>87</v>
      </c>
      <c r="D36" s="23">
        <v>1</v>
      </c>
      <c r="E36" s="23" t="s">
        <v>46</v>
      </c>
      <c r="F36" s="22">
        <v>3</v>
      </c>
      <c r="G36" s="22">
        <v>32</v>
      </c>
      <c r="H36" s="22">
        <v>34</v>
      </c>
      <c r="I36" s="22">
        <f t="shared" si="19"/>
        <v>3.5100000000000002</v>
      </c>
      <c r="J36" s="22"/>
      <c r="K36" s="28">
        <v>116.74203821656</v>
      </c>
      <c r="L36" s="28">
        <v>120.17919075144501</v>
      </c>
      <c r="M36" s="22"/>
      <c r="N36" s="26">
        <f t="shared" si="8"/>
        <v>2.6837606837600014</v>
      </c>
      <c r="O36" s="26">
        <f t="shared" si="9"/>
        <v>2.8360655737714278</v>
      </c>
      <c r="P36" s="22"/>
      <c r="Q36" s="23"/>
      <c r="R36" s="23">
        <v>23.766999999999999</v>
      </c>
      <c r="U36" s="24">
        <v>1275039</v>
      </c>
      <c r="V36" s="24">
        <v>933446</v>
      </c>
      <c r="W36" s="24">
        <v>219039</v>
      </c>
      <c r="X36" s="24">
        <v>218850</v>
      </c>
      <c r="Y36" s="24">
        <v>34824</v>
      </c>
      <c r="Z36" s="24">
        <v>1564712</v>
      </c>
      <c r="AA36" s="24">
        <v>118740</v>
      </c>
      <c r="AB36" s="24">
        <v>53297</v>
      </c>
      <c r="AC36" s="24">
        <v>26369</v>
      </c>
      <c r="AD36" s="24">
        <v>17995</v>
      </c>
      <c r="AE36" s="24">
        <v>18079</v>
      </c>
      <c r="AF36" s="24">
        <v>35855</v>
      </c>
      <c r="AH36" s="26">
        <f t="shared" si="10"/>
        <v>0.62965949957139455</v>
      </c>
      <c r="AI36" s="26">
        <f t="shared" si="11"/>
        <v>-0.20089424012388915</v>
      </c>
      <c r="AJ36" s="26">
        <f t="shared" si="12"/>
        <v>0</v>
      </c>
      <c r="AK36" s="26">
        <f t="shared" si="13"/>
        <v>24.606863875912374</v>
      </c>
      <c r="AL36" s="26">
        <f t="shared" si="14"/>
        <v>24.858833975525982</v>
      </c>
      <c r="AM36" s="26">
        <f t="shared" si="15"/>
        <v>19.711085065223262</v>
      </c>
      <c r="AN36" s="28">
        <v>24.573470740000001</v>
      </c>
      <c r="AO36" s="28">
        <v>18.690062220000002</v>
      </c>
      <c r="AP36" s="28">
        <v>31.72733101</v>
      </c>
      <c r="AQ36" s="28">
        <v>22.581758430000001</v>
      </c>
      <c r="AR36" s="28">
        <v>16.89449673</v>
      </c>
      <c r="AS36" s="28">
        <v>29.211432250000001</v>
      </c>
      <c r="AT36" s="26"/>
      <c r="AU36" s="26">
        <f t="shared" si="1"/>
        <v>8.8326272630712341E-2</v>
      </c>
      <c r="AV36" s="26">
        <f t="shared" si="2"/>
        <v>0.21923785981128532</v>
      </c>
      <c r="AW36" s="26">
        <f t="shared" si="3"/>
        <v>37.365370805209281</v>
      </c>
      <c r="AX36" s="26">
        <f t="shared" si="4"/>
        <v>0.5965609006641478</v>
      </c>
      <c r="AY36" s="26">
        <f t="shared" si="5"/>
        <v>0.13986599450889364</v>
      </c>
      <c r="AZ36" s="26">
        <f t="shared" si="16"/>
        <v>6.2844589937973812</v>
      </c>
      <c r="BA36" s="26">
        <f t="shared" si="6"/>
        <v>2.421446188859683</v>
      </c>
      <c r="BB36" s="26">
        <f t="shared" si="7"/>
        <v>2.4258778855978957</v>
      </c>
      <c r="BC36" s="26">
        <f t="shared" si="17"/>
        <v>4.4316967382127537E-3</v>
      </c>
    </row>
    <row r="37" spans="1:55" x14ac:dyDescent="0.2">
      <c r="A37" s="22">
        <v>371</v>
      </c>
      <c r="B37" s="22" t="s">
        <v>85</v>
      </c>
      <c r="C37" s="22" t="s">
        <v>87</v>
      </c>
      <c r="D37" s="23">
        <v>1</v>
      </c>
      <c r="E37" s="23" t="s">
        <v>46</v>
      </c>
      <c r="F37" s="22">
        <v>3</v>
      </c>
      <c r="G37" s="22">
        <v>36</v>
      </c>
      <c r="H37" s="22">
        <v>38</v>
      </c>
      <c r="I37" s="22">
        <f t="shared" si="19"/>
        <v>3.5500000000000003</v>
      </c>
      <c r="J37" s="22"/>
      <c r="K37" s="28">
        <v>118.232484076433</v>
      </c>
      <c r="L37" s="28">
        <v>121.589595375722</v>
      </c>
      <c r="M37" s="22"/>
      <c r="N37" s="26">
        <f t="shared" si="8"/>
        <v>2.6837606837617924</v>
      </c>
      <c r="O37" s="26">
        <f t="shared" si="9"/>
        <v>2.8360655737693987</v>
      </c>
      <c r="P37" s="22"/>
      <c r="Q37" s="23"/>
      <c r="R37" s="23">
        <v>16.181000000000001</v>
      </c>
      <c r="U37" s="24">
        <v>1684700</v>
      </c>
      <c r="V37" s="24">
        <v>613516</v>
      </c>
      <c r="W37" s="24">
        <v>140976</v>
      </c>
      <c r="X37" s="24">
        <v>144347</v>
      </c>
      <c r="Y37" s="24">
        <v>20211</v>
      </c>
      <c r="Z37" s="24">
        <v>1030710</v>
      </c>
      <c r="AA37" s="24">
        <v>80099</v>
      </c>
      <c r="AB37" s="24">
        <v>33754</v>
      </c>
      <c r="AC37" s="24">
        <v>25916</v>
      </c>
      <c r="AD37" s="24">
        <v>14529</v>
      </c>
      <c r="AE37" s="24">
        <v>16137</v>
      </c>
      <c r="AF37" s="24">
        <v>32151</v>
      </c>
      <c r="AH37" s="26">
        <f t="shared" si="10"/>
        <v>0.63442962609527709</v>
      </c>
      <c r="AI37" s="26">
        <f t="shared" si="11"/>
        <v>-0.19761654487506669</v>
      </c>
      <c r="AJ37" s="26">
        <f t="shared" si="12"/>
        <v>0</v>
      </c>
      <c r="AK37" s="26">
        <f t="shared" si="13"/>
        <v>24.874944986554574</v>
      </c>
      <c r="AL37" s="26">
        <f t="shared" si="14"/>
        <v>25.083028330545439</v>
      </c>
      <c r="AM37" s="26">
        <f t="shared" si="15"/>
        <v>19.89037499533385</v>
      </c>
      <c r="AN37" s="28">
        <v>24.895898899999999</v>
      </c>
      <c r="AO37" s="28">
        <v>18.87864214</v>
      </c>
      <c r="AP37" s="28">
        <v>32.054391940000002</v>
      </c>
      <c r="AQ37" s="28">
        <v>22.904514590000002</v>
      </c>
      <c r="AR37" s="28">
        <v>17.186612440000001</v>
      </c>
      <c r="AS37" s="28">
        <v>29.382825239999999</v>
      </c>
      <c r="AT37" s="26"/>
      <c r="AU37" s="26">
        <f t="shared" si="1"/>
        <v>0.10621515664712967</v>
      </c>
      <c r="AV37" s="26">
        <f t="shared" si="2"/>
        <v>0.21572034457754938</v>
      </c>
      <c r="AW37" s="26">
        <f t="shared" si="3"/>
        <v>37.313362031740162</v>
      </c>
      <c r="AX37" s="26">
        <f t="shared" si="4"/>
        <v>0.59523629342880147</v>
      </c>
      <c r="AY37" s="26">
        <f t="shared" si="5"/>
        <v>0.14004618175820552</v>
      </c>
      <c r="AZ37" s="26">
        <f t="shared" si="16"/>
        <v>7.1420018801642673</v>
      </c>
      <c r="BA37" s="26">
        <f t="shared" si="6"/>
        <v>2.4377923434583817</v>
      </c>
      <c r="BB37" s="26">
        <f t="shared" si="7"/>
        <v>2.4304835951659696</v>
      </c>
      <c r="BC37" s="26">
        <f t="shared" si="17"/>
        <v>7.3087482924121261E-3</v>
      </c>
    </row>
    <row r="38" spans="1:55" x14ac:dyDescent="0.2">
      <c r="A38" s="22">
        <v>371</v>
      </c>
      <c r="B38" s="24" t="s">
        <v>85</v>
      </c>
      <c r="C38" s="24" t="s">
        <v>87</v>
      </c>
      <c r="D38" s="23">
        <v>1</v>
      </c>
      <c r="E38" s="23" t="s">
        <v>46</v>
      </c>
      <c r="F38" s="24">
        <v>3</v>
      </c>
      <c r="G38" s="24">
        <v>40</v>
      </c>
      <c r="H38" s="22">
        <v>42</v>
      </c>
      <c r="I38" s="22">
        <f t="shared" si="19"/>
        <v>3.5900000000000003</v>
      </c>
      <c r="J38" s="22"/>
      <c r="K38" s="28">
        <v>119.72292993630499</v>
      </c>
      <c r="L38" s="28">
        <v>123</v>
      </c>
      <c r="M38" s="22" t="s">
        <v>45</v>
      </c>
      <c r="N38" s="26">
        <f t="shared" si="8"/>
        <v>2.6837606837599757</v>
      </c>
      <c r="O38" s="26">
        <f t="shared" si="9"/>
        <v>2.3529411764705865</v>
      </c>
      <c r="P38" s="22"/>
      <c r="Q38" s="23"/>
      <c r="R38" s="23">
        <v>17.933999999999997</v>
      </c>
      <c r="U38" s="40">
        <v>1041472</v>
      </c>
      <c r="V38" s="40">
        <v>283093</v>
      </c>
      <c r="W38" s="40">
        <v>73946</v>
      </c>
      <c r="X38" s="40">
        <v>87550</v>
      </c>
      <c r="Y38" s="40">
        <v>13268</v>
      </c>
      <c r="Z38" s="40">
        <v>823809</v>
      </c>
      <c r="AA38" s="40">
        <v>62497</v>
      </c>
      <c r="AB38" s="40">
        <v>35278</v>
      </c>
      <c r="AC38" s="40">
        <v>17006</v>
      </c>
      <c r="AD38" s="40">
        <v>7805</v>
      </c>
      <c r="AE38" s="40">
        <v>8059</v>
      </c>
      <c r="AF38" s="40">
        <v>21607</v>
      </c>
      <c r="AH38" s="26">
        <f t="shared" si="10"/>
        <v>0.68833478742819088</v>
      </c>
      <c r="AI38" s="26">
        <f t="shared" si="11"/>
        <v>-0.1622002812869921</v>
      </c>
      <c r="AJ38" s="26">
        <f t="shared" si="12"/>
        <v>0</v>
      </c>
      <c r="AK38" s="26">
        <f t="shared" si="13"/>
        <v>27.904415053464326</v>
      </c>
      <c r="AL38" s="26">
        <f t="shared" si="14"/>
        <v>27.505500759969742</v>
      </c>
      <c r="AM38" s="26">
        <f t="shared" si="15"/>
        <v>21.827644613601532</v>
      </c>
      <c r="AN38" s="28">
        <v>28.443561979999998</v>
      </c>
      <c r="AO38" s="28">
        <v>22.46265077</v>
      </c>
      <c r="AP38" s="28">
        <v>35.794014230000002</v>
      </c>
      <c r="AQ38" s="28">
        <v>26.269917599999999</v>
      </c>
      <c r="AR38" s="28">
        <v>20.483905849999999</v>
      </c>
      <c r="AS38" s="28">
        <v>32.950188140000002</v>
      </c>
      <c r="AT38" s="26"/>
      <c r="AU38" s="26">
        <f t="shared" si="1"/>
        <v>9.824708504275563E-2</v>
      </c>
      <c r="AV38" s="26">
        <f t="shared" si="2"/>
        <v>0.16470543884946329</v>
      </c>
      <c r="AW38" s="26">
        <f t="shared" si="3"/>
        <v>25.575254177876634</v>
      </c>
      <c r="AX38" s="26">
        <f t="shared" si="4"/>
        <v>0.34363912023296661</v>
      </c>
      <c r="AY38" s="26">
        <f t="shared" si="5"/>
        <v>0.10627463404745517</v>
      </c>
      <c r="AZ38" s="26">
        <f t="shared" si="16"/>
        <v>6.5985830569791979</v>
      </c>
      <c r="BA38" s="26">
        <f t="shared" si="6"/>
        <v>2.6330140818985512</v>
      </c>
      <c r="BB38" s="26">
        <f t="shared" si="7"/>
        <v>2.8523876940519868</v>
      </c>
      <c r="BC38" s="26">
        <f t="shared" si="17"/>
        <v>0.21937361215343554</v>
      </c>
    </row>
    <row r="39" spans="1:55" x14ac:dyDescent="0.2">
      <c r="A39" s="22">
        <v>371</v>
      </c>
      <c r="B39" s="22" t="s">
        <v>85</v>
      </c>
      <c r="C39" s="22" t="s">
        <v>87</v>
      </c>
      <c r="D39" s="23">
        <v>1</v>
      </c>
      <c r="E39" s="23" t="s">
        <v>46</v>
      </c>
      <c r="F39" s="22">
        <v>3</v>
      </c>
      <c r="G39" s="22">
        <v>44</v>
      </c>
      <c r="H39" s="22">
        <v>46</v>
      </c>
      <c r="I39" s="22">
        <f t="shared" si="19"/>
        <v>3.6300000000000003</v>
      </c>
      <c r="J39" s="22"/>
      <c r="K39" s="28">
        <v>121.213375796178</v>
      </c>
      <c r="L39" s="28">
        <v>124.7</v>
      </c>
      <c r="M39" s="22"/>
      <c r="N39" s="26">
        <f t="shared" si="8"/>
        <v>2.6837606837608692</v>
      </c>
      <c r="O39" s="26">
        <f t="shared" si="9"/>
        <v>2.352941176470583</v>
      </c>
      <c r="P39" s="22"/>
      <c r="Q39" s="23"/>
      <c r="R39" s="23">
        <v>20.101000000000003</v>
      </c>
      <c r="U39" s="24">
        <v>1716122</v>
      </c>
      <c r="V39" s="24">
        <v>750176</v>
      </c>
      <c r="W39" s="24">
        <v>184029</v>
      </c>
      <c r="X39" s="24">
        <v>200497</v>
      </c>
      <c r="Y39" s="24">
        <v>23517</v>
      </c>
      <c r="Z39" s="24">
        <v>1306030</v>
      </c>
      <c r="AA39" s="24">
        <v>116910</v>
      </c>
      <c r="AB39" s="24">
        <v>24873</v>
      </c>
      <c r="AC39" s="24">
        <v>22364</v>
      </c>
      <c r="AD39" s="24">
        <v>21547</v>
      </c>
      <c r="AE39" s="24">
        <v>17602</v>
      </c>
      <c r="AF39" s="24">
        <v>36854</v>
      </c>
      <c r="AH39" s="26">
        <f t="shared" si="10"/>
        <v>0.64943718771013781</v>
      </c>
      <c r="AI39" s="26">
        <f t="shared" si="11"/>
        <v>-0.18746284666951757</v>
      </c>
      <c r="AJ39" s="26">
        <f t="shared" si="12"/>
        <v>0</v>
      </c>
      <c r="AK39" s="26">
        <f t="shared" si="13"/>
        <v>25.718369949309746</v>
      </c>
      <c r="AL39" s="26">
        <f t="shared" si="14"/>
        <v>25.777541287805001</v>
      </c>
      <c r="AM39" s="26">
        <f t="shared" si="15"/>
        <v>20.445782287177387</v>
      </c>
      <c r="AN39" s="28">
        <v>26.05780348</v>
      </c>
      <c r="AO39" s="28">
        <v>20.154744740000002</v>
      </c>
      <c r="AP39" s="28">
        <v>32.91734151</v>
      </c>
      <c r="AQ39" s="28">
        <v>23.820065039999999</v>
      </c>
      <c r="AR39" s="28">
        <v>18.269210770000001</v>
      </c>
      <c r="AS39" s="28">
        <v>30.282283069999998</v>
      </c>
      <c r="AT39" s="26"/>
      <c r="AU39" s="26">
        <f t="shared" si="1"/>
        <v>8.6225835566408032E-2</v>
      </c>
      <c r="AV39" s="26">
        <f t="shared" si="2"/>
        <v>0.22285460869926155</v>
      </c>
      <c r="AW39" s="26">
        <f t="shared" si="3"/>
        <v>36.483504084707469</v>
      </c>
      <c r="AX39" s="26">
        <f t="shared" si="4"/>
        <v>0.57439415633637814</v>
      </c>
      <c r="AY39" s="26">
        <f t="shared" si="5"/>
        <v>0.15351638170639265</v>
      </c>
      <c r="AZ39" s="26">
        <f t="shared" si="16"/>
        <v>8.5256197644257341</v>
      </c>
      <c r="BA39" s="26">
        <f t="shared" si="6"/>
        <v>2.490205319255625</v>
      </c>
      <c r="BB39" s="26">
        <f t="shared" si="7"/>
        <v>2.4591022869958805</v>
      </c>
      <c r="BC39" s="26">
        <f t="shared" si="17"/>
        <v>3.1103032259744534E-2</v>
      </c>
    </row>
    <row r="40" spans="1:55" x14ac:dyDescent="0.2">
      <c r="A40" s="22">
        <v>371</v>
      </c>
      <c r="B40" s="22" t="s">
        <v>85</v>
      </c>
      <c r="C40" s="22" t="s">
        <v>87</v>
      </c>
      <c r="D40" s="23">
        <v>1</v>
      </c>
      <c r="E40" s="23" t="s">
        <v>46</v>
      </c>
      <c r="F40" s="22">
        <v>3</v>
      </c>
      <c r="G40" s="22">
        <v>52</v>
      </c>
      <c r="H40" s="22">
        <v>54</v>
      </c>
      <c r="I40" s="22">
        <f t="shared" si="19"/>
        <v>3.71</v>
      </c>
      <c r="J40" s="22"/>
      <c r="K40" s="28">
        <v>124.194267515923</v>
      </c>
      <c r="L40" s="28">
        <v>128.1</v>
      </c>
      <c r="M40" s="22"/>
      <c r="N40" s="26">
        <f t="shared" si="8"/>
        <v>2.6837606837600014</v>
      </c>
      <c r="O40" s="26">
        <f t="shared" si="9"/>
        <v>2.3529411764705666</v>
      </c>
      <c r="P40" s="22"/>
      <c r="Q40" s="23"/>
      <c r="R40" s="23">
        <v>20.306000000000001</v>
      </c>
      <c r="U40" s="24">
        <v>1607505</v>
      </c>
      <c r="V40" s="24">
        <v>200107</v>
      </c>
      <c r="W40" s="24">
        <v>35877</v>
      </c>
      <c r="X40" s="24">
        <v>30174</v>
      </c>
      <c r="Y40" s="24">
        <v>3298</v>
      </c>
      <c r="Z40" s="24">
        <v>234433</v>
      </c>
      <c r="AA40" s="24">
        <v>12572</v>
      </c>
      <c r="AB40" s="24">
        <v>18729</v>
      </c>
      <c r="AC40" s="24">
        <v>8878</v>
      </c>
      <c r="AD40" s="24">
        <v>2445</v>
      </c>
      <c r="AE40" s="24">
        <v>9173</v>
      </c>
      <c r="AF40" s="24">
        <v>20265</v>
      </c>
      <c r="AH40" s="26">
        <f t="shared" si="10"/>
        <v>0.56205368586809246</v>
      </c>
      <c r="AI40" s="26">
        <f t="shared" si="11"/>
        <v>-0.25022219979976945</v>
      </c>
      <c r="AJ40" s="26">
        <f t="shared" si="12"/>
        <v>0</v>
      </c>
      <c r="AK40" s="26">
        <f t="shared" si="13"/>
        <v>20.8074171457868</v>
      </c>
      <c r="AL40" s="26">
        <f t="shared" si="14"/>
        <v>21.484801533695769</v>
      </c>
      <c r="AM40" s="26">
        <f t="shared" si="15"/>
        <v>17.012845670952608</v>
      </c>
      <c r="AN40" s="28">
        <v>20.221436629999999</v>
      </c>
      <c r="AO40" s="28">
        <v>14.399113440000001</v>
      </c>
      <c r="AP40" s="28">
        <v>26.79666465</v>
      </c>
      <c r="AQ40" s="28">
        <v>18.36080419</v>
      </c>
      <c r="AR40" s="28">
        <v>12.72616592</v>
      </c>
      <c r="AS40" s="28">
        <v>24.692323049999999</v>
      </c>
      <c r="AT40" s="26"/>
      <c r="AU40" s="26">
        <f t="shared" si="1"/>
        <v>0.20239994828577554</v>
      </c>
      <c r="AV40" s="26">
        <f t="shared" si="2"/>
        <v>0.21921328638171161</v>
      </c>
      <c r="AW40" s="26">
        <f t="shared" si="3"/>
        <v>46.050306070787499</v>
      </c>
      <c r="AX40" s="26">
        <f t="shared" si="4"/>
        <v>0.853578634407272</v>
      </c>
      <c r="AY40" s="26">
        <f t="shared" si="5"/>
        <v>0.1287105484296153</v>
      </c>
      <c r="AZ40" s="26">
        <f t="shared" si="16"/>
        <v>9.1491813220133409</v>
      </c>
      <c r="BA40" s="26">
        <f t="shared" si="6"/>
        <v>2.2060210899306245</v>
      </c>
      <c r="BB40" s="26">
        <f t="shared" si="7"/>
        <v>2.1185316993925971</v>
      </c>
      <c r="BC40" s="26">
        <f t="shared" si="17"/>
        <v>8.7489390538027401E-2</v>
      </c>
    </row>
    <row r="41" spans="1:55" x14ac:dyDescent="0.2">
      <c r="A41" s="22">
        <v>371</v>
      </c>
      <c r="B41" s="22" t="s">
        <v>85</v>
      </c>
      <c r="C41" s="22" t="s">
        <v>87</v>
      </c>
      <c r="D41" s="23">
        <v>1</v>
      </c>
      <c r="E41" s="23" t="s">
        <v>46</v>
      </c>
      <c r="F41" s="22">
        <v>3</v>
      </c>
      <c r="G41" s="22">
        <v>56</v>
      </c>
      <c r="H41" s="22">
        <v>58</v>
      </c>
      <c r="I41" s="22">
        <f t="shared" si="19"/>
        <v>3.75</v>
      </c>
      <c r="J41" s="22"/>
      <c r="K41" s="28">
        <v>125.68471337579599</v>
      </c>
      <c r="L41" s="28">
        <v>129.80000000000001</v>
      </c>
      <c r="M41" s="22"/>
      <c r="N41" s="26">
        <f t="shared" si="8"/>
        <v>2.6837606837608843</v>
      </c>
      <c r="O41" s="26">
        <f t="shared" si="9"/>
        <v>2.3529411764706061</v>
      </c>
      <c r="P41" s="22"/>
      <c r="Q41" s="23"/>
      <c r="R41" s="23">
        <v>24.056999999999999</v>
      </c>
      <c r="U41" s="24">
        <v>971735</v>
      </c>
      <c r="V41" s="24">
        <v>104451</v>
      </c>
      <c r="W41" s="24">
        <v>21967</v>
      </c>
      <c r="X41" s="24">
        <v>18732</v>
      </c>
      <c r="Y41" s="24">
        <v>2302</v>
      </c>
      <c r="Z41" s="24">
        <v>226000</v>
      </c>
      <c r="AA41" s="24">
        <v>10360</v>
      </c>
      <c r="AB41" s="24">
        <v>13737</v>
      </c>
      <c r="AC41" s="24">
        <v>8153</v>
      </c>
      <c r="AD41" s="24">
        <v>5172</v>
      </c>
      <c r="AE41" s="24">
        <v>7595</v>
      </c>
      <c r="AF41" s="24">
        <v>13670</v>
      </c>
      <c r="AH41" s="26">
        <f t="shared" si="10"/>
        <v>0.58833230261801694</v>
      </c>
      <c r="AI41" s="26">
        <f t="shared" si="11"/>
        <v>-0.2303773058474354</v>
      </c>
      <c r="AJ41" s="26">
        <f t="shared" si="12"/>
        <v>0</v>
      </c>
      <c r="AK41" s="26">
        <f t="shared" si="13"/>
        <v>22.284275407132554</v>
      </c>
      <c r="AL41" s="26">
        <f t="shared" si="14"/>
        <v>22.84219228003542</v>
      </c>
      <c r="AM41" s="26">
        <f t="shared" si="15"/>
        <v>18.098361370145284</v>
      </c>
      <c r="AN41" s="28">
        <v>21.889424470000002</v>
      </c>
      <c r="AO41" s="28">
        <v>16.228088759999999</v>
      </c>
      <c r="AP41" s="28">
        <v>28.506464900000001</v>
      </c>
      <c r="AQ41" s="28">
        <v>19.972984069999999</v>
      </c>
      <c r="AR41" s="28">
        <v>14.588659829999999</v>
      </c>
      <c r="AS41" s="28">
        <v>26.393538119999999</v>
      </c>
      <c r="AT41" s="26"/>
      <c r="AU41" s="26">
        <f t="shared" si="1"/>
        <v>0.17616567089641194</v>
      </c>
      <c r="AV41" s="26">
        <f t="shared" si="2"/>
        <v>0.1539262817644553</v>
      </c>
      <c r="AW41" s="26">
        <f t="shared" si="3"/>
        <v>31.608619734847228</v>
      </c>
      <c r="AX41" s="26">
        <f t="shared" si="4"/>
        <v>0.46217256637168141</v>
      </c>
      <c r="AY41" s="26">
        <f t="shared" si="5"/>
        <v>8.2884955752212386E-2</v>
      </c>
      <c r="AZ41" s="26">
        <f t="shared" si="16"/>
        <v>8.1372719374456999</v>
      </c>
      <c r="BA41" s="26">
        <f t="shared" si="6"/>
        <v>2.2861519893528026</v>
      </c>
      <c r="BB41" s="26">
        <f t="shared" si="7"/>
        <v>2.6361265411190895</v>
      </c>
      <c r="BC41" s="26">
        <f t="shared" si="17"/>
        <v>0.34997455176628689</v>
      </c>
    </row>
    <row r="42" spans="1:55" x14ac:dyDescent="0.2">
      <c r="A42" s="22">
        <v>371</v>
      </c>
      <c r="B42" s="22" t="s">
        <v>85</v>
      </c>
      <c r="C42" s="22" t="s">
        <v>87</v>
      </c>
      <c r="D42" s="23">
        <v>1</v>
      </c>
      <c r="E42" s="23" t="s">
        <v>46</v>
      </c>
      <c r="F42" s="22">
        <v>3</v>
      </c>
      <c r="G42" s="22">
        <v>64</v>
      </c>
      <c r="H42" s="22">
        <v>66</v>
      </c>
      <c r="I42" s="22">
        <f t="shared" si="19"/>
        <v>3.83</v>
      </c>
      <c r="J42" s="22"/>
      <c r="K42" s="28">
        <v>128.665605095541</v>
      </c>
      <c r="L42" s="28">
        <v>133.19999999999999</v>
      </c>
      <c r="M42" s="22"/>
      <c r="N42" s="26">
        <f t="shared" si="8"/>
        <v>2.6837606837599757</v>
      </c>
      <c r="O42" s="26">
        <f t="shared" si="9"/>
        <v>2.3529411764705666</v>
      </c>
      <c r="P42" s="22"/>
      <c r="Q42" s="23"/>
      <c r="R42" s="23">
        <v>20.677999999999997</v>
      </c>
      <c r="U42" s="24">
        <v>1683295</v>
      </c>
      <c r="V42" s="24">
        <v>442880</v>
      </c>
      <c r="W42" s="24">
        <v>79592</v>
      </c>
      <c r="X42" s="24">
        <v>60161</v>
      </c>
      <c r="Y42" s="24">
        <v>6748</v>
      </c>
      <c r="Z42" s="24">
        <v>579366</v>
      </c>
      <c r="AA42" s="24">
        <v>25005</v>
      </c>
      <c r="AB42" s="24">
        <v>28624</v>
      </c>
      <c r="AC42" s="24">
        <v>22750</v>
      </c>
      <c r="AD42" s="24">
        <v>13097</v>
      </c>
      <c r="AE42" s="24">
        <v>12849</v>
      </c>
      <c r="AF42" s="24">
        <v>27540</v>
      </c>
      <c r="AH42" s="26">
        <f t="shared" si="10"/>
        <v>0.53592294147143538</v>
      </c>
      <c r="AI42" s="26">
        <f t="shared" si="11"/>
        <v>-0.27089765153784851</v>
      </c>
      <c r="AJ42" s="26">
        <f t="shared" si="12"/>
        <v>0</v>
      </c>
      <c r="AK42" s="26">
        <f t="shared" si="13"/>
        <v>19.338869310694669</v>
      </c>
      <c r="AL42" s="26">
        <f t="shared" si="14"/>
        <v>20.070600634811161</v>
      </c>
      <c r="AM42" s="26">
        <f t="shared" si="15"/>
        <v>15.881898460879686</v>
      </c>
      <c r="AN42" s="28">
        <v>18.515907139999999</v>
      </c>
      <c r="AO42" s="28">
        <v>13.057818640000001</v>
      </c>
      <c r="AP42" s="28">
        <v>25.047246990000001</v>
      </c>
      <c r="AQ42" s="28">
        <v>16.678884750000002</v>
      </c>
      <c r="AR42" s="28">
        <v>11.11386019</v>
      </c>
      <c r="AS42" s="28">
        <v>23.075724359999999</v>
      </c>
      <c r="AT42" s="26"/>
      <c r="AU42" s="26">
        <f t="shared" si="1"/>
        <v>0.15325345719104505</v>
      </c>
      <c r="AV42" s="26">
        <f t="shared" si="2"/>
        <v>0.19510782130642773</v>
      </c>
      <c r="AW42" s="26">
        <f t="shared" si="3"/>
        <v>43.324209632515071</v>
      </c>
      <c r="AX42" s="26">
        <f t="shared" si="4"/>
        <v>0.76442179900097695</v>
      </c>
      <c r="AY42" s="26">
        <f t="shared" si="5"/>
        <v>0.10383936924155025</v>
      </c>
      <c r="AZ42" s="26">
        <f t="shared" si="16"/>
        <v>8.9153823355068162</v>
      </c>
      <c r="BA42" s="26">
        <f t="shared" si="6"/>
        <v>2.1308878203957082</v>
      </c>
      <c r="BB42" s="26">
        <f t="shared" si="7"/>
        <v>2.2095393348032086</v>
      </c>
      <c r="BC42" s="26">
        <f t="shared" si="17"/>
        <v>7.86515144075004E-2</v>
      </c>
    </row>
    <row r="43" spans="1:55" x14ac:dyDescent="0.2">
      <c r="A43" s="22">
        <v>371</v>
      </c>
      <c r="B43" s="24" t="s">
        <v>85</v>
      </c>
      <c r="C43" s="24" t="s">
        <v>87</v>
      </c>
      <c r="D43" s="23">
        <v>1</v>
      </c>
      <c r="E43" s="23" t="s">
        <v>46</v>
      </c>
      <c r="F43" s="24">
        <v>3</v>
      </c>
      <c r="G43" s="24">
        <v>68</v>
      </c>
      <c r="H43" s="22">
        <v>70</v>
      </c>
      <c r="I43" s="22">
        <f t="shared" si="19"/>
        <v>3.87</v>
      </c>
      <c r="J43" s="22"/>
      <c r="K43" s="28">
        <v>130.156050955414</v>
      </c>
      <c r="L43" s="28">
        <v>134.9</v>
      </c>
      <c r="M43" s="22"/>
      <c r="N43" s="26">
        <f t="shared" si="8"/>
        <v>2.6837606837608972</v>
      </c>
      <c r="O43" s="26">
        <f t="shared" si="9"/>
        <v>2.3529411764705865</v>
      </c>
      <c r="P43" s="22"/>
      <c r="Q43" s="23"/>
      <c r="R43" s="23">
        <v>26.823</v>
      </c>
      <c r="U43" s="40">
        <v>568296</v>
      </c>
      <c r="V43" s="40">
        <v>845205</v>
      </c>
      <c r="W43" s="40">
        <v>146918</v>
      </c>
      <c r="X43" s="40">
        <v>106002</v>
      </c>
      <c r="Y43" s="40">
        <v>10340</v>
      </c>
      <c r="Z43" s="40">
        <v>1000601</v>
      </c>
      <c r="AA43" s="40">
        <v>36331</v>
      </c>
      <c r="AB43" s="40">
        <v>28918</v>
      </c>
      <c r="AC43" s="40">
        <v>19637</v>
      </c>
      <c r="AD43" s="40">
        <v>9925</v>
      </c>
      <c r="AE43" s="40">
        <v>12223</v>
      </c>
      <c r="AF43" s="40">
        <v>26718</v>
      </c>
      <c r="AH43" s="26">
        <f t="shared" si="10"/>
        <v>0.50960476115771169</v>
      </c>
      <c r="AI43" s="26">
        <f t="shared" si="11"/>
        <v>-0.29276652310821949</v>
      </c>
      <c r="AJ43" s="26">
        <f t="shared" si="12"/>
        <v>0</v>
      </c>
      <c r="AK43" s="26">
        <f t="shared" si="13"/>
        <v>17.8597875770634</v>
      </c>
      <c r="AL43" s="26">
        <f t="shared" si="14"/>
        <v>18.574769819397787</v>
      </c>
      <c r="AM43" s="26">
        <f t="shared" si="15"/>
        <v>14.685671185980393</v>
      </c>
      <c r="AN43" s="28">
        <v>16.832124400000001</v>
      </c>
      <c r="AO43" s="28">
        <v>11.26561579</v>
      </c>
      <c r="AP43" s="28">
        <v>23.21363964</v>
      </c>
      <c r="AQ43" s="28">
        <v>15.04937338</v>
      </c>
      <c r="AR43" s="28">
        <v>9.6545397600000005</v>
      </c>
      <c r="AS43" s="28">
        <v>21.010016220000001</v>
      </c>
      <c r="AT43" s="26"/>
      <c r="AU43" s="26">
        <f t="shared" si="1"/>
        <v>8.8724087495514664E-2</v>
      </c>
      <c r="AV43" s="26">
        <f t="shared" si="2"/>
        <v>0.20247778789594154</v>
      </c>
      <c r="AW43" s="26">
        <f t="shared" si="3"/>
        <v>45.790565205660833</v>
      </c>
      <c r="AX43" s="26">
        <f t="shared" si="4"/>
        <v>0.84469733690052273</v>
      </c>
      <c r="AY43" s="26">
        <f t="shared" si="5"/>
        <v>0.10593833106303112</v>
      </c>
      <c r="AZ43" s="26">
        <f t="shared" si="16"/>
        <v>10.25164410058027</v>
      </c>
      <c r="BA43" s="26">
        <f t="shared" si="6"/>
        <v>2.0597984157226619</v>
      </c>
      <c r="BB43" s="26">
        <f t="shared" si="7"/>
        <v>2.1150724085099402</v>
      </c>
      <c r="BC43" s="26">
        <f t="shared" si="17"/>
        <v>5.5273992787278292E-2</v>
      </c>
    </row>
    <row r="44" spans="1:55" x14ac:dyDescent="0.2">
      <c r="A44" s="22">
        <v>371</v>
      </c>
      <c r="B44" s="22" t="s">
        <v>85</v>
      </c>
      <c r="C44" s="22" t="s">
        <v>87</v>
      </c>
      <c r="D44" s="23">
        <v>1</v>
      </c>
      <c r="E44" s="23" t="s">
        <v>46</v>
      </c>
      <c r="F44" s="22">
        <v>3</v>
      </c>
      <c r="G44" s="22">
        <v>76</v>
      </c>
      <c r="H44" s="22">
        <v>78</v>
      </c>
      <c r="I44" s="22">
        <f t="shared" si="19"/>
        <v>3.95</v>
      </c>
      <c r="J44" s="24"/>
      <c r="K44" s="26">
        <v>133.13694267515899</v>
      </c>
      <c r="L44" s="26">
        <v>138.30000000000001</v>
      </c>
      <c r="M44" s="24"/>
      <c r="N44" s="26">
        <f t="shared" si="8"/>
        <v>2.6837606837617671</v>
      </c>
      <c r="O44" s="26">
        <f t="shared" si="9"/>
        <v>2.3529411764706061</v>
      </c>
      <c r="P44" s="22"/>
      <c r="Q44" s="23"/>
      <c r="R44" s="23">
        <v>20.373999999999999</v>
      </c>
      <c r="U44" s="24">
        <v>1767052</v>
      </c>
      <c r="V44" s="24">
        <v>3119000</v>
      </c>
      <c r="W44" s="24">
        <v>555338</v>
      </c>
      <c r="X44" s="24">
        <v>325143</v>
      </c>
      <c r="Y44" s="24">
        <v>35876</v>
      </c>
      <c r="Z44" s="24">
        <v>3014033</v>
      </c>
      <c r="AA44" s="24">
        <v>120058</v>
      </c>
      <c r="AB44" s="24">
        <v>81740</v>
      </c>
      <c r="AC44" s="24">
        <v>52703</v>
      </c>
      <c r="AD44" s="24">
        <v>21491</v>
      </c>
      <c r="AE44" s="24">
        <v>28346</v>
      </c>
      <c r="AF44" s="24">
        <v>57711</v>
      </c>
      <c r="AH44" s="26">
        <f t="shared" si="10"/>
        <v>0.46417410014328236</v>
      </c>
      <c r="AI44" s="26">
        <f t="shared" si="11"/>
        <v>-0.33331909584619263</v>
      </c>
      <c r="AJ44" s="26">
        <f t="shared" si="12"/>
        <v>0</v>
      </c>
      <c r="AK44" s="26">
        <f t="shared" si="13"/>
        <v>15.306584428052473</v>
      </c>
      <c r="AL44" s="26">
        <f t="shared" si="14"/>
        <v>15.800973844120424</v>
      </c>
      <c r="AM44" s="26">
        <f t="shared" si="15"/>
        <v>12.467445457213262</v>
      </c>
      <c r="AN44" s="28">
        <v>14.0082757</v>
      </c>
      <c r="AO44" s="28">
        <v>8.3246918999999995</v>
      </c>
      <c r="AP44" s="28">
        <v>20.36802556</v>
      </c>
      <c r="AQ44" s="28">
        <v>12.195736630000001</v>
      </c>
      <c r="AR44" s="28">
        <v>6.7130932699999999</v>
      </c>
      <c r="AS44" s="28">
        <v>18.227774660000001</v>
      </c>
      <c r="AT44" s="26"/>
      <c r="AU44" s="26">
        <f t="shared" si="1"/>
        <v>7.4321012375830151E-2</v>
      </c>
      <c r="AV44" s="26">
        <f t="shared" si="2"/>
        <v>0.22623596204666743</v>
      </c>
      <c r="AW44" s="26">
        <f t="shared" si="3"/>
        <v>50.855751143031512</v>
      </c>
      <c r="AX44" s="26">
        <f t="shared" si="4"/>
        <v>1.0348260951356538</v>
      </c>
      <c r="AY44" s="26">
        <f t="shared" si="5"/>
        <v>0.1078763902054158</v>
      </c>
      <c r="AZ44" s="26">
        <f t="shared" si="16"/>
        <v>9.0629668859404617</v>
      </c>
      <c r="BA44" s="26">
        <f t="shared" si="6"/>
        <v>1.9479051590991747</v>
      </c>
      <c r="BB44" s="26">
        <f t="shared" si="7"/>
        <v>1.9317548575566765</v>
      </c>
      <c r="BC44" s="26">
        <f t="shared" si="17"/>
        <v>1.6150301542498191E-2</v>
      </c>
    </row>
    <row r="45" spans="1:55" x14ac:dyDescent="0.2">
      <c r="A45" s="22">
        <v>371</v>
      </c>
      <c r="B45" s="24" t="s">
        <v>85</v>
      </c>
      <c r="C45" s="24" t="s">
        <v>87</v>
      </c>
      <c r="D45" s="23">
        <v>1</v>
      </c>
      <c r="E45" s="23" t="s">
        <v>46</v>
      </c>
      <c r="F45" s="24">
        <v>3</v>
      </c>
      <c r="G45" s="24">
        <v>80</v>
      </c>
      <c r="H45" s="22">
        <v>82</v>
      </c>
      <c r="I45" s="22">
        <f t="shared" si="19"/>
        <v>3.99</v>
      </c>
      <c r="J45" s="22"/>
      <c r="K45" s="28">
        <v>134.627388535031</v>
      </c>
      <c r="L45" s="28">
        <v>140</v>
      </c>
      <c r="M45" s="22" t="s">
        <v>45</v>
      </c>
      <c r="N45" s="26">
        <f t="shared" si="8"/>
        <v>3.4266150746241149</v>
      </c>
      <c r="O45" s="26">
        <f t="shared" si="9"/>
        <v>3.6987951807232298</v>
      </c>
      <c r="P45" s="22"/>
      <c r="Q45" s="23"/>
      <c r="R45" s="23">
        <v>25.367999999999999</v>
      </c>
      <c r="U45" s="40">
        <v>1207227</v>
      </c>
      <c r="V45" s="40">
        <v>7660256</v>
      </c>
      <c r="W45" s="40">
        <v>1239900</v>
      </c>
      <c r="X45" s="40">
        <v>655566</v>
      </c>
      <c r="Y45" s="40">
        <v>76532</v>
      </c>
      <c r="Z45" s="40">
        <v>7367325</v>
      </c>
      <c r="AA45" s="40">
        <v>219748</v>
      </c>
      <c r="AB45" s="40">
        <v>73111</v>
      </c>
      <c r="AC45" s="40">
        <v>69718</v>
      </c>
      <c r="AD45" s="40">
        <v>26398</v>
      </c>
      <c r="AE45" s="40">
        <v>37848</v>
      </c>
      <c r="AF45" s="40">
        <v>92712</v>
      </c>
      <c r="AH45" s="26">
        <f t="shared" si="10"/>
        <v>0.434286637228949</v>
      </c>
      <c r="AI45" s="26">
        <f t="shared" si="11"/>
        <v>-0.36222353344461616</v>
      </c>
      <c r="AJ45" s="26">
        <f t="shared" si="12"/>
        <v>0</v>
      </c>
      <c r="AK45" s="26">
        <f t="shared" si="13"/>
        <v>13.626909012266937</v>
      </c>
      <c r="AL45" s="26">
        <f t="shared" si="14"/>
        <v>13.823910312388254</v>
      </c>
      <c r="AM45" s="26">
        <f t="shared" si="15"/>
        <v>10.886372720579494</v>
      </c>
      <c r="AN45" s="28">
        <v>12.02811455</v>
      </c>
      <c r="AO45" s="28">
        <v>6.3559911800000002</v>
      </c>
      <c r="AP45" s="28">
        <v>18.394455369999999</v>
      </c>
      <c r="AQ45" s="28">
        <v>10.28754927</v>
      </c>
      <c r="AR45" s="28">
        <v>4.8282178399999998</v>
      </c>
      <c r="AS45" s="28">
        <v>16.345704229999999</v>
      </c>
      <c r="AT45" s="26"/>
      <c r="AU45" s="26">
        <f t="shared" si="1"/>
        <v>3.9100380951784711E-2</v>
      </c>
      <c r="AV45" s="26">
        <f t="shared" si="2"/>
        <v>0.20629598838631913</v>
      </c>
      <c r="AW45" s="26">
        <f t="shared" si="3"/>
        <v>50.974644555234804</v>
      </c>
      <c r="AX45" s="26">
        <f t="shared" si="4"/>
        <v>1.0397608358529045</v>
      </c>
      <c r="AY45" s="26">
        <f t="shared" si="5"/>
        <v>8.8982907636082298E-2</v>
      </c>
      <c r="AZ45" s="26">
        <f t="shared" si="16"/>
        <v>8.56590707155177</v>
      </c>
      <c r="BA45" s="26">
        <f t="shared" si="6"/>
        <v>1.8817675018087967</v>
      </c>
      <c r="BB45" s="26">
        <f t="shared" si="7"/>
        <v>1.9239381422978958</v>
      </c>
      <c r="BC45" s="26">
        <f t="shared" si="17"/>
        <v>4.2170640489099132E-2</v>
      </c>
    </row>
    <row r="46" spans="1:55" x14ac:dyDescent="0.2">
      <c r="A46" s="22">
        <v>371</v>
      </c>
      <c r="B46" s="22" t="s">
        <v>85</v>
      </c>
      <c r="C46" s="22" t="s">
        <v>87</v>
      </c>
      <c r="D46" s="23">
        <v>1</v>
      </c>
      <c r="E46" s="23" t="s">
        <v>46</v>
      </c>
      <c r="F46" s="22">
        <v>3</v>
      </c>
      <c r="G46" s="22">
        <v>100</v>
      </c>
      <c r="H46" s="22">
        <v>102</v>
      </c>
      <c r="I46" s="22">
        <f t="shared" si="19"/>
        <v>4.1900000000000004</v>
      </c>
      <c r="J46" s="22"/>
      <c r="K46" s="28">
        <v>140.46405228758101</v>
      </c>
      <c r="L46" s="28">
        <v>145.40716612377801</v>
      </c>
      <c r="M46" s="22"/>
      <c r="N46" s="26">
        <f t="shared" si="8"/>
        <v>3.4772727272727844</v>
      </c>
      <c r="O46" s="26">
        <f t="shared" si="9"/>
        <v>3.6987951807227661</v>
      </c>
      <c r="P46" s="22"/>
      <c r="Q46" s="23"/>
      <c r="R46" s="23">
        <v>26.815000000000001</v>
      </c>
      <c r="U46" s="24">
        <v>787503</v>
      </c>
      <c r="V46" s="24">
        <v>5737386</v>
      </c>
      <c r="W46" s="24">
        <v>878445</v>
      </c>
      <c r="X46" s="24">
        <v>488230</v>
      </c>
      <c r="Y46" s="24">
        <v>57371</v>
      </c>
      <c r="Z46" s="24">
        <v>5626384</v>
      </c>
      <c r="AA46" s="24">
        <v>165298</v>
      </c>
      <c r="AB46" s="24">
        <v>39889</v>
      </c>
      <c r="AC46" s="24">
        <v>38003</v>
      </c>
      <c r="AD46" s="24">
        <v>14475</v>
      </c>
      <c r="AE46" s="24">
        <v>22275</v>
      </c>
      <c r="AF46" s="24">
        <v>61199</v>
      </c>
      <c r="AH46" s="26">
        <f t="shared" si="10"/>
        <v>0.44729083194072522</v>
      </c>
      <c r="AI46" s="26">
        <f t="shared" si="11"/>
        <v>-0.34941000341097384</v>
      </c>
      <c r="AJ46" s="26">
        <f t="shared" si="12"/>
        <v>0</v>
      </c>
      <c r="AK46" s="26">
        <f t="shared" si="13"/>
        <v>14.35774475506876</v>
      </c>
      <c r="AL46" s="26">
        <f t="shared" si="14"/>
        <v>14.700355766689388</v>
      </c>
      <c r="AM46" s="26">
        <f t="shared" si="15"/>
        <v>11.58727281341973</v>
      </c>
      <c r="AN46" s="28">
        <v>12.781605389999999</v>
      </c>
      <c r="AO46" s="28">
        <v>6.9539613200000003</v>
      </c>
      <c r="AP46" s="28">
        <v>19.078428479999999</v>
      </c>
      <c r="AQ46" s="28">
        <v>11.16778781</v>
      </c>
      <c r="AR46" s="28">
        <v>5.6485612700000001</v>
      </c>
      <c r="AS46" s="28">
        <v>17.074429640000002</v>
      </c>
      <c r="AT46" s="26"/>
      <c r="AU46" s="26">
        <f t="shared" si="1"/>
        <v>3.0305787865861803E-2</v>
      </c>
      <c r="AV46" s="26">
        <f t="shared" si="2"/>
        <v>0.19735305987143639</v>
      </c>
      <c r="AW46" s="26">
        <f t="shared" si="3"/>
        <v>50.488403056380058</v>
      </c>
      <c r="AX46" s="26">
        <f t="shared" si="4"/>
        <v>1.019728834718711</v>
      </c>
      <c r="AY46" s="26">
        <f t="shared" si="5"/>
        <v>8.6775093914670601E-2</v>
      </c>
      <c r="AZ46" s="26">
        <f t="shared" si="16"/>
        <v>8.5100486308413661</v>
      </c>
      <c r="BA46" s="26">
        <f t="shared" si="6"/>
        <v>1.9098154326885521</v>
      </c>
      <c r="BB46" s="26">
        <f t="shared" si="7"/>
        <v>1.9449953115521101</v>
      </c>
      <c r="BC46" s="26">
        <f t="shared" si="17"/>
        <v>3.5179878863558001E-2</v>
      </c>
    </row>
    <row r="47" spans="1:55" x14ac:dyDescent="0.2">
      <c r="A47" s="22">
        <v>371</v>
      </c>
      <c r="B47" s="22" t="s">
        <v>85</v>
      </c>
      <c r="C47" s="22" t="s">
        <v>87</v>
      </c>
      <c r="D47" s="23">
        <v>1</v>
      </c>
      <c r="E47" s="23" t="s">
        <v>46</v>
      </c>
      <c r="F47" s="22">
        <v>3</v>
      </c>
      <c r="G47" s="22">
        <v>115</v>
      </c>
      <c r="H47" s="22">
        <v>117</v>
      </c>
      <c r="I47" s="22">
        <f t="shared" si="19"/>
        <v>4.34</v>
      </c>
      <c r="J47" s="22"/>
      <c r="K47" s="28">
        <v>144.777777777777</v>
      </c>
      <c r="L47" s="28">
        <v>149.46254071661201</v>
      </c>
      <c r="M47" s="22"/>
      <c r="N47" s="26">
        <f t="shared" si="8"/>
        <v>3.4772727272727941</v>
      </c>
      <c r="O47" s="26">
        <f t="shared" si="9"/>
        <v>3.6987951807232493</v>
      </c>
      <c r="P47" s="22"/>
      <c r="Q47" s="23"/>
      <c r="R47" s="23">
        <v>23.044</v>
      </c>
      <c r="U47" s="24">
        <v>1012246</v>
      </c>
      <c r="V47" s="24">
        <v>2583313</v>
      </c>
      <c r="W47" s="24">
        <v>419669</v>
      </c>
      <c r="X47" s="24">
        <v>285564</v>
      </c>
      <c r="Y47" s="24">
        <v>32272</v>
      </c>
      <c r="Z47" s="24">
        <v>2945769</v>
      </c>
      <c r="AA47" s="24">
        <v>101012</v>
      </c>
      <c r="AB47" s="24">
        <v>43653</v>
      </c>
      <c r="AC47" s="24">
        <v>32354</v>
      </c>
      <c r="AD47" s="24">
        <v>13100</v>
      </c>
      <c r="AE47" s="24">
        <v>16646</v>
      </c>
      <c r="AF47" s="24">
        <v>40611</v>
      </c>
      <c r="AH47" s="26">
        <f t="shared" si="10"/>
        <v>0.499510445226513</v>
      </c>
      <c r="AI47" s="26">
        <f t="shared" si="11"/>
        <v>-0.301455425842789</v>
      </c>
      <c r="AJ47" s="26">
        <f t="shared" si="12"/>
        <v>0</v>
      </c>
      <c r="AK47" s="26">
        <f t="shared" si="13"/>
        <v>17.292487021730032</v>
      </c>
      <c r="AL47" s="26">
        <f t="shared" si="14"/>
        <v>17.980448872353232</v>
      </c>
      <c r="AM47" s="26">
        <f t="shared" si="15"/>
        <v>14.21038820639944</v>
      </c>
      <c r="AN47" s="28">
        <v>16.124270360000001</v>
      </c>
      <c r="AO47" s="28">
        <v>10.406364030000001</v>
      </c>
      <c r="AP47" s="28">
        <v>22.50233982</v>
      </c>
      <c r="AQ47" s="28">
        <v>14.429991810000001</v>
      </c>
      <c r="AR47" s="28">
        <v>9.0247515000000007</v>
      </c>
      <c r="AS47" s="28">
        <v>20.51089249</v>
      </c>
      <c r="AT47" s="26"/>
      <c r="AU47" s="26">
        <f t="shared" si="1"/>
        <v>4.7334315826647821E-2</v>
      </c>
      <c r="AV47" s="26">
        <f t="shared" si="2"/>
        <v>0.19488616875151613</v>
      </c>
      <c r="AW47" s="26">
        <f t="shared" si="3"/>
        <v>46.722276862596715</v>
      </c>
      <c r="AX47" s="26">
        <f t="shared" si="4"/>
        <v>0.87695708658757698</v>
      </c>
      <c r="AY47" s="26">
        <f t="shared" si="5"/>
        <v>9.6940391456356564E-2</v>
      </c>
      <c r="AZ47" s="26">
        <f t="shared" si="16"/>
        <v>8.8486613782845804</v>
      </c>
      <c r="BA47" s="26">
        <f t="shared" si="6"/>
        <v>2.0337524310116772</v>
      </c>
      <c r="BB47" s="26">
        <f t="shared" si="7"/>
        <v>2.0847319374225668</v>
      </c>
      <c r="BC47" s="26">
        <f t="shared" si="17"/>
        <v>5.0979506410889552E-2</v>
      </c>
    </row>
    <row r="48" spans="1:55" x14ac:dyDescent="0.2">
      <c r="A48" s="22">
        <v>371</v>
      </c>
      <c r="B48" s="24" t="s">
        <v>85</v>
      </c>
      <c r="C48" s="24" t="s">
        <v>87</v>
      </c>
      <c r="D48" s="23">
        <v>1</v>
      </c>
      <c r="E48" s="23" t="s">
        <v>46</v>
      </c>
      <c r="F48" s="24">
        <v>3</v>
      </c>
      <c r="G48" s="24">
        <v>135</v>
      </c>
      <c r="H48" s="22">
        <v>137</v>
      </c>
      <c r="I48" s="22">
        <f t="shared" si="19"/>
        <v>4.54</v>
      </c>
      <c r="J48" s="22"/>
      <c r="K48" s="28">
        <v>150.529411764705</v>
      </c>
      <c r="L48" s="28">
        <v>154.86970684038999</v>
      </c>
      <c r="M48" s="22"/>
      <c r="N48" s="26">
        <f t="shared" si="8"/>
        <v>3.0160218835482788</v>
      </c>
      <c r="O48" s="26">
        <v>3.6987951807232493</v>
      </c>
      <c r="P48" s="22"/>
      <c r="Q48" s="23"/>
      <c r="R48" s="23">
        <v>29.167999999999999</v>
      </c>
      <c r="U48" s="40">
        <v>671282</v>
      </c>
      <c r="V48" s="40">
        <v>2355099</v>
      </c>
      <c r="W48" s="40">
        <v>410112</v>
      </c>
      <c r="X48" s="40">
        <v>275771</v>
      </c>
      <c r="Y48" s="40">
        <v>34992</v>
      </c>
      <c r="Z48" s="40">
        <v>3664025</v>
      </c>
      <c r="AA48" s="40">
        <v>125603</v>
      </c>
      <c r="AB48" s="40">
        <v>49372</v>
      </c>
      <c r="AC48" s="40">
        <v>59010</v>
      </c>
      <c r="AD48" s="40">
        <v>19299</v>
      </c>
      <c r="AE48" s="40">
        <v>33630</v>
      </c>
      <c r="AF48" s="40">
        <v>76536</v>
      </c>
      <c r="AH48" s="26">
        <f t="shared" si="10"/>
        <v>0.51550778638074468</v>
      </c>
      <c r="AI48" s="26">
        <f t="shared" si="11"/>
        <v>-0.28776477061974093</v>
      </c>
      <c r="AJ48" s="26">
        <f t="shared" si="12"/>
        <v>0</v>
      </c>
      <c r="AK48" s="26">
        <f t="shared" si="13"/>
        <v>18.191537594597854</v>
      </c>
      <c r="AL48" s="26">
        <f t="shared" si="14"/>
        <v>18.916889689609722</v>
      </c>
      <c r="AM48" s="26">
        <f t="shared" si="15"/>
        <v>14.95926704710017</v>
      </c>
      <c r="AN48" s="28">
        <v>17.2071231</v>
      </c>
      <c r="AO48" s="28">
        <v>11.438644890000001</v>
      </c>
      <c r="AP48" s="28">
        <v>23.692972430000001</v>
      </c>
      <c r="AQ48" s="28">
        <v>15.484316919999999</v>
      </c>
      <c r="AR48" s="28">
        <v>9.8858862599999995</v>
      </c>
      <c r="AS48" s="28">
        <v>21.69511967</v>
      </c>
      <c r="AT48" s="26"/>
      <c r="AU48" s="26">
        <f t="shared" si="1"/>
        <v>6.0957150824014726E-2</v>
      </c>
      <c r="AV48" s="26">
        <f t="shared" si="2"/>
        <v>0.15982142124725335</v>
      </c>
      <c r="AW48" s="26">
        <f t="shared" si="3"/>
        <v>39.126939401813289</v>
      </c>
      <c r="AX48" s="26">
        <f t="shared" si="4"/>
        <v>0.64276280865987545</v>
      </c>
      <c r="AY48" s="26">
        <f t="shared" si="5"/>
        <v>7.5264497376518996E-2</v>
      </c>
      <c r="AZ48" s="26">
        <f t="shared" si="16"/>
        <v>7.880972793781436</v>
      </c>
      <c r="BA48" s="26">
        <f t="shared" si="6"/>
        <v>2.0753432868464894</v>
      </c>
      <c r="BB48" s="26">
        <f t="shared" si="7"/>
        <v>2.3632511759347543</v>
      </c>
      <c r="BC48" s="26">
        <f t="shared" si="17"/>
        <v>0.28790788908826492</v>
      </c>
    </row>
    <row r="49" spans="1:13" x14ac:dyDescent="0.2">
      <c r="M49" s="22"/>
    </row>
    <row r="50" spans="1:13" x14ac:dyDescent="0.2">
      <c r="A50" s="32" t="s">
        <v>48</v>
      </c>
      <c r="M50" s="22"/>
    </row>
    <row r="51" spans="1:13" x14ac:dyDescent="0.2">
      <c r="M51" s="22"/>
    </row>
  </sheetData>
  <mergeCells count="9">
    <mergeCell ref="AU2:BC2"/>
    <mergeCell ref="AN3:AS3"/>
    <mergeCell ref="BA3:BC3"/>
    <mergeCell ref="A2:I2"/>
    <mergeCell ref="K2:L2"/>
    <mergeCell ref="N2:P2"/>
    <mergeCell ref="U2:AF2"/>
    <mergeCell ref="AH2:AI2"/>
    <mergeCell ref="AK2:A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DSDP591_Alkenone_Data</vt:lpstr>
      <vt:lpstr>DSDP591_GDGT_Data</vt:lpstr>
      <vt:lpstr>IODPU1510_Alkenone_Data</vt:lpstr>
      <vt:lpstr>IODPU1510_GDGT_Data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Abell</dc:creator>
  <cp:lastModifiedBy>Jordan Abell</cp:lastModifiedBy>
  <dcterms:created xsi:type="dcterms:W3CDTF">2025-01-29T17:17:15Z</dcterms:created>
  <dcterms:modified xsi:type="dcterms:W3CDTF">2025-01-29T17:22:04Z</dcterms:modified>
</cp:coreProperties>
</file>