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878EE6BC-7CC5-4EC1-B8D9-8A515AE2B2BF}" xr6:coauthVersionLast="47" xr6:coauthVersionMax="47" xr10:uidLastSave="{00000000-0000-0000-0000-000000000000}"/>
  <bookViews>
    <workbookView xWindow="-110" yWindow="-110" windowWidth="19420" windowHeight="115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6" i="11" l="1"/>
  <c r="E126" i="11"/>
  <c r="F125" i="11"/>
  <c r="E125" i="11"/>
  <c r="E133" i="11"/>
  <c r="E137" i="11"/>
  <c r="E136" i="11"/>
  <c r="E135" i="11"/>
  <c r="F135" i="11"/>
  <c r="F136" i="11"/>
  <c r="F137" i="11"/>
  <c r="F134" i="11"/>
  <c r="E134" i="11"/>
  <c r="F139" i="11"/>
  <c r="F140" i="11"/>
  <c r="E139" i="11" s="1"/>
  <c r="E140" i="11"/>
  <c r="F138" i="11"/>
  <c r="E138" i="11"/>
  <c r="F132" i="11"/>
  <c r="E132" i="11"/>
  <c r="H132" i="11" s="1"/>
  <c r="B132" i="11"/>
  <c r="H131" i="11"/>
  <c r="F130" i="11"/>
  <c r="E130" i="11"/>
  <c r="F129" i="11"/>
  <c r="E129" i="11"/>
  <c r="F128" i="11"/>
  <c r="E128" i="11"/>
  <c r="F127" i="11"/>
  <c r="E127" i="11"/>
  <c r="F124" i="11"/>
  <c r="E124" i="11"/>
  <c r="F123" i="11"/>
  <c r="E123" i="11"/>
  <c r="F122" i="11"/>
  <c r="E122" i="11"/>
  <c r="F121" i="11"/>
  <c r="E121" i="11"/>
  <c r="F120" i="11"/>
  <c r="E120" i="11"/>
  <c r="F119" i="11"/>
  <c r="E119" i="11"/>
  <c r="F118" i="11"/>
  <c r="E118" i="11"/>
  <c r="F117" i="11"/>
  <c r="E117" i="11"/>
  <c r="H117" i="11" s="1"/>
  <c r="F116" i="11"/>
  <c r="E116" i="11"/>
  <c r="F115" i="11"/>
  <c r="E115" i="11"/>
  <c r="F114" i="11"/>
  <c r="E114" i="11"/>
  <c r="F113" i="11"/>
  <c r="E113" i="11"/>
  <c r="H113" i="11" s="1"/>
  <c r="F112" i="11"/>
  <c r="E112" i="11"/>
  <c r="F111" i="11"/>
  <c r="E111" i="11"/>
  <c r="F110" i="11"/>
  <c r="E110" i="11"/>
  <c r="F109" i="11"/>
  <c r="E109" i="11"/>
  <c r="B109" i="11"/>
  <c r="H108" i="11"/>
  <c r="F107" i="11"/>
  <c r="E107" i="11"/>
  <c r="F106" i="11"/>
  <c r="E106" i="11"/>
  <c r="F105" i="11"/>
  <c r="E105" i="11"/>
  <c r="F104" i="11"/>
  <c r="E104" i="11"/>
  <c r="H104" i="11" s="1"/>
  <c r="F103" i="11"/>
  <c r="E103" i="11"/>
  <c r="F102" i="11"/>
  <c r="E102" i="11"/>
  <c r="F101" i="11"/>
  <c r="E101" i="11"/>
  <c r="F100" i="11"/>
  <c r="E100" i="11"/>
  <c r="F99" i="11"/>
  <c r="E99" i="11"/>
  <c r="F98" i="11"/>
  <c r="E98" i="11"/>
  <c r="F97" i="11"/>
  <c r="E97" i="11"/>
  <c r="F96" i="11"/>
  <c r="E96" i="11"/>
  <c r="F95" i="11"/>
  <c r="E95" i="11"/>
  <c r="F94" i="11"/>
  <c r="E94" i="11"/>
  <c r="H94" i="11" s="1"/>
  <c r="F93" i="11"/>
  <c r="E93" i="11"/>
  <c r="F92" i="11"/>
  <c r="E92" i="11"/>
  <c r="F91" i="11"/>
  <c r="E91" i="11"/>
  <c r="F90" i="11"/>
  <c r="E90" i="11"/>
  <c r="F89" i="11"/>
  <c r="E89" i="11"/>
  <c r="H89" i="11" s="1"/>
  <c r="F88" i="11"/>
  <c r="E88" i="11"/>
  <c r="F87" i="11"/>
  <c r="E87" i="11"/>
  <c r="F86" i="11"/>
  <c r="E86" i="11"/>
  <c r="F85" i="11"/>
  <c r="E85" i="11"/>
  <c r="F84" i="11"/>
  <c r="E84" i="11"/>
  <c r="F83" i="11"/>
  <c r="E83" i="11"/>
  <c r="F82" i="11"/>
  <c r="E82" i="11"/>
  <c r="F81" i="11"/>
  <c r="E81" i="11"/>
  <c r="F80" i="11"/>
  <c r="E80" i="11"/>
  <c r="F79" i="11"/>
  <c r="E79" i="11"/>
  <c r="B79" i="11"/>
  <c r="H78" i="11"/>
  <c r="F77" i="11"/>
  <c r="E77" i="11"/>
  <c r="F76" i="11"/>
  <c r="E76" i="11"/>
  <c r="F75" i="11"/>
  <c r="E75" i="11"/>
  <c r="F74" i="11"/>
  <c r="E74" i="11"/>
  <c r="F73" i="11"/>
  <c r="E73" i="11"/>
  <c r="F72" i="11"/>
  <c r="E72" i="11"/>
  <c r="F71" i="11"/>
  <c r="E71" i="11"/>
  <c r="F70" i="11"/>
  <c r="E70" i="11"/>
  <c r="F69" i="11"/>
  <c r="E69" i="11"/>
  <c r="F68" i="11"/>
  <c r="E68" i="11"/>
  <c r="F67" i="11"/>
  <c r="E67" i="11"/>
  <c r="F66" i="11"/>
  <c r="E66" i="11"/>
  <c r="F65" i="11"/>
  <c r="E65" i="11"/>
  <c r="H65" i="11" s="1"/>
  <c r="F64" i="11"/>
  <c r="E64" i="11"/>
  <c r="H64" i="11" s="1"/>
  <c r="F63" i="11"/>
  <c r="E63" i="11"/>
  <c r="F62" i="11"/>
  <c r="E62" i="11"/>
  <c r="F61" i="11"/>
  <c r="E61" i="11"/>
  <c r="B61" i="11"/>
  <c r="H60" i="11"/>
  <c r="E56" i="11"/>
  <c r="E32" i="11"/>
  <c r="E26" i="11"/>
  <c r="E24" i="11"/>
  <c r="E23" i="11"/>
  <c r="E21" i="11"/>
  <c r="F59" i="11"/>
  <c r="E59" i="11"/>
  <c r="F58" i="11"/>
  <c r="E58" i="11" s="1"/>
  <c r="F57" i="11"/>
  <c r="E57" i="11"/>
  <c r="F56" i="11"/>
  <c r="E52" i="11"/>
  <c r="F52" i="11" s="1"/>
  <c r="E50" i="11"/>
  <c r="E49" i="11" s="1"/>
  <c r="E46" i="11"/>
  <c r="E53" i="11" s="1"/>
  <c r="F43" i="11"/>
  <c r="F45" i="11" s="1"/>
  <c r="E43" i="11"/>
  <c r="E45" i="11" s="1"/>
  <c r="B43" i="11"/>
  <c r="H42" i="11"/>
  <c r="E41" i="11"/>
  <c r="F41" i="11" s="1"/>
  <c r="E40" i="11"/>
  <c r="F40" i="11" s="1"/>
  <c r="F39" i="11"/>
  <c r="E39" i="11"/>
  <c r="E36" i="11"/>
  <c r="F36" i="11" s="1"/>
  <c r="E35" i="11"/>
  <c r="E34" i="11"/>
  <c r="F34" i="11" s="1"/>
  <c r="E31" i="11"/>
  <c r="F31" i="11" s="1"/>
  <c r="F28" i="11"/>
  <c r="F29" i="11" s="1"/>
  <c r="F30" i="11" s="1"/>
  <c r="E28" i="11"/>
  <c r="E30" i="11" s="1"/>
  <c r="E25" i="11"/>
  <c r="F25" i="11" s="1"/>
  <c r="H25" i="11" s="1"/>
  <c r="F24" i="11"/>
  <c r="B21" i="11"/>
  <c r="H20" i="11"/>
  <c r="E19" i="11"/>
  <c r="F19" i="11" s="1"/>
  <c r="E18" i="11"/>
  <c r="F18" i="11" s="1"/>
  <c r="E17" i="11"/>
  <c r="E16" i="11"/>
  <c r="F16" i="11" s="1"/>
  <c r="F17" i="11" s="1"/>
  <c r="F15" i="11"/>
  <c r="E15" i="11"/>
  <c r="E14" i="11"/>
  <c r="F14" i="11" s="1"/>
  <c r="E13" i="11"/>
  <c r="F13" i="11" s="1"/>
  <c r="F12" i="11"/>
  <c r="E12" i="11"/>
  <c r="E11" i="11"/>
  <c r="F11" i="11" s="1"/>
  <c r="H11" i="11" s="1"/>
  <c r="F10" i="11"/>
  <c r="B9" i="11"/>
  <c r="H8" i="11"/>
  <c r="E3" i="11"/>
  <c r="E9" i="11" s="1"/>
  <c r="H7" i="11"/>
  <c r="H134" i="11" l="1"/>
  <c r="H83" i="11"/>
  <c r="H63" i="11"/>
  <c r="E29" i="11"/>
  <c r="H109" i="11"/>
  <c r="H66" i="11"/>
  <c r="H43" i="11"/>
  <c r="H61" i="11"/>
  <c r="H123" i="11"/>
  <c r="H79" i="11"/>
  <c r="F133" i="11"/>
  <c r="H133" i="11" s="1"/>
  <c r="E51" i="11"/>
  <c r="H13" i="11"/>
  <c r="E10" i="11"/>
  <c r="H10" i="11" s="1"/>
  <c r="F9" i="11"/>
  <c r="H9" i="11" s="1"/>
  <c r="F55" i="11"/>
  <c r="E55" i="11"/>
  <c r="F54" i="11"/>
  <c r="F53" i="11"/>
  <c r="E54" i="11"/>
  <c r="H17" i="11"/>
  <c r="F46" i="11"/>
  <c r="F47" i="11" s="1"/>
  <c r="F50" i="11"/>
  <c r="E44" i="11"/>
  <c r="F35" i="11"/>
  <c r="H35" i="11" s="1"/>
  <c r="F44" i="11"/>
  <c r="E48" i="11"/>
  <c r="E47" i="11"/>
  <c r="H55" i="11" l="1"/>
  <c r="H54" i="11"/>
  <c r="F48" i="11"/>
  <c r="F51" i="11"/>
  <c r="F49" i="11"/>
  <c r="H46" i="11"/>
  <c r="I5" i="11"/>
  <c r="I6" i="11" l="1"/>
  <c r="J5" i="11" l="1"/>
  <c r="K5" i="11" s="1"/>
  <c r="L5" i="11" s="1"/>
  <c r="M5" i="11" s="1"/>
  <c r="N5" i="11" s="1"/>
  <c r="O5" i="11" s="1"/>
  <c r="P5" i="11" s="1"/>
  <c r="I4" i="11"/>
  <c r="P4" i="11" l="1"/>
  <c r="Q5" i="11"/>
  <c r="R5" i="11" s="1"/>
  <c r="S5" i="11" s="1"/>
  <c r="T5" i="11" s="1"/>
  <c r="U5" i="11" s="1"/>
  <c r="V5" i="11" s="1"/>
  <c r="W5" i="11" s="1"/>
  <c r="J6" i="11"/>
  <c r="H56" i="11" l="1"/>
  <c r="F32" i="11"/>
  <c r="H24" i="11"/>
  <c r="F26" i="11"/>
  <c r="W4" i="11"/>
  <c r="X5" i="11"/>
  <c r="Y5" i="11" s="1"/>
  <c r="Z5" i="11" s="1"/>
  <c r="AA5" i="11" s="1"/>
  <c r="AB5" i="11" s="1"/>
  <c r="AC5" i="11" s="1"/>
  <c r="AD5" i="11" s="1"/>
  <c r="K6" i="11"/>
  <c r="F27" i="11" l="1"/>
  <c r="E27" i="11"/>
  <c r="F23" i="11"/>
  <c r="H23" i="11" s="1"/>
  <c r="F33" i="11"/>
  <c r="E33" i="11"/>
  <c r="F21" i="11"/>
  <c r="AE5" i="11"/>
  <c r="AF5" i="11" s="1"/>
  <c r="AG5" i="11" s="1"/>
  <c r="AH5" i="11" s="1"/>
  <c r="AI5" i="11" s="1"/>
  <c r="AJ5" i="11" s="1"/>
  <c r="AD4" i="11"/>
  <c r="L6" i="11"/>
  <c r="E22" i="11" l="1"/>
  <c r="F22" i="11"/>
  <c r="H21"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O6" i="11" l="1"/>
  <c r="BP5" i="11"/>
  <c r="AI6" i="11"/>
  <c r="BQ5" i="11" l="1"/>
  <c r="BP6" i="11"/>
  <c r="AJ6" i="11"/>
  <c r="BR5" i="11" l="1"/>
  <c r="BQ6" i="11"/>
  <c r="AK6" i="11"/>
  <c r="BS5" i="11" l="1"/>
  <c r="BR6" i="11"/>
  <c r="AL6" i="11"/>
  <c r="BS6" i="11" l="1"/>
  <c r="BT5" i="11"/>
  <c r="AM6" i="11"/>
  <c r="BU5" i="11" l="1"/>
  <c r="BT4" i="11"/>
  <c r="BT6" i="11"/>
  <c r="AN6" i="11"/>
  <c r="BU6" i="11" l="1"/>
  <c r="BV5" i="11"/>
  <c r="AO6" i="11"/>
  <c r="BV6" i="11" l="1"/>
  <c r="BW5" i="11"/>
  <c r="AP6" i="11"/>
  <c r="BW6" i="11" l="1"/>
  <c r="BX5" i="11"/>
  <c r="AQ6" i="11"/>
  <c r="BX6" i="11" l="1"/>
  <c r="BY5" i="11"/>
  <c r="AR6" i="11"/>
  <c r="BZ5" i="11" l="1"/>
  <c r="BY6" i="11"/>
  <c r="CA5" i="11" l="1"/>
  <c r="BZ6" i="11"/>
  <c r="CB5" i="11" l="1"/>
  <c r="CA4" i="11"/>
  <c r="CA6" i="11"/>
  <c r="CC5" i="11" l="1"/>
  <c r="CB6" i="11"/>
  <c r="CC6" i="11" l="1"/>
  <c r="CD5" i="11"/>
  <c r="CD6" i="11" l="1"/>
  <c r="CE5" i="11"/>
  <c r="CE6" i="11" l="1"/>
  <c r="CF5" i="11"/>
  <c r="CF6" i="11" l="1"/>
  <c r="CG5" i="11"/>
  <c r="CG6" i="11" l="1"/>
  <c r="CH5" i="11"/>
  <c r="CI5" i="11" l="1"/>
  <c r="CH4" i="11"/>
  <c r="CH6" i="11"/>
  <c r="CJ5" i="11" l="1"/>
  <c r="CI6" i="11"/>
  <c r="CK5" i="11" l="1"/>
  <c r="CJ6" i="11"/>
  <c r="CK6" i="11" l="1"/>
  <c r="CL5" i="11"/>
  <c r="CL6" i="11" l="1"/>
  <c r="CM5" i="11"/>
  <c r="CM6" i="11" l="1"/>
  <c r="CN5" i="11"/>
  <c r="CN6" i="11" l="1"/>
  <c r="CO5" i="11"/>
  <c r="CP5" i="11" l="1"/>
  <c r="CO4" i="11"/>
  <c r="CO6" i="11"/>
  <c r="CQ5" i="11" l="1"/>
  <c r="CP6" i="11"/>
  <c r="CQ6" i="11" l="1"/>
  <c r="CR5" i="11"/>
  <c r="CS5" i="11" l="1"/>
  <c r="CR6" i="11"/>
  <c r="CS6" i="11" l="1"/>
  <c r="CT5" i="11"/>
  <c r="CT6" i="11" l="1"/>
  <c r="CU5" i="11"/>
  <c r="CU6" i="11" s="1"/>
</calcChain>
</file>

<file path=xl/sharedStrings.xml><?xml version="1.0" encoding="utf-8"?>
<sst xmlns="http://schemas.openxmlformats.org/spreadsheetml/2006/main" count="261" uniqueCount="255">
  <si>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</si>
  <si>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Black Cat Studios - Piazza Panic</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</si>
  <si>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</si>
  <si>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</si>
  <si>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</si>
  <si>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</si>
  <si>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</si>
  <si>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</si>
  <si>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</si>
  <si>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 ID</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</si>
  <si>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</si>
  <si>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</si>
  <si>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</si>
  <si>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</si>
  <si>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</si>
  <si>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</si>
  <si>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</si>
  <si>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WP 0: Requirements Elicitation</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</si>
  <si>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</si>
  <si>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Review/Play Previous Systems - Everyone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</si>
  <si>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</si>
  <si>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Analyse Document Requirements - Everyone</t>
  </si>
  <si>
    <t>Interview Client - Everyone</t>
  </si>
  <si>
    <t>0.3.1.1</t>
  </si>
  <si>
    <t>Requirements Write-up Document (elicitation) - Vickers</t>
  </si>
  <si>
    <t>0.3.1.2</t>
  </si>
  <si>
    <t>Requirements Write-up Document (SSON) - Hubert</t>
  </si>
  <si>
    <t>0.3.1.3</t>
  </si>
  <si>
    <t>Requirements Write-Up Document (Requirements tables) - Vickers, Hubert, Azzam</t>
  </si>
  <si>
    <t>0.3.1.4</t>
  </si>
  <si>
    <t>Requriements Write-Up (Use Cases) - Azzam, Hubert</t>
  </si>
  <si>
    <t>0.3.2</t>
  </si>
  <si>
    <t>Requriements Deliverable - Hubert, Azzam, Jack</t>
  </si>
  <si>
    <t>Requirements Deliverable Check - Vickers, Hinton</t>
  </si>
  <si>
    <t>Milestone 1</t>
  </si>
  <si>
    <t>Requriements Finalised</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</si>
  <si>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</si>
  <si>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WP 1: Planning</t>
  </si>
  <si>
    <t>Team Structure - Hubert</t>
  </si>
  <si>
    <t>1.0.2</t>
  </si>
  <si>
    <t>Team Structure Discussion</t>
  </si>
  <si>
    <t>Prior Planning - Hubert</t>
  </si>
  <si>
    <t>1.3.1</t>
  </si>
  <si>
    <t>Method/Lifecycle Selection - Everyone</t>
  </si>
  <si>
    <t>1.3.2.1</t>
  </si>
  <si>
    <t>Method/Lifecycle Selection Write-up Methods - Vickers</t>
  </si>
  <si>
    <t>1.3.2.2</t>
  </si>
  <si>
    <t>Method/Lifecycle Selection Write-Up Development - Azzam</t>
  </si>
  <si>
    <t>1.4.1</t>
  </si>
  <si>
    <t>Work Breakdown - Everyone</t>
  </si>
  <si>
    <t>1.4.2</t>
  </si>
  <si>
    <t>Work Breakdown Check</t>
  </si>
  <si>
    <t>1.5.1</t>
  </si>
  <si>
    <t>1.5.2</t>
  </si>
  <si>
    <t>Post Planning/Replanning - Hubert</t>
  </si>
  <si>
    <t>Initial Plan</t>
  </si>
  <si>
    <t>Hubert</t>
  </si>
  <si>
    <t>Replanning</t>
  </si>
  <si>
    <t>Hubert &amp; Felix</t>
  </si>
  <si>
    <t>Planning Deliverable</t>
  </si>
  <si>
    <t>Azzam &amp; Hubert</t>
  </si>
  <si>
    <t>Planning Deliverable Check</t>
  </si>
  <si>
    <t>Sample phase title block</t>
  </si>
  <si>
    <t>WP 2: Risk Analysis/Management</t>
  </si>
  <si>
    <t>Risk Identification - Development/Hardware &amp; Software</t>
  </si>
  <si>
    <t>2.0.2</t>
  </si>
  <si>
    <t>Risk Identification - Documentation/Methods</t>
  </si>
  <si>
    <t>2.0.3</t>
  </si>
  <si>
    <t>Risk Identification - Team</t>
  </si>
  <si>
    <t>2.1.1</t>
  </si>
  <si>
    <t>Risk Analysis - Development/Hardware &amp; Software</t>
  </si>
  <si>
    <t>2.1.2</t>
  </si>
  <si>
    <t>Risk Analysis - Documentation/Methods</t>
  </si>
  <si>
    <t>2.2.1.1</t>
  </si>
  <si>
    <t>Risk Analysis/Mitigation Write-Up Intro - Hubert</t>
  </si>
  <si>
    <t>2.2.1.2</t>
  </si>
  <si>
    <t>Risk Analysis/Mitigation Write-Up Assignment/Monitoring - Azzam</t>
  </si>
  <si>
    <t>2.2.1.3</t>
  </si>
  <si>
    <t>Risk Analysis/Mitigation Write-Up Category Decriptions - Vickers</t>
  </si>
  <si>
    <t>2.2.1.4</t>
  </si>
  <si>
    <t>Risk Analysis/Mitigation Write-Up Mitigations/Contingencies - Hubert</t>
  </si>
  <si>
    <t>2.2.2.1</t>
  </si>
  <si>
    <t>Risk Table Identification - Everyone</t>
  </si>
  <si>
    <t>2.2.2.2</t>
  </si>
  <si>
    <t>Risk Table Likelihood/Seveirty - Everyone</t>
  </si>
  <si>
    <t>2.2.2.3</t>
  </si>
  <si>
    <t>Risk Table Management Plan - Everyone</t>
  </si>
  <si>
    <t>2.2.2.4</t>
  </si>
  <si>
    <t>Risk Assignment/Monitoring - Everyone</t>
  </si>
  <si>
    <t>Risk Analysis/Management Deliverable</t>
  </si>
  <si>
    <t>Milestone 2 Risk Analysis Complete</t>
  </si>
  <si>
    <t>WP 3: Architecture</t>
  </si>
  <si>
    <t>Main Menu Architecture - Hubert</t>
  </si>
  <si>
    <t>3.0.1</t>
  </si>
  <si>
    <t>Settings &amp; Highscore - Jack Vickers, Azzam</t>
  </si>
  <si>
    <t>Whole Game Architechture - Felix Seanor</t>
  </si>
  <si>
    <t>Physics &amp; Sound Sequence Diagrams - Sam</t>
  </si>
  <si>
    <t>Item &amp; Workstation Sequence diagrams - Jack Hinton</t>
  </si>
  <si>
    <t>Package Libaries - Jack Hinton</t>
  </si>
  <si>
    <t>Meetings Requirements - Jack Hinton, Felix Seanor, Sam Toner</t>
  </si>
  <si>
    <t>WP 4: Implementation - Front-End</t>
  </si>
  <si>
    <t>Settings - Jack Vickers</t>
  </si>
  <si>
    <t>4.0.0</t>
  </si>
  <si>
    <t>Adding in buttons - Jack Vickers</t>
  </si>
  <si>
    <t>4.0.1</t>
  </si>
  <si>
    <t>Menu Logic - Jack Vickers/Hubert/Azzam</t>
  </si>
  <si>
    <t>4.0.2</t>
  </si>
  <si>
    <t>Muting Sounds - Sam</t>
  </si>
  <si>
    <t>Leaderboard - Azzam/Sam</t>
  </si>
  <si>
    <t>4.1.0</t>
  </si>
  <si>
    <t>Reading and Writing to JSON - Sam</t>
  </si>
  <si>
    <t>4.1.1</t>
  </si>
  <si>
    <t>Linking Leaderboard with main menu - Azzam</t>
  </si>
  <si>
    <t>4.1.2</t>
  </si>
  <si>
    <t>Submitting Score - Sam</t>
  </si>
  <si>
    <t>4.1.3</t>
  </si>
  <si>
    <t>Writing Text to screen - Azzam</t>
  </si>
  <si>
    <t>4.1.4</t>
  </si>
  <si>
    <t>End Game Sequence - Azzam</t>
  </si>
  <si>
    <t>Sound/Visuals - Sam/ Jack Hinton</t>
  </si>
  <si>
    <t>4.2.0</t>
  </si>
  <si>
    <t>Create Workstation Icons - Jack Hinton</t>
  </si>
  <si>
    <t>4.2.1</t>
  </si>
  <si>
    <t>Create Item Icons - Jack Hinton</t>
  </si>
  <si>
    <t>4.2.2</t>
  </si>
  <si>
    <t>Create World Textures - Jack Hinton</t>
  </si>
  <si>
    <t>4.2.3</t>
  </si>
  <si>
    <t>Create Sound Effects - Sam Toner</t>
  </si>
  <si>
    <t>Main gameplay loop - Felix Seanor</t>
  </si>
  <si>
    <t>4.3.0</t>
  </si>
  <si>
    <t>Intergrate Physics - Felix Seanor</t>
  </si>
  <si>
    <t>4.3.1</t>
  </si>
  <si>
    <t>Integrate Workstations - Felix Seanor</t>
  </si>
  <si>
    <t>4.3.2</t>
  </si>
  <si>
    <t>Customer Manager - Felix Seanor</t>
  </si>
  <si>
    <t>4.3.3</t>
  </si>
  <si>
    <t>Customer Movement - Felix Seanor</t>
  </si>
  <si>
    <t>4.3.4</t>
  </si>
  <si>
    <t>Seat Customer and then leave - Felix Seanor</t>
  </si>
  <si>
    <t>4.3.5</t>
  </si>
  <si>
    <t>Create Customer Order - Felix Seanor</t>
  </si>
  <si>
    <t>4.3.6</t>
  </si>
  <si>
    <t>Chef interactions - Felix Seanor</t>
  </si>
  <si>
    <t>4.3.7</t>
  </si>
  <si>
    <t>Play Sound sfx - Sam Toner Felix Seanor</t>
  </si>
  <si>
    <t>4.3.8</t>
  </si>
  <si>
    <t>Create a order list - Sam Toner</t>
  </si>
  <si>
    <t>Menu - Hubert</t>
  </si>
  <si>
    <t>WP 5: Implementation - Back-End</t>
  </si>
  <si>
    <t>Main Rendering Engine - Felix Seanor</t>
  </si>
  <si>
    <t>5.0.0</t>
  </si>
  <si>
    <t>GameObject System- Felix Seanor</t>
  </si>
  <si>
    <t>5.0.1</t>
  </si>
  <si>
    <t>Black Script Composition System- Felix Seanor</t>
  </si>
  <si>
    <t>5.0.2</t>
  </si>
  <si>
    <t>Batch Rendering- Felix Seanor</t>
  </si>
  <si>
    <t>Collision - Sam Toner</t>
  </si>
  <si>
    <t>5.1.0</t>
  </si>
  <si>
    <t>Static collisions - Sam Toner</t>
  </si>
  <si>
    <t>5.1.1</t>
  </si>
  <si>
    <t>Dynamic Colliders - Sam Toner</t>
  </si>
  <si>
    <t>5.1.2</t>
  </si>
  <si>
    <t>Collision Prevention - Sam Toner</t>
  </si>
  <si>
    <t>Items &amp; Workshops - Jack Hinton</t>
  </si>
  <si>
    <t>5.2.0</t>
  </si>
  <si>
    <t>ItemAbs - Jack Hinton</t>
  </si>
  <si>
    <t>5.2.1</t>
  </si>
  <si>
    <t>Steps/Recipes - Jack Hinton</t>
  </si>
  <si>
    <t>5.2.2</t>
  </si>
  <si>
    <t>Workstations - Jack Hinton</t>
  </si>
  <si>
    <t>5.2.3</t>
  </si>
  <si>
    <t>Combination Dictionary - Jack Hinton</t>
  </si>
  <si>
    <t>5.2.4</t>
  </si>
  <si>
    <t>Item Factory - Felix Seanor</t>
  </si>
  <si>
    <t>Chefs and Pathfinding - Felix Seanor</t>
  </si>
  <si>
    <t>5.4.0</t>
  </si>
  <si>
    <t>A* Pathfinding</t>
  </si>
  <si>
    <t>5.4.1</t>
  </si>
  <si>
    <t>Inserting block locations from world space</t>
  </si>
  <si>
    <t>5.4.2</t>
  </si>
  <si>
    <t>Animators</t>
  </si>
  <si>
    <t>WP 6: Website</t>
  </si>
  <si>
    <t>Research Platforms</t>
  </si>
  <si>
    <t>Design - Front page and deliverables</t>
  </si>
  <si>
    <t>Weekly updates - Jack Vickers</t>
  </si>
  <si>
    <t xml:space="preserve">Milestone </t>
  </si>
  <si>
    <t>Website Complete - Jack Vickers</t>
  </si>
  <si>
    <t>Deliverable - Website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</si>
  <si>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</si>
  <si>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</si>
  <si>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</si>
  <si>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</si>
  <si>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</si>
  <si>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</si>
  <si>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</si>
  <si>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</si>
  <si>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</si>
  <si>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</si>
  <si>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</si>
  <si>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</si>
  <si>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</si>
  <si>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</si>
  <si>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</si>
  <si>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0.2.1</t>
  </si>
  <si>
    <t>0.2.2</t>
  </si>
  <si>
    <t>Interview Client Write-Up - Hubert, Jack, Azzam</t>
  </si>
  <si>
    <t>0.3.1</t>
  </si>
  <si>
    <t>Project Timeline/Gantt Chart - Hubert &amp; Felix</t>
  </si>
  <si>
    <t>Hardware and Software Selection - Everyone</t>
  </si>
  <si>
    <t>Method &amp; Liefecycle Selection/Hardware and Software Selection Check</t>
  </si>
  <si>
    <t>1.3.3.1</t>
  </si>
  <si>
    <t>1.3.3.2</t>
  </si>
  <si>
    <t>1.3.3.3</t>
  </si>
  <si>
    <t>Method/Lifecycles Write-Up Development/Collaboration Tools/Hardware &amp; Software Selection - Azzam, Vickers</t>
  </si>
  <si>
    <t>1.3.3.4</t>
  </si>
  <si>
    <t>Method/Lifecycles Write-Up Team Structure Organisation - Sam</t>
  </si>
  <si>
    <t>1.5.3</t>
  </si>
  <si>
    <t>Milestone 3 Methods Selection and Planning Complete</t>
  </si>
  <si>
    <t>2.2.1.5</t>
  </si>
  <si>
    <t>Risk Analysis/Mitigation Write-Up Peer-Review - Hubert, Azzam, Vickers</t>
  </si>
  <si>
    <t>Risk Analysis/Management Deliverable Check</t>
  </si>
  <si>
    <t>Vickers, Hinton, Hubert</t>
  </si>
  <si>
    <t>Putting images on website - Jack Vickers</t>
  </si>
  <si>
    <t>Architectural write up - everyone</t>
  </si>
  <si>
    <t>CRC cards -everyone</t>
  </si>
  <si>
    <t>3.8.0</t>
  </si>
  <si>
    <t>CRC cards for game engine, chefs - Felix Seanor</t>
  </si>
  <si>
    <t>3.8.1</t>
  </si>
  <si>
    <t>CRC cards for leaderboard, game data game over - Azzam</t>
  </si>
  <si>
    <t>3.8.2</t>
  </si>
  <si>
    <t>CRC cards for physics order menu - Sam</t>
  </si>
  <si>
    <t>3.8.3</t>
  </si>
  <si>
    <t>CRC cards for workshops, Items, Combinations - Jack Hinton</t>
  </si>
  <si>
    <t>3.8.4</t>
  </si>
  <si>
    <t>CRC cards for menu in MyGdxGame - Felix</t>
  </si>
  <si>
    <t>3.8.5</t>
  </si>
  <si>
    <t>CRC cards for settings - Jack Vickers</t>
  </si>
  <si>
    <t>M.3.1</t>
  </si>
  <si>
    <t>Document finished</t>
  </si>
  <si>
    <t>Implementation write up</t>
  </si>
  <si>
    <t>M.4.1</t>
  </si>
  <si>
    <t>Game done</t>
  </si>
  <si>
    <t>M.4.2</t>
  </si>
  <si>
    <t>Menu systems all done</t>
  </si>
  <si>
    <t>Integration of parts</t>
  </si>
  <si>
    <t>M.5.1</t>
  </si>
  <si>
    <t>Jacks Workstation and item demo</t>
  </si>
  <si>
    <t>M.5.2</t>
  </si>
  <si>
    <t>Collisions Finished</t>
  </si>
  <si>
    <t>M.5.3</t>
  </si>
  <si>
    <t>Complete Integration</t>
  </si>
  <si>
    <t>Put architectural diagrams on website - Jack Vickers</t>
  </si>
  <si>
    <t>Put use case diagrams on website - Jack Vickers</t>
  </si>
  <si>
    <t>Put image attributions on website - Jack Vickers</t>
  </si>
  <si>
    <t>Added initial customer meeting section to website - Jack Vickers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</si>
</sst>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8"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1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5" fontId="0" fillId="13" borderId="2" xfId="0" applyNumberFormat="1" applyFill="1" applyBorder="1" applyAlignment="1">
      <alignment horizontal="center" vertical="center"/>
    </xf>
    <xf numFmtId="165" fontId="4" fillId="13" borderId="2" xfId="0" applyNumberFormat="1"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5" fontId="7" fillId="14" borderId="2" xfId="10" applyFill="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5" fontId="0" fillId="15" borderId="2" xfId="0" applyNumberFormat="1" applyFill="1" applyBorder="1" applyAlignment="1">
      <alignment horizontal="center" vertical="center"/>
    </xf>
    <xf numFmtId="165" fontId="4" fillId="15" borderId="2" xfId="0" applyNumberFormat="1" applyFont="1" applyFill="1" applyBorder="1" applyAlignment="1">
      <alignment horizontal="center" vertical="center"/>
    </xf>
    <xf numFmtId="0" fontId="7" fillId="16" borderId="2" xfId="12" applyFill="1">
      <alignment horizontal="left" vertical="center" indent="2"/>
    </xf>
    <xf numFmtId="0" fontId="7" fillId="16" borderId="2" xfId="11" applyFill="1">
      <alignment horizontal="center" vertical="center"/>
    </xf>
    <xf numFmtId="9" fontId="4" fillId="16" borderId="2" xfId="2" applyFont="1" applyFill="1" applyBorder="1" applyAlignment="1">
      <alignment horizontal="center" vertical="center"/>
    </xf>
    <xf numFmtId="165" fontId="7" fillId="16" borderId="2" xfId="10" applyFill="1">
      <alignment horizontal="center" vertical="center"/>
    </xf>
    <xf numFmtId="0" fontId="5" fillId="17" borderId="2" xfId="0" applyFont="1" applyFill="1" applyBorder="1" applyAlignment="1">
      <alignment horizontal="left" vertical="center" indent="1"/>
    </xf>
    <xf numFmtId="0" fontId="7" fillId="17" borderId="2" xfId="11" applyFill="1">
      <alignment horizontal="center" vertical="center"/>
    </xf>
    <xf numFmtId="9" fontId="4" fillId="17" borderId="2" xfId="2" applyFont="1" applyFill="1" applyBorder="1" applyAlignment="1">
      <alignment horizontal="center" vertical="center"/>
    </xf>
    <xf numFmtId="165" fontId="0" fillId="17" borderId="2" xfId="0" applyNumberFormat="1" applyFill="1" applyBorder="1" applyAlignment="1">
      <alignment horizontal="center" vertical="center"/>
    </xf>
    <xf numFmtId="165" fontId="4" fillId="17" borderId="2" xfId="0" applyNumberFormat="1" applyFont="1" applyFill="1" applyBorder="1" applyAlignment="1">
      <alignment horizontal="center" vertical="center"/>
    </xf>
    <xf numFmtId="0" fontId="7" fillId="18" borderId="2" xfId="12" applyFill="1">
      <alignment horizontal="left" vertical="center" indent="2"/>
    </xf>
    <xf numFmtId="0" fontId="7" fillId="18" borderId="2" xfId="11" applyFill="1">
      <alignment horizontal="center" vertical="center"/>
    </xf>
    <xf numFmtId="9" fontId="4" fillId="18" borderId="2" xfId="2" applyFont="1" applyFill="1" applyBorder="1" applyAlignment="1">
      <alignment horizontal="center" vertical="center"/>
    </xf>
    <xf numFmtId="165" fontId="7" fillId="18" borderId="2" xfId="10" applyFill="1">
      <alignment horizontal="center" vertical="center"/>
    </xf>
    <xf numFmtId="9" fontId="4" fillId="18" borderId="0" xfId="2" applyFont="1" applyFill="1" applyBorder="1" applyAlignment="1">
      <alignment horizontal="center" vertical="center"/>
    </xf>
    <xf numFmtId="0" fontId="4" fillId="0" borderId="0" xfId="0" applyFont="1" applyAlignment="1">
      <alignment horizontal="center" vertical="center"/>
    </xf>
    <xf numFmtId="0" fontId="7" fillId="0" borderId="0" xfId="8">
      <alignment horizontal="right" indent="1"/>
    </xf>
    <xf numFmtId="0" fontId="7"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xf numFmtId="165" fontId="0" fillId="18" borderId="2" xfId="10" applyFont="1" applyFill="1">
      <alignment horizontal="center" vertical="center"/>
    </xf>
    <xf numFmtId="0" fontId="4" fillId="0" borderId="0" xfId="0" applyFont="1" applyBorder="1" applyAlignment="1">
      <alignment horizontal="center" vertical="center"/>
    </xf>
    <xf numFmtId="0" fontId="0" fillId="0" borderId="0" xfId="0" applyBorder="1" applyAlignment="1">
      <alignment vertical="center"/>
    </xf>
    <xf numFmtId="0" fontId="0" fillId="18"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8">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140"/>
  <sheetViews>
    <sheetView showGridLines="0" tabSelected="1" showRuler="0" zoomScale="39" zoomScaleNormal="39" zoomScalePageLayoutView="70" workbookViewId="0">
      <pane ySplit="6" topLeftCell="A8" activePane="bottomLeft" state="frozen"/>
      <selection pane="bottomLeft" activeCell="D141" sqref="D141"/>
    </sheetView>
  </sheetViews>
  <sheetFormatPr defaultRowHeight="30" customHeight="1" x14ac:dyDescent="0.35"/>
  <cols>
    <col min="1" max="1" width="2.54296875" style="47" customWidth="1"/>
    <col min="2" max="2" width="53.81640625" customWidth="1"/>
    <col min="3" max="3" width="80.26953125" bestFit="1" customWidth="1"/>
    <col min="4" max="4" width="10.54296875" customWidth="1"/>
    <col min="5" max="5" width="10.453125" style="5" customWidth="1"/>
    <col min="6" max="6" width="10.453125" customWidth="1"/>
    <col min="7" max="7" width="2.54296875" customWidth="1"/>
    <col min="8" max="8" width="6.1796875" hidden="1" customWidth="1"/>
    <col min="9" max="99" width="2.54296875" customWidth="1"/>
  </cols>
  <sheetData>
    <row r="1" spans="1:99" ht="30" customHeight="1" x14ac:dyDescent="0.65">
      <c r="A1" s="48" t="s">
        <v>0</v>
      </c>
      <c r="B1" s="50" t="s">
        <v>1</v>
      </c>
      <c r="C1" s="1"/>
      <c r="D1" s="2"/>
      <c r="E1" s="4"/>
      <c r="F1" s="36"/>
      <c r="H1" s="2"/>
      <c r="I1" s="70"/>
    </row>
    <row r="2" spans="1:99" ht="30" customHeight="1" x14ac:dyDescent="0.45">
      <c r="A2" s="47" t="s">
        <v>2</v>
      </c>
      <c r="B2" s="51"/>
      <c r="I2" s="71"/>
    </row>
    <row r="3" spans="1:99" ht="30" customHeight="1" x14ac:dyDescent="0.35">
      <c r="A3" s="47" t="s">
        <v>3</v>
      </c>
      <c r="B3" s="52"/>
      <c r="C3" s="102" t="s">
        <v>4</v>
      </c>
      <c r="D3" s="103"/>
      <c r="E3" s="107">
        <f>DATE(2022, 11, 10)</f>
        <v>44875</v>
      </c>
      <c r="F3" s="107"/>
    </row>
    <row r="4" spans="1:99" ht="30" customHeight="1" x14ac:dyDescent="0.35">
      <c r="A4" s="48" t="s">
        <v>5</v>
      </c>
      <c r="C4" s="102" t="s">
        <v>6</v>
      </c>
      <c r="D4" s="103"/>
      <c r="E4" s="6">
        <v>1</v>
      </c>
      <c r="I4" s="104">
        <f>I5</f>
        <v>44872</v>
      </c>
      <c r="J4" s="105"/>
      <c r="K4" s="105"/>
      <c r="L4" s="105"/>
      <c r="M4" s="105"/>
      <c r="N4" s="105"/>
      <c r="O4" s="106"/>
      <c r="P4" s="104">
        <f>P5</f>
        <v>44879</v>
      </c>
      <c r="Q4" s="105"/>
      <c r="R4" s="105"/>
      <c r="S4" s="105"/>
      <c r="T4" s="105"/>
      <c r="U4" s="105"/>
      <c r="V4" s="106"/>
      <c r="W4" s="104">
        <f>W5</f>
        <v>44886</v>
      </c>
      <c r="X4" s="105"/>
      <c r="Y4" s="105"/>
      <c r="Z4" s="105"/>
      <c r="AA4" s="105"/>
      <c r="AB4" s="105"/>
      <c r="AC4" s="106"/>
      <c r="AD4" s="104">
        <f>AD5</f>
        <v>44893</v>
      </c>
      <c r="AE4" s="105"/>
      <c r="AF4" s="105"/>
      <c r="AG4" s="105"/>
      <c r="AH4" s="105"/>
      <c r="AI4" s="105"/>
      <c r="AJ4" s="106"/>
      <c r="AK4" s="104">
        <f>AK5</f>
        <v>44900</v>
      </c>
      <c r="AL4" s="105"/>
      <c r="AM4" s="105"/>
      <c r="AN4" s="105"/>
      <c r="AO4" s="105"/>
      <c r="AP4" s="105"/>
      <c r="AQ4" s="106"/>
      <c r="AR4" s="104">
        <f>AR5</f>
        <v>44907</v>
      </c>
      <c r="AS4" s="105"/>
      <c r="AT4" s="105"/>
      <c r="AU4" s="105"/>
      <c r="AV4" s="105"/>
      <c r="AW4" s="105"/>
      <c r="AX4" s="106"/>
      <c r="AY4" s="104">
        <f>AY5</f>
        <v>44914</v>
      </c>
      <c r="AZ4" s="105"/>
      <c r="BA4" s="105"/>
      <c r="BB4" s="105"/>
      <c r="BC4" s="105"/>
      <c r="BD4" s="105"/>
      <c r="BE4" s="106"/>
      <c r="BF4" s="104">
        <f>BF5</f>
        <v>44921</v>
      </c>
      <c r="BG4" s="105"/>
      <c r="BH4" s="105"/>
      <c r="BI4" s="105"/>
      <c r="BJ4" s="105"/>
      <c r="BK4" s="105"/>
      <c r="BL4" s="106"/>
      <c r="BM4" s="104">
        <f>BM5</f>
        <v>44928</v>
      </c>
      <c r="BN4" s="105"/>
      <c r="BO4" s="105"/>
      <c r="BP4" s="105"/>
      <c r="BQ4" s="105"/>
      <c r="BR4" s="105"/>
      <c r="BS4" s="106"/>
      <c r="BT4" s="104">
        <f>BT5</f>
        <v>44935</v>
      </c>
      <c r="BU4" s="105"/>
      <c r="BV4" s="105"/>
      <c r="BW4" s="105"/>
      <c r="BX4" s="105"/>
      <c r="BY4" s="105"/>
      <c r="BZ4" s="106"/>
      <c r="CA4" s="104">
        <f>CA5</f>
        <v>44942</v>
      </c>
      <c r="CB4" s="105"/>
      <c r="CC4" s="105"/>
      <c r="CD4" s="105"/>
      <c r="CE4" s="105"/>
      <c r="CF4" s="105"/>
      <c r="CG4" s="106"/>
      <c r="CH4" s="104">
        <f>CH5</f>
        <v>44949</v>
      </c>
      <c r="CI4" s="105"/>
      <c r="CJ4" s="105"/>
      <c r="CK4" s="105"/>
      <c r="CL4" s="105"/>
      <c r="CM4" s="105"/>
      <c r="CN4" s="106"/>
      <c r="CO4" s="104">
        <f>CO5</f>
        <v>44956</v>
      </c>
      <c r="CP4" s="105"/>
      <c r="CQ4" s="105"/>
      <c r="CR4" s="105"/>
      <c r="CS4" s="105"/>
      <c r="CT4" s="105"/>
      <c r="CU4" s="106"/>
    </row>
    <row r="5" spans="1:99" ht="15" customHeight="1" x14ac:dyDescent="0.35">
      <c r="A5" s="48" t="s">
        <v>7</v>
      </c>
      <c r="B5" s="69"/>
      <c r="C5" s="69"/>
      <c r="D5" s="69"/>
      <c r="E5" s="69"/>
      <c r="F5" s="69"/>
      <c r="G5" s="69"/>
      <c r="I5" s="10">
        <f>Project_Start-WEEKDAY(Project_Start,1)+2+7*(Display_Week-1)</f>
        <v>44872</v>
      </c>
      <c r="J5" s="9">
        <f>I5+1</f>
        <v>44873</v>
      </c>
      <c r="K5" s="9">
        <f t="shared" ref="K5:AX5" si="0">J5+1</f>
        <v>44874</v>
      </c>
      <c r="L5" s="9">
        <f t="shared" si="0"/>
        <v>44875</v>
      </c>
      <c r="M5" s="9">
        <f t="shared" si="0"/>
        <v>44876</v>
      </c>
      <c r="N5" s="9">
        <f t="shared" si="0"/>
        <v>44877</v>
      </c>
      <c r="O5" s="11">
        <f t="shared" si="0"/>
        <v>44878</v>
      </c>
      <c r="P5" s="10">
        <f>O5+1</f>
        <v>44879</v>
      </c>
      <c r="Q5" s="9">
        <f>P5+1</f>
        <v>44880</v>
      </c>
      <c r="R5" s="9">
        <f t="shared" si="0"/>
        <v>44881</v>
      </c>
      <c r="S5" s="9">
        <f t="shared" si="0"/>
        <v>44882</v>
      </c>
      <c r="T5" s="9">
        <f t="shared" si="0"/>
        <v>44883</v>
      </c>
      <c r="U5" s="9">
        <f t="shared" si="0"/>
        <v>44884</v>
      </c>
      <c r="V5" s="11">
        <f t="shared" si="0"/>
        <v>44885</v>
      </c>
      <c r="W5" s="10">
        <f>V5+1</f>
        <v>44886</v>
      </c>
      <c r="X5" s="9">
        <f>W5+1</f>
        <v>44887</v>
      </c>
      <c r="Y5" s="9">
        <f t="shared" si="0"/>
        <v>44888</v>
      </c>
      <c r="Z5" s="9">
        <f t="shared" si="0"/>
        <v>44889</v>
      </c>
      <c r="AA5" s="9">
        <f t="shared" si="0"/>
        <v>44890</v>
      </c>
      <c r="AB5" s="9">
        <f t="shared" si="0"/>
        <v>44891</v>
      </c>
      <c r="AC5" s="11">
        <f t="shared" si="0"/>
        <v>44892</v>
      </c>
      <c r="AD5" s="10">
        <f>AC5+1</f>
        <v>44893</v>
      </c>
      <c r="AE5" s="9">
        <f>AD5+1</f>
        <v>44894</v>
      </c>
      <c r="AF5" s="9">
        <f t="shared" si="0"/>
        <v>44895</v>
      </c>
      <c r="AG5" s="9">
        <f t="shared" si="0"/>
        <v>44896</v>
      </c>
      <c r="AH5" s="9">
        <f t="shared" si="0"/>
        <v>44897</v>
      </c>
      <c r="AI5" s="9">
        <f t="shared" si="0"/>
        <v>44898</v>
      </c>
      <c r="AJ5" s="11">
        <f t="shared" si="0"/>
        <v>44899</v>
      </c>
      <c r="AK5" s="10">
        <f>AJ5+1</f>
        <v>44900</v>
      </c>
      <c r="AL5" s="9">
        <f>AK5+1</f>
        <v>44901</v>
      </c>
      <c r="AM5" s="9">
        <f t="shared" si="0"/>
        <v>44902</v>
      </c>
      <c r="AN5" s="9">
        <f t="shared" si="0"/>
        <v>44903</v>
      </c>
      <c r="AO5" s="9">
        <f t="shared" si="0"/>
        <v>44904</v>
      </c>
      <c r="AP5" s="9">
        <f t="shared" si="0"/>
        <v>44905</v>
      </c>
      <c r="AQ5" s="11">
        <f t="shared" si="0"/>
        <v>44906</v>
      </c>
      <c r="AR5" s="10">
        <f>AQ5+1</f>
        <v>44907</v>
      </c>
      <c r="AS5" s="9">
        <f>AR5+1</f>
        <v>44908</v>
      </c>
      <c r="AT5" s="9">
        <f t="shared" si="0"/>
        <v>44909</v>
      </c>
      <c r="AU5" s="9">
        <f t="shared" si="0"/>
        <v>44910</v>
      </c>
      <c r="AV5" s="9">
        <f t="shared" si="0"/>
        <v>44911</v>
      </c>
      <c r="AW5" s="9">
        <f t="shared" si="0"/>
        <v>44912</v>
      </c>
      <c r="AX5" s="11">
        <f t="shared" si="0"/>
        <v>44913</v>
      </c>
      <c r="AY5" s="10">
        <f>AX5+1</f>
        <v>44914</v>
      </c>
      <c r="AZ5" s="9">
        <f>AY5+1</f>
        <v>44915</v>
      </c>
      <c r="BA5" s="9">
        <f t="shared" ref="BA5:BE5" si="1">AZ5+1</f>
        <v>44916</v>
      </c>
      <c r="BB5" s="9">
        <f t="shared" si="1"/>
        <v>44917</v>
      </c>
      <c r="BC5" s="9">
        <f t="shared" si="1"/>
        <v>44918</v>
      </c>
      <c r="BD5" s="9">
        <f t="shared" si="1"/>
        <v>44919</v>
      </c>
      <c r="BE5" s="11">
        <f t="shared" si="1"/>
        <v>44920</v>
      </c>
      <c r="BF5" s="10">
        <f>BE5+1</f>
        <v>44921</v>
      </c>
      <c r="BG5" s="9">
        <f>BF5+1</f>
        <v>44922</v>
      </c>
      <c r="BH5" s="9">
        <f t="shared" ref="BH5:BL5" si="2">BG5+1</f>
        <v>44923</v>
      </c>
      <c r="BI5" s="9">
        <f t="shared" si="2"/>
        <v>44924</v>
      </c>
      <c r="BJ5" s="9">
        <f t="shared" si="2"/>
        <v>44925</v>
      </c>
      <c r="BK5" s="9">
        <f t="shared" si="2"/>
        <v>44926</v>
      </c>
      <c r="BL5" s="11">
        <f t="shared" si="2"/>
        <v>44927</v>
      </c>
      <c r="BM5" s="10">
        <f>BL5+1</f>
        <v>44928</v>
      </c>
      <c r="BN5" s="9">
        <f>BM5+1</f>
        <v>44929</v>
      </c>
      <c r="BO5" s="9">
        <f t="shared" ref="BO5" si="3">BN5+1</f>
        <v>44930</v>
      </c>
      <c r="BP5" s="9">
        <f t="shared" ref="BP5" si="4">BO5+1</f>
        <v>44931</v>
      </c>
      <c r="BQ5" s="9">
        <f t="shared" ref="BQ5" si="5">BP5+1</f>
        <v>44932</v>
      </c>
      <c r="BR5" s="9">
        <f t="shared" ref="BR5" si="6">BQ5+1</f>
        <v>44933</v>
      </c>
      <c r="BS5" s="11">
        <f t="shared" ref="BS5" si="7">BR5+1</f>
        <v>44934</v>
      </c>
      <c r="BT5" s="10">
        <f>BS5+1</f>
        <v>44935</v>
      </c>
      <c r="BU5" s="9">
        <f>BT5+1</f>
        <v>44936</v>
      </c>
      <c r="BV5" s="9">
        <f t="shared" ref="BV5" si="8">BU5+1</f>
        <v>44937</v>
      </c>
      <c r="BW5" s="9">
        <f t="shared" ref="BW5" si="9">BV5+1</f>
        <v>44938</v>
      </c>
      <c r="BX5" s="9">
        <f t="shared" ref="BX5" si="10">BW5+1</f>
        <v>44939</v>
      </c>
      <c r="BY5" s="9">
        <f t="shared" ref="BY5" si="11">BX5+1</f>
        <v>44940</v>
      </c>
      <c r="BZ5" s="11">
        <f t="shared" ref="BZ5" si="12">BY5+1</f>
        <v>44941</v>
      </c>
      <c r="CA5" s="10">
        <f>BZ5+1</f>
        <v>44942</v>
      </c>
      <c r="CB5" s="9">
        <f>CA5+1</f>
        <v>44943</v>
      </c>
      <c r="CC5" s="9">
        <f t="shared" ref="CC5" si="13">CB5+1</f>
        <v>44944</v>
      </c>
      <c r="CD5" s="9">
        <f t="shared" ref="CD5" si="14">CC5+1</f>
        <v>44945</v>
      </c>
      <c r="CE5" s="9">
        <f t="shared" ref="CE5" si="15">CD5+1</f>
        <v>44946</v>
      </c>
      <c r="CF5" s="9">
        <f t="shared" ref="CF5" si="16">CE5+1</f>
        <v>44947</v>
      </c>
      <c r="CG5" s="11">
        <f t="shared" ref="CG5" si="17">CF5+1</f>
        <v>44948</v>
      </c>
      <c r="CH5" s="10">
        <f>CG5+1</f>
        <v>44949</v>
      </c>
      <c r="CI5" s="9">
        <f>CH5+1</f>
        <v>44950</v>
      </c>
      <c r="CJ5" s="9">
        <f t="shared" ref="CJ5" si="18">CI5+1</f>
        <v>44951</v>
      </c>
      <c r="CK5" s="9">
        <f t="shared" ref="CK5" si="19">CJ5+1</f>
        <v>44952</v>
      </c>
      <c r="CL5" s="9">
        <f t="shared" ref="CL5" si="20">CK5+1</f>
        <v>44953</v>
      </c>
      <c r="CM5" s="9">
        <f t="shared" ref="CM5" si="21">CL5+1</f>
        <v>44954</v>
      </c>
      <c r="CN5" s="11">
        <f t="shared" ref="CN5" si="22">CM5+1</f>
        <v>44955</v>
      </c>
      <c r="CO5" s="10">
        <f>CN5+1</f>
        <v>44956</v>
      </c>
      <c r="CP5" s="9">
        <f>CO5+1</f>
        <v>44957</v>
      </c>
      <c r="CQ5" s="9">
        <f t="shared" ref="CQ5" si="23">CP5+1</f>
        <v>44958</v>
      </c>
      <c r="CR5" s="9">
        <f t="shared" ref="CR5" si="24">CQ5+1</f>
        <v>44959</v>
      </c>
      <c r="CS5" s="9">
        <f t="shared" ref="CS5" si="25">CR5+1</f>
        <v>44960</v>
      </c>
      <c r="CT5" s="9">
        <f t="shared" ref="CT5" si="26">CS5+1</f>
        <v>44961</v>
      </c>
      <c r="CU5" s="11">
        <f t="shared" ref="CU5" si="27">CT5+1</f>
        <v>44962</v>
      </c>
    </row>
    <row r="6" spans="1:99" ht="30" customHeight="1" thickBot="1" x14ac:dyDescent="0.4">
      <c r="A6" s="48" t="s">
        <v>8</v>
      </c>
      <c r="B6" s="7" t="s">
        <v>9</v>
      </c>
      <c r="C6" s="8" t="s">
        <v>10</v>
      </c>
      <c r="D6" s="8" t="s">
        <v>11</v>
      </c>
      <c r="E6" s="8" t="s">
        <v>12</v>
      </c>
      <c r="F6" s="8" t="s">
        <v>13</v>
      </c>
      <c r="G6" s="8"/>
      <c r="H6" s="8" t="s">
        <v>14</v>
      </c>
      <c r="I6" s="12" t="str">
        <f t="shared" ref="I6" si="28">LEFT(TEXT(I5,"ddd"),1)</f>
        <v>M</v>
      </c>
      <c r="J6" s="12" t="str">
        <f t="shared" ref="J6:AR6" si="29">LEFT(TEXT(J5,"ddd"),1)</f>
        <v>T</v>
      </c>
      <c r="K6" s="12" t="str">
        <f t="shared" si="29"/>
        <v>W</v>
      </c>
      <c r="L6" s="12" t="str">
        <f t="shared" si="29"/>
        <v>T</v>
      </c>
      <c r="M6" s="12" t="str">
        <f t="shared" si="29"/>
        <v>F</v>
      </c>
      <c r="N6" s="12" t="str">
        <f t="shared" si="29"/>
        <v>S</v>
      </c>
      <c r="O6" s="12" t="str">
        <f t="shared" si="29"/>
        <v>S</v>
      </c>
      <c r="P6" s="12" t="str">
        <f t="shared" si="29"/>
        <v>M</v>
      </c>
      <c r="Q6" s="12" t="str">
        <f t="shared" si="29"/>
        <v>T</v>
      </c>
      <c r="R6" s="12" t="str">
        <f t="shared" si="29"/>
        <v>W</v>
      </c>
      <c r="S6" s="12" t="str">
        <f t="shared" si="29"/>
        <v>T</v>
      </c>
      <c r="T6" s="12" t="str">
        <f t="shared" si="29"/>
        <v>F</v>
      </c>
      <c r="U6" s="12" t="str">
        <f t="shared" si="29"/>
        <v>S</v>
      </c>
      <c r="V6" s="12" t="str">
        <f t="shared" si="29"/>
        <v>S</v>
      </c>
      <c r="W6" s="12" t="str">
        <f t="shared" si="29"/>
        <v>M</v>
      </c>
      <c r="X6" s="12" t="str">
        <f t="shared" si="29"/>
        <v>T</v>
      </c>
      <c r="Y6" s="12" t="str">
        <f t="shared" si="29"/>
        <v>W</v>
      </c>
      <c r="Z6" s="12" t="str">
        <f t="shared" si="29"/>
        <v>T</v>
      </c>
      <c r="AA6" s="12" t="str">
        <f t="shared" si="29"/>
        <v>F</v>
      </c>
      <c r="AB6" s="12" t="str">
        <f t="shared" si="29"/>
        <v>S</v>
      </c>
      <c r="AC6" s="12" t="str">
        <f t="shared" si="29"/>
        <v>S</v>
      </c>
      <c r="AD6" s="12" t="str">
        <f t="shared" si="29"/>
        <v>M</v>
      </c>
      <c r="AE6" s="12" t="str">
        <f t="shared" si="29"/>
        <v>T</v>
      </c>
      <c r="AF6" s="12" t="str">
        <f t="shared" si="29"/>
        <v>W</v>
      </c>
      <c r="AG6" s="12" t="str">
        <f t="shared" si="29"/>
        <v>T</v>
      </c>
      <c r="AH6" s="12" t="str">
        <f t="shared" si="29"/>
        <v>F</v>
      </c>
      <c r="AI6" s="12" t="str">
        <f t="shared" si="29"/>
        <v>S</v>
      </c>
      <c r="AJ6" s="12" t="str">
        <f t="shared" si="29"/>
        <v>S</v>
      </c>
      <c r="AK6" s="12" t="str">
        <f t="shared" si="29"/>
        <v>M</v>
      </c>
      <c r="AL6" s="12" t="str">
        <f t="shared" si="29"/>
        <v>T</v>
      </c>
      <c r="AM6" s="12" t="str">
        <f t="shared" si="29"/>
        <v>W</v>
      </c>
      <c r="AN6" s="12" t="str">
        <f t="shared" si="29"/>
        <v>T</v>
      </c>
      <c r="AO6" s="12" t="str">
        <f t="shared" si="29"/>
        <v>F</v>
      </c>
      <c r="AP6" s="12" t="str">
        <f t="shared" si="29"/>
        <v>S</v>
      </c>
      <c r="AQ6" s="12" t="str">
        <f t="shared" si="29"/>
        <v>S</v>
      </c>
      <c r="AR6" s="12" t="str">
        <f t="shared" si="29"/>
        <v>M</v>
      </c>
      <c r="AS6" s="12" t="str">
        <f t="shared" ref="AS6:BM6" si="30">LEFT(TEXT(AS5,"ddd"),1)</f>
        <v>T</v>
      </c>
      <c r="AT6" s="12" t="str">
        <f t="shared" si="30"/>
        <v>W</v>
      </c>
      <c r="AU6" s="12" t="str">
        <f t="shared" si="30"/>
        <v>T</v>
      </c>
      <c r="AV6" s="12" t="str">
        <f t="shared" si="30"/>
        <v>F</v>
      </c>
      <c r="AW6" s="12" t="str">
        <f t="shared" si="30"/>
        <v>S</v>
      </c>
      <c r="AX6" s="12" t="str">
        <f t="shared" si="30"/>
        <v>S</v>
      </c>
      <c r="AY6" s="12" t="str">
        <f t="shared" si="30"/>
        <v>M</v>
      </c>
      <c r="AZ6" s="12" t="str">
        <f t="shared" si="30"/>
        <v>T</v>
      </c>
      <c r="BA6" s="12" t="str">
        <f t="shared" si="30"/>
        <v>W</v>
      </c>
      <c r="BB6" s="12" t="str">
        <f t="shared" si="30"/>
        <v>T</v>
      </c>
      <c r="BC6" s="12" t="str">
        <f t="shared" si="30"/>
        <v>F</v>
      </c>
      <c r="BD6" s="12" t="str">
        <f t="shared" si="30"/>
        <v>S</v>
      </c>
      <c r="BE6" s="12" t="str">
        <f t="shared" si="30"/>
        <v>S</v>
      </c>
      <c r="BF6" s="12" t="str">
        <f t="shared" si="30"/>
        <v>M</v>
      </c>
      <c r="BG6" s="12" t="str">
        <f t="shared" si="30"/>
        <v>T</v>
      </c>
      <c r="BH6" s="12" t="str">
        <f t="shared" si="30"/>
        <v>W</v>
      </c>
      <c r="BI6" s="12" t="str">
        <f t="shared" si="30"/>
        <v>T</v>
      </c>
      <c r="BJ6" s="12" t="str">
        <f t="shared" si="30"/>
        <v>F</v>
      </c>
      <c r="BK6" s="12" t="str">
        <f t="shared" si="30"/>
        <v>S</v>
      </c>
      <c r="BL6" s="12" t="str">
        <f t="shared" si="30"/>
        <v>S</v>
      </c>
      <c r="BM6" s="12" t="str">
        <f t="shared" si="30"/>
        <v>M</v>
      </c>
      <c r="BN6" s="12" t="str">
        <f t="shared" ref="BN6:CG6" si="31">LEFT(TEXT(BN5,"ddd"),1)</f>
        <v>T</v>
      </c>
      <c r="BO6" s="12" t="str">
        <f t="shared" si="31"/>
        <v>W</v>
      </c>
      <c r="BP6" s="12" t="str">
        <f t="shared" si="31"/>
        <v>T</v>
      </c>
      <c r="BQ6" s="12" t="str">
        <f t="shared" si="31"/>
        <v>F</v>
      </c>
      <c r="BR6" s="12" t="str">
        <f t="shared" si="31"/>
        <v>S</v>
      </c>
      <c r="BS6" s="12" t="str">
        <f t="shared" si="31"/>
        <v>S</v>
      </c>
      <c r="BT6" s="12" t="str">
        <f t="shared" si="31"/>
        <v>M</v>
      </c>
      <c r="BU6" s="12" t="str">
        <f t="shared" si="31"/>
        <v>T</v>
      </c>
      <c r="BV6" s="12" t="str">
        <f t="shared" si="31"/>
        <v>W</v>
      </c>
      <c r="BW6" s="12" t="str">
        <f t="shared" si="31"/>
        <v>T</v>
      </c>
      <c r="BX6" s="12" t="str">
        <f t="shared" si="31"/>
        <v>F</v>
      </c>
      <c r="BY6" s="12" t="str">
        <f t="shared" si="31"/>
        <v>S</v>
      </c>
      <c r="BZ6" s="12" t="str">
        <f t="shared" si="31"/>
        <v>S</v>
      </c>
      <c r="CA6" s="12" t="str">
        <f t="shared" si="31"/>
        <v>M</v>
      </c>
      <c r="CB6" s="12" t="str">
        <f t="shared" si="31"/>
        <v>T</v>
      </c>
      <c r="CC6" s="12" t="str">
        <f t="shared" si="31"/>
        <v>W</v>
      </c>
      <c r="CD6" s="12" t="str">
        <f t="shared" si="31"/>
        <v>T</v>
      </c>
      <c r="CE6" s="12" t="str">
        <f t="shared" si="31"/>
        <v>F</v>
      </c>
      <c r="CF6" s="12" t="str">
        <f t="shared" si="31"/>
        <v>S</v>
      </c>
      <c r="CG6" s="12" t="str">
        <f t="shared" si="31"/>
        <v>S</v>
      </c>
      <c r="CH6" s="12" t="str">
        <f t="shared" ref="CH6:CU6" si="32">LEFT(TEXT(CH5,"ddd"),1)</f>
        <v>M</v>
      </c>
      <c r="CI6" s="12" t="str">
        <f t="shared" si="32"/>
        <v>T</v>
      </c>
      <c r="CJ6" s="12" t="str">
        <f t="shared" si="32"/>
        <v>W</v>
      </c>
      <c r="CK6" s="12" t="str">
        <f t="shared" si="32"/>
        <v>T</v>
      </c>
      <c r="CL6" s="12" t="str">
        <f t="shared" si="32"/>
        <v>F</v>
      </c>
      <c r="CM6" s="12" t="str">
        <f t="shared" si="32"/>
        <v>S</v>
      </c>
      <c r="CN6" s="12" t="str">
        <f t="shared" si="32"/>
        <v>S</v>
      </c>
      <c r="CO6" s="12" t="str">
        <f t="shared" si="32"/>
        <v>M</v>
      </c>
      <c r="CP6" s="12" t="str">
        <f t="shared" si="32"/>
        <v>T</v>
      </c>
      <c r="CQ6" s="12" t="str">
        <f t="shared" si="32"/>
        <v>W</v>
      </c>
      <c r="CR6" s="12" t="str">
        <f t="shared" si="32"/>
        <v>T</v>
      </c>
      <c r="CS6" s="12" t="str">
        <f t="shared" si="32"/>
        <v>F</v>
      </c>
      <c r="CT6" s="12" t="str">
        <f t="shared" si="32"/>
        <v>S</v>
      </c>
      <c r="CU6" s="12" t="str">
        <f t="shared" si="32"/>
        <v>S</v>
      </c>
    </row>
    <row r="7" spans="1:99" ht="30" hidden="1" customHeight="1" thickBot="1" x14ac:dyDescent="0.4">
      <c r="A7" s="47" t="s">
        <v>15</v>
      </c>
      <c r="C7" s="49"/>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row>
    <row r="8" spans="1:99" s="3" customFormat="1" ht="30" customHeight="1" thickBot="1" x14ac:dyDescent="0.4">
      <c r="A8" s="48" t="s">
        <v>16</v>
      </c>
      <c r="B8" s="14" t="s">
        <v>17</v>
      </c>
      <c r="C8" s="57"/>
      <c r="D8" s="15"/>
      <c r="E8" s="16"/>
      <c r="F8" s="17"/>
      <c r="G8" s="13"/>
      <c r="H8" s="13" t="str">
        <f t="shared" ref="H8:H56" si="33">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row>
    <row r="9" spans="1:99" s="3" customFormat="1" ht="30" customHeight="1" thickBot="1" x14ac:dyDescent="0.4">
      <c r="A9" s="48" t="s">
        <v>18</v>
      </c>
      <c r="B9" s="65" t="str">
        <f>"0.0"</f>
        <v>0.0</v>
      </c>
      <c r="C9" s="58" t="s">
        <v>19</v>
      </c>
      <c r="D9" s="18">
        <v>1</v>
      </c>
      <c r="E9" s="53">
        <f>Project_Start</f>
        <v>44875</v>
      </c>
      <c r="F9" s="53">
        <f>E9</f>
        <v>44875</v>
      </c>
      <c r="G9" s="13"/>
      <c r="H9" s="13">
        <f t="shared" si="33"/>
        <v>1</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row>
    <row r="10" spans="1:99" s="3" customFormat="1" ht="30" customHeight="1" thickBot="1" x14ac:dyDescent="0.4">
      <c r="A10" s="48" t="s">
        <v>20</v>
      </c>
      <c r="B10" s="65">
        <v>0.1</v>
      </c>
      <c r="C10" s="58" t="s">
        <v>21</v>
      </c>
      <c r="D10" s="18">
        <v>1</v>
      </c>
      <c r="E10" s="53">
        <f>E9</f>
        <v>44875</v>
      </c>
      <c r="F10" s="53">
        <f>DATE(2022, 11, 24)</f>
        <v>44889</v>
      </c>
      <c r="G10" s="13"/>
      <c r="H10" s="13">
        <f t="shared" si="33"/>
        <v>15</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row>
    <row r="11" spans="1:99" s="3" customFormat="1" ht="30" customHeight="1" thickBot="1" x14ac:dyDescent="0.4">
      <c r="A11" s="47"/>
      <c r="B11" s="65" t="s">
        <v>203</v>
      </c>
      <c r="C11" s="58" t="s">
        <v>22</v>
      </c>
      <c r="D11" s="18">
        <v>1</v>
      </c>
      <c r="E11" s="53">
        <f>DATE(2022, 11, 17)</f>
        <v>44882</v>
      </c>
      <c r="F11" s="53">
        <f>E11 + 7</f>
        <v>44889</v>
      </c>
      <c r="G11" s="13"/>
      <c r="H11" s="13">
        <f t="shared" si="33"/>
        <v>8</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row>
    <row r="12" spans="1:99" s="3" customFormat="1" ht="30" customHeight="1" thickBot="1" x14ac:dyDescent="0.4">
      <c r="A12" s="47"/>
      <c r="B12" s="65" t="s">
        <v>204</v>
      </c>
      <c r="C12" s="58" t="s">
        <v>205</v>
      </c>
      <c r="D12" s="18">
        <v>1</v>
      </c>
      <c r="E12" s="53">
        <f>DATE(2022, 11, 24)</f>
        <v>44889</v>
      </c>
      <c r="F12" s="53">
        <f>DATE(2022, 11, 24)</f>
        <v>44889</v>
      </c>
      <c r="G12" s="13"/>
      <c r="H12" s="13"/>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row>
    <row r="13" spans="1:99" s="3" customFormat="1" ht="30" customHeight="1" thickBot="1" x14ac:dyDescent="0.4">
      <c r="A13" s="47"/>
      <c r="B13" s="65" t="s">
        <v>23</v>
      </c>
      <c r="C13" s="58" t="s">
        <v>24</v>
      </c>
      <c r="D13" s="18">
        <v>1</v>
      </c>
      <c r="E13" s="53">
        <f>DATE(2022, 12, 1)</f>
        <v>44896</v>
      </c>
      <c r="F13" s="53">
        <f>E13</f>
        <v>44896</v>
      </c>
      <c r="G13" s="13"/>
      <c r="H13" s="13">
        <f t="shared" si="33"/>
        <v>1</v>
      </c>
      <c r="I13" s="34"/>
      <c r="J13" s="34"/>
      <c r="K13" s="34"/>
      <c r="L13" s="34"/>
      <c r="M13" s="34"/>
      <c r="N13" s="34"/>
      <c r="O13" s="34"/>
      <c r="P13" s="34"/>
      <c r="Q13" s="34"/>
      <c r="R13" s="34"/>
      <c r="S13" s="34"/>
      <c r="T13" s="34"/>
      <c r="U13" s="34"/>
      <c r="V13" s="34"/>
      <c r="W13" s="34"/>
      <c r="X13" s="34"/>
      <c r="Y13" s="35"/>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row>
    <row r="14" spans="1:99" s="3" customFormat="1" ht="30" customHeight="1" thickBot="1" x14ac:dyDescent="0.4">
      <c r="A14" s="47"/>
      <c r="B14" s="65" t="s">
        <v>25</v>
      </c>
      <c r="C14" s="58" t="s">
        <v>26</v>
      </c>
      <c r="D14" s="18">
        <v>1</v>
      </c>
      <c r="E14" s="53">
        <f>DATE(2022, 12, 1)</f>
        <v>44896</v>
      </c>
      <c r="F14" s="53">
        <f>E14</f>
        <v>44896</v>
      </c>
      <c r="G14" s="13"/>
      <c r="H14" s="13"/>
      <c r="I14" s="34"/>
      <c r="J14" s="34"/>
      <c r="K14" s="34"/>
      <c r="L14" s="34"/>
      <c r="M14" s="34"/>
      <c r="N14" s="34"/>
      <c r="O14" s="34"/>
      <c r="P14" s="34"/>
      <c r="Q14" s="34"/>
      <c r="R14" s="34"/>
      <c r="S14" s="34"/>
      <c r="T14" s="34"/>
      <c r="U14" s="34"/>
      <c r="V14" s="34"/>
      <c r="W14" s="34"/>
      <c r="X14" s="34"/>
      <c r="Y14" s="35"/>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row>
    <row r="15" spans="1:99" s="3" customFormat="1" ht="30" customHeight="1" thickBot="1" x14ac:dyDescent="0.4">
      <c r="A15" s="47"/>
      <c r="B15" s="65" t="s">
        <v>27</v>
      </c>
      <c r="C15" s="58" t="s">
        <v>28</v>
      </c>
      <c r="D15" s="18">
        <v>1</v>
      </c>
      <c r="E15" s="53">
        <f>DATE(2022, 11, 24)</f>
        <v>44889</v>
      </c>
      <c r="F15" s="53">
        <f>DATE(2022, 12, 1)</f>
        <v>44896</v>
      </c>
      <c r="G15" s="13"/>
      <c r="H15" s="13"/>
      <c r="I15" s="34"/>
      <c r="J15" s="34"/>
      <c r="K15" s="34"/>
      <c r="L15" s="34"/>
      <c r="M15" s="34"/>
      <c r="N15" s="34"/>
      <c r="O15" s="34"/>
      <c r="P15" s="34"/>
      <c r="Q15" s="34"/>
      <c r="R15" s="34"/>
      <c r="S15" s="34"/>
      <c r="T15" s="34"/>
      <c r="U15" s="34"/>
      <c r="V15" s="34"/>
      <c r="W15" s="34"/>
      <c r="X15" s="34"/>
      <c r="Y15" s="35"/>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row>
    <row r="16" spans="1:99" s="3" customFormat="1" ht="30" customHeight="1" thickBot="1" x14ac:dyDescent="0.4">
      <c r="A16" s="47"/>
      <c r="B16" s="65" t="s">
        <v>29</v>
      </c>
      <c r="C16" s="58" t="s">
        <v>30</v>
      </c>
      <c r="D16" s="18">
        <v>1</v>
      </c>
      <c r="E16" s="53">
        <f>DATE(2022, 12, 1)</f>
        <v>44896</v>
      </c>
      <c r="F16" s="53">
        <f>E16+3</f>
        <v>44899</v>
      </c>
      <c r="G16" s="13"/>
      <c r="H16" s="13"/>
      <c r="I16" s="34"/>
      <c r="J16" s="34"/>
      <c r="K16" s="34"/>
      <c r="L16" s="34"/>
      <c r="M16" s="34"/>
      <c r="N16" s="34"/>
      <c r="O16" s="34"/>
      <c r="P16" s="34"/>
      <c r="Q16" s="34"/>
      <c r="R16" s="34"/>
      <c r="S16" s="34"/>
      <c r="T16" s="34"/>
      <c r="U16" s="34"/>
      <c r="V16" s="34"/>
      <c r="W16" s="34"/>
      <c r="X16" s="34"/>
      <c r="Y16" s="35"/>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row>
    <row r="17" spans="1:99" s="3" customFormat="1" ht="30" customHeight="1" thickBot="1" x14ac:dyDescent="0.4">
      <c r="A17" s="47"/>
      <c r="B17" s="65" t="s">
        <v>206</v>
      </c>
      <c r="C17" s="58" t="s">
        <v>32</v>
      </c>
      <c r="D17" s="18">
        <v>1</v>
      </c>
      <c r="E17" s="53">
        <f>DATE(2022, 11, 24)</f>
        <v>44889</v>
      </c>
      <c r="F17" s="53">
        <f>F16</f>
        <v>44899</v>
      </c>
      <c r="G17" s="13"/>
      <c r="H17" s="13">
        <f t="shared" si="33"/>
        <v>11</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row>
    <row r="18" spans="1:99" s="3" customFormat="1" ht="30" customHeight="1" thickBot="1" x14ac:dyDescent="0.4">
      <c r="A18" s="47"/>
      <c r="B18" s="65" t="s">
        <v>31</v>
      </c>
      <c r="C18" s="58" t="s">
        <v>33</v>
      </c>
      <c r="D18" s="18">
        <v>1</v>
      </c>
      <c r="E18" s="53">
        <f>DATE(2023, 1, 30)</f>
        <v>44956</v>
      </c>
      <c r="F18" s="53">
        <f>E18</f>
        <v>44956</v>
      </c>
      <c r="G18" s="13"/>
      <c r="H18" s="13"/>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row>
    <row r="19" spans="1:99" s="3" customFormat="1" ht="30" customHeight="1" thickBot="1" x14ac:dyDescent="0.4">
      <c r="A19" s="47"/>
      <c r="B19" s="65" t="s">
        <v>34</v>
      </c>
      <c r="C19" s="58" t="s">
        <v>35</v>
      </c>
      <c r="D19" s="18">
        <v>1</v>
      </c>
      <c r="E19" s="53">
        <f>DATE(2023, 1, 30)</f>
        <v>44956</v>
      </c>
      <c r="F19" s="53">
        <f>E19</f>
        <v>44956</v>
      </c>
      <c r="G19" s="13"/>
      <c r="H19" s="13"/>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row>
    <row r="20" spans="1:99" s="3" customFormat="1" ht="30" customHeight="1" thickBot="1" x14ac:dyDescent="0.4">
      <c r="A20" s="48" t="s">
        <v>36</v>
      </c>
      <c r="B20" s="19" t="s">
        <v>37</v>
      </c>
      <c r="C20" s="59"/>
      <c r="D20" s="20"/>
      <c r="E20" s="21"/>
      <c r="F20" s="22"/>
      <c r="G20" s="13"/>
      <c r="H20" s="13" t="str">
        <f t="shared" si="33"/>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row>
    <row r="21" spans="1:99" s="3" customFormat="1" ht="30" customHeight="1" thickBot="1" x14ac:dyDescent="0.4">
      <c r="A21" s="48"/>
      <c r="B21" s="66" t="str">
        <f>"1.0.1"</f>
        <v>1.0.1</v>
      </c>
      <c r="C21" s="60" t="s">
        <v>38</v>
      </c>
      <c r="D21" s="23">
        <v>1</v>
      </c>
      <c r="E21" s="54">
        <f>DATE(2022, 11, 10)</f>
        <v>44875</v>
      </c>
      <c r="F21" s="54">
        <f>E21</f>
        <v>44875</v>
      </c>
      <c r="G21" s="13"/>
      <c r="H21" s="13">
        <f t="shared" si="33"/>
        <v>1</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row>
    <row r="22" spans="1:99" s="3" customFormat="1" ht="30" customHeight="1" thickBot="1" x14ac:dyDescent="0.4">
      <c r="A22" s="48"/>
      <c r="B22" s="66" t="s">
        <v>39</v>
      </c>
      <c r="C22" s="60" t="s">
        <v>40</v>
      </c>
      <c r="D22" s="23">
        <v>1</v>
      </c>
      <c r="E22" s="54">
        <f>F21</f>
        <v>44875</v>
      </c>
      <c r="F22" s="54">
        <f>F21</f>
        <v>44875</v>
      </c>
      <c r="G22" s="13"/>
      <c r="H22" s="13"/>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row>
    <row r="23" spans="1:99" s="3" customFormat="1" ht="30" customHeight="1" thickBot="1" x14ac:dyDescent="0.4">
      <c r="A23" s="47"/>
      <c r="B23" s="66">
        <v>1.1000000000000001</v>
      </c>
      <c r="C23" s="60" t="s">
        <v>41</v>
      </c>
      <c r="D23" s="23">
        <v>1</v>
      </c>
      <c r="E23" s="54">
        <f>DATE(2022, 11, 10)</f>
        <v>44875</v>
      </c>
      <c r="F23" s="54">
        <f>E23+6</f>
        <v>44881</v>
      </c>
      <c r="G23" s="13"/>
      <c r="H23" s="13">
        <f t="shared" si="33"/>
        <v>7</v>
      </c>
      <c r="I23" s="34"/>
      <c r="J23" s="34"/>
      <c r="K23" s="34"/>
      <c r="L23" s="34"/>
      <c r="M23" s="34"/>
      <c r="N23" s="34"/>
      <c r="O23" s="34"/>
      <c r="P23" s="34"/>
      <c r="Q23" s="34"/>
      <c r="R23" s="34"/>
      <c r="S23" s="34"/>
      <c r="T23" s="34"/>
      <c r="U23" s="35"/>
      <c r="V23" s="35"/>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row>
    <row r="24" spans="1:99" s="3" customFormat="1" ht="30" customHeight="1" thickBot="1" x14ac:dyDescent="0.4">
      <c r="A24" s="47"/>
      <c r="B24" s="66">
        <v>1.2</v>
      </c>
      <c r="C24" s="60" t="s">
        <v>207</v>
      </c>
      <c r="D24" s="23">
        <v>1</v>
      </c>
      <c r="E24" s="54">
        <f>DATE(2022, 11, 10)</f>
        <v>44875</v>
      </c>
      <c r="F24" s="54">
        <f>DATE(2023, 1, 31)</f>
        <v>44957</v>
      </c>
      <c r="G24" s="13"/>
      <c r="H24" s="13">
        <f t="shared" si="33"/>
        <v>83</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row>
    <row r="25" spans="1:99" s="3" customFormat="1" ht="30" customHeight="1" thickBot="1" x14ac:dyDescent="0.4">
      <c r="A25" s="47"/>
      <c r="B25" s="66" t="s">
        <v>42</v>
      </c>
      <c r="C25" s="60" t="s">
        <v>43</v>
      </c>
      <c r="D25" s="23">
        <v>1</v>
      </c>
      <c r="E25" s="54">
        <f>DATE(2022, 11, 10)</f>
        <v>44875</v>
      </c>
      <c r="F25" s="54">
        <f>E25 +7</f>
        <v>44882</v>
      </c>
      <c r="G25" s="13"/>
      <c r="H25" s="13">
        <f t="shared" si="33"/>
        <v>8</v>
      </c>
      <c r="I25" s="34"/>
      <c r="J25" s="34"/>
      <c r="K25" s="34"/>
      <c r="L25" s="34"/>
      <c r="M25" s="34"/>
      <c r="N25" s="34"/>
      <c r="O25" s="34"/>
      <c r="P25" s="34"/>
      <c r="Q25" s="34"/>
      <c r="R25" s="34"/>
      <c r="S25" s="34"/>
      <c r="T25" s="34"/>
      <c r="U25" s="34"/>
      <c r="V25" s="34"/>
      <c r="W25" s="34"/>
      <c r="X25" s="34"/>
      <c r="Y25" s="35"/>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row>
    <row r="26" spans="1:99" s="3" customFormat="1" ht="30" customHeight="1" thickBot="1" x14ac:dyDescent="0.4">
      <c r="A26" s="47"/>
      <c r="B26" s="66" t="s">
        <v>44</v>
      </c>
      <c r="C26" s="60" t="s">
        <v>208</v>
      </c>
      <c r="D26" s="23">
        <v>1</v>
      </c>
      <c r="E26" s="54">
        <f>DATE(2022, 11, 10)</f>
        <v>44875</v>
      </c>
      <c r="F26" s="54">
        <f>E26 + 7</f>
        <v>44882</v>
      </c>
      <c r="G26" s="13"/>
      <c r="H26" s="13"/>
      <c r="I26" s="34"/>
      <c r="J26" s="34"/>
      <c r="K26" s="34"/>
      <c r="L26" s="34"/>
      <c r="M26" s="34"/>
      <c r="N26" s="34"/>
      <c r="O26" s="34"/>
      <c r="P26" s="34"/>
      <c r="Q26" s="34"/>
      <c r="R26" s="34"/>
      <c r="S26" s="34"/>
      <c r="T26" s="34"/>
      <c r="U26" s="34"/>
      <c r="V26" s="34"/>
      <c r="W26" s="34"/>
      <c r="X26" s="34"/>
      <c r="Y26" s="35"/>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row>
    <row r="27" spans="1:99" s="3" customFormat="1" ht="30" customHeight="1" thickBot="1" x14ac:dyDescent="0.4">
      <c r="A27" s="47"/>
      <c r="B27" s="66" t="s">
        <v>46</v>
      </c>
      <c r="C27" s="60" t="s">
        <v>209</v>
      </c>
      <c r="D27" s="23">
        <v>1</v>
      </c>
      <c r="E27" s="54">
        <f>F26</f>
        <v>44882</v>
      </c>
      <c r="F27" s="54">
        <f>F26</f>
        <v>44882</v>
      </c>
      <c r="G27" s="13"/>
      <c r="H27" s="13"/>
      <c r="I27" s="34"/>
      <c r="J27" s="34"/>
      <c r="K27" s="34"/>
      <c r="L27" s="34"/>
      <c r="M27" s="34"/>
      <c r="N27" s="34"/>
      <c r="O27" s="34"/>
      <c r="P27" s="34"/>
      <c r="Q27" s="34"/>
      <c r="R27" s="34"/>
      <c r="S27" s="34"/>
      <c r="T27" s="34"/>
      <c r="U27" s="34"/>
      <c r="V27" s="34"/>
      <c r="W27" s="34"/>
      <c r="X27" s="34"/>
      <c r="Y27" s="35"/>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row>
    <row r="28" spans="1:99" s="3" customFormat="1" ht="30" customHeight="1" thickBot="1" x14ac:dyDescent="0.4">
      <c r="A28" s="47"/>
      <c r="B28" s="66" t="s">
        <v>210</v>
      </c>
      <c r="C28" s="60" t="s">
        <v>45</v>
      </c>
      <c r="D28" s="23">
        <v>1</v>
      </c>
      <c r="E28" s="54">
        <f>DATE(2023, 1, 17)</f>
        <v>44943</v>
      </c>
      <c r="F28" s="54">
        <f>DATE(2023, 1, 20)</f>
        <v>44946</v>
      </c>
      <c r="G28" s="13"/>
      <c r="H28" s="13"/>
      <c r="I28" s="34"/>
      <c r="J28" s="34"/>
      <c r="K28" s="34"/>
      <c r="L28" s="34"/>
      <c r="M28" s="34"/>
      <c r="N28" s="34"/>
      <c r="O28" s="34"/>
      <c r="P28" s="34"/>
      <c r="Q28" s="34"/>
      <c r="R28" s="34"/>
      <c r="S28" s="34"/>
      <c r="T28" s="34"/>
      <c r="U28" s="34"/>
      <c r="V28" s="34"/>
      <c r="W28" s="34"/>
      <c r="X28" s="34"/>
      <c r="Y28" s="35"/>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row>
    <row r="29" spans="1:99" s="3" customFormat="1" ht="30" customHeight="1" thickBot="1" x14ac:dyDescent="0.4">
      <c r="A29" s="47"/>
      <c r="B29" s="66" t="s">
        <v>211</v>
      </c>
      <c r="C29" s="60" t="s">
        <v>47</v>
      </c>
      <c r="D29" s="23">
        <v>1</v>
      </c>
      <c r="E29" s="54">
        <f>E28</f>
        <v>44943</v>
      </c>
      <c r="F29" s="54">
        <f>F28</f>
        <v>44946</v>
      </c>
      <c r="G29" s="13"/>
      <c r="H29" s="13"/>
      <c r="I29" s="34"/>
      <c r="J29" s="34"/>
      <c r="K29" s="34"/>
      <c r="L29" s="34"/>
      <c r="M29" s="34"/>
      <c r="N29" s="34"/>
      <c r="O29" s="34"/>
      <c r="P29" s="34"/>
      <c r="Q29" s="34"/>
      <c r="R29" s="34"/>
      <c r="S29" s="34"/>
      <c r="T29" s="34"/>
      <c r="U29" s="34"/>
      <c r="V29" s="34"/>
      <c r="W29" s="34"/>
      <c r="X29" s="34"/>
      <c r="Y29" s="35"/>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row>
    <row r="30" spans="1:99" s="3" customFormat="1" ht="30" customHeight="1" thickBot="1" x14ac:dyDescent="0.4">
      <c r="A30" s="47"/>
      <c r="B30" s="66" t="s">
        <v>212</v>
      </c>
      <c r="C30" s="60" t="s">
        <v>213</v>
      </c>
      <c r="D30" s="23">
        <v>1</v>
      </c>
      <c r="E30" s="54">
        <f>E28</f>
        <v>44943</v>
      </c>
      <c r="F30" s="54">
        <f>F29</f>
        <v>44946</v>
      </c>
      <c r="G30" s="13"/>
      <c r="H30" s="13"/>
      <c r="I30" s="34"/>
      <c r="J30" s="34"/>
      <c r="K30" s="34"/>
      <c r="L30" s="34"/>
      <c r="M30" s="34"/>
      <c r="N30" s="34"/>
      <c r="O30" s="34"/>
      <c r="P30" s="34"/>
      <c r="Q30" s="34"/>
      <c r="R30" s="34"/>
      <c r="S30" s="34"/>
      <c r="T30" s="34"/>
      <c r="U30" s="34"/>
      <c r="V30" s="34"/>
      <c r="W30" s="34"/>
      <c r="X30" s="34"/>
      <c r="Y30" s="35"/>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row>
    <row r="31" spans="1:99" s="3" customFormat="1" ht="30" customHeight="1" thickBot="1" x14ac:dyDescent="0.4">
      <c r="A31" s="47"/>
      <c r="B31" s="66" t="s">
        <v>214</v>
      </c>
      <c r="C31" s="60" t="s">
        <v>215</v>
      </c>
      <c r="D31" s="23">
        <v>1</v>
      </c>
      <c r="E31" s="54">
        <f>DATE(2023, 1, 20)</f>
        <v>44946</v>
      </c>
      <c r="F31" s="54">
        <f>E31</f>
        <v>44946</v>
      </c>
      <c r="G31" s="13"/>
      <c r="H31" s="13"/>
      <c r="I31" s="34"/>
      <c r="J31" s="34"/>
      <c r="K31" s="34"/>
      <c r="L31" s="34"/>
      <c r="M31" s="34"/>
      <c r="N31" s="34"/>
      <c r="O31" s="34"/>
      <c r="P31" s="34"/>
      <c r="Q31" s="34"/>
      <c r="R31" s="34"/>
      <c r="S31" s="34"/>
      <c r="T31" s="34"/>
      <c r="U31" s="34"/>
      <c r="V31" s="34"/>
      <c r="W31" s="34"/>
      <c r="X31" s="34"/>
      <c r="Y31" s="35"/>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row>
    <row r="32" spans="1:99" s="3" customFormat="1" ht="30" customHeight="1" thickBot="1" x14ac:dyDescent="0.4">
      <c r="A32" s="47"/>
      <c r="B32" s="66" t="s">
        <v>48</v>
      </c>
      <c r="C32" s="60" t="s">
        <v>49</v>
      </c>
      <c r="D32" s="23">
        <v>1</v>
      </c>
      <c r="E32" s="54">
        <f>DATE(2022, 11, 10)</f>
        <v>44875</v>
      </c>
      <c r="F32" s="54">
        <f>E32 + 7</f>
        <v>44882</v>
      </c>
      <c r="G32" s="13"/>
      <c r="H32" s="13"/>
      <c r="I32" s="34"/>
      <c r="J32" s="34"/>
      <c r="K32" s="34"/>
      <c r="L32" s="34"/>
      <c r="M32" s="34"/>
      <c r="N32" s="34"/>
      <c r="O32" s="34"/>
      <c r="P32" s="34"/>
      <c r="Q32" s="34"/>
      <c r="R32" s="34"/>
      <c r="S32" s="34"/>
      <c r="T32" s="34"/>
      <c r="U32" s="34"/>
      <c r="V32" s="34"/>
      <c r="W32" s="34"/>
      <c r="X32" s="34"/>
      <c r="Y32" s="35"/>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row>
    <row r="33" spans="1:99" s="3" customFormat="1" ht="30" customHeight="1" thickBot="1" x14ac:dyDescent="0.4">
      <c r="A33" s="47"/>
      <c r="B33" s="66" t="s">
        <v>50</v>
      </c>
      <c r="C33" s="60" t="s">
        <v>51</v>
      </c>
      <c r="D33" s="23">
        <v>1</v>
      </c>
      <c r="E33" s="54">
        <f>F32</f>
        <v>44882</v>
      </c>
      <c r="F33" s="54">
        <f>F32</f>
        <v>44882</v>
      </c>
      <c r="G33" s="13"/>
      <c r="H33" s="13"/>
      <c r="I33" s="34"/>
      <c r="J33" s="34"/>
      <c r="K33" s="34"/>
      <c r="L33" s="34"/>
      <c r="M33" s="34"/>
      <c r="N33" s="34"/>
      <c r="O33" s="34"/>
      <c r="P33" s="34"/>
      <c r="Q33" s="34"/>
      <c r="R33" s="34"/>
      <c r="S33" s="34"/>
      <c r="T33" s="34"/>
      <c r="U33" s="34"/>
      <c r="V33" s="34"/>
      <c r="W33" s="34"/>
      <c r="X33" s="34"/>
      <c r="Y33" s="35"/>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row>
    <row r="34" spans="1:99" s="3" customFormat="1" ht="30" customHeight="1" thickBot="1" x14ac:dyDescent="0.4">
      <c r="A34" s="47"/>
      <c r="B34" s="66" t="s">
        <v>52</v>
      </c>
      <c r="C34" s="60" t="s">
        <v>54</v>
      </c>
      <c r="D34" s="23">
        <v>1</v>
      </c>
      <c r="E34" s="54">
        <f>DATE(2023, 1, 17)</f>
        <v>44943</v>
      </c>
      <c r="F34" s="54">
        <f>E34</f>
        <v>44943</v>
      </c>
      <c r="G34" s="13"/>
      <c r="H34" s="13"/>
      <c r="I34" s="34"/>
      <c r="J34" s="34"/>
      <c r="K34" s="34"/>
      <c r="L34" s="34"/>
      <c r="M34" s="34"/>
      <c r="N34" s="34"/>
      <c r="O34" s="34"/>
      <c r="P34" s="34"/>
      <c r="Q34" s="34"/>
      <c r="R34" s="34"/>
      <c r="S34" s="34"/>
      <c r="T34" s="34"/>
      <c r="U34" s="34"/>
      <c r="V34" s="34"/>
      <c r="W34" s="34"/>
      <c r="X34" s="34"/>
      <c r="Y34" s="35"/>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row>
    <row r="35" spans="1:99" s="3" customFormat="1" ht="30" customHeight="1" thickBot="1" x14ac:dyDescent="0.4">
      <c r="A35" s="47"/>
      <c r="B35" s="66" t="s">
        <v>53</v>
      </c>
      <c r="C35" s="60" t="s">
        <v>54</v>
      </c>
      <c r="D35" s="23">
        <v>1</v>
      </c>
      <c r="E35" s="54">
        <f>DATE(2023, 1, 16)</f>
        <v>44942</v>
      </c>
      <c r="F35" s="54">
        <f>E35 + 2</f>
        <v>44944</v>
      </c>
      <c r="G35" s="13"/>
      <c r="H35" s="13">
        <f t="shared" si="33"/>
        <v>3</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row>
    <row r="36" spans="1:99" s="3" customFormat="1" ht="30" customHeight="1" thickBot="1" x14ac:dyDescent="0.4">
      <c r="A36" s="47"/>
      <c r="B36" s="66" t="s">
        <v>216</v>
      </c>
      <c r="C36" s="60" t="s">
        <v>54</v>
      </c>
      <c r="D36" s="23">
        <v>1</v>
      </c>
      <c r="E36" s="54">
        <f>DATE(2023, 1, 29)</f>
        <v>44955</v>
      </c>
      <c r="F36" s="54">
        <f>E36</f>
        <v>44955</v>
      </c>
      <c r="G36" s="13"/>
      <c r="H36" s="13"/>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row>
    <row r="37" spans="1:99" s="3" customFormat="1" ht="30" customHeight="1" thickBot="1" x14ac:dyDescent="0.4">
      <c r="A37" s="47"/>
      <c r="B37" s="66" t="s">
        <v>55</v>
      </c>
      <c r="C37" s="60" t="s">
        <v>56</v>
      </c>
      <c r="D37" s="23"/>
      <c r="E37" s="54"/>
      <c r="F37" s="54"/>
      <c r="G37" s="13"/>
      <c r="H37" s="13"/>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row>
    <row r="38" spans="1:99" s="3" customFormat="1" ht="30" customHeight="1" thickBot="1" x14ac:dyDescent="0.4">
      <c r="A38" s="47"/>
      <c r="B38" s="66" t="s">
        <v>57</v>
      </c>
      <c r="C38" s="60" t="s">
        <v>58</v>
      </c>
      <c r="D38" s="23"/>
      <c r="E38" s="54"/>
      <c r="F38" s="54"/>
      <c r="G38" s="13"/>
      <c r="H38" s="13"/>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row>
    <row r="39" spans="1:99" s="3" customFormat="1" ht="30" customHeight="1" thickBot="1" x14ac:dyDescent="0.4">
      <c r="A39" s="47"/>
      <c r="B39" s="66" t="s">
        <v>59</v>
      </c>
      <c r="C39" s="60" t="s">
        <v>60</v>
      </c>
      <c r="D39" s="23">
        <v>1</v>
      </c>
      <c r="E39" s="54">
        <f>DATE(2023, 1, 17)</f>
        <v>44943</v>
      </c>
      <c r="F39" s="54">
        <f>DATE(2023, 1, 31)</f>
        <v>44957</v>
      </c>
      <c r="G39" s="13"/>
      <c r="H39" s="13"/>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row>
    <row r="40" spans="1:99" s="3" customFormat="1" ht="30" customHeight="1" thickBot="1" x14ac:dyDescent="0.4">
      <c r="A40" s="47"/>
      <c r="B40" s="66" t="s">
        <v>61</v>
      </c>
      <c r="C40" s="60"/>
      <c r="D40" s="23">
        <v>1</v>
      </c>
      <c r="E40" s="54">
        <f>DATE(2023, 1, 31)</f>
        <v>44957</v>
      </c>
      <c r="F40" s="54">
        <f>E40</f>
        <v>44957</v>
      </c>
      <c r="G40" s="13"/>
      <c r="H40" s="13"/>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row>
    <row r="41" spans="1:99" s="3" customFormat="1" ht="30" customHeight="1" thickBot="1" x14ac:dyDescent="0.4">
      <c r="A41" s="47"/>
      <c r="B41" s="66" t="s">
        <v>217</v>
      </c>
      <c r="C41" s="60"/>
      <c r="D41" s="23">
        <v>1</v>
      </c>
      <c r="E41" s="54">
        <f>DATE(2023, 1, 31)</f>
        <v>44957</v>
      </c>
      <c r="F41" s="54">
        <f>E41</f>
        <v>44957</v>
      </c>
      <c r="G41" s="13"/>
      <c r="H41" s="13"/>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row>
    <row r="42" spans="1:99" s="3" customFormat="1" ht="30" customHeight="1" thickBot="1" x14ac:dyDescent="0.4">
      <c r="A42" s="47" t="s">
        <v>62</v>
      </c>
      <c r="B42" s="24" t="s">
        <v>63</v>
      </c>
      <c r="C42" s="61"/>
      <c r="D42" s="25"/>
      <c r="E42" s="26"/>
      <c r="F42" s="27"/>
      <c r="G42" s="13"/>
      <c r="H42" s="13" t="str">
        <f t="shared" si="33"/>
        <v/>
      </c>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row>
    <row r="43" spans="1:99" s="3" customFormat="1" ht="30" customHeight="1" thickBot="1" x14ac:dyDescent="0.4">
      <c r="A43" s="47"/>
      <c r="B43" s="67" t="str">
        <f>"2.0.1"</f>
        <v>2.0.1</v>
      </c>
      <c r="C43" s="62" t="s">
        <v>64</v>
      </c>
      <c r="D43" s="28">
        <v>1</v>
      </c>
      <c r="E43" s="55">
        <f>DATE(2022, 12, 5)</f>
        <v>44900</v>
      </c>
      <c r="F43" s="55">
        <f>DATE(2022, 12, 9)</f>
        <v>44904</v>
      </c>
      <c r="G43" s="13"/>
      <c r="H43" s="13">
        <f t="shared" si="33"/>
        <v>5</v>
      </c>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row>
    <row r="44" spans="1:99" s="3" customFormat="1" ht="30" customHeight="1" thickBot="1" x14ac:dyDescent="0.4">
      <c r="A44" s="47"/>
      <c r="B44" s="67" t="s">
        <v>65</v>
      </c>
      <c r="C44" s="62" t="s">
        <v>66</v>
      </c>
      <c r="D44" s="28">
        <v>1</v>
      </c>
      <c r="E44" s="55">
        <f>E43</f>
        <v>44900</v>
      </c>
      <c r="F44" s="55">
        <f>F43</f>
        <v>44904</v>
      </c>
      <c r="G44" s="13"/>
      <c r="H44" s="13"/>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row>
    <row r="45" spans="1:99" s="3" customFormat="1" ht="30" customHeight="1" thickBot="1" x14ac:dyDescent="0.4">
      <c r="A45" s="47"/>
      <c r="B45" s="67" t="s">
        <v>67</v>
      </c>
      <c r="C45" s="62" t="s">
        <v>68</v>
      </c>
      <c r="D45" s="28">
        <v>1</v>
      </c>
      <c r="E45" s="55">
        <f>E43</f>
        <v>44900</v>
      </c>
      <c r="F45" s="55">
        <f>F43</f>
        <v>44904</v>
      </c>
      <c r="G45" s="13"/>
      <c r="H45" s="13"/>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row>
    <row r="46" spans="1:99" s="3" customFormat="1" ht="30" customHeight="1" thickBot="1" x14ac:dyDescent="0.4">
      <c r="A46" s="47"/>
      <c r="B46" s="67" t="s">
        <v>69</v>
      </c>
      <c r="C46" s="62" t="s">
        <v>70</v>
      </c>
      <c r="D46" s="28">
        <v>1</v>
      </c>
      <c r="E46" s="55">
        <f>DATE(2022, 12, 9)</f>
        <v>44904</v>
      </c>
      <c r="F46" s="55">
        <f>E46+4</f>
        <v>44908</v>
      </c>
      <c r="G46" s="13"/>
      <c r="H46" s="13">
        <f t="shared" si="33"/>
        <v>5</v>
      </c>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row>
    <row r="47" spans="1:99" s="3" customFormat="1" ht="30" customHeight="1" thickBot="1" x14ac:dyDescent="0.4">
      <c r="A47" s="47"/>
      <c r="B47" s="67" t="s">
        <v>71</v>
      </c>
      <c r="C47" s="62" t="s">
        <v>72</v>
      </c>
      <c r="D47" s="28">
        <v>1</v>
      </c>
      <c r="E47" s="55">
        <f>E46</f>
        <v>44904</v>
      </c>
      <c r="F47" s="55">
        <f>F46</f>
        <v>44908</v>
      </c>
      <c r="G47" s="13"/>
      <c r="H47" s="13"/>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row>
    <row r="48" spans="1:99" s="3" customFormat="1" ht="30" customHeight="1" thickBot="1" x14ac:dyDescent="0.4">
      <c r="A48" s="47"/>
      <c r="B48" s="67" t="s">
        <v>73</v>
      </c>
      <c r="C48" s="62" t="s">
        <v>74</v>
      </c>
      <c r="D48" s="28">
        <v>1</v>
      </c>
      <c r="E48" s="55">
        <f>E50</f>
        <v>44904</v>
      </c>
      <c r="F48" s="55">
        <f>F50</f>
        <v>44908</v>
      </c>
      <c r="G48" s="13"/>
      <c r="H48" s="13"/>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row>
    <row r="49" spans="1:99" s="3" customFormat="1" ht="30" customHeight="1" thickBot="1" x14ac:dyDescent="0.4">
      <c r="A49" s="47"/>
      <c r="B49" s="67" t="s">
        <v>75</v>
      </c>
      <c r="C49" s="62" t="s">
        <v>76</v>
      </c>
      <c r="D49" s="28">
        <v>1</v>
      </c>
      <c r="E49" s="55">
        <f>E50</f>
        <v>44904</v>
      </c>
      <c r="F49" s="55">
        <f>F50</f>
        <v>44908</v>
      </c>
      <c r="G49" s="13"/>
      <c r="H49" s="13"/>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row>
    <row r="50" spans="1:99" s="3" customFormat="1" ht="30" customHeight="1" thickBot="1" x14ac:dyDescent="0.4">
      <c r="A50" s="47"/>
      <c r="B50" s="67" t="s">
        <v>77</v>
      </c>
      <c r="C50" s="62" t="s">
        <v>78</v>
      </c>
      <c r="D50" s="28">
        <v>1</v>
      </c>
      <c r="E50" s="55">
        <f>DATE(2022, 12, 9)</f>
        <v>44904</v>
      </c>
      <c r="F50" s="55">
        <f>E50 +4</f>
        <v>44908</v>
      </c>
      <c r="G50" s="13"/>
      <c r="H50" s="13"/>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row>
    <row r="51" spans="1:99" s="3" customFormat="1" ht="30" customHeight="1" thickBot="1" x14ac:dyDescent="0.4">
      <c r="A51" s="47"/>
      <c r="B51" s="67" t="s">
        <v>79</v>
      </c>
      <c r="C51" s="62" t="s">
        <v>80</v>
      </c>
      <c r="D51" s="28">
        <v>1</v>
      </c>
      <c r="E51" s="55">
        <f>E50</f>
        <v>44904</v>
      </c>
      <c r="F51" s="55">
        <f>F50</f>
        <v>44908</v>
      </c>
      <c r="G51" s="13"/>
      <c r="H51" s="13"/>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row>
    <row r="52" spans="1:99" s="3" customFormat="1" ht="30" customHeight="1" thickBot="1" x14ac:dyDescent="0.4">
      <c r="A52" s="47"/>
      <c r="B52" s="67" t="s">
        <v>218</v>
      </c>
      <c r="C52" s="62" t="s">
        <v>219</v>
      </c>
      <c r="D52" s="28">
        <v>1</v>
      </c>
      <c r="E52" s="55">
        <f>DATE(2022, 12, 13)</f>
        <v>44908</v>
      </c>
      <c r="F52" s="55">
        <f>E52</f>
        <v>44908</v>
      </c>
      <c r="G52" s="13"/>
      <c r="H52" s="13"/>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row>
    <row r="53" spans="1:99" s="3" customFormat="1" ht="30" customHeight="1" thickBot="1" x14ac:dyDescent="0.4">
      <c r="A53" s="47"/>
      <c r="B53" s="67" t="s">
        <v>81</v>
      </c>
      <c r="C53" s="62" t="s">
        <v>82</v>
      </c>
      <c r="D53" s="28">
        <v>1</v>
      </c>
      <c r="E53" s="55">
        <f>E46</f>
        <v>44904</v>
      </c>
      <c r="F53" s="55">
        <f>E53</f>
        <v>44904</v>
      </c>
      <c r="G53" s="13"/>
      <c r="H53" s="13"/>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row>
    <row r="54" spans="1:99" s="3" customFormat="1" ht="30" customHeight="1" thickBot="1" x14ac:dyDescent="0.4">
      <c r="A54" s="47"/>
      <c r="B54" s="67" t="s">
        <v>83</v>
      </c>
      <c r="C54" s="62" t="s">
        <v>84</v>
      </c>
      <c r="D54" s="28">
        <v>1</v>
      </c>
      <c r="E54" s="55">
        <f>E53</f>
        <v>44904</v>
      </c>
      <c r="F54" s="55">
        <f>E53</f>
        <v>44904</v>
      </c>
      <c r="G54" s="13"/>
      <c r="H54" s="13">
        <f t="shared" si="33"/>
        <v>1</v>
      </c>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row>
    <row r="55" spans="1:99" s="3" customFormat="1" ht="30" customHeight="1" thickBot="1" x14ac:dyDescent="0.4">
      <c r="A55" s="47"/>
      <c r="B55" s="67" t="s">
        <v>85</v>
      </c>
      <c r="C55" s="62" t="s">
        <v>86</v>
      </c>
      <c r="D55" s="28">
        <v>1</v>
      </c>
      <c r="E55" s="55">
        <f>E53</f>
        <v>44904</v>
      </c>
      <c r="F55" s="55">
        <f>E53</f>
        <v>44904</v>
      </c>
      <c r="G55" s="13"/>
      <c r="H55" s="13">
        <f t="shared" si="33"/>
        <v>1</v>
      </c>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row>
    <row r="56" spans="1:99" s="3" customFormat="1" ht="30" customHeight="1" thickBot="1" x14ac:dyDescent="0.4">
      <c r="A56" s="47"/>
      <c r="B56" s="67" t="s">
        <v>87</v>
      </c>
      <c r="C56" s="62" t="s">
        <v>88</v>
      </c>
      <c r="D56" s="28">
        <v>1</v>
      </c>
      <c r="E56" s="55">
        <f>DATE(2022, 11, 10)</f>
        <v>44875</v>
      </c>
      <c r="F56" s="55">
        <f>DATE(2023, 2, 1)</f>
        <v>44958</v>
      </c>
      <c r="G56" s="13"/>
      <c r="H56" s="13">
        <f t="shared" si="33"/>
        <v>84</v>
      </c>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row>
    <row r="57" spans="1:99" s="3" customFormat="1" ht="30" customHeight="1" thickBot="1" x14ac:dyDescent="0.4">
      <c r="A57" s="47"/>
      <c r="B57" s="67" t="s">
        <v>89</v>
      </c>
      <c r="C57" s="62"/>
      <c r="D57" s="28">
        <v>1</v>
      </c>
      <c r="E57" s="55">
        <f>DATE(2022, 12, 5)</f>
        <v>44900</v>
      </c>
      <c r="F57" s="55">
        <f>DATE(2022, 12, 13)</f>
        <v>44908</v>
      </c>
      <c r="G57" s="13"/>
      <c r="H57" s="13"/>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row>
    <row r="58" spans="1:99" s="3" customFormat="1" ht="30" customHeight="1" thickBot="1" x14ac:dyDescent="0.4">
      <c r="A58" s="47"/>
      <c r="B58" s="67" t="s">
        <v>90</v>
      </c>
      <c r="C58" s="62"/>
      <c r="D58" s="28">
        <v>1</v>
      </c>
      <c r="E58" s="55">
        <f>F58</f>
        <v>44908</v>
      </c>
      <c r="F58" s="55">
        <f>DATE(2022, 12, 13)</f>
        <v>44908</v>
      </c>
      <c r="G58" s="13"/>
      <c r="H58" s="13"/>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row>
    <row r="59" spans="1:99" s="3" customFormat="1" ht="30" customHeight="1" thickBot="1" x14ac:dyDescent="0.4">
      <c r="A59" s="47"/>
      <c r="B59" s="67" t="s">
        <v>220</v>
      </c>
      <c r="C59" s="62" t="s">
        <v>221</v>
      </c>
      <c r="D59" s="28">
        <v>1</v>
      </c>
      <c r="E59" s="55">
        <f>DATE(2023, 1, 29)</f>
        <v>44955</v>
      </c>
      <c r="F59" s="55">
        <f>DATE(2023, 1, 31)</f>
        <v>44957</v>
      </c>
      <c r="G59" s="13"/>
      <c r="H59" s="13"/>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row>
    <row r="60" spans="1:99" s="3" customFormat="1" ht="30" customHeight="1" thickBot="1" x14ac:dyDescent="0.4">
      <c r="A60" s="47" t="s">
        <v>62</v>
      </c>
      <c r="B60" s="29" t="s">
        <v>91</v>
      </c>
      <c r="C60" s="63"/>
      <c r="D60" s="30"/>
      <c r="E60" s="31"/>
      <c r="F60" s="32"/>
      <c r="G60" s="13"/>
      <c r="H60" s="13" t="str">
        <f t="shared" ref="H60:H134" si="34">IF(OR(ISBLANK(task_start),ISBLANK(task_end)),"",task_end-task_start+1)</f>
        <v/>
      </c>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row>
    <row r="61" spans="1:99" s="3" customFormat="1" ht="30" customHeight="1" thickBot="1" x14ac:dyDescent="0.4">
      <c r="A61" s="47"/>
      <c r="B61" s="68" t="str">
        <f>"3.0.0"</f>
        <v>3.0.0</v>
      </c>
      <c r="C61" s="64" t="s">
        <v>92</v>
      </c>
      <c r="D61" s="33">
        <v>1</v>
      </c>
      <c r="E61" s="56">
        <f>DATE(2023,1,17)</f>
        <v>44943</v>
      </c>
      <c r="F61" s="56">
        <f>DATE(2023,1,20)</f>
        <v>44946</v>
      </c>
      <c r="G61" s="13"/>
      <c r="H61" s="13">
        <f t="shared" si="34"/>
        <v>4</v>
      </c>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row>
    <row r="62" spans="1:99" s="3" customFormat="1" ht="30" customHeight="1" thickBot="1" x14ac:dyDescent="0.4">
      <c r="A62" s="47"/>
      <c r="B62" s="68" t="s">
        <v>93</v>
      </c>
      <c r="C62" s="64" t="s">
        <v>94</v>
      </c>
      <c r="D62" s="33">
        <v>1</v>
      </c>
      <c r="E62" s="56">
        <f>DATE(2023,1,17)</f>
        <v>44943</v>
      </c>
      <c r="F62" s="56">
        <f t="shared" ref="F62:F65" si="35">DATE(2023,1,20)</f>
        <v>44946</v>
      </c>
      <c r="G62" s="13"/>
      <c r="H62" s="13"/>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row>
    <row r="63" spans="1:99" s="3" customFormat="1" ht="30" customHeight="1" thickBot="1" x14ac:dyDescent="0.4">
      <c r="A63" s="47"/>
      <c r="B63" s="68">
        <v>3.1</v>
      </c>
      <c r="C63" s="64" t="s">
        <v>95</v>
      </c>
      <c r="D63" s="33">
        <v>1</v>
      </c>
      <c r="E63" s="56">
        <f>DATE(2022,12,17)</f>
        <v>44912</v>
      </c>
      <c r="F63" s="56">
        <f t="shared" si="35"/>
        <v>44946</v>
      </c>
      <c r="G63" s="13"/>
      <c r="H63" s="13">
        <f t="shared" si="34"/>
        <v>35</v>
      </c>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row>
    <row r="64" spans="1:99" s="3" customFormat="1" ht="30" customHeight="1" thickBot="1" x14ac:dyDescent="0.4">
      <c r="A64" s="47"/>
      <c r="B64" s="68">
        <v>3.2</v>
      </c>
      <c r="C64" s="64" t="s">
        <v>96</v>
      </c>
      <c r="D64" s="33">
        <v>1</v>
      </c>
      <c r="E64" s="56">
        <f>DATE(2022,12,17)</f>
        <v>44912</v>
      </c>
      <c r="F64" s="56">
        <f t="shared" si="35"/>
        <v>44946</v>
      </c>
      <c r="G64" s="13"/>
      <c r="H64" s="13">
        <f t="shared" si="34"/>
        <v>35</v>
      </c>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row>
    <row r="65" spans="1:99" s="3" customFormat="1" ht="30" customHeight="1" thickBot="1" x14ac:dyDescent="0.4">
      <c r="A65" s="47"/>
      <c r="B65" s="68">
        <v>3.3</v>
      </c>
      <c r="C65" s="64" t="s">
        <v>97</v>
      </c>
      <c r="D65" s="33">
        <v>1</v>
      </c>
      <c r="E65" s="56">
        <f>DATE(2023,1,17)</f>
        <v>44943</v>
      </c>
      <c r="F65" s="56">
        <f t="shared" si="35"/>
        <v>44946</v>
      </c>
      <c r="G65" s="13"/>
      <c r="H65" s="13">
        <f t="shared" si="34"/>
        <v>4</v>
      </c>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row>
    <row r="66" spans="1:99" s="3" customFormat="1" ht="30" customHeight="1" thickBot="1" x14ac:dyDescent="0.4">
      <c r="A66" s="47"/>
      <c r="B66" s="68">
        <v>3.4</v>
      </c>
      <c r="C66" s="64" t="s">
        <v>98</v>
      </c>
      <c r="D66" s="33">
        <v>1</v>
      </c>
      <c r="E66" s="56">
        <f>DATE(2023,1,30)</f>
        <v>44956</v>
      </c>
      <c r="F66" s="56">
        <f>DATE(2023,1,31)</f>
        <v>44957</v>
      </c>
      <c r="G66" s="13"/>
      <c r="H66" s="13">
        <f t="shared" si="34"/>
        <v>2</v>
      </c>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row>
    <row r="67" spans="1:99" s="3" customFormat="1" ht="30" customHeight="1" thickBot="1" x14ac:dyDescent="0.4">
      <c r="A67" s="47"/>
      <c r="B67" s="68">
        <v>3.5</v>
      </c>
      <c r="C67" s="64" t="s">
        <v>99</v>
      </c>
      <c r="D67" s="33">
        <v>1</v>
      </c>
      <c r="E67" s="56">
        <f>DATE(2023,1,20)</f>
        <v>44946</v>
      </c>
      <c r="F67" s="56">
        <f>DATE(2023,1,22)</f>
        <v>44948</v>
      </c>
      <c r="G67" s="13"/>
      <c r="H67" s="13"/>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row>
    <row r="68" spans="1:99" s="3" customFormat="1" ht="30" customHeight="1" thickBot="1" x14ac:dyDescent="0.4">
      <c r="A68" s="47"/>
      <c r="B68" s="68">
        <v>3.6</v>
      </c>
      <c r="C68" s="64" t="s">
        <v>222</v>
      </c>
      <c r="D68" s="33">
        <v>1</v>
      </c>
      <c r="E68" s="56">
        <f>DATE(2023,1,25)</f>
        <v>44951</v>
      </c>
      <c r="F68" s="56">
        <f t="shared" ref="F68:F69" si="36">DATE(2023,1,31)</f>
        <v>44957</v>
      </c>
      <c r="G68" s="13"/>
      <c r="H68" s="13"/>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row>
    <row r="69" spans="1:99" s="3" customFormat="1" ht="30" customHeight="1" thickBot="1" x14ac:dyDescent="0.4">
      <c r="A69" s="47"/>
      <c r="B69" s="68">
        <v>3.7</v>
      </c>
      <c r="C69" s="64" t="s">
        <v>223</v>
      </c>
      <c r="D69" s="33">
        <v>1</v>
      </c>
      <c r="E69" s="56">
        <f>DATE(2023,1,17)</f>
        <v>44943</v>
      </c>
      <c r="F69" s="56">
        <f t="shared" si="36"/>
        <v>44957</v>
      </c>
      <c r="G69" s="13"/>
      <c r="H69" s="13"/>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row>
    <row r="70" spans="1:99" s="3" customFormat="1" ht="30" customHeight="1" thickBot="1" x14ac:dyDescent="0.4">
      <c r="A70" s="47"/>
      <c r="B70" s="68">
        <v>3.8</v>
      </c>
      <c r="C70" s="64" t="s">
        <v>224</v>
      </c>
      <c r="D70" s="33">
        <v>1</v>
      </c>
      <c r="E70" s="56">
        <f>DATE(2022,12,1)</f>
        <v>44896</v>
      </c>
      <c r="F70" s="56">
        <f>DATE(2023,1,10)</f>
        <v>44936</v>
      </c>
      <c r="G70" s="13"/>
      <c r="H70" s="13"/>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row>
    <row r="71" spans="1:99" s="3" customFormat="1" ht="30" customHeight="1" thickBot="1" x14ac:dyDescent="0.4">
      <c r="A71" s="47"/>
      <c r="B71" s="68" t="s">
        <v>225</v>
      </c>
      <c r="C71" s="64" t="s">
        <v>226</v>
      </c>
      <c r="D71" s="33">
        <v>1</v>
      </c>
      <c r="E71" s="56">
        <f>DATE(2022,12,1)</f>
        <v>44896</v>
      </c>
      <c r="F71" s="56">
        <f t="shared" ref="F71:F76" si="37">DATE(2023,1,10)</f>
        <v>44936</v>
      </c>
      <c r="G71" s="13"/>
      <c r="H71" s="13"/>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row>
    <row r="72" spans="1:99" s="3" customFormat="1" ht="30" customHeight="1" thickBot="1" x14ac:dyDescent="0.4">
      <c r="A72" s="47"/>
      <c r="B72" s="68" t="s">
        <v>227</v>
      </c>
      <c r="C72" s="64" t="s">
        <v>228</v>
      </c>
      <c r="D72" s="33">
        <v>1</v>
      </c>
      <c r="E72" s="56">
        <f>DATE(2023,1,1)</f>
        <v>44927</v>
      </c>
      <c r="F72" s="56">
        <f t="shared" si="37"/>
        <v>44936</v>
      </c>
      <c r="G72" s="13"/>
      <c r="H72" s="13"/>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row>
    <row r="73" spans="1:99" s="3" customFormat="1" ht="30" customHeight="1" thickBot="1" x14ac:dyDescent="0.4">
      <c r="A73" s="47"/>
      <c r="B73" s="68" t="s">
        <v>229</v>
      </c>
      <c r="C73" s="64" t="s">
        <v>230</v>
      </c>
      <c r="D73" s="33">
        <v>1</v>
      </c>
      <c r="E73" s="56">
        <f>DATE(2022,12,1)</f>
        <v>44896</v>
      </c>
      <c r="F73" s="56">
        <f t="shared" si="37"/>
        <v>44936</v>
      </c>
      <c r="G73" s="13"/>
      <c r="H73" s="13"/>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row>
    <row r="74" spans="1:99" s="3" customFormat="1" ht="30" customHeight="1" thickBot="1" x14ac:dyDescent="0.4">
      <c r="A74" s="47"/>
      <c r="B74" s="68" t="s">
        <v>231</v>
      </c>
      <c r="C74" s="64" t="s">
        <v>232</v>
      </c>
      <c r="D74" s="33">
        <v>1</v>
      </c>
      <c r="E74" s="56">
        <f>DATE(2022,12,1)</f>
        <v>44896</v>
      </c>
      <c r="F74" s="56">
        <f t="shared" si="37"/>
        <v>44936</v>
      </c>
      <c r="G74" s="13"/>
      <c r="H74" s="13"/>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row>
    <row r="75" spans="1:99" s="3" customFormat="1" ht="30" customHeight="1" thickBot="1" x14ac:dyDescent="0.4">
      <c r="A75" s="47"/>
      <c r="B75" s="68" t="s">
        <v>233</v>
      </c>
      <c r="C75" s="64" t="s">
        <v>234</v>
      </c>
      <c r="D75" s="33">
        <v>1</v>
      </c>
      <c r="E75" s="56">
        <f t="shared" ref="E75:E76" si="38">DATE(2023,1,1)</f>
        <v>44927</v>
      </c>
      <c r="F75" s="56">
        <f t="shared" si="37"/>
        <v>44936</v>
      </c>
      <c r="G75" s="13"/>
      <c r="H75" s="13"/>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row>
    <row r="76" spans="1:99" s="3" customFormat="1" ht="30" customHeight="1" thickBot="1" x14ac:dyDescent="0.4">
      <c r="A76" s="47"/>
      <c r="B76" s="68" t="s">
        <v>235</v>
      </c>
      <c r="C76" s="64" t="s">
        <v>236</v>
      </c>
      <c r="D76" s="33">
        <v>1</v>
      </c>
      <c r="E76" s="56">
        <f t="shared" si="38"/>
        <v>44927</v>
      </c>
      <c r="F76" s="56">
        <f t="shared" si="37"/>
        <v>44936</v>
      </c>
      <c r="G76" s="13"/>
      <c r="H76" s="13"/>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row>
    <row r="77" spans="1:99" s="3" customFormat="1" ht="30" customHeight="1" thickBot="1" x14ac:dyDescent="0.4">
      <c r="A77" s="47"/>
      <c r="B77" s="68" t="s">
        <v>237</v>
      </c>
      <c r="C77" s="64" t="s">
        <v>238</v>
      </c>
      <c r="D77" s="33">
        <v>1</v>
      </c>
      <c r="E77" s="56">
        <f>DATE(2023,1,31)</f>
        <v>44957</v>
      </c>
      <c r="F77" s="56">
        <f>DATE(2023,1,31)</f>
        <v>44957</v>
      </c>
      <c r="G77" s="13"/>
      <c r="H77" s="13"/>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row>
    <row r="78" spans="1:99" s="3" customFormat="1" ht="30" customHeight="1" thickBot="1" x14ac:dyDescent="0.4">
      <c r="A78" s="47" t="s">
        <v>62</v>
      </c>
      <c r="B78" s="73" t="s">
        <v>100</v>
      </c>
      <c r="C78" s="74"/>
      <c r="D78" s="75"/>
      <c r="E78" s="76"/>
      <c r="F78" s="77"/>
      <c r="G78" s="13"/>
      <c r="H78" s="13" t="str">
        <f t="shared" si="34"/>
        <v/>
      </c>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row>
    <row r="79" spans="1:99" s="3" customFormat="1" ht="30" customHeight="1" thickBot="1" x14ac:dyDescent="0.4">
      <c r="A79" s="47"/>
      <c r="B79" s="78" t="str">
        <f>"4.0"</f>
        <v>4.0</v>
      </c>
      <c r="C79" s="79" t="s">
        <v>101</v>
      </c>
      <c r="D79" s="80">
        <v>1</v>
      </c>
      <c r="E79" s="81">
        <f>DATE(2023,1,21)</f>
        <v>44947</v>
      </c>
      <c r="F79" s="81">
        <f>DATE(2023,1,25)</f>
        <v>44951</v>
      </c>
      <c r="G79" s="13"/>
      <c r="H79" s="13">
        <f t="shared" si="34"/>
        <v>5</v>
      </c>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row>
    <row r="80" spans="1:99" s="3" customFormat="1" ht="30" customHeight="1" thickBot="1" x14ac:dyDescent="0.4">
      <c r="A80" s="47"/>
      <c r="B80" s="78" t="s">
        <v>102</v>
      </c>
      <c r="C80" s="79" t="s">
        <v>103</v>
      </c>
      <c r="D80" s="80">
        <v>1</v>
      </c>
      <c r="E80" s="81">
        <f>DATE(2023,1,23)</f>
        <v>44949</v>
      </c>
      <c r="F80" s="81">
        <f>DATE(23,1,25)</f>
        <v>8426</v>
      </c>
      <c r="G80" s="13"/>
      <c r="H80" s="13"/>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row>
    <row r="81" spans="1:99" s="3" customFormat="1" ht="30" customHeight="1" thickBot="1" x14ac:dyDescent="0.4">
      <c r="A81" s="47"/>
      <c r="B81" s="78" t="s">
        <v>104</v>
      </c>
      <c r="C81" s="79" t="s">
        <v>105</v>
      </c>
      <c r="D81" s="80">
        <v>1</v>
      </c>
      <c r="E81" s="81">
        <f>DATE(2023,1,23)</f>
        <v>44949</v>
      </c>
      <c r="F81" s="81">
        <f>DATE(23,1,31)</f>
        <v>8432</v>
      </c>
      <c r="G81" s="13"/>
      <c r="H81" s="13"/>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row>
    <row r="82" spans="1:99" s="3" customFormat="1" ht="30" customHeight="1" thickBot="1" x14ac:dyDescent="0.4">
      <c r="A82" s="47"/>
      <c r="B82" s="78" t="s">
        <v>106</v>
      </c>
      <c r="C82" s="79" t="s">
        <v>107</v>
      </c>
      <c r="D82" s="80">
        <v>1</v>
      </c>
      <c r="E82" s="81">
        <f>DATE(2023,1,24)</f>
        <v>44950</v>
      </c>
      <c r="F82" s="81">
        <f>DATE(23,1,31)</f>
        <v>8432</v>
      </c>
      <c r="G82" s="13"/>
      <c r="H82" s="13"/>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row>
    <row r="83" spans="1:99" s="3" customFormat="1" ht="30" customHeight="1" thickBot="1" x14ac:dyDescent="0.4">
      <c r="A83" s="47"/>
      <c r="B83" s="78">
        <v>4.0999999999999996</v>
      </c>
      <c r="C83" s="79" t="s">
        <v>108</v>
      </c>
      <c r="D83" s="80">
        <v>1</v>
      </c>
      <c r="E83" s="81">
        <f>DATE(2023,1,21)</f>
        <v>44947</v>
      </c>
      <c r="F83" s="81">
        <f t="shared" ref="F83:F104" si="39">DATE(2023,1,25)</f>
        <v>44951</v>
      </c>
      <c r="G83" s="13"/>
      <c r="H83" s="13">
        <f t="shared" si="34"/>
        <v>5</v>
      </c>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row>
    <row r="84" spans="1:99" s="3" customFormat="1" ht="30" customHeight="1" thickBot="1" x14ac:dyDescent="0.4">
      <c r="A84" s="47"/>
      <c r="B84" s="78" t="s">
        <v>109</v>
      </c>
      <c r="C84" s="79" t="s">
        <v>110</v>
      </c>
      <c r="D84" s="80">
        <v>1</v>
      </c>
      <c r="E84" s="81">
        <f>DATE(2023,1,23)</f>
        <v>44949</v>
      </c>
      <c r="F84" s="81">
        <f>DATE(23,1,24)</f>
        <v>8425</v>
      </c>
      <c r="G84" s="13"/>
      <c r="H84" s="13"/>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row>
    <row r="85" spans="1:99" s="3" customFormat="1" ht="30" customHeight="1" thickBot="1" x14ac:dyDescent="0.4">
      <c r="A85" s="47"/>
      <c r="B85" s="78" t="s">
        <v>111</v>
      </c>
      <c r="C85" s="79" t="s">
        <v>112</v>
      </c>
      <c r="D85" s="80">
        <v>1</v>
      </c>
      <c r="E85" s="81">
        <f>DATE(2023,1,24)</f>
        <v>44950</v>
      </c>
      <c r="F85" s="81">
        <f>DATE(23,1,31)</f>
        <v>8432</v>
      </c>
      <c r="G85" s="13"/>
      <c r="H85" s="13"/>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row>
    <row r="86" spans="1:99" s="3" customFormat="1" ht="30" customHeight="1" thickBot="1" x14ac:dyDescent="0.4">
      <c r="A86" s="47"/>
      <c r="B86" s="78" t="s">
        <v>113</v>
      </c>
      <c r="C86" s="79" t="s">
        <v>114</v>
      </c>
      <c r="D86" s="80">
        <v>1</v>
      </c>
      <c r="E86" s="81">
        <f t="shared" ref="E86:E92" si="40">DATE(2023,1,23)</f>
        <v>44949</v>
      </c>
      <c r="F86" s="81">
        <f>DATE(2023,1,28)</f>
        <v>44954</v>
      </c>
      <c r="G86" s="13"/>
      <c r="H86" s="13"/>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row>
    <row r="87" spans="1:99" s="3" customFormat="1" ht="30" customHeight="1" thickBot="1" x14ac:dyDescent="0.4">
      <c r="A87" s="47"/>
      <c r="B87" s="78" t="s">
        <v>115</v>
      </c>
      <c r="C87" s="79" t="s">
        <v>116</v>
      </c>
      <c r="D87" s="80">
        <v>1</v>
      </c>
      <c r="E87" s="81">
        <f t="shared" si="40"/>
        <v>44949</v>
      </c>
      <c r="F87" s="81">
        <f t="shared" ref="F87:F93" si="41">DATE(2023,1,28)</f>
        <v>44954</v>
      </c>
      <c r="G87" s="13"/>
      <c r="H87" s="13"/>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row>
    <row r="88" spans="1:99" s="3" customFormat="1" ht="30" customHeight="1" thickBot="1" x14ac:dyDescent="0.4">
      <c r="A88" s="47"/>
      <c r="B88" s="78" t="s">
        <v>117</v>
      </c>
      <c r="C88" s="79" t="s">
        <v>118</v>
      </c>
      <c r="D88" s="80">
        <v>1</v>
      </c>
      <c r="E88" s="81">
        <f t="shared" si="40"/>
        <v>44949</v>
      </c>
      <c r="F88" s="81">
        <f t="shared" si="41"/>
        <v>44954</v>
      </c>
      <c r="G88" s="13"/>
      <c r="H88" s="13"/>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row>
    <row r="89" spans="1:99" s="3" customFormat="1" ht="30" customHeight="1" thickBot="1" x14ac:dyDescent="0.4">
      <c r="A89" s="47"/>
      <c r="B89" s="78">
        <v>4.2</v>
      </c>
      <c r="C89" s="79" t="s">
        <v>119</v>
      </c>
      <c r="D89" s="80">
        <v>1</v>
      </c>
      <c r="E89" s="81">
        <f t="shared" si="40"/>
        <v>44949</v>
      </c>
      <c r="F89" s="81">
        <f t="shared" si="41"/>
        <v>44954</v>
      </c>
      <c r="G89" s="13"/>
      <c r="H89" s="13">
        <f t="shared" si="34"/>
        <v>6</v>
      </c>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row>
    <row r="90" spans="1:99" s="3" customFormat="1" ht="30" customHeight="1" thickBot="1" x14ac:dyDescent="0.4">
      <c r="A90" s="47"/>
      <c r="B90" s="78" t="s">
        <v>120</v>
      </c>
      <c r="C90" s="79" t="s">
        <v>121</v>
      </c>
      <c r="D90" s="80">
        <v>1</v>
      </c>
      <c r="E90" s="81">
        <f t="shared" si="40"/>
        <v>44949</v>
      </c>
      <c r="F90" s="81">
        <f t="shared" si="41"/>
        <v>44954</v>
      </c>
      <c r="G90" s="13"/>
      <c r="H90" s="13"/>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row>
    <row r="91" spans="1:99" s="3" customFormat="1" ht="30" customHeight="1" thickBot="1" x14ac:dyDescent="0.4">
      <c r="A91" s="47"/>
      <c r="B91" s="78" t="s">
        <v>122</v>
      </c>
      <c r="C91" s="79" t="s">
        <v>123</v>
      </c>
      <c r="D91" s="80">
        <v>1</v>
      </c>
      <c r="E91" s="81">
        <f t="shared" si="40"/>
        <v>44949</v>
      </c>
      <c r="F91" s="81">
        <f t="shared" si="41"/>
        <v>44954</v>
      </c>
      <c r="G91" s="13"/>
      <c r="H91" s="13"/>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row>
    <row r="92" spans="1:99" s="3" customFormat="1" ht="30" customHeight="1" thickBot="1" x14ac:dyDescent="0.4">
      <c r="A92" s="47"/>
      <c r="B92" s="78" t="s">
        <v>124</v>
      </c>
      <c r="C92" s="79" t="s">
        <v>125</v>
      </c>
      <c r="D92" s="80">
        <v>1</v>
      </c>
      <c r="E92" s="81">
        <f t="shared" si="40"/>
        <v>44949</v>
      </c>
      <c r="F92" s="81">
        <f t="shared" si="41"/>
        <v>44954</v>
      </c>
      <c r="G92" s="13"/>
      <c r="H92" s="13"/>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row>
    <row r="93" spans="1:99" s="3" customFormat="1" ht="30" customHeight="1" thickBot="1" x14ac:dyDescent="0.4">
      <c r="A93" s="47"/>
      <c r="B93" s="78" t="s">
        <v>126</v>
      </c>
      <c r="C93" s="79" t="s">
        <v>127</v>
      </c>
      <c r="D93" s="80">
        <v>1</v>
      </c>
      <c r="E93" s="81">
        <f>DATE(2023,1,23)</f>
        <v>44949</v>
      </c>
      <c r="F93" s="81">
        <f t="shared" si="41"/>
        <v>44954</v>
      </c>
      <c r="G93" s="13"/>
      <c r="H93" s="13"/>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row>
    <row r="94" spans="1:99" s="3" customFormat="1" ht="30" customHeight="1" thickBot="1" x14ac:dyDescent="0.4">
      <c r="A94" s="47"/>
      <c r="B94" s="78">
        <v>4.3</v>
      </c>
      <c r="C94" s="79" t="s">
        <v>128</v>
      </c>
      <c r="D94" s="80">
        <v>1</v>
      </c>
      <c r="E94" s="81">
        <f>DATE(2022,12,30)</f>
        <v>44925</v>
      </c>
      <c r="F94" s="81">
        <f t="shared" si="39"/>
        <v>44951</v>
      </c>
      <c r="G94" s="13"/>
      <c r="H94" s="13">
        <f t="shared" si="34"/>
        <v>27</v>
      </c>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row>
    <row r="95" spans="1:99" s="3" customFormat="1" ht="30" customHeight="1" thickBot="1" x14ac:dyDescent="0.4">
      <c r="A95" s="47"/>
      <c r="B95" s="78" t="s">
        <v>129</v>
      </c>
      <c r="C95" s="79" t="s">
        <v>130</v>
      </c>
      <c r="D95" s="80">
        <v>1</v>
      </c>
      <c r="E95" s="81">
        <f>DATE(2023,1,23)</f>
        <v>44949</v>
      </c>
      <c r="F95" s="81">
        <f t="shared" si="39"/>
        <v>44951</v>
      </c>
      <c r="G95" s="13"/>
      <c r="H95" s="13"/>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row>
    <row r="96" spans="1:99" s="3" customFormat="1" ht="30" customHeight="1" thickBot="1" x14ac:dyDescent="0.4">
      <c r="A96" s="47"/>
      <c r="B96" s="78" t="s">
        <v>131</v>
      </c>
      <c r="C96" s="79" t="s">
        <v>132</v>
      </c>
      <c r="D96" s="80">
        <v>1</v>
      </c>
      <c r="E96" s="81">
        <f>DATE(2023,1,23)</f>
        <v>44949</v>
      </c>
      <c r="F96" s="81">
        <f t="shared" si="39"/>
        <v>44951</v>
      </c>
      <c r="G96" s="13"/>
      <c r="H96" s="13"/>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row>
    <row r="97" spans="1:99" s="3" customFormat="1" ht="30" customHeight="1" thickBot="1" x14ac:dyDescent="0.4">
      <c r="A97" s="47"/>
      <c r="B97" s="78" t="s">
        <v>133</v>
      </c>
      <c r="C97" s="79" t="s">
        <v>134</v>
      </c>
      <c r="D97" s="80">
        <v>1</v>
      </c>
      <c r="E97" s="81">
        <f>DATE(2023,1,23)</f>
        <v>44949</v>
      </c>
      <c r="F97" s="81">
        <f t="shared" si="39"/>
        <v>44951</v>
      </c>
      <c r="G97" s="13"/>
      <c r="H97" s="13"/>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row>
    <row r="98" spans="1:99" s="3" customFormat="1" ht="30" customHeight="1" thickBot="1" x14ac:dyDescent="0.4">
      <c r="A98" s="47"/>
      <c r="B98" s="78" t="s">
        <v>135</v>
      </c>
      <c r="C98" s="79" t="s">
        <v>136</v>
      </c>
      <c r="D98" s="80">
        <v>1</v>
      </c>
      <c r="E98" s="81">
        <f>DATE(2023,1,23)</f>
        <v>44949</v>
      </c>
      <c r="F98" s="81">
        <f>DATE(2023,1,25)</f>
        <v>44951</v>
      </c>
      <c r="G98" s="13"/>
      <c r="H98" s="13"/>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row>
    <row r="99" spans="1:99" s="3" customFormat="1" ht="30" customHeight="1" thickBot="1" x14ac:dyDescent="0.4">
      <c r="A99" s="47"/>
      <c r="B99" s="78" t="s">
        <v>137</v>
      </c>
      <c r="C99" s="79" t="s">
        <v>138</v>
      </c>
      <c r="D99" s="80">
        <v>1</v>
      </c>
      <c r="E99" s="81">
        <f>DATE(2023,1,25)</f>
        <v>44951</v>
      </c>
      <c r="F99" s="81">
        <f t="shared" ref="F99:F101" si="42">DATE(2023,1,31)</f>
        <v>44957</v>
      </c>
      <c r="G99" s="13"/>
      <c r="H99" s="13"/>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row>
    <row r="100" spans="1:99" s="3" customFormat="1" ht="30" customHeight="1" thickBot="1" x14ac:dyDescent="0.4">
      <c r="A100" s="47"/>
      <c r="B100" s="78" t="s">
        <v>139</v>
      </c>
      <c r="C100" s="79" t="s">
        <v>140</v>
      </c>
      <c r="D100" s="80">
        <v>1</v>
      </c>
      <c r="E100" s="81">
        <f>DATE(2023,1,25)</f>
        <v>44951</v>
      </c>
      <c r="F100" s="81">
        <f t="shared" si="42"/>
        <v>44957</v>
      </c>
      <c r="G100" s="13"/>
      <c r="H100" s="13"/>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row>
    <row r="101" spans="1:99" s="3" customFormat="1" ht="30" customHeight="1" thickBot="1" x14ac:dyDescent="0.4">
      <c r="A101" s="47"/>
      <c r="B101" s="78" t="s">
        <v>141</v>
      </c>
      <c r="C101" s="79" t="s">
        <v>142</v>
      </c>
      <c r="D101" s="80">
        <v>1</v>
      </c>
      <c r="E101" s="81">
        <f>DATE(2023,1,25)</f>
        <v>44951</v>
      </c>
      <c r="F101" s="81">
        <f t="shared" si="42"/>
        <v>44957</v>
      </c>
      <c r="G101" s="13"/>
      <c r="H101" s="13"/>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row>
    <row r="102" spans="1:99" s="3" customFormat="1" ht="30" customHeight="1" thickBot="1" x14ac:dyDescent="0.4">
      <c r="A102" s="47"/>
      <c r="B102" s="78" t="s">
        <v>143</v>
      </c>
      <c r="C102" s="79" t="s">
        <v>144</v>
      </c>
      <c r="D102" s="80">
        <v>1</v>
      </c>
      <c r="E102" s="81">
        <f>DATE(2023,1,25)</f>
        <v>44951</v>
      </c>
      <c r="F102" s="81">
        <f>DATE(2023,1,31)</f>
        <v>44957</v>
      </c>
      <c r="G102" s="13"/>
      <c r="H102" s="13"/>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row>
    <row r="103" spans="1:99" s="3" customFormat="1" ht="30" customHeight="1" thickBot="1" x14ac:dyDescent="0.4">
      <c r="A103" s="47"/>
      <c r="B103" s="78" t="s">
        <v>145</v>
      </c>
      <c r="C103" s="79" t="s">
        <v>146</v>
      </c>
      <c r="D103" s="80">
        <v>1</v>
      </c>
      <c r="E103" s="81">
        <f>DATE(2023,1,25)</f>
        <v>44951</v>
      </c>
      <c r="F103" s="81">
        <f>DATE(2023,1,31)</f>
        <v>44957</v>
      </c>
      <c r="G103" s="13"/>
      <c r="H103" s="13"/>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row>
    <row r="104" spans="1:99" s="3" customFormat="1" ht="30" customHeight="1" thickBot="1" x14ac:dyDescent="0.4">
      <c r="A104" s="47"/>
      <c r="B104" s="78">
        <v>4.4000000000000004</v>
      </c>
      <c r="C104" s="79" t="s">
        <v>147</v>
      </c>
      <c r="D104" s="80">
        <v>1</v>
      </c>
      <c r="E104" s="81">
        <f>DATE(2023,1,21)</f>
        <v>44947</v>
      </c>
      <c r="F104" s="81">
        <f t="shared" si="39"/>
        <v>44951</v>
      </c>
      <c r="G104" s="13"/>
      <c r="H104" s="13">
        <f t="shared" si="34"/>
        <v>5</v>
      </c>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row>
    <row r="105" spans="1:99" s="3" customFormat="1" ht="30" customHeight="1" thickBot="1" x14ac:dyDescent="0.4">
      <c r="A105" s="47"/>
      <c r="B105" s="78">
        <v>4.5</v>
      </c>
      <c r="C105" s="79" t="s">
        <v>239</v>
      </c>
      <c r="D105" s="80">
        <v>1</v>
      </c>
      <c r="E105" s="81">
        <f t="shared" ref="E105" si="43">DATE(2023,1,21)</f>
        <v>44947</v>
      </c>
      <c r="F105" s="81">
        <f t="shared" ref="F105:F106" si="44">DATE(2023,1,31)</f>
        <v>44957</v>
      </c>
      <c r="G105" s="13"/>
      <c r="H105" s="13"/>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row>
    <row r="106" spans="1:99" s="3" customFormat="1" ht="30" customHeight="1" thickBot="1" x14ac:dyDescent="0.4">
      <c r="A106" s="47"/>
      <c r="B106" s="78" t="s">
        <v>240</v>
      </c>
      <c r="C106" s="79" t="s">
        <v>241</v>
      </c>
      <c r="D106" s="80">
        <v>1</v>
      </c>
      <c r="E106" s="81">
        <f>DATE(2023,1,28)</f>
        <v>44954</v>
      </c>
      <c r="F106" s="81">
        <f t="shared" si="44"/>
        <v>44957</v>
      </c>
      <c r="G106" s="13"/>
      <c r="H106" s="13"/>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row>
    <row r="107" spans="1:99" s="3" customFormat="1" ht="30" customHeight="1" thickBot="1" x14ac:dyDescent="0.4">
      <c r="A107" s="47"/>
      <c r="B107" s="78" t="s">
        <v>242</v>
      </c>
      <c r="C107" s="79" t="s">
        <v>243</v>
      </c>
      <c r="D107" s="80">
        <v>1</v>
      </c>
      <c r="E107" s="81">
        <f>DATE(2023,1,28)</f>
        <v>44954</v>
      </c>
      <c r="F107" s="81">
        <f>DATE(2023,1,31)</f>
        <v>44957</v>
      </c>
      <c r="G107" s="13"/>
      <c r="H107" s="13"/>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row>
    <row r="108" spans="1:99" s="3" customFormat="1" ht="30" customHeight="1" thickBot="1" x14ac:dyDescent="0.4">
      <c r="A108" s="47" t="s">
        <v>62</v>
      </c>
      <c r="B108" s="82" t="s">
        <v>148</v>
      </c>
      <c r="C108" s="83"/>
      <c r="D108" s="84"/>
      <c r="E108" s="85"/>
      <c r="F108" s="86"/>
      <c r="G108" s="13"/>
      <c r="H108" s="13" t="str">
        <f t="shared" si="34"/>
        <v/>
      </c>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row>
    <row r="109" spans="1:99" s="3" customFormat="1" ht="30" customHeight="1" thickBot="1" x14ac:dyDescent="0.4">
      <c r="A109" s="47"/>
      <c r="B109" s="87" t="str">
        <f>"5.0"</f>
        <v>5.0</v>
      </c>
      <c r="C109" s="88" t="s">
        <v>149</v>
      </c>
      <c r="D109" s="89">
        <v>1</v>
      </c>
      <c r="E109" s="90">
        <f>DATE(2022,11,10)</f>
        <v>44875</v>
      </c>
      <c r="F109" s="90">
        <f>DATE(2022,11,17)</f>
        <v>44882</v>
      </c>
      <c r="G109" s="13"/>
      <c r="H109" s="13">
        <f t="shared" si="34"/>
        <v>8</v>
      </c>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row>
    <row r="110" spans="1:99" s="3" customFormat="1" ht="30" customHeight="1" thickBot="1" x14ac:dyDescent="0.4">
      <c r="A110" s="47"/>
      <c r="B110" s="87" t="s">
        <v>150</v>
      </c>
      <c r="C110" s="88" t="s">
        <v>151</v>
      </c>
      <c r="D110" s="89">
        <v>1</v>
      </c>
      <c r="E110" s="90">
        <f>DATE(2022,11,11)</f>
        <v>44876</v>
      </c>
      <c r="F110" s="90">
        <f>DATE(2022,11,12)</f>
        <v>44877</v>
      </c>
      <c r="G110" s="13"/>
      <c r="H110" s="13"/>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row>
    <row r="111" spans="1:99" s="3" customFormat="1" ht="30" customHeight="1" thickBot="1" x14ac:dyDescent="0.4">
      <c r="A111" s="47"/>
      <c r="B111" s="87" t="s">
        <v>152</v>
      </c>
      <c r="C111" s="88" t="s">
        <v>153</v>
      </c>
      <c r="D111" s="89">
        <v>1</v>
      </c>
      <c r="E111" s="90">
        <f>DATE(2022,11,12)</f>
        <v>44877</v>
      </c>
      <c r="F111" s="90">
        <f>DATE(2022,11,13)</f>
        <v>44878</v>
      </c>
      <c r="G111" s="13"/>
      <c r="H111" s="13"/>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row>
    <row r="112" spans="1:99" s="3" customFormat="1" ht="30" customHeight="1" thickBot="1" x14ac:dyDescent="0.4">
      <c r="A112" s="47"/>
      <c r="B112" s="87" t="s">
        <v>154</v>
      </c>
      <c r="C112" s="88" t="s">
        <v>155</v>
      </c>
      <c r="D112" s="89">
        <v>1</v>
      </c>
      <c r="E112" s="90">
        <f>DATE(2022,11,14)</f>
        <v>44879</v>
      </c>
      <c r="F112" s="90">
        <f>DATE(2022,11,17)</f>
        <v>44882</v>
      </c>
      <c r="G112" s="13"/>
      <c r="H112" s="13"/>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row>
    <row r="113" spans="1:99" s="3" customFormat="1" ht="30" customHeight="1" thickBot="1" x14ac:dyDescent="0.4">
      <c r="A113" s="47"/>
      <c r="B113" s="87">
        <v>5.0999999999999996</v>
      </c>
      <c r="C113" s="88" t="s">
        <v>156</v>
      </c>
      <c r="D113" s="89">
        <v>1</v>
      </c>
      <c r="E113" s="90">
        <f t="shared" ref="E113:E118" si="45">DATE(2022,11,20)</f>
        <v>44885</v>
      </c>
      <c r="F113" s="90">
        <f>DATE(2022,12,30)</f>
        <v>44925</v>
      </c>
      <c r="G113" s="13"/>
      <c r="H113" s="13">
        <f t="shared" si="34"/>
        <v>41</v>
      </c>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row>
    <row r="114" spans="1:99" s="3" customFormat="1" ht="30" customHeight="1" thickBot="1" x14ac:dyDescent="0.4">
      <c r="A114" s="47"/>
      <c r="B114" s="87" t="s">
        <v>157</v>
      </c>
      <c r="C114" s="88" t="s">
        <v>158</v>
      </c>
      <c r="D114" s="89">
        <v>1</v>
      </c>
      <c r="E114" s="90">
        <f t="shared" si="45"/>
        <v>44885</v>
      </c>
      <c r="F114" s="90">
        <f>DATE(2022,12,20)</f>
        <v>44915</v>
      </c>
      <c r="G114" s="13"/>
      <c r="H114" s="13"/>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row>
    <row r="115" spans="1:99" s="3" customFormat="1" ht="30" customHeight="1" thickBot="1" x14ac:dyDescent="0.4">
      <c r="A115" s="47"/>
      <c r="B115" s="87" t="s">
        <v>159</v>
      </c>
      <c r="C115" s="88" t="s">
        <v>160</v>
      </c>
      <c r="D115" s="89">
        <v>1</v>
      </c>
      <c r="E115" s="90">
        <f t="shared" si="45"/>
        <v>44885</v>
      </c>
      <c r="F115" s="90">
        <f>DATE(2022,12,22)</f>
        <v>44917</v>
      </c>
      <c r="G115" s="13"/>
      <c r="H115" s="13"/>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row>
    <row r="116" spans="1:99" s="3" customFormat="1" ht="30" customHeight="1" thickBot="1" x14ac:dyDescent="0.4">
      <c r="A116" s="47"/>
      <c r="B116" s="87" t="s">
        <v>161</v>
      </c>
      <c r="C116" s="88" t="s">
        <v>162</v>
      </c>
      <c r="D116" s="89">
        <v>1</v>
      </c>
      <c r="E116" s="90">
        <f t="shared" si="45"/>
        <v>44885</v>
      </c>
      <c r="F116" s="90">
        <f t="shared" ref="F116" si="46">DATE(2022,12,30)</f>
        <v>44925</v>
      </c>
      <c r="G116" s="13"/>
      <c r="H116" s="13"/>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row>
    <row r="117" spans="1:99" s="3" customFormat="1" ht="30" customHeight="1" thickBot="1" x14ac:dyDescent="0.4">
      <c r="A117" s="47"/>
      <c r="B117" s="87">
        <v>5.2</v>
      </c>
      <c r="C117" s="88" t="s">
        <v>163</v>
      </c>
      <c r="D117" s="89">
        <v>1</v>
      </c>
      <c r="E117" s="90">
        <f t="shared" si="45"/>
        <v>44885</v>
      </c>
      <c r="F117" s="90">
        <f>DATE(2022,12,30)</f>
        <v>44925</v>
      </c>
      <c r="G117" s="13"/>
      <c r="H117" s="13">
        <f t="shared" si="34"/>
        <v>41</v>
      </c>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row>
    <row r="118" spans="1:99" s="3" customFormat="1" ht="30" customHeight="1" thickBot="1" x14ac:dyDescent="0.4">
      <c r="A118" s="47"/>
      <c r="B118" s="87" t="s">
        <v>164</v>
      </c>
      <c r="C118" s="88" t="s">
        <v>165</v>
      </c>
      <c r="D118" s="89">
        <v>1</v>
      </c>
      <c r="E118" s="90">
        <f t="shared" si="45"/>
        <v>44885</v>
      </c>
      <c r="F118" s="90">
        <f>DATE(2022,11,21)</f>
        <v>44886</v>
      </c>
      <c r="G118" s="13"/>
      <c r="H118" s="13"/>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row>
    <row r="119" spans="1:99" s="3" customFormat="1" ht="30" customHeight="1" thickBot="1" x14ac:dyDescent="0.4">
      <c r="A119" s="47"/>
      <c r="B119" s="87" t="s">
        <v>166</v>
      </c>
      <c r="C119" s="88" t="s">
        <v>167</v>
      </c>
      <c r="D119" s="89">
        <v>1</v>
      </c>
      <c r="E119" s="90">
        <f>DATE(2022,11,25)</f>
        <v>44890</v>
      </c>
      <c r="F119" s="90">
        <f>DATE(2022,12,10)</f>
        <v>44905</v>
      </c>
      <c r="G119" s="13"/>
      <c r="H119" s="13"/>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row>
    <row r="120" spans="1:99" s="3" customFormat="1" ht="30" customHeight="1" thickBot="1" x14ac:dyDescent="0.4">
      <c r="A120" s="47"/>
      <c r="B120" s="87" t="s">
        <v>168</v>
      </c>
      <c r="C120" s="88" t="s">
        <v>169</v>
      </c>
      <c r="D120" s="89">
        <v>1</v>
      </c>
      <c r="E120" s="90">
        <f>DATE(2022,11,22)</f>
        <v>44887</v>
      </c>
      <c r="F120" s="90">
        <f>DATE(2022,12,13)</f>
        <v>44908</v>
      </c>
      <c r="G120" s="13"/>
      <c r="H120" s="13"/>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row>
    <row r="121" spans="1:99" s="3" customFormat="1" ht="30" customHeight="1" thickBot="1" x14ac:dyDescent="0.4">
      <c r="A121" s="47"/>
      <c r="B121" s="87" t="s">
        <v>170</v>
      </c>
      <c r="C121" s="88" t="s">
        <v>171</v>
      </c>
      <c r="D121" s="89">
        <v>1</v>
      </c>
      <c r="E121" s="90">
        <f>DATE(2022,12,10)</f>
        <v>44905</v>
      </c>
      <c r="F121" s="90">
        <f>DATE(2022,12,13)</f>
        <v>44908</v>
      </c>
      <c r="G121" s="13"/>
      <c r="H121" s="13"/>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row>
    <row r="122" spans="1:99" s="3" customFormat="1" ht="30" customHeight="1" thickBot="1" x14ac:dyDescent="0.4">
      <c r="A122" s="47"/>
      <c r="B122" s="87" t="s">
        <v>172</v>
      </c>
      <c r="C122" s="88" t="s">
        <v>173</v>
      </c>
      <c r="D122" s="89">
        <v>1</v>
      </c>
      <c r="E122" s="90">
        <f>DATE(2022,11,20)</f>
        <v>44885</v>
      </c>
      <c r="F122" s="90">
        <f>DATE(2022,11,24)</f>
        <v>44889</v>
      </c>
      <c r="G122" s="13"/>
      <c r="H122" s="13"/>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row>
    <row r="123" spans="1:99" s="3" customFormat="1" ht="30" customHeight="1" thickBot="1" x14ac:dyDescent="0.4">
      <c r="A123" s="47"/>
      <c r="B123" s="87">
        <v>5.4</v>
      </c>
      <c r="C123" s="88" t="s">
        <v>174</v>
      </c>
      <c r="D123" s="89">
        <v>1</v>
      </c>
      <c r="E123" s="90">
        <f>DATE(2022,11,20)</f>
        <v>44885</v>
      </c>
      <c r="F123" s="90">
        <f>DATE(2022,12,15)</f>
        <v>44910</v>
      </c>
      <c r="G123" s="13"/>
      <c r="H123" s="13">
        <f t="shared" si="34"/>
        <v>26</v>
      </c>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row>
    <row r="124" spans="1:99" s="3" customFormat="1" ht="30" customHeight="1" thickBot="1" x14ac:dyDescent="0.4">
      <c r="A124" s="47"/>
      <c r="B124" s="87" t="s">
        <v>175</v>
      </c>
      <c r="C124" s="88" t="s">
        <v>176</v>
      </c>
      <c r="D124" s="89">
        <v>1</v>
      </c>
      <c r="E124" s="90">
        <f>DATE(2022,11,20)</f>
        <v>44885</v>
      </c>
      <c r="F124" s="90">
        <f>DATE(2022,12,10)</f>
        <v>44905</v>
      </c>
      <c r="G124" s="13"/>
      <c r="H124" s="13"/>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row>
    <row r="125" spans="1:99" s="3" customFormat="1" ht="30" customHeight="1" thickBot="1" x14ac:dyDescent="0.4">
      <c r="A125" s="47"/>
      <c r="B125" s="87" t="s">
        <v>177</v>
      </c>
      <c r="C125" s="88" t="s">
        <v>178</v>
      </c>
      <c r="D125" s="89">
        <v>1</v>
      </c>
      <c r="E125" s="90">
        <f>DATE(2022, 12, 30)</f>
        <v>44925</v>
      </c>
      <c r="F125" s="90">
        <f>DATE(2023, 1, 23)</f>
        <v>44949</v>
      </c>
      <c r="G125" s="13"/>
      <c r="H125" s="13"/>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row>
    <row r="126" spans="1:99" s="3" customFormat="1" ht="30" customHeight="1" thickBot="1" x14ac:dyDescent="0.4">
      <c r="A126" s="47"/>
      <c r="B126" s="87" t="s">
        <v>179</v>
      </c>
      <c r="C126" s="88" t="s">
        <v>180</v>
      </c>
      <c r="D126" s="89">
        <v>1</v>
      </c>
      <c r="E126" s="90">
        <f>DATE(2022, 12, 30)</f>
        <v>44925</v>
      </c>
      <c r="F126" s="90">
        <f>DATE(2023, 1, 23)</f>
        <v>44949</v>
      </c>
      <c r="G126" s="13"/>
      <c r="H126" s="13"/>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row>
    <row r="127" spans="1:99" s="3" customFormat="1" ht="30" customHeight="1" thickBot="1" x14ac:dyDescent="0.4">
      <c r="A127" s="47"/>
      <c r="B127" s="87">
        <v>5.5</v>
      </c>
      <c r="C127" s="88" t="s">
        <v>244</v>
      </c>
      <c r="D127" s="89">
        <v>1</v>
      </c>
      <c r="E127" s="90">
        <f>DATE(2023,1,10)</f>
        <v>44936</v>
      </c>
      <c r="F127" s="90">
        <f>DATE(2023,1,18)</f>
        <v>44944</v>
      </c>
      <c r="G127" s="13"/>
      <c r="H127" s="13"/>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row>
    <row r="128" spans="1:99" s="3" customFormat="1" ht="30" customHeight="1" thickBot="1" x14ac:dyDescent="0.4">
      <c r="A128" s="47"/>
      <c r="B128" s="87" t="s">
        <v>245</v>
      </c>
      <c r="C128" s="88" t="s">
        <v>246</v>
      </c>
      <c r="D128" s="89">
        <v>1</v>
      </c>
      <c r="E128" s="90">
        <f>DATE(2022,12,13)</f>
        <v>44908</v>
      </c>
      <c r="F128" s="90">
        <f>DATE(2022,12,13)</f>
        <v>44908</v>
      </c>
      <c r="G128" s="13"/>
      <c r="H128" s="13"/>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row>
    <row r="129" spans="1:99" s="3" customFormat="1" ht="30" customHeight="1" thickBot="1" x14ac:dyDescent="0.4">
      <c r="A129" s="47"/>
      <c r="B129" s="87" t="s">
        <v>247</v>
      </c>
      <c r="C129" s="88" t="s">
        <v>248</v>
      </c>
      <c r="D129" s="89">
        <v>1</v>
      </c>
      <c r="E129" s="90">
        <f>DATE(2022,12,25)</f>
        <v>44920</v>
      </c>
      <c r="F129" s="90">
        <f>DATE(2022,12,25)</f>
        <v>44920</v>
      </c>
      <c r="G129" s="13"/>
      <c r="H129" s="13"/>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row>
    <row r="130" spans="1:99" s="3" customFormat="1" ht="30" customHeight="1" thickBot="1" x14ac:dyDescent="0.4">
      <c r="A130" s="47"/>
      <c r="B130" s="87" t="s">
        <v>249</v>
      </c>
      <c r="C130" s="88" t="s">
        <v>250</v>
      </c>
      <c r="D130" s="89">
        <v>1</v>
      </c>
      <c r="E130" s="90">
        <f>DATE(2023,1,18)</f>
        <v>44944</v>
      </c>
      <c r="F130" s="90">
        <f>DATE(2023,1,18)</f>
        <v>44944</v>
      </c>
      <c r="G130" s="13"/>
      <c r="H130" s="13"/>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row>
    <row r="131" spans="1:99" s="3" customFormat="1" ht="30" customHeight="1" thickBot="1" x14ac:dyDescent="0.4">
      <c r="A131" s="47" t="s">
        <v>62</v>
      </c>
      <c r="B131" s="91" t="s">
        <v>181</v>
      </c>
      <c r="C131" s="92"/>
      <c r="D131" s="93"/>
      <c r="E131" s="94"/>
      <c r="F131" s="95"/>
      <c r="G131" s="13"/>
      <c r="H131" s="13" t="str">
        <f t="shared" si="34"/>
        <v/>
      </c>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row>
    <row r="132" spans="1:99" s="3" customFormat="1" ht="30" customHeight="1" thickBot="1" x14ac:dyDescent="0.4">
      <c r="A132" s="47"/>
      <c r="B132" s="96" t="str">
        <f>"6.0"</f>
        <v>6.0</v>
      </c>
      <c r="C132" s="97" t="s">
        <v>182</v>
      </c>
      <c r="D132" s="98">
        <v>1</v>
      </c>
      <c r="E132" s="99">
        <f>DATE(2022,11,10)</f>
        <v>44875</v>
      </c>
      <c r="F132" s="99">
        <f>DATE(2022,11,17)</f>
        <v>44882</v>
      </c>
      <c r="G132" s="13"/>
      <c r="H132" s="13">
        <f t="shared" si="34"/>
        <v>8</v>
      </c>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row>
    <row r="133" spans="1:99" s="3" customFormat="1" ht="30" customHeight="1" thickBot="1" x14ac:dyDescent="0.4">
      <c r="A133" s="47"/>
      <c r="B133" s="96">
        <v>6.1</v>
      </c>
      <c r="C133" s="97" t="s">
        <v>183</v>
      </c>
      <c r="D133" s="98">
        <v>1</v>
      </c>
      <c r="E133" s="99">
        <f>DATE(2022, 11, 10)</f>
        <v>44875</v>
      </c>
      <c r="F133" s="99">
        <f>F140</f>
        <v>44957</v>
      </c>
      <c r="G133" s="13"/>
      <c r="H133" s="13">
        <f t="shared" si="34"/>
        <v>83</v>
      </c>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row>
    <row r="134" spans="1:99" s="3" customFormat="1" ht="30" customHeight="1" thickBot="1" x14ac:dyDescent="0.4">
      <c r="A134" s="47"/>
      <c r="B134" s="96">
        <v>6.2</v>
      </c>
      <c r="C134" s="97" t="s">
        <v>184</v>
      </c>
      <c r="D134" s="98">
        <v>1</v>
      </c>
      <c r="E134" s="108">
        <f>DATE(2022, 11, 17)</f>
        <v>44882</v>
      </c>
      <c r="F134" s="99">
        <f>DATE(2023, 1, 31)</f>
        <v>44957</v>
      </c>
      <c r="G134" s="13"/>
      <c r="H134" s="13">
        <f t="shared" si="34"/>
        <v>76</v>
      </c>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row>
    <row r="135" spans="1:99" s="3" customFormat="1" ht="30" customHeight="1" thickBot="1" x14ac:dyDescent="0.4">
      <c r="A135" s="47"/>
      <c r="B135" s="96">
        <v>6.3</v>
      </c>
      <c r="C135" s="111" t="s">
        <v>251</v>
      </c>
      <c r="D135" s="100">
        <v>1</v>
      </c>
      <c r="E135" s="108">
        <f>DATE(2023, 1, 26)</f>
        <v>44952</v>
      </c>
      <c r="F135" s="99">
        <f t="shared" ref="F135:F137" si="47">DATE(2023, 1, 31)</f>
        <v>44957</v>
      </c>
      <c r="G135" s="109"/>
      <c r="H135" s="109"/>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c r="AE135" s="110"/>
      <c r="AF135" s="110"/>
      <c r="AG135" s="110"/>
      <c r="AH135" s="110"/>
      <c r="AI135" s="110"/>
      <c r="AJ135" s="110"/>
      <c r="AK135" s="110"/>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c r="BG135" s="110"/>
      <c r="BH135" s="110"/>
      <c r="BI135" s="110"/>
      <c r="BJ135" s="110"/>
      <c r="BK135" s="110"/>
      <c r="BL135" s="110"/>
      <c r="BM135" s="110"/>
      <c r="BN135" s="110"/>
      <c r="BO135" s="110"/>
      <c r="BP135" s="110"/>
      <c r="BQ135" s="110"/>
      <c r="BR135" s="110"/>
      <c r="BS135" s="110"/>
      <c r="BT135" s="110"/>
      <c r="BU135" s="110"/>
      <c r="BV135" s="110"/>
      <c r="BW135" s="110"/>
      <c r="BX135" s="110"/>
      <c r="BY135" s="110"/>
      <c r="BZ135" s="110"/>
      <c r="CA135" s="110"/>
      <c r="CB135" s="110"/>
      <c r="CC135" s="110"/>
      <c r="CD135" s="110"/>
      <c r="CE135" s="110"/>
      <c r="CF135" s="110"/>
      <c r="CG135" s="110"/>
      <c r="CH135" s="110"/>
      <c r="CI135" s="110"/>
      <c r="CJ135" s="110"/>
      <c r="CK135" s="110"/>
      <c r="CL135" s="110"/>
      <c r="CM135" s="110"/>
      <c r="CN135" s="110"/>
      <c r="CO135" s="110"/>
      <c r="CP135" s="110"/>
      <c r="CQ135" s="110"/>
      <c r="CR135" s="110"/>
      <c r="CS135" s="110"/>
      <c r="CT135" s="110"/>
      <c r="CU135" s="110"/>
    </row>
    <row r="136" spans="1:99" s="3" customFormat="1" ht="30" customHeight="1" thickBot="1" x14ac:dyDescent="0.4">
      <c r="A136" s="47"/>
      <c r="B136" s="96">
        <v>6.4</v>
      </c>
      <c r="C136" s="111" t="s">
        <v>252</v>
      </c>
      <c r="D136" s="100">
        <v>1</v>
      </c>
      <c r="E136" s="108">
        <f>DATE(2023, 1, 20)</f>
        <v>44946</v>
      </c>
      <c r="F136" s="99">
        <f t="shared" si="47"/>
        <v>44957</v>
      </c>
      <c r="G136" s="109"/>
      <c r="H136" s="109"/>
      <c r="I136" s="110"/>
      <c r="J136" s="110"/>
      <c r="K136" s="110"/>
      <c r="L136" s="110"/>
      <c r="M136" s="110"/>
      <c r="N136" s="110"/>
      <c r="O136" s="110"/>
      <c r="P136" s="110"/>
      <c r="Q136" s="110"/>
      <c r="R136" s="110"/>
      <c r="S136" s="110"/>
      <c r="T136" s="110"/>
      <c r="U136" s="110"/>
      <c r="V136" s="110"/>
      <c r="W136" s="110"/>
      <c r="X136" s="110"/>
      <c r="Y136" s="110"/>
      <c r="Z136" s="110"/>
      <c r="AA136" s="110"/>
      <c r="AB136" s="110"/>
      <c r="AC136" s="110"/>
      <c r="AD136" s="110"/>
      <c r="AE136" s="110"/>
      <c r="AF136" s="110"/>
      <c r="AG136" s="110"/>
      <c r="AH136" s="110"/>
      <c r="AI136" s="110"/>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c r="BG136" s="110"/>
      <c r="BH136" s="110"/>
      <c r="BI136" s="110"/>
      <c r="BJ136" s="110"/>
      <c r="BK136" s="110"/>
      <c r="BL136" s="110"/>
      <c r="BM136" s="110"/>
      <c r="BN136" s="110"/>
      <c r="BO136" s="110"/>
      <c r="BP136" s="110"/>
      <c r="BQ136" s="110"/>
      <c r="BR136" s="110"/>
      <c r="BS136" s="110"/>
      <c r="BT136" s="110"/>
      <c r="BU136" s="110"/>
      <c r="BV136" s="110"/>
      <c r="BW136" s="110"/>
      <c r="BX136" s="110"/>
      <c r="BY136" s="110"/>
      <c r="BZ136" s="110"/>
      <c r="CA136" s="110"/>
      <c r="CB136" s="110"/>
      <c r="CC136" s="110"/>
      <c r="CD136" s="110"/>
      <c r="CE136" s="110"/>
      <c r="CF136" s="110"/>
      <c r="CG136" s="110"/>
      <c r="CH136" s="110"/>
      <c r="CI136" s="110"/>
      <c r="CJ136" s="110"/>
      <c r="CK136" s="110"/>
      <c r="CL136" s="110"/>
      <c r="CM136" s="110"/>
      <c r="CN136" s="110"/>
      <c r="CO136" s="110"/>
      <c r="CP136" s="110"/>
      <c r="CQ136" s="110"/>
      <c r="CR136" s="110"/>
      <c r="CS136" s="110"/>
      <c r="CT136" s="110"/>
      <c r="CU136" s="110"/>
    </row>
    <row r="137" spans="1:99" s="3" customFormat="1" ht="30" customHeight="1" thickBot="1" x14ac:dyDescent="0.4">
      <c r="A137" s="47"/>
      <c r="B137" s="96">
        <v>6.5</v>
      </c>
      <c r="C137" s="111" t="s">
        <v>253</v>
      </c>
      <c r="D137" s="100">
        <v>1</v>
      </c>
      <c r="E137" s="108">
        <f>DATE(2023, 1, 24)</f>
        <v>44950</v>
      </c>
      <c r="F137" s="99">
        <f t="shared" si="47"/>
        <v>44957</v>
      </c>
      <c r="G137" s="109"/>
      <c r="H137" s="109"/>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c r="AH137" s="110"/>
      <c r="AI137" s="110"/>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c r="BG137" s="110"/>
      <c r="BH137" s="110"/>
      <c r="BI137" s="110"/>
      <c r="BJ137" s="110"/>
      <c r="BK137" s="110"/>
      <c r="BL137" s="110"/>
      <c r="BM137" s="110"/>
      <c r="BN137" s="110"/>
      <c r="BO137" s="110"/>
      <c r="BP137" s="110"/>
      <c r="BQ137" s="110"/>
      <c r="BR137" s="110"/>
      <c r="BS137" s="110"/>
      <c r="BT137" s="110"/>
      <c r="BU137" s="110"/>
      <c r="BV137" s="110"/>
      <c r="BW137" s="110"/>
      <c r="BX137" s="110"/>
      <c r="BY137" s="110"/>
      <c r="BZ137" s="110"/>
      <c r="CA137" s="110"/>
      <c r="CB137" s="110"/>
      <c r="CC137" s="110"/>
      <c r="CD137" s="110"/>
      <c r="CE137" s="110"/>
      <c r="CF137" s="110"/>
      <c r="CG137" s="110"/>
      <c r="CH137" s="110"/>
      <c r="CI137" s="110"/>
      <c r="CJ137" s="110"/>
      <c r="CK137" s="110"/>
      <c r="CL137" s="110"/>
      <c r="CM137" s="110"/>
      <c r="CN137" s="110"/>
      <c r="CO137" s="110"/>
      <c r="CP137" s="110"/>
      <c r="CQ137" s="110"/>
      <c r="CR137" s="110"/>
      <c r="CS137" s="110"/>
      <c r="CT137" s="110"/>
      <c r="CU137" s="110"/>
    </row>
    <row r="138" spans="1:99" s="3" customFormat="1" ht="30" customHeight="1" thickBot="1" x14ac:dyDescent="0.4">
      <c r="A138" s="47"/>
      <c r="B138" s="96">
        <v>6.6</v>
      </c>
      <c r="C138" s="111" t="s">
        <v>254</v>
      </c>
      <c r="D138" s="100">
        <v>1</v>
      </c>
      <c r="E138" s="108">
        <f>DATE(2023,1,30)</f>
        <v>44956</v>
      </c>
      <c r="F138" s="108">
        <f>DATE(2023,1,30)</f>
        <v>44956</v>
      </c>
      <c r="G138" s="109"/>
      <c r="H138" s="109"/>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c r="AE138" s="110"/>
      <c r="AF138" s="110"/>
      <c r="AG138" s="110"/>
      <c r="AH138" s="110"/>
      <c r="AI138" s="110"/>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c r="BG138" s="110"/>
      <c r="BH138" s="110"/>
      <c r="BI138" s="110"/>
      <c r="BJ138" s="110"/>
      <c r="BK138" s="110"/>
      <c r="BL138" s="110"/>
      <c r="BM138" s="110"/>
      <c r="BN138" s="110"/>
      <c r="BO138" s="110"/>
      <c r="BP138" s="110"/>
      <c r="BQ138" s="110"/>
      <c r="BR138" s="110"/>
      <c r="BS138" s="110"/>
      <c r="BT138" s="110"/>
      <c r="BU138" s="110"/>
      <c r="BV138" s="110"/>
      <c r="BW138" s="110"/>
      <c r="BX138" s="110"/>
      <c r="BY138" s="110"/>
      <c r="BZ138" s="110"/>
      <c r="CA138" s="110"/>
      <c r="CB138" s="110"/>
      <c r="CC138" s="110"/>
      <c r="CD138" s="110"/>
      <c r="CE138" s="110"/>
      <c r="CF138" s="110"/>
      <c r="CG138" s="110"/>
      <c r="CH138" s="110"/>
      <c r="CI138" s="110"/>
      <c r="CJ138" s="110"/>
      <c r="CK138" s="110"/>
      <c r="CL138" s="110"/>
      <c r="CM138" s="110"/>
      <c r="CN138" s="110"/>
      <c r="CO138" s="110"/>
      <c r="CP138" s="110"/>
      <c r="CQ138" s="110"/>
      <c r="CR138" s="110"/>
      <c r="CS138" s="110"/>
      <c r="CT138" s="110"/>
      <c r="CU138" s="110"/>
    </row>
    <row r="139" spans="1:99" s="3" customFormat="1" ht="30" customHeight="1" thickBot="1" x14ac:dyDescent="0.4">
      <c r="A139" s="47"/>
      <c r="B139" s="96" t="s">
        <v>185</v>
      </c>
      <c r="C139" s="97" t="s">
        <v>186</v>
      </c>
      <c r="D139" s="100">
        <v>1</v>
      </c>
      <c r="E139" s="99">
        <f>F140</f>
        <v>44957</v>
      </c>
      <c r="F139" s="99">
        <f>DATE(2023, 1, 31)</f>
        <v>44957</v>
      </c>
      <c r="G139" s="101"/>
      <c r="H139" s="101"/>
    </row>
    <row r="140" spans="1:99" s="3" customFormat="1" ht="30" customHeight="1" thickBot="1" x14ac:dyDescent="0.4">
      <c r="A140" s="47"/>
      <c r="B140" s="96" t="s">
        <v>187</v>
      </c>
      <c r="C140" s="97"/>
      <c r="D140" s="100">
        <v>1</v>
      </c>
      <c r="E140" s="108">
        <f>DATE(2023, 1, 31)</f>
        <v>44957</v>
      </c>
      <c r="F140" s="99">
        <f>DATE(2023, 1, 31)</f>
        <v>44957</v>
      </c>
      <c r="G140" s="101"/>
      <c r="H140" s="101"/>
    </row>
  </sheetData>
  <mergeCells count="16">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cfRule type="expression" dxfId="38" priority="80">
      <formula>AND(TODAY()&gt;=I$5,TODAY()&lt;J$5)</formula>
    </cfRule>
  </conditionalFormatting>
  <conditionalFormatting sqref="I7:BL7">
    <cfRule type="expression" dxfId="37" priority="74">
      <formula>AND(task_start&lt;=I$5,ROUNDDOWN((task_end-task_start+1)*task_progress,0)+task_start-1&gt;=I$5)</formula>
    </cfRule>
    <cfRule type="expression" dxfId="36" priority="75" stopIfTrue="1">
      <formula>AND(task_end&gt;=I$5,task_start&lt;J$5)</formula>
    </cfRule>
  </conditionalFormatting>
  <conditionalFormatting sqref="BM5:CG7">
    <cfRule type="expression" dxfId="35" priority="44">
      <formula>AND(TODAY()&gt;=BM$5,TODAY()&lt;BN$5)</formula>
    </cfRule>
  </conditionalFormatting>
  <conditionalFormatting sqref="BM7:CG7">
    <cfRule type="expression" dxfId="34" priority="42">
      <formula>AND(task_start&lt;=BM$5,ROUNDDOWN((task_end-task_start+1)*task_progress,0)+task_start-1&gt;=BM$5)</formula>
    </cfRule>
    <cfRule type="expression" dxfId="33" priority="43" stopIfTrue="1">
      <formula>AND(task_end&gt;=BM$5,task_start&lt;BN$5)</formula>
    </cfRule>
  </conditionalFormatting>
  <conditionalFormatting sqref="CH5:CU7">
    <cfRule type="expression" dxfId="32" priority="38">
      <formula>AND(TODAY()&gt;=CH$5,TODAY()&lt;CI$5)</formula>
    </cfRule>
  </conditionalFormatting>
  <conditionalFormatting sqref="CH7:CU7">
    <cfRule type="expression" dxfId="31" priority="36">
      <formula>AND(task_start&lt;=CH$5,ROUNDDOWN((task_end-task_start+1)*task_progress,0)+task_start-1&gt;=CH$5)</formula>
    </cfRule>
    <cfRule type="expression" dxfId="30" priority="37" stopIfTrue="1">
      <formula>AND(task_end&gt;=CH$5,task_start&lt;CI$5)</formula>
    </cfRule>
  </conditionalFormatting>
  <conditionalFormatting sqref="D8:D59">
    <cfRule type="dataBar" priority="20">
      <dataBar>
        <cfvo type="num" val="0"/>
        <cfvo type="num" val="1"/>
        <color theme="0" tint="-0.249977111117893"/>
      </dataBar>
      <extLst>
        <ext xmlns:x14="http://schemas.microsoft.com/office/spreadsheetml/2009/9/main" uri="{B025F937-C7B1-47D3-B67F-A62EFF666E3E}">
          <x14:id>{4E36DA4A-9C74-47B5-8CB6-59DC44095BCA}</x14:id>
        </ext>
      </extLst>
    </cfRule>
  </conditionalFormatting>
  <conditionalFormatting sqref="I8:CU59">
    <cfRule type="expression" dxfId="20" priority="23">
      <formula>AND(TODAY()&gt;=I$5,TODAY()&lt;J$5)</formula>
    </cfRule>
  </conditionalFormatting>
  <conditionalFormatting sqref="I8:CU59">
    <cfRule type="expression" dxfId="19" priority="21">
      <formula>AND(task_start&lt;=I$5,ROUNDDOWN((task_end-task_start+1)*task_progress,0)+task_start-1&gt;=I$5)</formula>
    </cfRule>
    <cfRule type="expression" dxfId="18" priority="22" stopIfTrue="1">
      <formula>AND(task_end&gt;=I$5,task_start&lt;J$5)</formula>
    </cfRule>
  </conditionalFormatting>
  <conditionalFormatting sqref="D60:D140">
    <cfRule type="dataBar" priority="16">
      <dataBar>
        <cfvo type="num" val="0"/>
        <cfvo type="num" val="1"/>
        <color theme="0" tint="-0.249977111117893"/>
      </dataBar>
      <extLst>
        <ext xmlns:x14="http://schemas.microsoft.com/office/spreadsheetml/2009/9/main" uri="{B025F937-C7B1-47D3-B67F-A62EFF666E3E}">
          <x14:id>{13560916-811B-458A-9D67-65F84487BBA8}</x14:id>
        </ext>
      </extLst>
    </cfRule>
  </conditionalFormatting>
  <conditionalFormatting sqref="I60:BL107 I108:CU130">
    <cfRule type="expression" dxfId="17" priority="19">
      <formula>AND(TODAY()&gt;=I$5,TODAY()&lt;J$5)</formula>
    </cfRule>
  </conditionalFormatting>
  <conditionalFormatting sqref="I60:BL107 I108:CU130">
    <cfRule type="expression" dxfId="16" priority="17">
      <formula>AND(task_start&lt;=I$5,ROUNDDOWN((task_end-task_start+1)*task_progress,0)+task_start-1&gt;=I$5)</formula>
    </cfRule>
    <cfRule type="expression" dxfId="15" priority="18" stopIfTrue="1">
      <formula>AND(task_end&gt;=I$5,task_start&lt;J$5)</formula>
    </cfRule>
  </conditionalFormatting>
  <conditionalFormatting sqref="BM60:CG107">
    <cfRule type="expression" dxfId="14" priority="15">
      <formula>AND(TODAY()&gt;=BM$5,TODAY()&lt;BN$5)</formula>
    </cfRule>
  </conditionalFormatting>
  <conditionalFormatting sqref="BM60:CG107">
    <cfRule type="expression" dxfId="13" priority="13">
      <formula>AND(task_start&lt;=BM$5,ROUNDDOWN((task_end-task_start+1)*task_progress,0)+task_start-1&gt;=BM$5)</formula>
    </cfRule>
    <cfRule type="expression" dxfId="12" priority="14" stopIfTrue="1">
      <formula>AND(task_end&gt;=BM$5,task_start&lt;BN$5)</formula>
    </cfRule>
  </conditionalFormatting>
  <conditionalFormatting sqref="CH60:CU107">
    <cfRule type="expression" dxfId="11" priority="12">
      <formula>AND(TODAY()&gt;=CH$5,TODAY()&lt;CI$5)</formula>
    </cfRule>
  </conditionalFormatting>
  <conditionalFormatting sqref="CH60:CU107">
    <cfRule type="expression" dxfId="10" priority="10">
      <formula>AND(task_start&lt;=CH$5,ROUNDDOWN((task_end-task_start+1)*task_progress,0)+task_start-1&gt;=CH$5)</formula>
    </cfRule>
    <cfRule type="expression" dxfId="9" priority="11" stopIfTrue="1">
      <formula>AND(task_end&gt;=CH$5,task_start&lt;CI$5)</formula>
    </cfRule>
  </conditionalFormatting>
  <conditionalFormatting sqref="I131:BL140">
    <cfRule type="expression" dxfId="8" priority="9">
      <formula>AND(TODAY()&gt;=I$5,TODAY()&lt;J$5)</formula>
    </cfRule>
  </conditionalFormatting>
  <conditionalFormatting sqref="I131:BL140">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BM131:CG140">
    <cfRule type="expression" dxfId="5" priority="6">
      <formula>AND(TODAY()&gt;=BM$5,TODAY()&lt;BN$5)</formula>
    </cfRule>
  </conditionalFormatting>
  <conditionalFormatting sqref="BM131:CG140">
    <cfRule type="expression" dxfId="4" priority="4">
      <formula>AND(task_start&lt;=BM$5,ROUNDDOWN((task_end-task_start+1)*task_progress,0)+task_start-1&gt;=BM$5)</formula>
    </cfRule>
    <cfRule type="expression" dxfId="3" priority="5" stopIfTrue="1">
      <formula>AND(task_end&gt;=BM$5,task_start&lt;BN$5)</formula>
    </cfRule>
  </conditionalFormatting>
  <conditionalFormatting sqref="CH131:CU140">
    <cfRule type="expression" dxfId="2" priority="3">
      <formula>AND(TODAY()&gt;=CH$5,TODAY()&lt;CI$5)</formula>
    </cfRule>
  </conditionalFormatting>
  <conditionalFormatting sqref="CH131:CU140">
    <cfRule type="expression" dxfId="1" priority="1">
      <formula>AND(task_start&lt;=CH$5,ROUNDDOWN((task_end-task_start+1)*task_progress,0)+task_start-1&gt;=CH$5)</formula>
    </cfRule>
    <cfRule type="expression" dxfId="0" priority="2" stopIfTrue="1">
      <formula>AND(task_end&gt;=CH$5,task_start&lt;CI$5)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 xmlns:xm="http://schemas.microsoft.com/office/excel/2006/main">
          <x14:cfRule type="dataBar" id="{4E36DA4A-9C74-47B5-8CB6-59DC44095BCA}">
            <x14:dataBar minLength="0" maxLength="100" gradient="0">
              <x14:cfvo type="num">
                <xm:f>0</xm:f>
              </x14:cfvo>
              <x14:cfvo type="num">
                <xm:f>1</xm:f>
              </x14:cfvo>
              <x14:negativeFillColor rgb="FFFF0000"/>
              <x14:axisColor rgb="FF000000"/>
            </x14:dataBar>
          </x14:cfRule>
          <xm:sqref>D8:D59</xm:sqref>
        </x14:conditionalFormatting>
        <x14:conditionalFormatting xmlns:xm="http://schemas.microsoft.com/office/excel/2006/main">
          <x14:cfRule type="dataBar" id="{13560916-811B-458A-9D67-65F84487BBA8}">
            <x14:dataBar minLength="0" maxLength="100" gradient="0">
              <x14:cfvo type="num">
                <xm:f>0</xm:f>
              </x14:cfvo>
              <x14:cfvo type="num">
                <xm:f>1</xm:f>
              </x14:cfvo>
              <x14:negativeFillColor rgb="FFFF0000"/>
              <x14:axisColor rgb="FF000000"/>
            </x14:dataBar>
          </x14:cfRule>
          <xm:sqref>D60:D140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37" customWidth="1"/>
    <col min="2" max="16384" width="9.1796875" style="2"/>
  </cols>
  <sheetData>
    <row r="1" spans="1:2" ht="46.5" customHeight="1" x14ac:dyDescent="0.3"/>
    <row r="2" spans="1:2" s="39" customFormat="1" ht="15.5" x14ac:dyDescent="0.35">
      <c r="A2" s="38" t="s">
        <v>188</v>
      </c>
      <c r="B2" s="38"/>
    </row>
    <row r="3" spans="1:2" s="43" customFormat="1" ht="27" customHeight="1" x14ac:dyDescent="0.35">
      <c r="A3" s="72" t="s">
        <v>189</v>
      </c>
      <c r="B3" s="44"/>
    </row>
    <row r="4" spans="1:2" s="40" customFormat="1" ht="26" x14ac:dyDescent="0.6">
      <c r="A4" s="41" t="s">
        <v>190</v>
      </c>
    </row>
    <row r="5" spans="1:2" ht="74.150000000000006" customHeight="1" x14ac:dyDescent="0.3">
      <c r="A5" s="42" t="s">
        <v>191</v>
      </c>
    </row>
    <row r="6" spans="1:2" ht="26.25" customHeight="1" x14ac:dyDescent="0.3">
      <c r="A6" s="41" t="s">
        <v>192</v>
      </c>
    </row>
    <row r="7" spans="1:2" s="37" customFormat="1" ht="205" customHeight="1" x14ac:dyDescent="0.35">
      <c r="A7" s="46" t="s">
        <v>193</v>
      </c>
    </row>
    <row r="8" spans="1:2" s="40" customFormat="1" ht="26" x14ac:dyDescent="0.6">
      <c r="A8" s="41" t="s">
        <v>194</v>
      </c>
    </row>
    <row r="9" spans="1:2" ht="58" x14ac:dyDescent="0.3">
      <c r="A9" s="42" t="s">
        <v>195</v>
      </c>
    </row>
    <row r="10" spans="1:2" s="37" customFormat="1" ht="28" customHeight="1" x14ac:dyDescent="0.35">
      <c r="A10" s="45" t="s">
        <v>196</v>
      </c>
    </row>
    <row r="11" spans="1:2" s="40" customFormat="1" ht="26" x14ac:dyDescent="0.6">
      <c r="A11" s="41" t="s">
        <v>197</v>
      </c>
    </row>
    <row r="12" spans="1:2" ht="29" x14ac:dyDescent="0.3">
      <c r="A12" s="42" t="s">
        <v>198</v>
      </c>
    </row>
    <row r="13" spans="1:2" s="37" customFormat="1" ht="28" customHeight="1" x14ac:dyDescent="0.35">
      <c r="A13" s="45" t="s">
        <v>199</v>
      </c>
    </row>
    <row r="14" spans="1:2" s="40" customFormat="1" ht="26" x14ac:dyDescent="0.6">
      <c r="A14" s="41" t="s">
        <v>200</v>
      </c>
    </row>
    <row r="15" spans="1:2" ht="75" customHeight="1" x14ac:dyDescent="0.3">
      <c r="A15" s="42" t="s">
        <v>201</v>
      </c>
    </row>
    <row r="16" spans="1:2" ht="72.5" x14ac:dyDescent="0.3">
      <c r="A16" s="42" t="s">
        <v>202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2023-01-31T21:47:27Z</dcterms:modified>
  <cp:category/>
  <cp:contentStatus/>
</cp:coreProperties>
</file>