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nda\Desktop\"/>
    </mc:Choice>
  </mc:AlternateContent>
  <xr:revisionPtr revIDLastSave="0" documentId="13_ncr:1_{A6AF8C33-7F14-4909-8CCB-13D231F58479}" xr6:coauthVersionLast="47" xr6:coauthVersionMax="47" xr10:uidLastSave="{00000000-0000-0000-0000-000000000000}"/>
  <bookViews>
    <workbookView xWindow="-120" yWindow="-120" windowWidth="20730" windowHeight="11310" tabRatio="575" xr2:uid="{A76758B5-FEE5-4AB3-8DC1-55CA4D45B831}"/>
  </bookViews>
  <sheets>
    <sheet name="Projeto investimento" sheetId="1" r:id="rId1"/>
    <sheet name="Apoio" sheetId="2" r:id="rId2"/>
  </sheets>
  <definedNames>
    <definedName name="Aporte">'Projeto investimento'!$D$22</definedName>
    <definedName name="patrimonio">'Projeto investimento'!$D$25</definedName>
    <definedName name="QTD_anos">'Projeto investimento'!$D$23</definedName>
    <definedName name="Rendimento_Carteira">'Projeto investimento'!$D$32</definedName>
    <definedName name="Salario">'Projeto investimento'!$D$31</definedName>
    <definedName name="sugestao_investimento">'Projeto investimento'!$D$33</definedName>
    <definedName name="taxa_mensal">'Projeto investimento'!$D$24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G7" i="2"/>
  <c r="A11" i="2"/>
  <c r="A12" i="2"/>
  <c r="A13" i="2"/>
  <c r="A14" i="2"/>
  <c r="A15" i="2"/>
  <c r="A16" i="2"/>
  <c r="A17" i="2"/>
  <c r="A18" i="2"/>
  <c r="A19" i="2"/>
  <c r="A20" i="2"/>
  <c r="A21" i="2"/>
  <c r="A22" i="2"/>
  <c r="A6" i="2"/>
  <c r="A7" i="2"/>
  <c r="A8" i="2"/>
  <c r="A9" i="2"/>
  <c r="A10" i="2"/>
  <c r="A5" i="2"/>
  <c r="C16" i="1"/>
  <c r="D16" i="1" s="1"/>
  <c r="D25" i="1"/>
  <c r="D26" i="1" s="1"/>
  <c r="D33" i="1"/>
  <c r="C15" i="1"/>
  <c r="D15" i="1" s="1"/>
  <c r="C17" i="1"/>
  <c r="D17" i="1" s="1"/>
  <c r="C18" i="1"/>
  <c r="D18" i="1" s="1"/>
  <c r="C14" i="1"/>
  <c r="D14" i="1" s="1"/>
  <c r="D47" i="1" l="1"/>
</calcChain>
</file>

<file path=xl/sharedStrings.xml><?xml version="1.0" encoding="utf-8"?>
<sst xmlns="http://schemas.openxmlformats.org/spreadsheetml/2006/main" count="74" uniqueCount="36">
  <si>
    <t>Quanto investir por mês?</t>
  </si>
  <si>
    <t>Por quanto tempo?</t>
  </si>
  <si>
    <t>Taxa de rendimento mensal?</t>
  </si>
  <si>
    <t>Patrimônio acumulado?</t>
  </si>
  <si>
    <t>Dividendos Mensais?</t>
  </si>
  <si>
    <t>Investimento Mensal</t>
  </si>
  <si>
    <t xml:space="preserve"> 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</si>
  <si>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</si>
  <si>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</si>
  <si>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</si>
  <si>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</si>
  <si>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</si>
  <si>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</si>
  <si>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</si>
  <si>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</si>
  <si>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Salário</t>
  </si>
  <si>
    <t>Rendimento da Carteira</t>
  </si>
  <si>
    <t>Sugestão de Investimento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</si>
  <si>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</si>
  <si>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</si>
  <si>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</si>
  <si>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</si>
  <si>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</si>
  <si>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</si>
  <si>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</si>
  <si>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</si>
  <si>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</si>
  <si>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</si>
  <si>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</si>
  <si>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</si>
  <si>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</si>
  <si>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</si>
  <si>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</si>
  <si>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</si>
  <si>
    <t>Moderado-Tijolo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</si>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</sst>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sz val="12"/>
      <color theme="1"/>
      <name val="Segoe UI Semibold"/>
      <family val="2"/>
    </font>
    <font>
      <b/>
      <sz val="12"/>
      <color theme="1"/>
      <name val="Segoe UI Semibold"/>
      <family val="2"/>
    </font>
    <font>
      <sz val="12"/>
      <color theme="0"/>
      <name val="Seaford"/>
    </font>
    <font>
      <sz val="12"/>
      <color theme="0"/>
      <name val="Segoe UI Semibold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14993743705557422"/>
      </left>
      <right style="hair">
        <color theme="0" tint="-0.14993743705557422"/>
      </right>
      <top/>
      <bottom style="hair">
        <color theme="0" tint="-0.14993743705557422"/>
      </bottom>
      <diagonal/>
    </border>
    <border>
      <left style="hair">
        <color theme="0" tint="-0.14993743705557422"/>
      </left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medium">
        <color indexed="64"/>
      </left>
      <right style="hair">
        <color theme="0" tint="-0.14993743705557422"/>
      </right>
      <top/>
      <bottom style="hair">
        <color theme="0" tint="-0.14993743705557422"/>
      </bottom>
      <diagonal/>
    </border>
    <border>
      <left style="hair">
        <color theme="0" tint="-0.14993743705557422"/>
      </left>
      <right style="medium">
        <color indexed="64"/>
      </right>
      <top/>
      <bottom style="hair">
        <color theme="0" tint="-0.14993743705557422"/>
      </bottom>
      <diagonal/>
    </border>
    <border>
      <left style="medium">
        <color indexed="64"/>
      </left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3743705557422"/>
      </left>
      <right style="medium">
        <color indexed="64"/>
      </right>
      <top style="hair">
        <color theme="0" tint="-0.14993743705557422"/>
      </top>
      <bottom style="hair">
        <color theme="0" tint="-0.14993743705557422"/>
      </bottom>
      <diagonal/>
    </border>
    <border>
      <left style="medium">
        <color indexed="64"/>
      </left>
      <right style="hair">
        <color theme="0" tint="-0.14993743705557422"/>
      </right>
      <top style="hair">
        <color theme="0" tint="-0.14993743705557422"/>
      </top>
      <bottom style="medium">
        <color indexed="64"/>
      </bottom>
      <diagonal/>
    </border>
    <border>
      <left style="hair">
        <color theme="0" tint="-0.14993743705557422"/>
      </left>
      <right style="hair">
        <color theme="0" tint="-0.14993743705557422"/>
      </right>
      <top style="hair">
        <color theme="0" tint="-0.14993743705557422"/>
      </top>
      <bottom style="medium">
        <color indexed="64"/>
      </bottom>
      <diagonal/>
    </border>
    <border>
      <left style="hair">
        <color theme="0" tint="-0.14993743705557422"/>
      </left>
      <right style="medium">
        <color indexed="64"/>
      </right>
      <top style="hair">
        <color theme="0" tint="-0.1499374370555742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66">
    <xf numFmtId="0" fontId="0" fillId="0" borderId="0" xfId="0"/>
    <xf numFmtId="0" fontId="5" fillId="5" borderId="1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44" fontId="0" fillId="0" borderId="9" xfId="1" applyFont="1" applyBorder="1"/>
    <xf numFmtId="10" fontId="0" fillId="0" borderId="11" xfId="0" applyNumberFormat="1" applyBorder="1"/>
    <xf numFmtId="44" fontId="0" fillId="0" borderId="13" xfId="1" applyFont="1" applyBorder="1"/>
    <xf numFmtId="8" fontId="0" fillId="0" borderId="6" xfId="0" applyNumberFormat="1" applyFill="1" applyBorder="1" applyAlignment="1">
      <alignment horizontal="center"/>
    </xf>
    <xf numFmtId="8" fontId="0" fillId="0" borderId="7" xfId="0" applyNumberFormat="1" applyFill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8" fontId="0" fillId="0" borderId="14" xfId="0" applyNumberFormat="1" applyFill="1" applyBorder="1" applyAlignment="1">
      <alignment horizontal="center"/>
    </xf>
    <xf numFmtId="8" fontId="0" fillId="0" borderId="15" xfId="0" applyNumberForma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166" fontId="3" fillId="0" borderId="19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0" fontId="3" fillId="0" borderId="21" xfId="0" applyNumberFormat="1" applyFont="1" applyBorder="1" applyAlignment="1">
      <alignment horizontal="center" vertical="center"/>
    </xf>
    <xf numFmtId="8" fontId="3" fillId="6" borderId="21" xfId="0" applyNumberFormat="1" applyFont="1" applyFill="1" applyBorder="1" applyAlignment="1">
      <alignment horizontal="center"/>
    </xf>
    <xf numFmtId="8" fontId="3" fillId="6" borderId="24" xfId="0" applyNumberFormat="1" applyFont="1" applyFill="1" applyBorder="1"/>
    <xf numFmtId="0" fontId="7" fillId="7" borderId="8" xfId="0" applyFont="1" applyFill="1" applyBorder="1" applyAlignment="1">
      <alignment horizontal="left" indent="3"/>
    </xf>
    <xf numFmtId="0" fontId="7" fillId="7" borderId="10" xfId="0" applyFont="1" applyFill="1" applyBorder="1" applyAlignment="1">
      <alignment horizontal="left" indent="3"/>
    </xf>
    <xf numFmtId="0" fontId="7" fillId="7" borderId="12" xfId="0" applyFont="1" applyFill="1" applyBorder="1" applyAlignment="1">
      <alignment horizontal="left" indent="3"/>
    </xf>
    <xf numFmtId="0" fontId="7" fillId="7" borderId="18" xfId="0" applyFont="1" applyFill="1" applyBorder="1" applyAlignment="1">
      <alignment horizontal="left" indent="3"/>
    </xf>
    <xf numFmtId="0" fontId="7" fillId="7" borderId="16" xfId="0" applyFont="1" applyFill="1" applyBorder="1" applyAlignment="1">
      <alignment horizontal="left" indent="3"/>
    </xf>
    <xf numFmtId="0" fontId="7" fillId="7" borderId="20" xfId="0" applyFont="1" applyFill="1" applyBorder="1" applyAlignment="1">
      <alignment horizontal="left" indent="3"/>
    </xf>
    <xf numFmtId="0" fontId="7" fillId="7" borderId="17" xfId="0" applyFont="1" applyFill="1" applyBorder="1" applyAlignment="1">
      <alignment horizontal="left" indent="3"/>
    </xf>
    <xf numFmtId="0" fontId="8" fillId="6" borderId="20" xfId="0" applyFont="1" applyFill="1" applyBorder="1" applyAlignment="1">
      <alignment horizontal="left" indent="3"/>
    </xf>
    <xf numFmtId="0" fontId="8" fillId="6" borderId="17" xfId="0" applyFont="1" applyFill="1" applyBorder="1" applyAlignment="1">
      <alignment horizontal="left" indent="3"/>
    </xf>
    <xf numFmtId="0" fontId="8" fillId="6" borderId="22" xfId="0" applyFont="1" applyFill="1" applyBorder="1" applyAlignment="1">
      <alignment horizontal="left" indent="3"/>
    </xf>
    <xf numFmtId="0" fontId="8" fillId="6" borderId="23" xfId="0" applyFont="1" applyFill="1" applyBorder="1" applyAlignment="1">
      <alignment horizontal="left" indent="3"/>
    </xf>
    <xf numFmtId="0" fontId="7" fillId="7" borderId="8" xfId="0" applyFont="1" applyFill="1" applyBorder="1" applyAlignment="1">
      <alignment horizontal="left" indent="3"/>
    </xf>
    <xf numFmtId="0" fontId="7" fillId="7" borderId="6" xfId="0" applyFont="1" applyFill="1" applyBorder="1" applyAlignment="1">
      <alignment horizontal="left" indent="3"/>
    </xf>
    <xf numFmtId="0" fontId="7" fillId="7" borderId="10" xfId="0" applyFont="1" applyFill="1" applyBorder="1" applyAlignment="1">
      <alignment horizontal="left" indent="3"/>
    </xf>
    <xf numFmtId="0" fontId="7" fillId="7" borderId="7" xfId="0" applyFont="1" applyFill="1" applyBorder="1" applyAlignment="1">
      <alignment horizontal="left" indent="3"/>
    </xf>
    <xf numFmtId="0" fontId="7" fillId="7" borderId="12" xfId="0" applyFont="1" applyFill="1" applyBorder="1" applyAlignment="1">
      <alignment horizontal="left" indent="3"/>
    </xf>
    <xf numFmtId="0" fontId="7" fillId="7" borderId="14" xfId="0" applyFont="1" applyFill="1" applyBorder="1" applyAlignment="1">
      <alignment horizontal="left" indent="3"/>
    </xf>
    <xf numFmtId="0" fontId="4" fillId="3" borderId="0" xfId="3"/>
    <xf numFmtId="0" fontId="9" fillId="3" borderId="0" xfId="3" applyFont="1"/>
    <xf numFmtId="0" fontId="10" fillId="3" borderId="0" xfId="3" applyFont="1"/>
    <xf numFmtId="166" fontId="7" fillId="7" borderId="8" xfId="0" applyNumberFormat="1" applyFont="1" applyFill="1" applyBorder="1" applyAlignment="1">
      <alignment horizontal="left" indent="3"/>
    </xf>
    <xf numFmtId="166" fontId="7" fillId="7" borderId="6" xfId="0" applyNumberFormat="1" applyFont="1" applyFill="1" applyBorder="1" applyAlignment="1">
      <alignment horizontal="left" indent="3"/>
    </xf>
    <xf numFmtId="0" fontId="7" fillId="7" borderId="8" xfId="0" applyFont="1" applyFill="1" applyBorder="1" applyAlignment="1"/>
    <xf numFmtId="166" fontId="7" fillId="7" borderId="6" xfId="0" applyNumberFormat="1" applyFont="1" applyFill="1" applyBorder="1" applyAlignment="1"/>
    <xf numFmtId="166" fontId="0" fillId="0" borderId="0" xfId="0" applyNumberFormat="1"/>
    <xf numFmtId="0" fontId="4" fillId="4" borderId="0" xfId="0" applyFont="1" applyFill="1"/>
    <xf numFmtId="166" fontId="4" fillId="4" borderId="0" xfId="0" applyNumberFormat="1" applyFont="1" applyFill="1"/>
    <xf numFmtId="0" fontId="0" fillId="0" borderId="25" xfId="0" applyBorder="1"/>
    <xf numFmtId="9" fontId="0" fillId="0" borderId="0" xfId="0" applyNumberFormat="1" applyAlignment="1">
      <alignment horizontal="center"/>
    </xf>
    <xf numFmtId="9" fontId="0" fillId="0" borderId="25" xfId="0" applyNumberFormat="1" applyBorder="1" applyAlignment="1">
      <alignment horizontal="center"/>
    </xf>
    <xf numFmtId="0" fontId="2" fillId="2" borderId="0" xfId="2"/>
    <xf numFmtId="10" fontId="2" fillId="2" borderId="0" xfId="2" applyNumberFormat="1"/>
    <xf numFmtId="10" fontId="0" fillId="0" borderId="0" xfId="0" applyNumberFormat="1"/>
    <xf numFmtId="0" fontId="4" fillId="4" borderId="0" xfId="0" applyFont="1" applyFill="1" applyAlignment="1">
      <alignment horizontal="center"/>
    </xf>
  </cellXfs>
  <cellStyles count="4">
    <cellStyle name="Ênfase1" xfId="3" builtinId="29"/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'Projeto investimento'!$C$40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'Projeto investimento'!$B$41:$B$46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'Projeto investimento'!$C$41:$C$46</c:f>
              <c:numCache>
                <c:formatCode>0.00%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0-4347-9302-01138740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371473</xdr:colOff>
      <xdr:row>0</xdr:row>
      <xdr:rowOff>0</xdr:rowOff>
    </xdr:from>
    <xdr:to>
      <xdr:col>3</xdr:col>
      <xdr:colOff>838199</xdr:colOff>
      <xdr:row>10</xdr:row>
      <xdr:rowOff>142178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0833D19-4EF3-0846-4D4F-9729862853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16" t="14573" r="355" b="15576"/>
        <a:stretch>
          <a:fillRect/>
        </a:stretch>
      </xdr:blipFill>
      <xdr:spPr>
        <a:xfrm>
          <a:off x="371473" y="0"/>
          <a:ext cx="6191251" cy="2047178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47</xdr:row>
      <xdr:rowOff>176211</xdr:rowOff>
    </xdr:from>
    <xdr:to>
      <xdr:col>3</xdr:col>
      <xdr:colOff>190500</xdr:colOff>
      <xdr:row>63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F8C919-0827-71CD-39EE-9D0FAA533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6919C-C0F8-4874-859B-0F33AC96C3DE}">
  <dimension ref="A1:I64"/>
  <sheetViews>
    <sheetView showGridLines="0" tabSelected="1" topLeftCell="A23" workbookViewId="0">
      <selection activeCell="D55" sqref="D55"/>
    </sheetView>
  </sheetViews>
  <sheetFormatPr defaultColWidth="0" defaultRowHeight="15" x14ac:dyDescent="0.25"/>
  <cols>
    <col min="1" max="1" width="5.5703125" customWidth="1"/>
    <col min="2" max="2" width="51.85546875" customWidth="1"/>
    <col min="3" max="3" width="28.42578125" bestFit="1" customWidth="1"/>
    <col min="4" max="4" width="12.7109375" customWidth="1"/>
    <col min="5" max="5" width="9.85546875" hidden="1" customWidth="1"/>
    <col min="6" max="8" width="6.5703125" hidden="1" customWidth="1"/>
    <col min="9" max="16384" width="6.5703125" hidden="1"/>
  </cols>
  <sheetData>
    <row r="1" spans="2:9" x14ac:dyDescent="0.25">
      <c r="D1" t="s">
        <v>6</v>
      </c>
    </row>
    <row r="10" spans="2:9" x14ac:dyDescent="0.25">
      <c r="I10" t="s">
        <v>6</v>
      </c>
    </row>
    <row r="11" spans="2:9" ht="15.75" thickBot="1" x14ac:dyDescent="0.3"/>
    <row r="12" spans="2:9" x14ac:dyDescent="0.25">
      <c r="B12" s="1" t="s">
        <v>12</v>
      </c>
      <c r="C12" s="11"/>
      <c r="D12" s="9" t="s">
        <v>13</v>
      </c>
    </row>
    <row r="13" spans="2:9" x14ac:dyDescent="0.25">
      <c r="B13" s="2"/>
      <c r="C13" s="7"/>
      <c r="D13" s="10"/>
    </row>
    <row r="14" spans="2:9" ht="17.25" x14ac:dyDescent="0.3">
      <c r="B14" s="32" t="s">
        <v>7</v>
      </c>
      <c r="C14" s="20">
        <f>FV($D$24,$A27*12,$D$22*-1)</f>
        <v>20420.720473233912</v>
      </c>
      <c r="D14" s="22">
        <f>C14*Rendimento_Carteira</f>
        <v>204.20720473233914</v>
      </c>
    </row>
    <row r="15" spans="2:9" ht="17.25" x14ac:dyDescent="0.3">
      <c r="B15" s="33" t="s">
        <v>8</v>
      </c>
      <c r="C15" s="21">
        <f>FV($D$24,$A28*12,$D$22*-1)</f>
        <v>62832.685498865736</v>
      </c>
      <c r="D15" s="22">
        <f>C15*Rendimento_Carteira</f>
        <v>628.32685498865737</v>
      </c>
    </row>
    <row r="16" spans="2:9" ht="17.25" x14ac:dyDescent="0.3">
      <c r="B16" s="33" t="s">
        <v>9</v>
      </c>
      <c r="C16" s="21">
        <f>FV($D$24,$A29*12,$D$22*-1)</f>
        <v>182463.15939762915</v>
      </c>
      <c r="D16" s="22">
        <f>C16*Rendimento_Carteira</f>
        <v>1824.6315939762915</v>
      </c>
    </row>
    <row r="17" spans="1:4" ht="17.25" x14ac:dyDescent="0.3">
      <c r="B17" s="33" t="s">
        <v>10</v>
      </c>
      <c r="C17" s="21">
        <f>FV($D$24,$A30*12,$D$22*-1)</f>
        <v>843898.8000728105</v>
      </c>
      <c r="D17" s="22">
        <f>C17*Rendimento_Carteira</f>
        <v>8438.9880007281045</v>
      </c>
    </row>
    <row r="18" spans="1:4" ht="18" thickBot="1" x14ac:dyDescent="0.35">
      <c r="B18" s="34" t="s">
        <v>11</v>
      </c>
      <c r="C18" s="23">
        <f>FV($D$24,$A31*12,$D$22*-1)</f>
        <v>3241627.2412535357</v>
      </c>
      <c r="D18" s="24">
        <f>C18*Rendimento_Carteira</f>
        <v>32416.27241253536</v>
      </c>
    </row>
    <row r="19" spans="1:4" ht="15.75" thickBot="1" x14ac:dyDescent="0.3"/>
    <row r="20" spans="1:4" ht="15" customHeight="1" x14ac:dyDescent="0.25">
      <c r="B20" s="4" t="s">
        <v>5</v>
      </c>
      <c r="C20" s="8"/>
      <c r="D20" s="26"/>
    </row>
    <row r="21" spans="1:4" ht="17.25" customHeight="1" x14ac:dyDescent="0.25">
      <c r="B21" s="5"/>
      <c r="C21" s="6"/>
      <c r="D21" s="10"/>
    </row>
    <row r="22" spans="1:4" ht="17.25" customHeight="1" x14ac:dyDescent="0.3">
      <c r="B22" s="35" t="s">
        <v>0</v>
      </c>
      <c r="C22" s="36"/>
      <c r="D22" s="27">
        <v>750</v>
      </c>
    </row>
    <row r="23" spans="1:4" ht="17.25" x14ac:dyDescent="0.3">
      <c r="B23" s="37" t="s">
        <v>1</v>
      </c>
      <c r="C23" s="38"/>
      <c r="D23" s="28">
        <v>10</v>
      </c>
    </row>
    <row r="24" spans="1:4" ht="17.25" x14ac:dyDescent="0.3">
      <c r="B24" s="37" t="s">
        <v>2</v>
      </c>
      <c r="C24" s="38"/>
      <c r="D24" s="29">
        <v>1.0789999999999999E-2</v>
      </c>
    </row>
    <row r="25" spans="1:4" ht="17.25" x14ac:dyDescent="0.3">
      <c r="B25" s="39" t="s">
        <v>3</v>
      </c>
      <c r="C25" s="40"/>
      <c r="D25" s="30">
        <f>FV(taxa_mensal,QTD_anos*12,Aporte*-1)</f>
        <v>182463.15939762915</v>
      </c>
    </row>
    <row r="26" spans="1:4" ht="18" thickBot="1" x14ac:dyDescent="0.35">
      <c r="B26" s="41" t="s">
        <v>4</v>
      </c>
      <c r="C26" s="42"/>
      <c r="D26" s="31">
        <f>patrimonio*$D$32</f>
        <v>1824.6315939762915</v>
      </c>
    </row>
    <row r="27" spans="1:4" ht="15" customHeight="1" x14ac:dyDescent="0.25">
      <c r="A27" s="3">
        <v>2</v>
      </c>
    </row>
    <row r="28" spans="1:4" ht="15.75" thickBot="1" x14ac:dyDescent="0.3">
      <c r="A28" s="3">
        <v>5</v>
      </c>
    </row>
    <row r="29" spans="1:4" ht="15" customHeight="1" x14ac:dyDescent="0.25">
      <c r="A29" s="3">
        <v>10</v>
      </c>
      <c r="B29" s="13" t="s">
        <v>14</v>
      </c>
      <c r="C29" s="25"/>
      <c r="D29" s="14"/>
    </row>
    <row r="30" spans="1:4" ht="15" customHeight="1" x14ac:dyDescent="0.25">
      <c r="A30" s="3">
        <v>20</v>
      </c>
      <c r="B30" s="15"/>
      <c r="C30" s="12"/>
      <c r="D30" s="16"/>
    </row>
    <row r="31" spans="1:4" ht="17.25" x14ac:dyDescent="0.3">
      <c r="A31" s="3">
        <v>30</v>
      </c>
      <c r="B31" s="43" t="s">
        <v>15</v>
      </c>
      <c r="C31" s="44"/>
      <c r="D31" s="17">
        <v>2500</v>
      </c>
    </row>
    <row r="32" spans="1:4" ht="17.25" x14ac:dyDescent="0.3">
      <c r="B32" s="45" t="s">
        <v>16</v>
      </c>
      <c r="C32" s="46"/>
      <c r="D32" s="18">
        <v>0.01</v>
      </c>
    </row>
    <row r="33" spans="2:5" ht="18" thickBot="1" x14ac:dyDescent="0.35">
      <c r="B33" s="47" t="s">
        <v>17</v>
      </c>
      <c r="C33" s="48"/>
      <c r="D33" s="19">
        <f>D31*30%</f>
        <v>750</v>
      </c>
    </row>
    <row r="37" spans="2:5" ht="17.25" x14ac:dyDescent="0.3">
      <c r="B37" s="51" t="s">
        <v>18</v>
      </c>
      <c r="C37" s="50" t="s">
        <v>30</v>
      </c>
      <c r="D37" s="49"/>
    </row>
    <row r="38" spans="2:5" ht="17.25" x14ac:dyDescent="0.3">
      <c r="B38" s="54" t="s">
        <v>20</v>
      </c>
      <c r="C38" s="55">
        <v>750</v>
      </c>
      <c r="D38" s="52"/>
      <c r="E38" s="53"/>
    </row>
    <row r="40" spans="2:5" x14ac:dyDescent="0.25">
      <c r="B40" s="57" t="s">
        <v>21</v>
      </c>
      <c r="C40" s="57" t="s">
        <v>22</v>
      </c>
      <c r="D40" s="57" t="s">
        <v>23</v>
      </c>
    </row>
    <row r="41" spans="2:5" x14ac:dyDescent="0.25">
      <c r="B41" t="s">
        <v>24</v>
      </c>
      <c r="C41" s="64">
        <f>VLOOKUP($C$37&amp;"-"&amp;B41,Apoio!$A:$D,4,FALSE)</f>
        <v>0.3</v>
      </c>
      <c r="D41" s="56">
        <f>C41*$C$38</f>
        <v>225</v>
      </c>
    </row>
    <row r="42" spans="2:5" x14ac:dyDescent="0.25">
      <c r="B42" t="s">
        <v>25</v>
      </c>
      <c r="C42" s="64">
        <f>VLOOKUP($C$37&amp;"-"&amp;B42,Apoio!$A:$D,4,FALSE)</f>
        <v>0.5</v>
      </c>
      <c r="D42" s="56">
        <f>C42*$C$38</f>
        <v>375</v>
      </c>
    </row>
    <row r="43" spans="2:5" x14ac:dyDescent="0.25">
      <c r="B43" t="s">
        <v>26</v>
      </c>
      <c r="C43" s="64">
        <f>VLOOKUP($C$37&amp;"-"&amp;B43,Apoio!$A:$D,4,FALSE)</f>
        <v>0.1</v>
      </c>
      <c r="D43" s="56">
        <f t="shared" ref="D43:D46" si="0">C43*$C$38</f>
        <v>75</v>
      </c>
    </row>
    <row r="44" spans="2:5" x14ac:dyDescent="0.25">
      <c r="B44" t="s">
        <v>27</v>
      </c>
      <c r="C44" s="64">
        <f>VLOOKUP($C$37&amp;"-"&amp;B44,Apoio!$A:$D,4,FALSE)</f>
        <v>0.1</v>
      </c>
      <c r="D44" s="56">
        <f t="shared" si="0"/>
        <v>75</v>
      </c>
    </row>
    <row r="45" spans="2:5" x14ac:dyDescent="0.25">
      <c r="B45" t="s">
        <v>28</v>
      </c>
      <c r="C45" s="64">
        <f>VLOOKUP($C$37&amp;"-"&amp;B45,Apoio!$A:$D,4,FALSE)</f>
        <v>0</v>
      </c>
      <c r="D45" s="56">
        <f t="shared" si="0"/>
        <v>0</v>
      </c>
    </row>
    <row r="46" spans="2:5" x14ac:dyDescent="0.25">
      <c r="B46" t="s">
        <v>29</v>
      </c>
      <c r="C46" s="64">
        <f>VLOOKUP($C$37&amp;"-"&amp;B46,Apoio!$A:$D,4,FALSE)</f>
        <v>0</v>
      </c>
      <c r="D46" s="56">
        <f t="shared" si="0"/>
        <v>0</v>
      </c>
    </row>
    <row r="47" spans="2:5" x14ac:dyDescent="0.25">
      <c r="B47" s="57" t="s">
        <v>35</v>
      </c>
      <c r="C47" s="57"/>
      <c r="D47" s="58">
        <f>SUM(D41:D46)</f>
        <v>750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</sheetData>
  <sheetProtection sheet="1" objects="1" scenarios="1"/>
  <mergeCells count="13">
    <mergeCell ref="D38:E38"/>
    <mergeCell ref="B32:C32"/>
    <mergeCell ref="B33:C33"/>
    <mergeCell ref="B31:C31"/>
    <mergeCell ref="B29:D30"/>
    <mergeCell ref="B22:C22"/>
    <mergeCell ref="B23:C23"/>
    <mergeCell ref="B24:C24"/>
    <mergeCell ref="B25:C25"/>
    <mergeCell ref="B26:C26"/>
    <mergeCell ref="B12:C13"/>
    <mergeCell ref="D12:D13"/>
    <mergeCell ref="B20:D21"/>
  </mergeCells>
  <dataValidations disablePrompts="1" count="1">
    <dataValidation type="list" allowBlank="1" showInputMessage="1" showErrorMessage="1" sqref="C37" xr:uid="{92B97E1D-86EF-4F54-8B65-93C2042EF2A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1CDD-CB90-4E5D-AC05-537D9BBEF5F9}">
  <dimension ref="A4:G22"/>
  <sheetViews>
    <sheetView workbookViewId="0">
      <selection activeCell="A4" sqref="A4:D4"/>
    </sheetView>
  </sheetViews>
  <sheetFormatPr defaultRowHeight="15" x14ac:dyDescent="0.25"/>
  <cols>
    <col min="1" max="1" width="28.42578125" bestFit="1" customWidth="1"/>
    <col min="2" max="3" width="16.140625" bestFit="1" customWidth="1"/>
    <col min="6" max="6" width="15.85546875" bestFit="1" customWidth="1"/>
  </cols>
  <sheetData>
    <row r="4" spans="1:7" x14ac:dyDescent="0.25">
      <c r="A4" s="57" t="s">
        <v>32</v>
      </c>
      <c r="B4" s="65" t="s">
        <v>18</v>
      </c>
      <c r="C4" s="65" t="s">
        <v>21</v>
      </c>
      <c r="D4" s="65" t="s">
        <v>31</v>
      </c>
    </row>
    <row r="5" spans="1:7" x14ac:dyDescent="0.25">
      <c r="A5" t="str">
        <f>B5&amp;"-"&amp;C5</f>
        <v>Conservador-Papel</v>
      </c>
      <c r="B5" t="s">
        <v>30</v>
      </c>
      <c r="C5" t="s">
        <v>24</v>
      </c>
      <c r="D5" s="60">
        <v>0.3</v>
      </c>
    </row>
    <row r="6" spans="1:7" x14ac:dyDescent="0.25">
      <c r="A6" t="str">
        <f t="shared" ref="A6:A22" si="0">B6&amp;"-"&amp;C6</f>
        <v>Conservador-Tijolo</v>
      </c>
      <c r="B6" t="s">
        <v>30</v>
      </c>
      <c r="C6" t="s">
        <v>25</v>
      </c>
      <c r="D6" s="60">
        <v>0.5</v>
      </c>
      <c r="G6" t="s">
        <v>31</v>
      </c>
    </row>
    <row r="7" spans="1:7" x14ac:dyDescent="0.25">
      <c r="A7" t="str">
        <f t="shared" si="0"/>
        <v>Conservador-Híbridos</v>
      </c>
      <c r="B7" t="s">
        <v>30</v>
      </c>
      <c r="C7" t="s">
        <v>26</v>
      </c>
      <c r="D7" s="60">
        <v>0.1</v>
      </c>
      <c r="F7" s="62" t="s">
        <v>34</v>
      </c>
      <c r="G7" s="63">
        <f>VLOOKUP(F7,$A:$D,4,)</f>
        <v>0.4</v>
      </c>
    </row>
    <row r="8" spans="1:7" x14ac:dyDescent="0.25">
      <c r="A8" t="str">
        <f t="shared" si="0"/>
        <v>Conservador-FOFs</v>
      </c>
      <c r="B8" t="s">
        <v>30</v>
      </c>
      <c r="C8" t="s">
        <v>27</v>
      </c>
      <c r="D8" s="60">
        <v>0.1</v>
      </c>
    </row>
    <row r="9" spans="1:7" x14ac:dyDescent="0.25">
      <c r="A9" t="str">
        <f t="shared" si="0"/>
        <v>Conservador-Desenvolvimento</v>
      </c>
      <c r="B9" t="s">
        <v>30</v>
      </c>
      <c r="C9" t="s">
        <v>28</v>
      </c>
      <c r="D9" s="60">
        <v>0</v>
      </c>
    </row>
    <row r="10" spans="1:7" x14ac:dyDescent="0.25">
      <c r="A10" t="str">
        <f t="shared" si="0"/>
        <v>Conservador-Hotelarias</v>
      </c>
      <c r="B10" s="59" t="s">
        <v>30</v>
      </c>
      <c r="C10" s="59" t="s">
        <v>29</v>
      </c>
      <c r="D10" s="61">
        <v>0</v>
      </c>
    </row>
    <row r="11" spans="1:7" x14ac:dyDescent="0.25">
      <c r="A11" t="str">
        <f t="shared" si="0"/>
        <v>Moderado-Papel</v>
      </c>
      <c r="B11" t="s">
        <v>33</v>
      </c>
      <c r="C11" t="s">
        <v>24</v>
      </c>
      <c r="D11" s="60">
        <v>0.32</v>
      </c>
    </row>
    <row r="12" spans="1:7" x14ac:dyDescent="0.25">
      <c r="A12" t="str">
        <f t="shared" si="0"/>
        <v>Moderado-Tijolo</v>
      </c>
      <c r="B12" t="s">
        <v>33</v>
      </c>
      <c r="C12" t="s">
        <v>25</v>
      </c>
      <c r="D12" s="60">
        <v>0.4</v>
      </c>
    </row>
    <row r="13" spans="1:7" x14ac:dyDescent="0.25">
      <c r="A13" t="str">
        <f t="shared" si="0"/>
        <v>Moderado-Híbridos</v>
      </c>
      <c r="B13" t="s">
        <v>33</v>
      </c>
      <c r="C13" t="s">
        <v>26</v>
      </c>
      <c r="D13" s="60">
        <v>0.08</v>
      </c>
    </row>
    <row r="14" spans="1:7" x14ac:dyDescent="0.25">
      <c r="A14" t="str">
        <f t="shared" si="0"/>
        <v>Moderado-FOFs</v>
      </c>
      <c r="B14" t="s">
        <v>33</v>
      </c>
      <c r="C14" t="s">
        <v>27</v>
      </c>
      <c r="D14" s="60">
        <v>0.1</v>
      </c>
    </row>
    <row r="15" spans="1:7" x14ac:dyDescent="0.25">
      <c r="A15" t="str">
        <f t="shared" si="0"/>
        <v>Moderado-Desenvolvimento</v>
      </c>
      <c r="B15" t="s">
        <v>33</v>
      </c>
      <c r="C15" t="s">
        <v>28</v>
      </c>
      <c r="D15" s="60">
        <v>0.05</v>
      </c>
    </row>
    <row r="16" spans="1:7" x14ac:dyDescent="0.25">
      <c r="A16" s="59" t="str">
        <f t="shared" si="0"/>
        <v>Moderado-Hotelarias</v>
      </c>
      <c r="B16" s="59" t="s">
        <v>33</v>
      </c>
      <c r="C16" s="59" t="s">
        <v>29</v>
      </c>
      <c r="D16" s="61">
        <v>0.05</v>
      </c>
    </row>
    <row r="17" spans="1:4" x14ac:dyDescent="0.25">
      <c r="A17" t="str">
        <f t="shared" si="0"/>
        <v>Agressivo-Papel</v>
      </c>
      <c r="B17" t="s">
        <v>19</v>
      </c>
      <c r="C17" t="s">
        <v>24</v>
      </c>
      <c r="D17" s="60">
        <v>0.5</v>
      </c>
    </row>
    <row r="18" spans="1:4" x14ac:dyDescent="0.25">
      <c r="A18" t="str">
        <f t="shared" si="0"/>
        <v>Agressivo-Tijolo</v>
      </c>
      <c r="B18" t="s">
        <v>19</v>
      </c>
      <c r="C18" t="s">
        <v>25</v>
      </c>
      <c r="D18" s="60">
        <v>0.1</v>
      </c>
    </row>
    <row r="19" spans="1:4" x14ac:dyDescent="0.25">
      <c r="A19" t="str">
        <f t="shared" si="0"/>
        <v>Agressivo-Híbridos</v>
      </c>
      <c r="B19" t="s">
        <v>19</v>
      </c>
      <c r="C19" t="s">
        <v>26</v>
      </c>
      <c r="D19" s="60">
        <v>0.05</v>
      </c>
    </row>
    <row r="20" spans="1:4" x14ac:dyDescent="0.25">
      <c r="A20" t="str">
        <f t="shared" si="0"/>
        <v>Agressivo-FOFs</v>
      </c>
      <c r="B20" t="s">
        <v>19</v>
      </c>
      <c r="C20" t="s">
        <v>27</v>
      </c>
      <c r="D20" s="60">
        <v>0.05</v>
      </c>
    </row>
    <row r="21" spans="1:4" x14ac:dyDescent="0.25">
      <c r="A21" t="str">
        <f t="shared" si="0"/>
        <v>Agressivo-Desenvolvimento</v>
      </c>
      <c r="B21" t="s">
        <v>19</v>
      </c>
      <c r="C21" t="s">
        <v>28</v>
      </c>
      <c r="D21" s="60">
        <v>0.2</v>
      </c>
    </row>
    <row r="22" spans="1:4" x14ac:dyDescent="0.25">
      <c r="A22" t="str">
        <f t="shared" si="0"/>
        <v>Agressivo-Hotelarias</v>
      </c>
      <c r="B22" t="s">
        <v>19</v>
      </c>
      <c r="C22" t="s">
        <v>29</v>
      </c>
      <c r="D22" s="6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Projeto investimento</vt:lpstr>
      <vt:lpstr>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Palmeira</dc:creator>
  <cp:lastModifiedBy>Lucas Palmeira</cp:lastModifiedBy>
  <dcterms:created xsi:type="dcterms:W3CDTF">2025-06-16T16:33:01Z</dcterms:created>
  <dcterms:modified xsi:type="dcterms:W3CDTF">2025-06-16T20:44:12Z</dcterms:modified>
</cp:coreProperties>
</file>