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ela Vallejos\Downloads\"/>
    </mc:Choice>
  </mc:AlternateContent>
  <xr:revisionPtr revIDLastSave="0" documentId="13_ncr:1_{293CF5B0-458A-4F64-BFC4-06FCC2778BE6}" xr6:coauthVersionLast="47" xr6:coauthVersionMax="47" xr10:uidLastSave="{00000000-0000-0000-0000-000000000000}"/>
  <bookViews>
    <workbookView xWindow="-120" yWindow="-120" windowWidth="20730" windowHeight="11040" xr2:uid="{88E8DCDE-DDD3-4D68-BB77-54A335576B92}"/>
  </bookViews>
  <sheets>
    <sheet name="Formatos Inventarios y balances" sheetId="1" r:id="rId1"/>
    <sheet name="Formato 7.1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S21" i="1" l="1"/>
  <c r="HS20" i="1"/>
  <c r="HS19" i="1"/>
  <c r="HX21" i="1"/>
  <c r="HX20" i="1"/>
  <c r="HX19" i="1"/>
  <c r="HX18" i="1"/>
  <c r="HX17" i="1"/>
  <c r="HX15" i="1"/>
  <c r="HX14" i="1"/>
  <c r="HS16" i="1"/>
  <c r="HS15" i="1"/>
  <c r="HS14" i="1"/>
  <c r="HS13" i="1"/>
  <c r="HX11" i="1"/>
  <c r="HX6" i="1"/>
  <c r="HX7" i="1"/>
  <c r="HX8" i="1"/>
  <c r="HX9" i="1"/>
  <c r="HX10" i="1"/>
  <c r="HZ10" i="1"/>
  <c r="HZ9" i="1"/>
  <c r="HS11" i="1"/>
  <c r="HS10" i="1"/>
  <c r="HS9" i="1"/>
  <c r="HS8" i="1"/>
  <c r="HS7" i="1"/>
  <c r="HS6" i="1"/>
  <c r="HS5" i="1"/>
  <c r="HK22" i="1"/>
  <c r="HL22" i="1"/>
  <c r="HL20" i="1"/>
  <c r="HL19" i="1"/>
  <c r="HI6" i="1"/>
  <c r="HI8" i="1"/>
  <c r="HK20" i="1"/>
  <c r="HK19" i="1"/>
  <c r="HI20" i="1"/>
  <c r="HI19" i="1"/>
  <c r="HH19" i="1"/>
  <c r="HH20" i="1"/>
  <c r="HK16" i="1"/>
  <c r="HJ14" i="1"/>
  <c r="HJ13" i="1"/>
  <c r="HE30" i="1"/>
  <c r="HF30" i="1"/>
  <c r="HE28" i="1"/>
  <c r="HE27" i="1"/>
  <c r="HF28" i="1"/>
  <c r="HF27" i="1"/>
  <c r="HD28" i="1"/>
  <c r="HD27" i="1"/>
  <c r="HB28" i="1"/>
  <c r="HB27" i="1"/>
  <c r="HA28" i="1"/>
  <c r="HA27" i="1"/>
  <c r="HE23" i="1"/>
  <c r="HE22" i="1"/>
  <c r="HE21" i="1"/>
  <c r="HE20" i="1"/>
  <c r="HE19" i="1"/>
  <c r="GW31" i="1"/>
  <c r="GW28" i="1"/>
  <c r="GU28" i="1"/>
  <c r="GV17" i="1"/>
  <c r="GV25" i="1"/>
  <c r="GV23" i="1"/>
  <c r="GV22" i="1"/>
  <c r="GW16" i="1"/>
  <c r="GX14" i="1"/>
  <c r="GX13" i="1"/>
  <c r="GX12" i="1"/>
  <c r="GX11" i="1"/>
  <c r="GX10" i="1"/>
  <c r="GV14" i="1"/>
  <c r="GV13" i="1"/>
  <c r="GV12" i="1"/>
  <c r="GV11" i="1"/>
  <c r="GV10" i="1"/>
  <c r="GT14" i="1"/>
  <c r="GT13" i="1"/>
  <c r="GT12" i="1"/>
  <c r="GT11" i="1"/>
  <c r="GT10" i="1"/>
  <c r="GQ22" i="1"/>
  <c r="GQ19" i="1"/>
  <c r="GQ18" i="1"/>
  <c r="GP19" i="1"/>
  <c r="GP18" i="1"/>
  <c r="GM19" i="1"/>
  <c r="GM18" i="1"/>
  <c r="GL19" i="1"/>
  <c r="GL18" i="1"/>
  <c r="GK19" i="1"/>
  <c r="GK18" i="1"/>
  <c r="GN14" i="1"/>
  <c r="GN12" i="1"/>
  <c r="GN11" i="1"/>
  <c r="GJ22" i="1"/>
  <c r="GJ19" i="1"/>
  <c r="GJ18" i="1"/>
  <c r="GI19" i="1"/>
  <c r="GI18" i="1"/>
  <c r="GF19" i="1"/>
  <c r="GF18" i="1"/>
  <c r="GE19" i="1"/>
  <c r="GE18" i="1"/>
  <c r="GD19" i="1"/>
  <c r="GD18" i="1"/>
  <c r="GG14" i="1"/>
  <c r="GG12" i="1"/>
  <c r="GG11" i="1"/>
  <c r="G25" i="2"/>
  <c r="I25" i="2"/>
  <c r="J25" i="2"/>
  <c r="L25" i="2"/>
  <c r="S25" i="2"/>
  <c r="T25" i="2"/>
  <c r="U25" i="2"/>
  <c r="W25" i="2"/>
  <c r="Y25" i="2"/>
  <c r="GA21" i="1"/>
  <c r="GB19" i="1"/>
  <c r="GB18" i="1"/>
  <c r="GA19" i="1"/>
  <c r="GA18" i="1"/>
  <c r="FZ19" i="1"/>
  <c r="FZ18" i="1"/>
  <c r="FY19" i="1"/>
  <c r="FY18" i="1"/>
  <c r="FX19" i="1"/>
  <c r="FX18" i="1"/>
  <c r="FY14" i="1"/>
  <c r="FY12" i="1"/>
  <c r="FY11" i="1"/>
  <c r="G7" i="2"/>
  <c r="G6" i="2"/>
  <c r="G5" i="2"/>
  <c r="G4" i="2"/>
  <c r="Y16" i="2"/>
  <c r="Y15" i="2"/>
  <c r="Y14" i="2"/>
  <c r="Y13" i="2"/>
  <c r="W16" i="2"/>
  <c r="W15" i="2"/>
  <c r="W14" i="2"/>
  <c r="W13" i="2"/>
  <c r="U16" i="2"/>
  <c r="T16" i="2"/>
  <c r="T15" i="2"/>
  <c r="T14" i="2"/>
  <c r="T13" i="2"/>
  <c r="S16" i="2"/>
  <c r="S14" i="2"/>
  <c r="S13" i="2"/>
  <c r="R16" i="2"/>
  <c r="R15" i="2"/>
  <c r="R14" i="2"/>
  <c r="R13" i="2"/>
  <c r="O16" i="2"/>
  <c r="O15" i="2"/>
  <c r="O14" i="2"/>
  <c r="O13" i="2"/>
  <c r="N16" i="2"/>
  <c r="N15" i="2"/>
  <c r="N14" i="2"/>
  <c r="N13" i="2"/>
  <c r="P16" i="2"/>
  <c r="P15" i="2"/>
  <c r="P14" i="2"/>
  <c r="P13" i="2"/>
  <c r="L15" i="2"/>
  <c r="L14" i="2"/>
  <c r="L16" i="2"/>
  <c r="J16" i="2"/>
  <c r="L13" i="2"/>
  <c r="K13" i="2"/>
  <c r="J13" i="2"/>
  <c r="I13" i="2"/>
  <c r="G16" i="2"/>
  <c r="G15" i="2"/>
  <c r="G14" i="2"/>
  <c r="G13" i="2"/>
  <c r="F15" i="2"/>
  <c r="F13" i="2"/>
  <c r="E16" i="2"/>
  <c r="E15" i="2"/>
  <c r="E13" i="2"/>
  <c r="D16" i="2"/>
  <c r="D15" i="2"/>
  <c r="D13" i="2"/>
  <c r="C16" i="2"/>
  <c r="C15" i="2"/>
  <c r="C14" i="2"/>
  <c r="C13" i="2"/>
  <c r="FU23" i="1"/>
  <c r="FU20" i="1"/>
  <c r="FT20" i="1"/>
  <c r="FS20" i="1"/>
  <c r="FR20" i="1"/>
  <c r="FU19" i="1"/>
  <c r="FT19" i="1"/>
  <c r="FS19" i="1"/>
  <c r="FR19" i="1"/>
  <c r="FQ12" i="1"/>
  <c r="FQ11" i="1"/>
  <c r="FL23" i="1"/>
  <c r="FK23" i="1"/>
  <c r="FL20" i="1"/>
  <c r="FK19" i="1"/>
  <c r="FL18" i="1"/>
  <c r="FJ13" i="1"/>
  <c r="FJ12" i="1"/>
  <c r="EU23" i="1"/>
  <c r="ET23" i="1"/>
  <c r="ES23" i="1"/>
  <c r="EU20" i="1"/>
  <c r="ET20" i="1"/>
  <c r="ES20" i="1"/>
  <c r="ER20" i="1"/>
  <c r="EO20" i="1"/>
  <c r="EU19" i="1"/>
  <c r="ET19" i="1"/>
  <c r="ES19" i="1"/>
  <c r="ER19" i="1"/>
  <c r="EP19" i="1"/>
  <c r="EO19" i="1"/>
  <c r="ES10" i="1"/>
  <c r="EQ10" i="1"/>
  <c r="ER15" i="1"/>
  <c r="EU6" i="1"/>
  <c r="ES6" i="1"/>
  <c r="EK21" i="1"/>
  <c r="EJ19" i="1"/>
  <c r="EM16" i="1"/>
  <c r="EM15" i="1"/>
  <c r="EM14" i="1"/>
  <c r="EI11" i="1"/>
  <c r="EI9" i="1"/>
  <c r="ED43" i="1"/>
  <c r="EB43" i="1"/>
  <c r="DZ41" i="1"/>
  <c r="DZ40" i="1"/>
  <c r="ED34" i="1"/>
  <c r="ED33" i="1"/>
  <c r="ED32" i="1"/>
  <c r="ED31" i="1"/>
  <c r="EB33" i="1"/>
  <c r="EB32" i="1"/>
  <c r="EB31" i="1"/>
  <c r="DZ28" i="1"/>
  <c r="DZ27" i="1"/>
  <c r="EA19" i="1"/>
  <c r="EA18" i="1"/>
  <c r="EA17" i="1"/>
  <c r="EB14" i="1"/>
  <c r="DZ14" i="1"/>
  <c r="DX14" i="1"/>
  <c r="EB8" i="1"/>
  <c r="EC6" i="1"/>
  <c r="EC5" i="1"/>
  <c r="EC4" i="1"/>
  <c r="EB4" i="1"/>
  <c r="EB6" i="1" s="1"/>
  <c r="EA6" i="1"/>
  <c r="EA5" i="1"/>
  <c r="EA4" i="1"/>
  <c r="DZ6" i="1"/>
  <c r="DZ5" i="1"/>
  <c r="DZ4" i="1"/>
  <c r="DY6" i="1"/>
  <c r="DY5" i="1"/>
  <c r="DY4" i="1"/>
  <c r="DU26" i="1"/>
  <c r="DV37" i="1"/>
  <c r="DV36" i="1"/>
  <c r="DV35" i="1"/>
  <c r="DV34" i="1"/>
  <c r="DT36" i="1"/>
  <c r="DT35" i="1"/>
  <c r="DT34" i="1"/>
  <c r="DQ32" i="1"/>
  <c r="DQ30" i="1"/>
  <c r="DR24" i="1"/>
  <c r="DV22" i="1"/>
  <c r="DV21" i="1"/>
  <c r="DT21" i="1"/>
  <c r="DV20" i="1"/>
  <c r="DT20" i="1"/>
  <c r="DV19" i="1"/>
  <c r="DT19" i="1"/>
  <c r="DQ17" i="1"/>
  <c r="DQ15" i="1"/>
  <c r="DN25" i="1"/>
  <c r="DM25" i="1"/>
  <c r="DN22" i="1"/>
  <c r="DN21" i="1"/>
  <c r="DM21" i="1"/>
  <c r="DL22" i="1"/>
  <c r="DL21" i="1"/>
  <c r="DK22" i="1"/>
  <c r="DK21" i="1"/>
  <c r="DJ22" i="1"/>
  <c r="DJ21" i="1"/>
  <c r="DI22" i="1"/>
  <c r="DI21" i="1"/>
  <c r="DH22" i="1"/>
  <c r="DH21" i="1"/>
  <c r="DG22" i="1"/>
  <c r="DG21" i="1"/>
  <c r="DE22" i="1"/>
  <c r="DE21" i="1"/>
  <c r="CK20" i="1"/>
  <c r="CK19" i="1"/>
  <c r="CK18" i="1"/>
  <c r="CJ20" i="1"/>
  <c r="CL20" i="1" s="1"/>
  <c r="CJ19" i="1"/>
  <c r="CL19" i="1" s="1"/>
  <c r="CJ18" i="1"/>
  <c r="CL18" i="1" s="1"/>
  <c r="CH20" i="1"/>
  <c r="CH19" i="1"/>
  <c r="CH18" i="1"/>
  <c r="CD20" i="1"/>
  <c r="CD19" i="1"/>
  <c r="CD18" i="1"/>
  <c r="CA19" i="1"/>
  <c r="CA22" i="1" s="1"/>
  <c r="BZ19" i="1"/>
  <c r="BY19" i="1"/>
  <c r="BW19" i="1"/>
  <c r="BV19" i="1"/>
  <c r="BT19" i="1"/>
  <c r="BX14" i="1"/>
  <c r="CG13" i="1" s="1"/>
  <c r="BI22" i="1"/>
  <c r="BI21" i="1"/>
  <c r="BH22" i="1"/>
  <c r="BH21" i="1"/>
  <c r="BH25" i="1" s="1"/>
  <c r="BF22" i="1"/>
  <c r="BF21" i="1"/>
  <c r="BE22" i="1"/>
  <c r="BE21" i="1"/>
  <c r="BC22" i="1"/>
  <c r="BC21" i="1"/>
  <c r="AO20" i="1"/>
  <c r="AO19" i="1"/>
  <c r="AN20" i="1"/>
  <c r="AN23" i="1" s="1"/>
  <c r="AN19" i="1"/>
  <c r="AL20" i="1"/>
  <c r="AL19" i="1"/>
  <c r="AK20" i="1"/>
  <c r="AK19" i="1"/>
  <c r="AI20" i="1"/>
  <c r="AI19" i="1"/>
  <c r="AF13" i="1"/>
  <c r="AF12" i="1"/>
  <c r="AF11" i="1"/>
  <c r="AC12" i="1"/>
  <c r="AC11" i="1"/>
  <c r="AA13" i="1"/>
  <c r="AA12" i="1"/>
  <c r="AA11" i="1"/>
  <c r="Z12" i="1"/>
  <c r="Z11" i="1"/>
  <c r="X13" i="1"/>
  <c r="X12" i="1"/>
  <c r="X11" i="1"/>
  <c r="Q30" i="1"/>
  <c r="AC13" i="1" s="1"/>
  <c r="Q27" i="1"/>
  <c r="P27" i="1"/>
  <c r="O27" i="1"/>
  <c r="Q26" i="1"/>
  <c r="O26" i="1"/>
  <c r="H22" i="1"/>
  <c r="H21" i="1"/>
  <c r="G22" i="1"/>
  <c r="F22" i="1"/>
  <c r="D22" i="1"/>
  <c r="C22" i="1"/>
  <c r="D21" i="1"/>
  <c r="C21" i="1"/>
  <c r="G21" i="1"/>
  <c r="F21" i="1"/>
  <c r="G20" i="1"/>
  <c r="G19" i="1"/>
  <c r="F20" i="1"/>
  <c r="F19" i="1"/>
  <c r="H20" i="1"/>
  <c r="H19" i="1"/>
  <c r="H25" i="1" s="1"/>
  <c r="GZ9" i="1"/>
  <c r="AC16" i="1" l="1"/>
  <c r="CL22" i="1"/>
  <c r="R11" i="1"/>
  <c r="Z13" i="1" s="1"/>
  <c r="AK15" i="1" l="1"/>
  <c r="AK13" i="1"/>
  <c r="AK12" i="1"/>
  <c r="HH5" i="1"/>
  <c r="HH7" i="1"/>
  <c r="HL5" i="1"/>
  <c r="HC17" i="1"/>
  <c r="HC14" i="1"/>
  <c r="HE6" i="1"/>
  <c r="HL7" i="1" l="1"/>
  <c r="HC15" i="1" l="1"/>
  <c r="ED14" i="1" l="1"/>
  <c r="DH4" i="1"/>
  <c r="BX4" i="1"/>
  <c r="BE16" i="1"/>
  <c r="BE14" i="1"/>
  <c r="BX12" i="1" s="1"/>
  <c r="CG11" i="1" s="1"/>
  <c r="BC5" i="1"/>
  <c r="BE13" i="1"/>
</calcChain>
</file>

<file path=xl/sharedStrings.xml><?xml version="1.0" encoding="utf-8"?>
<sst xmlns="http://schemas.openxmlformats.org/spreadsheetml/2006/main" count="1105" uniqueCount="699">
  <si>
    <t>FORMATOS QUE CONFORMAN EL LIBRO DE INVENTARIOS Y BALANCES</t>
  </si>
  <si>
    <t>La empresa</t>
  </si>
  <si>
    <t>al inicio del año</t>
  </si>
  <si>
    <t>a. El</t>
  </si>
  <si>
    <t>le presta dinero en efectivo por</t>
  </si>
  <si>
    <t>a un proveedor de la empresa llamado</t>
  </si>
  <si>
    <t>Miguel Lopez Aguilar</t>
  </si>
  <si>
    <t>b. A la fecha 31 de diciembre la empresa</t>
  </si>
  <si>
    <t>Arequipa S.A.</t>
  </si>
  <si>
    <t>con RUC N°</t>
  </si>
  <si>
    <t>adeuda un interés de</t>
  </si>
  <si>
    <t>contraída el</t>
  </si>
  <si>
    <t>Formato 3.5.- DETALLE DE LA CUENTA 16 CUENTAS POR COBRAR DIVERSAS-TERCEROS</t>
  </si>
  <si>
    <t>EJERCICIO</t>
  </si>
  <si>
    <t>RUC</t>
  </si>
  <si>
    <t>APELLIDOS Y NOMBRES</t>
  </si>
  <si>
    <t>DENOMINACIÓN O RAZÓN SOCIAL</t>
  </si>
  <si>
    <t>INFORMACIÓN DEL ACCIONISTA, SOCIO O PERSONAL</t>
  </si>
  <si>
    <t>DOCUMENTO DE IDENTIDAD</t>
  </si>
  <si>
    <t>NÚMERO</t>
  </si>
  <si>
    <t>APELLIDOS Y NOMBRES DENOMINACIÓN O RAZÓN SOCIAL</t>
  </si>
  <si>
    <t>MONTO DE LA CUENTA POR COBRAR</t>
  </si>
  <si>
    <t>FECHA DE EMISIÓN DEL COMPROBANTE DE PAGO</t>
  </si>
  <si>
    <t>CODIGO</t>
  </si>
  <si>
    <t>DENOMINACIÓN</t>
  </si>
  <si>
    <t>CUENTA CONTABLE DIVISIONARIA</t>
  </si>
  <si>
    <t>TIPO</t>
  </si>
  <si>
    <t>Tabla 2</t>
  </si>
  <si>
    <t>TABLA 2: TIPO DE DOCUMENTO DE IDENTIDAD</t>
  </si>
  <si>
    <t>N°</t>
  </si>
  <si>
    <t>OTROS TIPOS DE DOCUMENTOS</t>
  </si>
  <si>
    <t>CARNET DE EXTRANJERIA</t>
  </si>
  <si>
    <t>REGISTRO ÚNICO DE CONTRIBUYENTES</t>
  </si>
  <si>
    <t>PASAPORTE</t>
  </si>
  <si>
    <t>DESCRIPCIÓN</t>
  </si>
  <si>
    <t>00</t>
  </si>
  <si>
    <t>01</t>
  </si>
  <si>
    <t>02</t>
  </si>
  <si>
    <t>06</t>
  </si>
  <si>
    <t>07</t>
  </si>
  <si>
    <t>identificado con DNI N°</t>
  </si>
  <si>
    <t>DNI</t>
  </si>
  <si>
    <t>DOCUMENTO NACIONAL DE IDENTIDAD</t>
  </si>
  <si>
    <t>SALDO TOTAL</t>
  </si>
  <si>
    <t>GERENTE</t>
  </si>
  <si>
    <t>CONTADOR</t>
  </si>
  <si>
    <t>Con RUC N°</t>
  </si>
  <si>
    <t>obtiene la siguiente información</t>
  </si>
  <si>
    <t>correspondiente al año</t>
  </si>
  <si>
    <t>Horizonte S.A.</t>
  </si>
  <si>
    <t>obtiene la siguiente información correspondiente al año</t>
  </si>
  <si>
    <t>referente a la cuenta 19 Estimación de cuentas de cobranza dudosa.</t>
  </si>
  <si>
    <t>a. Al finalizar el ejercicio contable la empresa</t>
  </si>
  <si>
    <t>determina que la cliente</t>
  </si>
  <si>
    <t>Maria Prado Lopez</t>
  </si>
  <si>
    <t>con DNI N°</t>
  </si>
  <si>
    <t>02493246</t>
  </si>
  <si>
    <t>adeuda</t>
  </si>
  <si>
    <t>según letra</t>
  </si>
  <si>
    <t>004</t>
  </si>
  <si>
    <t>de fecha</t>
  </si>
  <si>
    <t>001-432</t>
  </si>
  <si>
    <t>factura</t>
  </si>
  <si>
    <t>correspondiente a una venta realizada con</t>
  </si>
  <si>
    <t>; pese a las multiples notificaciones el</t>
  </si>
  <si>
    <t>cliente incumple con pagar su deuda por lo que la empresa decide provisionarla.</t>
  </si>
  <si>
    <t>Formato 3.6.- SALDO DE LA CUENTA ESTIMACIÓN PARA CUENTAS DE COBRANZA DUDOSA</t>
  </si>
  <si>
    <t>INFORMACIÓN DE LOS DEUDORES</t>
  </si>
  <si>
    <t>TIPO (TABLA 2)</t>
  </si>
  <si>
    <t>APELLIDOS Y NOMBRES, DENOMINACIÓN O RAZÓN SOCIAL</t>
  </si>
  <si>
    <t>CUENTA POR COBRAR PROVISIONADA</t>
  </si>
  <si>
    <t>NÚMERO DEL DOCUMENTO</t>
  </si>
  <si>
    <t>FECHA DE EMISIÓN DEL COMPROBANTE DE PAGO O FECHA DE INICIO DE LA OPERACIÓN</t>
  </si>
  <si>
    <t>MONTO</t>
  </si>
  <si>
    <t>Saldo</t>
  </si>
  <si>
    <t>según el método de Valuación Costo Promedio.</t>
  </si>
  <si>
    <t>a. Posee</t>
  </si>
  <si>
    <t>refrigeradoras 'Faeda'</t>
  </si>
  <si>
    <t>a un costo unitario de</t>
  </si>
  <si>
    <t>b. Posee</t>
  </si>
  <si>
    <t>televisores 'Sony'</t>
  </si>
  <si>
    <t>c. Posee</t>
  </si>
  <si>
    <t>licuadoras 'Oster'</t>
  </si>
  <si>
    <t>FORMATO 3.7.- SALDO DE LA CUENTA 20 MERCADERÍAS</t>
  </si>
  <si>
    <t>CÓDIGO DE LA EXISTENCIA</t>
  </si>
  <si>
    <t>CÓDIGO DE UNIDAD DE MEDIDA (TABLA 6)</t>
  </si>
  <si>
    <t>CANTIDAD</t>
  </si>
  <si>
    <t>COSTO UNITARIO</t>
  </si>
  <si>
    <t>COSTO TOTAL</t>
  </si>
  <si>
    <t>TIPO DE EXISTENCIA (TABLA 5)</t>
  </si>
  <si>
    <t xml:space="preserve">del período </t>
  </si>
  <si>
    <t>realiza un inventario de sus mercaderías obteniendo el siguiente resultado para el inicio</t>
  </si>
  <si>
    <t>TABLA 5: TIPO DE EXISTENCIA</t>
  </si>
  <si>
    <t>MERCADERÍA</t>
  </si>
  <si>
    <t>PRODUCTO TERMINADO</t>
  </si>
  <si>
    <t>03</t>
  </si>
  <si>
    <t>MATERIAS PRIMAS Y AUXILIARES - MATERIALES</t>
  </si>
  <si>
    <t>04</t>
  </si>
  <si>
    <t>ENVASES Y EMBALAJES</t>
  </si>
  <si>
    <t>05</t>
  </si>
  <si>
    <t>SUMINISTROS DIVERSOS</t>
  </si>
  <si>
    <t>99</t>
  </si>
  <si>
    <t>OTROS (ESPECIFICAR)</t>
  </si>
  <si>
    <t>TABLA 6: CÓDIGO DE LA UNIDAD DE MEDIDA</t>
  </si>
  <si>
    <t>KILOGRAMOS</t>
  </si>
  <si>
    <t>LIBRAS</t>
  </si>
  <si>
    <t>TONELADAS LARGAS</t>
  </si>
  <si>
    <t>TONELADAS MÉTRICAS</t>
  </si>
  <si>
    <t>TONELADAS CORTAS</t>
  </si>
  <si>
    <t>GRAMOS</t>
  </si>
  <si>
    <t>UNIDADES</t>
  </si>
  <si>
    <t>08</t>
  </si>
  <si>
    <t>LITROS</t>
  </si>
  <si>
    <t>09</t>
  </si>
  <si>
    <t>GALONES</t>
  </si>
  <si>
    <t>10</t>
  </si>
  <si>
    <t>BARRILES</t>
  </si>
  <si>
    <t>11</t>
  </si>
  <si>
    <t>LATAS</t>
  </si>
  <si>
    <t>12</t>
  </si>
  <si>
    <t>CAJAS</t>
  </si>
  <si>
    <t>13</t>
  </si>
  <si>
    <t>MILLARES</t>
  </si>
  <si>
    <t>14</t>
  </si>
  <si>
    <t>METROS CÚBICOS</t>
  </si>
  <si>
    <t>15</t>
  </si>
  <si>
    <t>METROS</t>
  </si>
  <si>
    <t>Costo total</t>
  </si>
  <si>
    <t xml:space="preserve">realiza un inventario en sus acciones obteniendo el siguiente resultado inicial para el año </t>
  </si>
  <si>
    <t>la empresa</t>
  </si>
  <si>
    <t>compra</t>
  </si>
  <si>
    <t>LA PRADERA S.A.</t>
  </si>
  <si>
    <t>por lo que se</t>
  </si>
  <si>
    <t>opto por provisionarlas.</t>
  </si>
  <si>
    <t>títulos a</t>
  </si>
  <si>
    <t>COFIDE S.A.</t>
  </si>
  <si>
    <t>APELLIDOS Y NOMBRES O RAZÓN SOCIAL</t>
  </si>
  <si>
    <t>VALOR NOMINAL UNITARIO</t>
  </si>
  <si>
    <t>PROVISIÓN TOTAL</t>
  </si>
  <si>
    <t>TOTAL NETO</t>
  </si>
  <si>
    <t>TÍTULO</t>
  </si>
  <si>
    <t>VALOR EN LIBROS</t>
  </si>
  <si>
    <t xml:space="preserve">c/u, perteneciente a la empresa </t>
  </si>
  <si>
    <t>. Al finalizar el ciclo</t>
  </si>
  <si>
    <t>a un valor nominal de</t>
  </si>
  <si>
    <t>acciones</t>
  </si>
  <si>
    <t>permanencen invaribles.</t>
  </si>
  <si>
    <t>bonos</t>
  </si>
  <si>
    <t>Saldo total</t>
  </si>
  <si>
    <t>FORMATO 7.1 REGISTRO DE LOS ACTIVOS FIJOS. DETALLE DE LOS ACTIVOS FIJOS.</t>
  </si>
  <si>
    <t>con RUC</t>
  </si>
  <si>
    <t>al</t>
  </si>
  <si>
    <t>Volvo</t>
  </si>
  <si>
    <t>valorizado en</t>
  </si>
  <si>
    <t>modelo</t>
  </si>
  <si>
    <t>con N° de placa</t>
  </si>
  <si>
    <t>AO-2457</t>
  </si>
  <si>
    <t>Fue comprado el</t>
  </si>
  <si>
    <t>, poniendose en funcionamiento el mismo día de la compra. Se considera una</t>
  </si>
  <si>
    <t>vida util de</t>
  </si>
  <si>
    <t>de depreciación por año). El</t>
  </si>
  <si>
    <t>se cambia</t>
  </si>
  <si>
    <t xml:space="preserve">el motor viejo por uno nuevo valorizado en </t>
  </si>
  <si>
    <t xml:space="preserve">desembolsandose en gastos de instalación </t>
  </si>
  <si>
    <t>Nota: Periodo de estudio es el</t>
  </si>
  <si>
    <t>posee los siguientes activos</t>
  </si>
  <si>
    <t>fijos :</t>
  </si>
  <si>
    <r>
      <rPr>
        <b/>
        <sz val="12"/>
        <color theme="1"/>
        <rFont val="Times New Roman"/>
        <family val="1"/>
      </rPr>
      <t>Cálculos:</t>
    </r>
    <r>
      <rPr>
        <sz val="12"/>
        <color theme="1"/>
        <rFont val="Times New Roman"/>
        <family val="1"/>
      </rPr>
      <t xml:space="preserve"> Empleando el método de</t>
    </r>
  </si>
  <si>
    <t>línea recta</t>
  </si>
  <si>
    <t>tendríamos:</t>
  </si>
  <si>
    <t>Depreciación anual =</t>
  </si>
  <si>
    <t>Depreciación mensual =</t>
  </si>
  <si>
    <t>Depreciación:</t>
  </si>
  <si>
    <t xml:space="preserve">El costo del motor nuevo es de </t>
  </si>
  <si>
    <t xml:space="preserve">lo que permite alargar la vida util del camión en </t>
  </si>
  <si>
    <t>años más a partir del</t>
  </si>
  <si>
    <t>de</t>
  </si>
  <si>
    <t>y una depreciación acumulada al</t>
  </si>
  <si>
    <t>*</t>
  </si>
  <si>
    <t>Valor del motor viejo al</t>
  </si>
  <si>
    <t xml:space="preserve">Valor del activo fijo al </t>
  </si>
  <si>
    <t>Valor del nuevo motor al</t>
  </si>
  <si>
    <t>Valor del activo fijo reparado al</t>
  </si>
  <si>
    <t>Costo</t>
  </si>
  <si>
    <t>Depreciación</t>
  </si>
  <si>
    <t>Valor en libros</t>
  </si>
  <si>
    <t>El nuevo valor del activo reparado al</t>
  </si>
  <si>
    <t>es de</t>
  </si>
  <si>
    <t>Una vez reparado el camión tiene una nueva vida util de</t>
  </si>
  <si>
    <t>por año.</t>
  </si>
  <si>
    <t>Entonces:</t>
  </si>
  <si>
    <t xml:space="preserve"> =</t>
  </si>
  <si>
    <t>Depreciación al</t>
  </si>
  <si>
    <t>La depreciación acumulada sería:</t>
  </si>
  <si>
    <t>Depreciación acumulada al</t>
  </si>
  <si>
    <t>adquiridos el</t>
  </si>
  <si>
    <t>instalandose</t>
  </si>
  <si>
    <t>el mismo día de la compra, fijándose una vida útil de</t>
  </si>
  <si>
    <t>años               (</t>
  </si>
  <si>
    <t>depreciacion anual)</t>
  </si>
  <si>
    <t xml:space="preserve">Depreciación: </t>
  </si>
  <si>
    <t>Samsung</t>
  </si>
  <si>
    <t>valorizada en</t>
  </si>
  <si>
    <t>AS-45</t>
  </si>
  <si>
    <t>fue adquirida el</t>
  </si>
  <si>
    <t>y puesta en funcionamiento el mismo</t>
  </si>
  <si>
    <t>dia de la compra. Se considero una vida útil de</t>
  </si>
  <si>
    <t>N° de serie</t>
  </si>
  <si>
    <t>en</t>
  </si>
  <si>
    <t>poniéndose en funcionamiento el</t>
  </si>
  <si>
    <t>mismo día de la compra, considerándose una vida util de</t>
  </si>
  <si>
    <t>años       (</t>
  </si>
  <si>
    <t>de depreciación anual)</t>
  </si>
  <si>
    <t>El</t>
  </si>
  <si>
    <t>se da de baja la impresora por encontrarse en malas condiciones para su funcionamiento.</t>
  </si>
  <si>
    <t>Cálculos:</t>
  </si>
  <si>
    <t>Nota: Al darse de baja el activo fijo el</t>
  </si>
  <si>
    <t>tiene una depreciación acumulada nula.</t>
  </si>
  <si>
    <t>Valor del camion al</t>
  </si>
  <si>
    <t>Se determina que el motor viejo (sustituido) tiene un costo total de</t>
  </si>
  <si>
    <t>años más por lo que su</t>
  </si>
  <si>
    <t xml:space="preserve">nueva depreciación es del </t>
  </si>
  <si>
    <t>FORMATO 7.1  REGISTRO DE LOS ACTIVOS FIJOS. DETALLE DE LOS ACTIVOS FIJOS.</t>
  </si>
  <si>
    <t>FORMATO 7.1</t>
  </si>
  <si>
    <t>Código del Activo Fijo</t>
  </si>
  <si>
    <t>Cuenta contable del Activo Fijo</t>
  </si>
  <si>
    <t>DETALLE DEL ACTIVO FIJO</t>
  </si>
  <si>
    <t>Saldo inicial</t>
  </si>
  <si>
    <t>Adicciones</t>
  </si>
  <si>
    <t>Deducciones</t>
  </si>
  <si>
    <t>Valor historico del Activo Fijo al 31-12</t>
  </si>
  <si>
    <t>Valor ajustado al 31-12</t>
  </si>
  <si>
    <t>Fecha de adquisición</t>
  </si>
  <si>
    <t>Fecha de inicio del uso del Activo Fijo</t>
  </si>
  <si>
    <t>Porcentaje de depreciación</t>
  </si>
  <si>
    <t>Depreciación acumulada al cierre del ejercicio anterior</t>
  </si>
  <si>
    <t>Depreciación del ejercicio</t>
  </si>
  <si>
    <t>Depreciación del ejercicio relacionada con los retiros y/o bajas</t>
  </si>
  <si>
    <t>Depreciación relacionada con otros ajustes</t>
  </si>
  <si>
    <t>Depreciación acumulada histórica al 31-12</t>
  </si>
  <si>
    <t>Ajuste por inflacion de la depreciación</t>
  </si>
  <si>
    <t>Depreciación acumulada ajustada por inflación</t>
  </si>
  <si>
    <t>Descripción</t>
  </si>
  <si>
    <t>Marca del Activo Fijo</t>
  </si>
  <si>
    <t>Modelo del Activo Fijo</t>
  </si>
  <si>
    <r>
      <t>N</t>
    </r>
    <r>
      <rPr>
        <b/>
        <sz val="8"/>
        <rFont val="Calibri"/>
        <family val="2"/>
      </rPr>
      <t>°</t>
    </r>
    <r>
      <rPr>
        <b/>
        <sz val="8"/>
        <rFont val="Arial"/>
        <family val="2"/>
      </rPr>
      <t xml:space="preserve"> de serie del y/o placa del Activo Fijo</t>
    </r>
  </si>
  <si>
    <t>Adquisiciones Adicciones</t>
  </si>
  <si>
    <t>Mejoras</t>
  </si>
  <si>
    <t>Retiros y/o bajas</t>
  </si>
  <si>
    <t>Otros ajustes</t>
  </si>
  <si>
    <t>Método aplicado</t>
  </si>
  <si>
    <t>N° de documento de autorización</t>
  </si>
  <si>
    <t>TOTAL</t>
  </si>
  <si>
    <t>camión</t>
  </si>
  <si>
    <t xml:space="preserve">PERÍODO </t>
  </si>
  <si>
    <t xml:space="preserve">RUC </t>
  </si>
  <si>
    <t>MÉTODO DE DEPRECIACIÓN</t>
  </si>
  <si>
    <t>:</t>
  </si>
  <si>
    <t>, bajo la cotización de las acciones a</t>
  </si>
  <si>
    <t>económico el</t>
  </si>
  <si>
    <t>b. El</t>
  </si>
  <si>
    <t>cada uno</t>
  </si>
  <si>
    <t xml:space="preserve">pertenecientes a </t>
  </si>
  <si>
    <t>, al finalizar el</t>
  </si>
  <si>
    <t>el valor de</t>
  </si>
  <si>
    <t>los</t>
  </si>
  <si>
    <t>tendríamos :</t>
  </si>
  <si>
    <t>Aplicando la formula de la depreciación en</t>
  </si>
  <si>
    <t>linea recta</t>
  </si>
  <si>
    <r>
      <rPr>
        <b/>
        <sz val="12"/>
        <color rgb="FF00B050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Un pequeño</t>
    </r>
  </si>
  <si>
    <t>tenemos :</t>
  </si>
  <si>
    <t>depreciacion anual). Aplicando la formula de depreciación en</t>
  </si>
  <si>
    <t>Empleando la formula de la depreciación en</t>
  </si>
  <si>
    <t>dicho bien al</t>
  </si>
  <si>
    <t>Todos los valores obtenidos correspondientes al</t>
  </si>
  <si>
    <t>representan valores iniciales</t>
  </si>
  <si>
    <t>por lo que serán tomados en cuenta para el libro de Inventarios y Balances</t>
  </si>
  <si>
    <t>a esa fecha.</t>
  </si>
  <si>
    <t>valorizados en</t>
  </si>
  <si>
    <t>muebles y enseres</t>
  </si>
  <si>
    <r>
      <rPr>
        <b/>
        <sz val="12"/>
        <color rgb="FF00B050"/>
        <rFont val="Times New Roman"/>
        <family val="1"/>
      </rPr>
      <t>B.</t>
    </r>
    <r>
      <rPr>
        <sz val="12"/>
        <color theme="1"/>
        <rFont val="Times New Roman"/>
        <family val="1"/>
      </rPr>
      <t xml:space="preserve"> Posee</t>
    </r>
  </si>
  <si>
    <t>computadora</t>
  </si>
  <si>
    <r>
      <rPr>
        <b/>
        <sz val="12"/>
        <color rgb="FF00B050"/>
        <rFont val="Times New Roman"/>
        <family val="1"/>
      </rPr>
      <t>C.</t>
    </r>
    <r>
      <rPr>
        <sz val="12"/>
        <color theme="1"/>
        <rFont val="Times New Roman"/>
        <family val="1"/>
      </rPr>
      <t xml:space="preserve"> Posee una</t>
    </r>
  </si>
  <si>
    <t>impresora</t>
  </si>
  <si>
    <t>adquirida el</t>
  </si>
  <si>
    <r>
      <rPr>
        <b/>
        <sz val="12"/>
        <color rgb="FF00B050"/>
        <rFont val="Times New Roman"/>
        <family val="1"/>
      </rPr>
      <t xml:space="preserve">D. </t>
    </r>
    <r>
      <rPr>
        <sz val="12"/>
        <color theme="1"/>
        <rFont val="Times New Roman"/>
        <family val="1"/>
      </rPr>
      <t>Posee una</t>
    </r>
  </si>
  <si>
    <t>años              (</t>
  </si>
  <si>
    <t>La impresora es de la marca</t>
  </si>
  <si>
    <t>HP</t>
  </si>
  <si>
    <t xml:space="preserve">modelo </t>
  </si>
  <si>
    <t>Laserjet 1020</t>
  </si>
  <si>
    <t>consigna el siguiente resultado correspondiente al año</t>
  </si>
  <si>
    <t>referente a la cuenta 34 Intangibles.</t>
  </si>
  <si>
    <t>adquiere el uso de</t>
  </si>
  <si>
    <t>Marca</t>
  </si>
  <si>
    <t>de la fábrica Super Fuerte S.A. por</t>
  </si>
  <si>
    <t>Amortización al</t>
  </si>
  <si>
    <t>para fabricar en forma exclusiva  las refrigeradoras Fuerte por</t>
  </si>
  <si>
    <t>años.</t>
  </si>
  <si>
    <t>FORMATO 3.9.- SALDO DE LA CUENTA 34 INTANGIBLES</t>
  </si>
  <si>
    <t>Fecha de inicio de la operación</t>
  </si>
  <si>
    <t>TIPO DE INTANGIBLES (TABLA 7)</t>
  </si>
  <si>
    <t>VALOR CONTABLE DEL INTANGIBLE</t>
  </si>
  <si>
    <t>AMORTIZACIÓN CONTABLE ACUMULADA</t>
  </si>
  <si>
    <t>incurre</t>
  </si>
  <si>
    <t xml:space="preserve">en gastos de investigación de mercado desembolsando </t>
  </si>
  <si>
    <t>VALOR NETO CONTABLE DEL INTANGIBLE</t>
  </si>
  <si>
    <r>
      <t xml:space="preserve">DENOMINACIÓN O RAZÓN SOCIAL  </t>
    </r>
    <r>
      <rPr>
        <b/>
        <sz val="12"/>
        <color theme="1"/>
        <rFont val="Times New Roman"/>
        <family val="1"/>
      </rPr>
      <t xml:space="preserve"> :</t>
    </r>
  </si>
  <si>
    <t>TABLA 7: TIPO DE INTANGIBLE</t>
  </si>
  <si>
    <t>INTANGIBLE ADQUIRIDO</t>
  </si>
  <si>
    <t>INTANGIBLE EN ETAPA DE INVESTIGACIÓN</t>
  </si>
  <si>
    <t>INTANGIBLE EN ETAPA DE DESARROLLO</t>
  </si>
  <si>
    <t>Dichos gastos deben ser amortizados durante</t>
  </si>
  <si>
    <t>en el</t>
  </si>
  <si>
    <t>proyecto</t>
  </si>
  <si>
    <t>obtiene el siguiente resultado correspondiente</t>
  </si>
  <si>
    <t>del año</t>
  </si>
  <si>
    <t>referente a la cuenta 40 tributos, contraprestaciones y aportes al sistema de</t>
  </si>
  <si>
    <t>pensiones y de salud por pagar.</t>
  </si>
  <si>
    <t>FORMATO 3.10.- SALDO DE LA CUENTA 40 TRIBUTOS, CONTRAPRESTACIONES Y APORTES AL</t>
  </si>
  <si>
    <t>SISTEMA DE PENSIONES Y DE SALUD POR PAGAR</t>
  </si>
  <si>
    <t>CÓDIGO</t>
  </si>
  <si>
    <t>DEUDOR</t>
  </si>
  <si>
    <t>ACREEDOR</t>
  </si>
  <si>
    <t>SALDO FINAL</t>
  </si>
  <si>
    <t>CUENTA Y SUBCUENTAS TRIBUTOS POR PAGAR</t>
  </si>
  <si>
    <t>Total</t>
  </si>
  <si>
    <t>al incio del año</t>
  </si>
  <si>
    <t>proporciona la siguiente información correspondiente</t>
  </si>
  <si>
    <t>al año</t>
  </si>
  <si>
    <t>referente a la cuenta 41 Remuneraciones y participaciones por pagar del inventario</t>
  </si>
  <si>
    <t>final establecido.</t>
  </si>
  <si>
    <t>Luis Llanos</t>
  </si>
  <si>
    <t>por</t>
  </si>
  <si>
    <t>Carlos Orellana</t>
  </si>
  <si>
    <t>NUMERO</t>
  </si>
  <si>
    <t>CUENTA Y SUBCUENTA REMUNERACIONES POR PAGAR</t>
  </si>
  <si>
    <t>TRABAJADOR</t>
  </si>
  <si>
    <t>vacaciones</t>
  </si>
  <si>
    <t>al empleado</t>
  </si>
  <si>
    <t>CTS</t>
  </si>
  <si>
    <t>) al director de la empresa</t>
  </si>
  <si>
    <t>FORMATO 3.11.-SALDO DE LA CUENTA 41 REMUNERACIONES Y PARTICIPACIONES POR PAGAR</t>
  </si>
  <si>
    <t>proporciona la siguiente información</t>
  </si>
  <si>
    <t>referente a la cuenta 42 Cuentas por pagar comerciales-terceros :</t>
  </si>
  <si>
    <t>al proveedor</t>
  </si>
  <si>
    <t>Ricardo Torres</t>
  </si>
  <si>
    <t>identificado con RUC</t>
  </si>
  <si>
    <t xml:space="preserve">fecha de emisión </t>
  </si>
  <si>
    <t>Atlantida S.A.</t>
  </si>
  <si>
    <t>FORMATO 3.12.- SALDO DE LA CUENTA 42 CUENTAS POR PAGAR COMERCIALES-TERCEROS</t>
  </si>
  <si>
    <t>MONTO DE LA CUENTA POR PAGAR</t>
  </si>
  <si>
    <t>INFORMACIÓN DEL PROVEEDOR</t>
  </si>
  <si>
    <t>CUENTA Y SUBCUENTA PROVEEDORES</t>
  </si>
  <si>
    <t xml:space="preserve">facturas por pagar </t>
  </si>
  <si>
    <t>letras por pagar</t>
  </si>
  <si>
    <t>referente a la cuenta 45 Obligaciones Financieras.</t>
  </si>
  <si>
    <t>obtuvo un préstamo de</t>
  </si>
  <si>
    <t>por un préstamo obtenido adeuda intereses por</t>
  </si>
  <si>
    <t>FORMATO 3.13.-SALDO DE LA CUENTA 45 OBLIGACIONES FINANCIERAS</t>
  </si>
  <si>
    <t>CÓDIGO DE LA SUB CUENTA</t>
  </si>
  <si>
    <t>MONTO PENDIENTE DE PAGO</t>
  </si>
  <si>
    <t>Banco de Crédito</t>
  </si>
  <si>
    <t>del</t>
  </si>
  <si>
    <t>Banco Continental</t>
  </si>
  <si>
    <t>referente a la cuenta 46 Cuentas por pagar diversas</t>
  </si>
  <si>
    <t>al ex trabajador</t>
  </si>
  <si>
    <t>Raul Tapia Cruz</t>
  </si>
  <si>
    <t>04935962</t>
  </si>
  <si>
    <t>. Fecha :</t>
  </si>
  <si>
    <t>al cliente</t>
  </si>
  <si>
    <t>Victor Reyes Flores</t>
  </si>
  <si>
    <t>FORMATO 3.14.-SALDO DE LA CUENTA 46 CUENTAS POR PAGAR DIVERSAS-TERCEROS.</t>
  </si>
  <si>
    <t>dinero recibido en garantía</t>
  </si>
  <si>
    <t>por un depósito de</t>
  </si>
  <si>
    <t>daños y perjuicios</t>
  </si>
  <si>
    <t>se le adeuda</t>
  </si>
  <si>
    <t>referente a la cuenta 49 Pasivo diferido</t>
  </si>
  <si>
    <t xml:space="preserve">se vende una refrigeradora gravada con el IGV en </t>
  </si>
  <si>
    <t xml:space="preserve">según </t>
  </si>
  <si>
    <t>Factura N° 001-952</t>
  </si>
  <si>
    <t>Interés</t>
  </si>
  <si>
    <t>IGV</t>
  </si>
  <si>
    <t>Venta</t>
  </si>
  <si>
    <t>Valor de</t>
  </si>
  <si>
    <t>letras</t>
  </si>
  <si>
    <t>El cliente firma</t>
  </si>
  <si>
    <t>letras :</t>
  </si>
  <si>
    <t xml:space="preserve">NOTA: Al </t>
  </si>
  <si>
    <t>se cancelaron</t>
  </si>
  <si>
    <t>FORMATO 3.15.- SALDO DE LA CUENTA 49 PASIVO DIFERIDO</t>
  </si>
  <si>
    <r>
      <t xml:space="preserve">DENOMINACIÓN O RAZÓN SOCIAL            </t>
    </r>
    <r>
      <rPr>
        <b/>
        <sz val="12"/>
        <color theme="1"/>
        <rFont val="Times New Roman"/>
        <family val="1"/>
      </rPr>
      <t xml:space="preserve"> :</t>
    </r>
  </si>
  <si>
    <r>
      <t xml:space="preserve">DENOMINACIÓN O RAZÓN SOCIAL    </t>
    </r>
    <r>
      <rPr>
        <b/>
        <sz val="12"/>
        <color theme="1"/>
        <rFont val="Times New Roman"/>
        <family val="1"/>
      </rPr>
      <t xml:space="preserve"> :</t>
    </r>
  </si>
  <si>
    <r>
      <t xml:space="preserve">DENOMINACIÓN O RAZÓN SOCIAL      </t>
    </r>
    <r>
      <rPr>
        <b/>
        <sz val="12"/>
        <color theme="1"/>
        <rFont val="Times New Roman"/>
        <family val="1"/>
      </rPr>
      <t xml:space="preserve"> :</t>
    </r>
  </si>
  <si>
    <t>cada letra</t>
  </si>
  <si>
    <t>crédito se cobra un interés simple del</t>
  </si>
  <si>
    <t>saldo por registrar concerniente a los intereses diferidos por :</t>
  </si>
  <si>
    <t>; por consiguiente queda un</t>
  </si>
  <si>
    <t>correspondiente a los meses de</t>
  </si>
  <si>
    <t>CÓDIGO DE LA SUB-CUENTA</t>
  </si>
  <si>
    <t>CONCEPTO</t>
  </si>
  <si>
    <t>NÚMERO DE COMPROBANTE DE PAGO RELACIONADO</t>
  </si>
  <si>
    <t>cada uno.</t>
  </si>
  <si>
    <t>con el</t>
  </si>
  <si>
    <t>09749712</t>
  </si>
  <si>
    <t>y</t>
  </si>
  <si>
    <t>identificada con DNI N°</t>
  </si>
  <si>
    <t>CUENTA 50 CAPITAL</t>
  </si>
  <si>
    <t>FORMATO 3.16.- LIBRO DE INVENTARIOS Y BALANCES.DETALLE DEL SALDO DE LA</t>
  </si>
  <si>
    <t>DETALLE DE LA PARTICIPACIÓN ACCIONARIA PARTICIPACIONES SOCIALES:</t>
  </si>
  <si>
    <t>Capital social o participaciones sociales al</t>
  </si>
  <si>
    <t>Valor nominal por acción o participación social</t>
  </si>
  <si>
    <t>Número de acciones o participaciones sociales pagadas</t>
  </si>
  <si>
    <t>Número de acciones o participaciones sociales suscritas</t>
  </si>
  <si>
    <t>Número de accionistas o socios</t>
  </si>
  <si>
    <t>Estructura de participación accionaria o de participaciones sociales:</t>
  </si>
  <si>
    <t>APELLIDOS Y NOMBRES O RAZÓN SOCIAL DEL ACCIONISTA O SOCIO</t>
  </si>
  <si>
    <t>NÚMERO DE ACCIONES O DE PARTICIPACIONES SOCIALES</t>
  </si>
  <si>
    <t>PORCENTAJE TOTAL DE PARTICIPACIÓN</t>
  </si>
  <si>
    <t>Luisa Reyes García</t>
  </si>
  <si>
    <t>Mario Lopez Nuñez</t>
  </si>
  <si>
    <t xml:space="preserve">acciones comunes </t>
  </si>
  <si>
    <t xml:space="preserve">valor nominal es de </t>
  </si>
  <si>
    <t>y suscritas cuyo</t>
  </si>
  <si>
    <t>Total :</t>
  </si>
  <si>
    <t>obtiene la siguiente información con relación a la cuenta</t>
  </si>
  <si>
    <t>59 Resultados acumulados</t>
  </si>
  <si>
    <t>con una participación del</t>
  </si>
  <si>
    <t>en las acciones, le toca</t>
  </si>
  <si>
    <t>como dividendo</t>
  </si>
  <si>
    <t>c. A la socia</t>
  </si>
  <si>
    <t>que cuenta con el</t>
  </si>
  <si>
    <t>de las acciones le toca</t>
  </si>
  <si>
    <t>como dividendos</t>
  </si>
  <si>
    <t>CUENTA 59 RESULTADOS ACUMULADOS.</t>
  </si>
  <si>
    <t>FORMATO 3.17.-LIBRO DE INVENTARIOS Y BALANCES. DETALLE DEL SALDO DE LA</t>
  </si>
  <si>
    <t>APELLIDO Y NOMBRES DE DENOMINACIÓN O RAZÓN SOCIAL DEL ACCIONISTA O SOCIO</t>
  </si>
  <si>
    <t>PORCENTAJE DE LA PARTICIPACIÓN</t>
  </si>
  <si>
    <t>Efectivo y equivalentes de efectivo</t>
  </si>
  <si>
    <t>Cuentas por cobrar diversas-terceros</t>
  </si>
  <si>
    <t>Estimación de cuentas de cobranza dudosa</t>
  </si>
  <si>
    <t>Mercaderías</t>
  </si>
  <si>
    <t>Inversiones mobiliarias</t>
  </si>
  <si>
    <t>Intangibles</t>
  </si>
  <si>
    <t>Tributos, contraprestaciones y aportes</t>
  </si>
  <si>
    <t>al sistema de pensiones y salud por pagar</t>
  </si>
  <si>
    <t>Remuneraciones y participaciones por pagar</t>
  </si>
  <si>
    <t>Cuentas por pagar comerciales-terceros</t>
  </si>
  <si>
    <t>Obligaciones financieras</t>
  </si>
  <si>
    <t>Cuentas por pagar diversas-terceros</t>
  </si>
  <si>
    <t>Total Activo Corriente</t>
  </si>
  <si>
    <t>Pasivo diferido</t>
  </si>
  <si>
    <t>acumulados</t>
  </si>
  <si>
    <t>Tributos, contraprestaciones y aportes al</t>
  </si>
  <si>
    <t>sistema de pensiones y salud por pagar</t>
  </si>
  <si>
    <t>Resultados acumulados</t>
  </si>
  <si>
    <t>PASIVO</t>
  </si>
  <si>
    <t>Capital</t>
  </si>
  <si>
    <t>Cuentas por cobrar comerciales-terceros</t>
  </si>
  <si>
    <t>Cuentas por cobrar a personal, a los accionistas</t>
  </si>
  <si>
    <t>Total Patrimonio</t>
  </si>
  <si>
    <t>Total Activo</t>
  </si>
  <si>
    <t>Total Pasivo y Patrimonio</t>
  </si>
  <si>
    <t xml:space="preserve">La empresa </t>
  </si>
  <si>
    <t>a. Posee dinero en efectivo por</t>
  </si>
  <si>
    <t>b. Posee dinero con fondo fijo por</t>
  </si>
  <si>
    <t>c. Posee dinero en cuenta corriente por</t>
  </si>
  <si>
    <t>(tipo de cambio</t>
  </si>
  <si>
    <t>004-742</t>
  </si>
  <si>
    <t>d. Posee dinero en cuenta corriente en el Banco de Crédito por</t>
  </si>
  <si>
    <t>002-835</t>
  </si>
  <si>
    <t>según número de cuenta</t>
  </si>
  <si>
    <t>FORMATO 3.2.-DETALLE DE LA CUENTA 10 EFECTIVO Y EQUIVALENTE DE EFECTIVO</t>
  </si>
  <si>
    <t>NÚMERO DE LA CUENTA</t>
  </si>
  <si>
    <t>REFERENCIA DE LA CUENTA</t>
  </si>
  <si>
    <t>SALDO CONTABLE FINAL</t>
  </si>
  <si>
    <t>ENTIDAD FINANCIERA (TABLA 3)</t>
  </si>
  <si>
    <t>TABLA 3: ENTIDAD FINANCIERA</t>
  </si>
  <si>
    <t xml:space="preserve">CENTRAL RESERVA DEL PERU </t>
  </si>
  <si>
    <t xml:space="preserve">DE CREDITO DEL PERU      </t>
  </si>
  <si>
    <t xml:space="preserve">INTERNACIONAL DEL PERU   </t>
  </si>
  <si>
    <t xml:space="preserve">LATINO                   </t>
  </si>
  <si>
    <t>CITIBANK DEL PERU S.A.</t>
  </si>
  <si>
    <t>STANDARD CHARTERED</t>
  </si>
  <si>
    <t>SCOTIABANK PERU</t>
  </si>
  <si>
    <t xml:space="preserve">CONTINENTAL              </t>
  </si>
  <si>
    <t xml:space="preserve">DE LIMA                  </t>
  </si>
  <si>
    <t xml:space="preserve">MERCANTIL                </t>
  </si>
  <si>
    <t xml:space="preserve">NACION                   </t>
  </si>
  <si>
    <t>SANTANDER CENTRAL HISPANO</t>
  </si>
  <si>
    <t xml:space="preserve">DE COMERCIO              </t>
  </si>
  <si>
    <t xml:space="preserve">REPUBLICA                </t>
  </si>
  <si>
    <t xml:space="preserve">NBK BANK                 </t>
  </si>
  <si>
    <t>BANCOSUR</t>
  </si>
  <si>
    <t xml:space="preserve">FINANCIERO DEL PERU      </t>
  </si>
  <si>
    <t xml:space="preserve">DEL PROGRESO             </t>
  </si>
  <si>
    <t xml:space="preserve">INTERAMERICANO FINANZAS  </t>
  </si>
  <si>
    <t xml:space="preserve">BANEX                    </t>
  </si>
  <si>
    <t xml:space="preserve">NUEVO MUNDO              </t>
  </si>
  <si>
    <t xml:space="preserve">SUDAMERICANO             </t>
  </si>
  <si>
    <t>DEL LIBERTADOR</t>
  </si>
  <si>
    <t>DEL TRABAJO</t>
  </si>
  <si>
    <t xml:space="preserve">SOLVENTA                 </t>
  </si>
  <si>
    <t xml:space="preserve">SERBANCO SA.             </t>
  </si>
  <si>
    <t xml:space="preserve">BANK OF BOSTON           </t>
  </si>
  <si>
    <t xml:space="preserve">ORION                    </t>
  </si>
  <si>
    <t xml:space="preserve">DEL PAIS                 </t>
  </si>
  <si>
    <t xml:space="preserve">MI BANCO                 </t>
  </si>
  <si>
    <t>BNP PARIBAS</t>
  </si>
  <si>
    <t xml:space="preserve">HSBC BANK PERU S.A.      </t>
  </si>
  <si>
    <t>OTROS</t>
  </si>
  <si>
    <t>TIPO DE MONEDA (TABLA 4)</t>
  </si>
  <si>
    <t>TABLA 4: TIPO DE MONEDA</t>
  </si>
  <si>
    <t>1</t>
  </si>
  <si>
    <t>2</t>
  </si>
  <si>
    <t>DÓLARES AMERICANOS</t>
  </si>
  <si>
    <t>9</t>
  </si>
  <si>
    <t>OTRA MONEDA (ESPECIFICAR)</t>
  </si>
  <si>
    <t>SOLES</t>
  </si>
  <si>
    <t>siguiente información referente a la cuenta 10 efectivo y equivalentes de efectivo despues del inventario final establecido.</t>
  </si>
  <si>
    <t xml:space="preserve">presenta la </t>
  </si>
  <si>
    <t>en el Banco Continental cuyo numero de cuenta es</t>
  </si>
  <si>
    <t>por dólar)</t>
  </si>
  <si>
    <t>Activo Corriente</t>
  </si>
  <si>
    <t>Pasivo Corriente</t>
  </si>
  <si>
    <t>ACTIVO</t>
  </si>
  <si>
    <t>Inmuebles, maquinaria y equipo</t>
  </si>
  <si>
    <t>Total Pasivo Corriente</t>
  </si>
  <si>
    <t>Total Pasivo no Corriente</t>
  </si>
  <si>
    <t>Total Pasivo</t>
  </si>
  <si>
    <t>Total Activo no Corriente</t>
  </si>
  <si>
    <t>RESUMEN GENERAL DE LAS CUENTAS - INVENTARIO INICIAL</t>
  </si>
  <si>
    <t>obtiene la siguiente información de la cuenta 12 cuentas</t>
  </si>
  <si>
    <t>001-490</t>
  </si>
  <si>
    <t>emitida el</t>
  </si>
  <si>
    <t>Universo S.A.</t>
  </si>
  <si>
    <t>identificada con RUC N°</t>
  </si>
  <si>
    <t>por cobrar comerciales-terceros.</t>
  </si>
  <si>
    <t xml:space="preserve">a la empresa </t>
  </si>
  <si>
    <t>b. Posee una</t>
  </si>
  <si>
    <t>letra por cobrar</t>
  </si>
  <si>
    <t>según factura N°</t>
  </si>
  <si>
    <t>001-491</t>
  </si>
  <si>
    <t xml:space="preserve">, emitida el </t>
  </si>
  <si>
    <t>Rayo S.A.</t>
  </si>
  <si>
    <t>c. Posee una</t>
  </si>
  <si>
    <t>refrigeradora</t>
  </si>
  <si>
    <t>según</t>
  </si>
  <si>
    <t>factura N°</t>
  </si>
  <si>
    <t>001-493</t>
  </si>
  <si>
    <t>a la empresa</t>
  </si>
  <si>
    <t>Los Andes S.A.</t>
  </si>
  <si>
    <t>d. Posee una</t>
  </si>
  <si>
    <t>por la venta de</t>
  </si>
  <si>
    <t xml:space="preserve">por la venta de </t>
  </si>
  <si>
    <t>televisor</t>
  </si>
  <si>
    <t>001-492</t>
  </si>
  <si>
    <t>Previamente registraremos el reporte auxiliar en vista de que en los puntos c y d las letras por cobrar pertenecen a un mismo</t>
  </si>
  <si>
    <t>cliente.</t>
  </si>
  <si>
    <t>factura por cobrar</t>
  </si>
  <si>
    <t>a. Posee una</t>
  </si>
  <si>
    <t>N°DE SERIE</t>
  </si>
  <si>
    <t>CONDICIÓN DE VENTA</t>
  </si>
  <si>
    <t>DOCUMENTO DE CRÉDITO</t>
  </si>
  <si>
    <t>COMPROBANTE DE PAGO</t>
  </si>
  <si>
    <t>VALOR</t>
  </si>
  <si>
    <t>FECHA DE PAGO</t>
  </si>
  <si>
    <t>FORMA DE PAGO</t>
  </si>
  <si>
    <t>HORIZONTE S.A.</t>
  </si>
  <si>
    <t>RUC 20472594321</t>
  </si>
  <si>
    <t>REPORTE AUXILIAR</t>
  </si>
  <si>
    <t>N° A-473</t>
  </si>
  <si>
    <t>Calle los Cipreses 104 Arequipa</t>
  </si>
  <si>
    <t>FORMATO 3.3.-SALDO DE LA CUENTA 12 CUENTAS POR COBRAR COMERCIALES-TERCEROS</t>
  </si>
  <si>
    <t>TIPO (Tabla 2)</t>
  </si>
  <si>
    <t>APELLIDO Y NOMBRES DENOMINACIÓN O RAZÓN SOCIAL</t>
  </si>
  <si>
    <t>INFORMACIÓN DEL CLIENTE</t>
  </si>
  <si>
    <t>MONTO DE LA CUENTA</t>
  </si>
  <si>
    <t xml:space="preserve">CLIENTE </t>
  </si>
  <si>
    <r>
      <t xml:space="preserve">DENOMINACIÓN O RAZÓN SOCIAL          </t>
    </r>
    <r>
      <rPr>
        <b/>
        <sz val="12"/>
        <color theme="1"/>
        <rFont val="Times New Roman"/>
        <family val="1"/>
      </rPr>
      <t xml:space="preserve"> :</t>
    </r>
  </si>
  <si>
    <r>
      <t xml:space="preserve">DENOMINACIÓN O RAZÓN SOCIAL     </t>
    </r>
    <r>
      <rPr>
        <b/>
        <sz val="12"/>
        <color theme="1"/>
        <rFont val="Times New Roman"/>
        <family val="1"/>
      </rPr>
      <t xml:space="preserve"> :</t>
    </r>
  </si>
  <si>
    <r>
      <t xml:space="preserve">MÉTODO DE VALUACIÓN APLICADO   </t>
    </r>
    <r>
      <rPr>
        <b/>
        <sz val="12"/>
        <color theme="1"/>
        <rFont val="Times New Roman"/>
        <family val="1"/>
      </rPr>
      <t xml:space="preserve"> :</t>
    </r>
  </si>
  <si>
    <t>referente a la cuenta 14 Cuentas por cobrar a, personal, a los accionistas (socios) directores y gerentes.</t>
  </si>
  <si>
    <t>según recibo de egresos N° 467 presta dinero en efectivo por</t>
  </si>
  <si>
    <t>al personal</t>
  </si>
  <si>
    <t xml:space="preserve">de la empresa </t>
  </si>
  <si>
    <t>Pedro Ruiz Torres</t>
  </si>
  <si>
    <t>, identificado con DNI N°</t>
  </si>
  <si>
    <t>según recibo de egresos N° 470 presta dinero en efectivo por</t>
  </si>
  <si>
    <t>al socio</t>
  </si>
  <si>
    <t>Manuel Ramos Reyes</t>
  </si>
  <si>
    <t>, identificado com pasaporte N°</t>
  </si>
  <si>
    <t xml:space="preserve"> (SOCIOS) DIRECTORES Y GERENTES</t>
  </si>
  <si>
    <t>FORMATO 3.4.-SALDO DE LA CUENTA 14 CUENTAS POR COBRAR AL PERSONAL, ACCIONISTAS</t>
  </si>
  <si>
    <r>
      <t xml:space="preserve">DENOMINACIÓN O RAZÓN SOCIAL            </t>
    </r>
    <r>
      <rPr>
        <b/>
        <sz val="12"/>
        <color theme="1"/>
        <rFont val="Times New Roman"/>
        <family val="1"/>
      </rPr>
      <t xml:space="preserve">  :</t>
    </r>
  </si>
  <si>
    <t>determinados por los bienes y derechos que tiene la empresa y ello se adquiere mediante el financiamiento que se obtuvo de</t>
  </si>
  <si>
    <r>
      <t>1. Estructura económica y financiera de una empresa.-</t>
    </r>
    <r>
      <rPr>
        <sz val="12"/>
        <color theme="1"/>
        <rFont val="Times New Roman"/>
        <family val="1"/>
      </rPr>
      <t xml:space="preserve"> Para lograr los fines propuestos necesita bienes materiales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los</t>
    </r>
  </si>
  <si>
    <t>cuales deben ser obtenidos a taves del financiamiento de los dueños o de terceras personas. Los bienes materiales están</t>
  </si>
  <si>
    <t>terceras personas como son: provevedores, acreedores, etc. o por aporte de los mismos propietarios ya sea dinero en efectivo,</t>
  </si>
  <si>
    <t>bienes materiales o beneficios obtenidos.</t>
  </si>
  <si>
    <t>ESTRUCTURA ECONÓMICA</t>
  </si>
  <si>
    <t>MEDIOS MATERIALES</t>
  </si>
  <si>
    <t>FINANCIACIÓN DE TERCEROS</t>
  </si>
  <si>
    <t>FINANCIACIÓN PROPIA (DUEÑOS)</t>
  </si>
  <si>
    <t>ESTRUCTURA FINANCIERA</t>
  </si>
  <si>
    <t>La estructura financiera es la base que da lugar a la estrcutura económica.</t>
  </si>
  <si>
    <t>La estructura económica representa a los bienes materiales que la empresa tiene por lo tanto se le conoce como Activo y la</t>
  </si>
  <si>
    <t>estructura financiera representa el financiamiento que obtuvo de terceras personas, o dueños, es decir lo que debe o adeuda</t>
  </si>
  <si>
    <t>la empresa, por lo tanto se le conoce como pasivo y patrimonio.</t>
  </si>
  <si>
    <t>Entonces el nuevo esquema estructural quedaría de la siguiente forma :</t>
  </si>
  <si>
    <t>ACTIVO                                                Conjunto de bienes y derechos que se posee</t>
  </si>
  <si>
    <t>PATRIMONIO                              Obligaciones con los dueños</t>
  </si>
  <si>
    <t>PASIVO                               Obligaciones con terceros</t>
  </si>
  <si>
    <t>De lo anterior se desprende que la estructura económica es igual a la estructura financiera, dicho de otra manera :</t>
  </si>
  <si>
    <t>Activo = Pasivo + Patrimonio</t>
  </si>
  <si>
    <t>De esta forma se cumple con el principio de dualidad económica y financiera :</t>
  </si>
  <si>
    <t>"Toda operación o hecho tiene una doble afectación ya sea en el activo, pasivo y patrimonio"</t>
  </si>
  <si>
    <t>referente a la cuenta 16 cuentas por cobrar diversas-terceros.</t>
  </si>
  <si>
    <t>se compró con cheques en la bolsa de valores</t>
  </si>
  <si>
    <t>FORMATO 3.8.-SALDO DE LA CUENTA 30 INVERSIONES INMOBILIARIAS</t>
  </si>
  <si>
    <t>años           (</t>
  </si>
  <si>
    <t>APELLIDOS Y NOMBRES, DENOMINACIÓN O RAZÓN SOCIAL  :</t>
  </si>
  <si>
    <t>. Por ser al</t>
  </si>
  <si>
    <t>Refrigeradora</t>
  </si>
  <si>
    <t>50, capital correspondiente al año anterior.</t>
  </si>
  <si>
    <t>tiene la siguiente información con relación a la cuenta</t>
  </si>
  <si>
    <t>Depreciación, amortización y agotamiento</t>
  </si>
  <si>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Adeuda IGV por</t>
    </r>
  </si>
  <si>
    <r>
      <rPr>
        <b/>
        <sz val="12"/>
        <color theme="1"/>
        <rFont val="Times New Roman"/>
        <family val="1"/>
      </rPr>
      <t>b.</t>
    </r>
    <r>
      <rPr>
        <sz val="12"/>
        <color theme="1"/>
        <rFont val="Times New Roman"/>
        <family val="1"/>
      </rPr>
      <t xml:space="preserve"> Tiene pagos a cuenta del Impuesto a la Renta por</t>
    </r>
  </si>
  <si>
    <r>
      <rPr>
        <b/>
        <sz val="12"/>
        <color theme="1"/>
        <rFont val="Times New Roman"/>
        <family val="1"/>
      </rPr>
      <t>c.</t>
    </r>
    <r>
      <rPr>
        <sz val="12"/>
        <color theme="1"/>
        <rFont val="Times New Roman"/>
        <family val="1"/>
      </rPr>
      <t xml:space="preserve"> Adeuda aportaciones a la ONP (SNP) por</t>
    </r>
  </si>
  <si>
    <t>DOMICILIO                    :</t>
  </si>
  <si>
    <t>PERIODO                        :</t>
  </si>
  <si>
    <r>
      <rPr>
        <b/>
        <sz val="12"/>
        <color rgb="FF7030A0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El </t>
    </r>
  </si>
  <si>
    <r>
      <rPr>
        <b/>
        <sz val="12"/>
        <color rgb="FF7030A0"/>
        <rFont val="Times New Roman"/>
        <family val="1"/>
      </rPr>
      <t>b.</t>
    </r>
    <r>
      <rPr>
        <sz val="12"/>
        <color theme="1"/>
        <rFont val="Times New Roman"/>
        <family val="1"/>
      </rPr>
      <t xml:space="preserve"> La empresa desea aperturar una sucursal en la ciudad del Cusco por lo que el</t>
    </r>
  </si>
  <si>
    <r>
      <rPr>
        <b/>
        <sz val="12"/>
        <color rgb="FF7030A0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Adeuda</t>
    </r>
  </si>
  <si>
    <r>
      <rPr>
        <b/>
        <sz val="12"/>
        <color rgb="FF7030A0"/>
        <rFont val="Times New Roman"/>
        <family val="1"/>
      </rPr>
      <t>b.</t>
    </r>
    <r>
      <rPr>
        <sz val="12"/>
        <color theme="1"/>
        <rFont val="Times New Roman"/>
        <family val="1"/>
      </rPr>
      <t xml:space="preserve"> Adeuda Compensación por tiempo de servicios             (</t>
    </r>
  </si>
  <si>
    <r>
      <rPr>
        <b/>
        <sz val="12"/>
        <color rgb="FF7030A0"/>
        <rFont val="Times New Roman"/>
        <family val="1"/>
      </rPr>
      <t>b.</t>
    </r>
    <r>
      <rPr>
        <sz val="12"/>
        <color theme="1"/>
        <rFont val="Times New Roman"/>
        <family val="1"/>
      </rPr>
      <t xml:space="preserve"> Adeuda</t>
    </r>
  </si>
  <si>
    <r>
      <rPr>
        <b/>
        <sz val="12"/>
        <color rgb="FF7030A0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El</t>
    </r>
  </si>
  <si>
    <r>
      <rPr>
        <b/>
        <sz val="12"/>
        <color rgb="FF7030A0"/>
        <rFont val="Times New Roman"/>
        <family val="1"/>
      </rPr>
      <t>b.</t>
    </r>
    <r>
      <rPr>
        <sz val="12"/>
        <color theme="1"/>
        <rFont val="Times New Roman"/>
        <family val="1"/>
      </rPr>
      <t xml:space="preserve"> A partir del</t>
    </r>
  </si>
  <si>
    <r>
      <rPr>
        <b/>
        <sz val="12"/>
        <color rgb="FF7030A0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Por</t>
    </r>
  </si>
  <si>
    <r>
      <rPr>
        <b/>
        <sz val="12"/>
        <color rgb="FF7030A0"/>
        <rFont val="Times New Roman"/>
        <family val="1"/>
      </rPr>
      <t>b.</t>
    </r>
    <r>
      <rPr>
        <sz val="12"/>
        <color theme="1"/>
        <rFont val="Times New Roman"/>
        <family val="1"/>
      </rPr>
      <t xml:space="preserve"> Se adeuda </t>
    </r>
  </si>
  <si>
    <r>
      <rPr>
        <b/>
        <sz val="12"/>
        <color rgb="FF7030A0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El capital social de la empresa esta representada por</t>
    </r>
  </si>
  <si>
    <r>
      <rPr>
        <b/>
        <sz val="12"/>
        <color rgb="FF7030A0"/>
        <rFont val="Times New Roman"/>
        <family val="1"/>
      </rPr>
      <t>b.</t>
    </r>
    <r>
      <rPr>
        <sz val="12"/>
        <color theme="1"/>
        <rFont val="Times New Roman"/>
        <family val="1"/>
      </rPr>
      <t xml:space="preserve"> El número de acciones pagadas al </t>
    </r>
  </si>
  <si>
    <r>
      <rPr>
        <b/>
        <sz val="12"/>
        <color rgb="FF7030A0"/>
        <rFont val="Times New Roman"/>
        <family val="1"/>
      </rPr>
      <t>c.</t>
    </r>
    <r>
      <rPr>
        <sz val="12"/>
        <color theme="1"/>
        <rFont val="Times New Roman"/>
        <family val="1"/>
      </rPr>
      <t xml:space="preserve"> El número de socios con que cuenta la empresa son</t>
    </r>
  </si>
  <si>
    <r>
      <rPr>
        <b/>
        <sz val="12"/>
        <color rgb="FF7030A0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La empresa obtiene como resultados acumulados</t>
    </r>
  </si>
  <si>
    <r>
      <rPr>
        <b/>
        <sz val="12"/>
        <color rgb="FF7030A0"/>
        <rFont val="Times New Roman"/>
        <family val="1"/>
      </rPr>
      <t>b.</t>
    </r>
    <r>
      <rPr>
        <sz val="12"/>
        <color theme="1"/>
        <rFont val="Times New Roman"/>
        <family val="1"/>
      </rPr>
      <t xml:space="preserve"> El socio</t>
    </r>
  </si>
  <si>
    <r>
      <t xml:space="preserve">DENOMINACIÓN O RAZÓN SOCIAL    </t>
    </r>
    <r>
      <rPr>
        <b/>
        <sz val="12"/>
        <color theme="1"/>
        <rFont val="Times New Roman"/>
        <family val="1"/>
      </rPr>
      <t xml:space="preserve">  :</t>
    </r>
  </si>
  <si>
    <r>
      <t xml:space="preserve">DENOMINACIÓN O RAZÓN SOCIAL                 </t>
    </r>
    <r>
      <rPr>
        <b/>
        <sz val="12"/>
        <color theme="1"/>
        <rFont val="Times New Roman"/>
        <family val="1"/>
      </rPr>
      <t xml:space="preserve">  :</t>
    </r>
  </si>
  <si>
    <t>Enero-Junio 2024.</t>
  </si>
  <si>
    <t>Horizonte S.A</t>
  </si>
  <si>
    <t>Caja</t>
  </si>
  <si>
    <t>Fondos Fijos</t>
  </si>
  <si>
    <t>Cuenta Corriente</t>
  </si>
  <si>
    <t>Los Andes S.A</t>
  </si>
  <si>
    <t>A-572</t>
  </si>
  <si>
    <t>Credito</t>
  </si>
  <si>
    <t>Letra 004</t>
  </si>
  <si>
    <t>B-491</t>
  </si>
  <si>
    <t>Letra 006</t>
  </si>
  <si>
    <t>Factura por cobrar</t>
  </si>
  <si>
    <t>Letra por cobrar</t>
  </si>
  <si>
    <t>Prestamos al personal</t>
  </si>
  <si>
    <t>Prestamos a socios</t>
  </si>
  <si>
    <t>Pasaporte</t>
  </si>
  <si>
    <t>Prestamos a terceros</t>
  </si>
  <si>
    <t>Interes por cobrar</t>
  </si>
  <si>
    <t>Factura</t>
  </si>
  <si>
    <t>Promedio</t>
  </si>
  <si>
    <t>R 499</t>
  </si>
  <si>
    <t>T 621</t>
  </si>
  <si>
    <t>L 3</t>
  </si>
  <si>
    <t>Mercaderia</t>
  </si>
  <si>
    <t>Refrigeradoras "Faeda"</t>
  </si>
  <si>
    <t>Televisiones "Sony"</t>
  </si>
  <si>
    <t>Licuadoras "Oster"</t>
  </si>
  <si>
    <t>Unidades</t>
  </si>
  <si>
    <t>Del 01 de Agosto al 31 de Diciembre del 2020 = 5 meses x</t>
  </si>
  <si>
    <t>Del 01 de Enero al 31 de Diciembre del 2021 = 12 meses x</t>
  </si>
  <si>
    <t>Depreciacion año 2022 =</t>
  </si>
  <si>
    <t>Depreciacion año 2023 =</t>
  </si>
  <si>
    <t>Del 01 de febrero al 31 de Diciembre del 2021 = 11 meses x</t>
  </si>
  <si>
    <t>Del 01 de Enero al 31 de Diciembre del 2022 = 11 meses x</t>
  </si>
  <si>
    <t>Del 01 de Enero al 31 de Diciembre del 2023 = 11 meses x</t>
  </si>
  <si>
    <t>=</t>
  </si>
  <si>
    <t>Del 01 de junio al 31 de Diciembre del 2023 = 7 meses x</t>
  </si>
  <si>
    <t>Del 01 de Enero al 31 de Diciembre del 2022 = 12 meses x  S/ 31</t>
  </si>
  <si>
    <t>Del 01 de Enero al 30 de septiembre del 2023 = 9 meses x  S/ 31</t>
  </si>
  <si>
    <t>Proyecto</t>
  </si>
  <si>
    <t>IGV E IPM -Cuenta Propia</t>
  </si>
  <si>
    <t>Impuesto a la renta</t>
  </si>
  <si>
    <t>Sistema nacional de pensiones</t>
  </si>
  <si>
    <t>Vacaciones</t>
  </si>
  <si>
    <t>Facturas por pagar</t>
  </si>
  <si>
    <t>Letras por pagar</t>
  </si>
  <si>
    <t>Prestamos de terceros</t>
  </si>
  <si>
    <t>Interes por pagar</t>
  </si>
  <si>
    <t>Daños y perjuicios</t>
  </si>
  <si>
    <t>Dinero recibido en garantia</t>
  </si>
  <si>
    <t>Interes diferido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</si>
</sst>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&quot;S/&quot;* #,##0.00_-;\-&quot;S/&quot;* #,##0.00_-;_-&quot;S/&quot;* &quot;-&quot;??_-;_-@_-"/>
    <numFmt numFmtId="165" formatCode="&quot;S/&quot;#,##0"/>
    <numFmt numFmtId="166" formatCode="&quot;S/.&quot;\ #,##0"/>
    <numFmt numFmtId="167" formatCode="_ * #,##0_ ;_ * \-#,##0_ ;_ * &quot;-&quot;_ ;_ @_ "/>
    <numFmt numFmtId="168" formatCode="&quot;S/&quot;\ #,##0"/>
    <numFmt numFmtId="169" formatCode="&quot;S/.&quot;\ #,##0.00"/>
    <numFmt numFmtId="170" formatCode="_ &quot;S/.&quot;\ * #,##0_ ;_ &quot;S/.&quot;\ * \-#,##0_ ;_ &quot;S/.&quot;\ * &quot;-&quot;_ ;_ @_ "/>
    <numFmt numFmtId="171" formatCode="&quot;S/&quot;#,##0.00"/>
    <numFmt numFmtId="172" formatCode="#,##0_ ;\-#,##0\ "/>
    <numFmt numFmtId="173" formatCode="[$$-540A]#,##0"/>
    <numFmt numFmtId="174" formatCode="&quot;S/&quot;#,##0.000"/>
    <numFmt numFmtId="175" formatCode="&quot;S/&quot;\ #,##0.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B05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7030A0"/>
      <name val="Times New Roman"/>
      <family val="1"/>
    </font>
    <font>
      <b/>
      <sz val="10"/>
      <color theme="1"/>
      <name val="Calibri"/>
      <family val="2"/>
      <scheme val="minor"/>
    </font>
    <font>
      <sz val="12"/>
      <color rgb="FF7030A0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  <font>
      <sz val="6"/>
      <color theme="1"/>
      <name val="Times New Roman"/>
      <family val="1"/>
    </font>
    <font>
      <b/>
      <sz val="12"/>
      <color theme="9" tint="-0.499984740745262"/>
      <name val="Times New Roman"/>
      <family val="1"/>
    </font>
    <font>
      <b/>
      <sz val="14"/>
      <color theme="1"/>
      <name val="Times New Roman"/>
      <family val="1"/>
    </font>
    <font>
      <sz val="7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0070C0"/>
      <name val="Times New Roman"/>
      <family val="1"/>
    </font>
    <font>
      <b/>
      <sz val="12"/>
      <color theme="1"/>
      <name val="Calibri"/>
      <family val="2"/>
      <scheme val="minor"/>
    </font>
    <font>
      <sz val="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0" fontId="6" fillId="0" borderId="0" xfId="0" applyFont="1"/>
    <xf numFmtId="3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2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/>
    <xf numFmtId="0" fontId="12" fillId="0" borderId="0" xfId="0" applyFont="1"/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/>
    <xf numFmtId="14" fontId="2" fillId="0" borderId="0" xfId="0" applyNumberFormat="1" applyFont="1"/>
    <xf numFmtId="167" fontId="2" fillId="0" borderId="0" xfId="0" applyNumberFormat="1" applyFont="1"/>
    <xf numFmtId="0" fontId="9" fillId="0" borderId="0" xfId="0" applyFont="1"/>
    <xf numFmtId="0" fontId="13" fillId="0" borderId="0" xfId="0" applyFont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/>
    <xf numFmtId="0" fontId="14" fillId="0" borderId="0" xfId="0" applyFont="1"/>
    <xf numFmtId="165" fontId="2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0" fontId="15" fillId="0" borderId="0" xfId="0" applyFont="1"/>
    <xf numFmtId="0" fontId="15" fillId="2" borderId="0" xfId="0" applyFont="1" applyFill="1"/>
    <xf numFmtId="0" fontId="0" fillId="2" borderId="0" xfId="0" applyFill="1"/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0" borderId="13" xfId="0" applyBorder="1" applyAlignment="1">
      <alignment horizontal="center" vertical="center"/>
    </xf>
    <xf numFmtId="0" fontId="25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3" fontId="0" fillId="0" borderId="13" xfId="0" applyNumberFormat="1" applyBorder="1" applyAlignment="1">
      <alignment horizontal="right"/>
    </xf>
    <xf numFmtId="3" fontId="0" fillId="0" borderId="13" xfId="0" applyNumberFormat="1" applyBorder="1" applyAlignment="1">
      <alignment horizontal="right" vertical="center"/>
    </xf>
    <xf numFmtId="9" fontId="0" fillId="0" borderId="13" xfId="0" applyNumberFormat="1" applyBorder="1" applyAlignment="1">
      <alignment horizontal="center" vertical="center"/>
    </xf>
    <xf numFmtId="0" fontId="0" fillId="0" borderId="1" xfId="0" applyBorder="1"/>
    <xf numFmtId="172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0" fontId="25" fillId="0" borderId="1" xfId="0" applyFont="1" applyBorder="1"/>
    <xf numFmtId="37" fontId="0" fillId="0" borderId="1" xfId="0" applyNumberFormat="1" applyBorder="1"/>
    <xf numFmtId="0" fontId="2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2" xfId="0" applyBorder="1"/>
    <xf numFmtId="0" fontId="0" fillId="0" borderId="4" xfId="0" applyBorder="1"/>
    <xf numFmtId="0" fontId="7" fillId="0" borderId="4" xfId="0" applyFont="1" applyBorder="1"/>
    <xf numFmtId="0" fontId="7" fillId="2" borderId="4" xfId="0" applyFont="1" applyFill="1" applyBorder="1"/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49" fontId="25" fillId="0" borderId="13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171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6" fontId="2" fillId="0" borderId="0" xfId="0" applyNumberFormat="1" applyFont="1"/>
    <xf numFmtId="169" fontId="2" fillId="0" borderId="0" xfId="0" applyNumberFormat="1" applyFont="1"/>
    <xf numFmtId="9" fontId="2" fillId="0" borderId="0" xfId="1" applyFont="1" applyAlignment="1">
      <alignment horizontal="left"/>
    </xf>
    <xf numFmtId="170" fontId="2" fillId="0" borderId="0" xfId="0" applyNumberFormat="1" applyFont="1"/>
    <xf numFmtId="171" fontId="2" fillId="0" borderId="0" xfId="0" applyNumberFormat="1" applyFont="1"/>
    <xf numFmtId="0" fontId="28" fillId="0" borderId="12" xfId="0" applyFont="1" applyBorder="1" applyAlignment="1">
      <alignment horizontal="center" vertical="center" wrapText="1"/>
    </xf>
    <xf numFmtId="14" fontId="28" fillId="0" borderId="12" xfId="0" applyNumberFormat="1" applyFont="1" applyBorder="1" applyAlignment="1">
      <alignment horizontal="center" vertical="center" wrapText="1"/>
    </xf>
    <xf numFmtId="14" fontId="28" fillId="0" borderId="13" xfId="0" applyNumberFormat="1" applyFont="1" applyBorder="1" applyAlignment="1">
      <alignment horizontal="center" vertical="center" wrapText="1"/>
    </xf>
    <xf numFmtId="0" fontId="27" fillId="0" borderId="1" xfId="0" applyFont="1" applyBorder="1"/>
    <xf numFmtId="166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171" fontId="6" fillId="0" borderId="0" xfId="0" applyNumberFormat="1" applyFont="1"/>
    <xf numFmtId="0" fontId="3" fillId="0" borderId="0" xfId="0" applyFont="1" applyAlignment="1">
      <alignment horizontal="right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/>
    </xf>
    <xf numFmtId="3" fontId="2" fillId="0" borderId="0" xfId="0" applyNumberFormat="1" applyFont="1"/>
    <xf numFmtId="3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9" fillId="0" borderId="0" xfId="0" applyFo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165" fontId="29" fillId="0" borderId="0" xfId="0" applyNumberFormat="1" applyFont="1" applyAlignment="1">
      <alignment horizontal="center"/>
    </xf>
    <xf numFmtId="14" fontId="29" fillId="0" borderId="0" xfId="0" applyNumberFormat="1" applyFont="1"/>
    <xf numFmtId="0" fontId="29" fillId="0" borderId="1" xfId="0" applyFont="1" applyBorder="1"/>
    <xf numFmtId="0" fontId="21" fillId="0" borderId="1" xfId="0" applyFont="1" applyBorder="1" applyAlignment="1">
      <alignment horizontal="center" vertical="center" wrapText="1"/>
    </xf>
    <xf numFmtId="14" fontId="29" fillId="0" borderId="0" xfId="0" applyNumberFormat="1" applyFont="1" applyAlignment="1">
      <alignment horizontal="center"/>
    </xf>
    <xf numFmtId="49" fontId="29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horizontal="center" vertical="center"/>
    </xf>
    <xf numFmtId="14" fontId="29" fillId="0" borderId="1" xfId="0" applyNumberFormat="1" applyFont="1" applyBorder="1"/>
    <xf numFmtId="0" fontId="29" fillId="0" borderId="4" xfId="0" applyFont="1" applyBorder="1" applyAlignment="1">
      <alignment horizontal="center"/>
    </xf>
    <xf numFmtId="0" fontId="29" fillId="0" borderId="8" xfId="0" applyFont="1" applyBorder="1"/>
    <xf numFmtId="0" fontId="29" fillId="0" borderId="9" xfId="0" applyFont="1" applyBorder="1"/>
    <xf numFmtId="0" fontId="29" fillId="0" borderId="10" xfId="0" applyFont="1" applyBorder="1"/>
    <xf numFmtId="0" fontId="29" fillId="0" borderId="11" xfId="0" applyFont="1" applyBorder="1"/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4" xfId="0" applyFont="1" applyBorder="1"/>
    <xf numFmtId="17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9" fontId="2" fillId="0" borderId="1" xfId="0" applyNumberFormat="1" applyFont="1" applyBorder="1"/>
    <xf numFmtId="9" fontId="2" fillId="0" borderId="0" xfId="0" applyNumberFormat="1" applyFont="1" applyAlignment="1">
      <alignment horizontal="left"/>
    </xf>
    <xf numFmtId="9" fontId="2" fillId="0" borderId="1" xfId="0" applyNumberFormat="1" applyFont="1" applyBorder="1" applyAlignment="1">
      <alignment horizontal="center" vertical="center"/>
    </xf>
    <xf numFmtId="173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30" fillId="0" borderId="0" xfId="0" applyFont="1" applyAlignment="1">
      <alignment horizontal="left"/>
    </xf>
    <xf numFmtId="0" fontId="25" fillId="0" borderId="0" xfId="0" applyFont="1"/>
    <xf numFmtId="0" fontId="25" fillId="0" borderId="0" xfId="0" applyFont="1" applyAlignment="1">
      <alignment horizontal="left"/>
    </xf>
    <xf numFmtId="0" fontId="31" fillId="0" borderId="1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2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2" fillId="0" borderId="2" xfId="0" applyFont="1" applyBorder="1"/>
    <xf numFmtId="0" fontId="5" fillId="0" borderId="7" xfId="0" applyFont="1" applyBorder="1" applyAlignment="1">
      <alignment horizontal="center" vertical="center"/>
    </xf>
    <xf numFmtId="0" fontId="2" fillId="0" borderId="14" xfId="0" applyFont="1" applyBorder="1"/>
    <xf numFmtId="0" fontId="2" fillId="0" borderId="7" xfId="0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3" fontId="2" fillId="0" borderId="0" xfId="0" applyNumberFormat="1" applyFont="1" applyAlignment="1">
      <alignment vertical="center"/>
    </xf>
    <xf numFmtId="3" fontId="11" fillId="0" borderId="0" xfId="0" applyNumberFormat="1" applyFont="1"/>
    <xf numFmtId="3" fontId="3" fillId="0" borderId="14" xfId="0" applyNumberFormat="1" applyFont="1" applyBorder="1"/>
    <xf numFmtId="3" fontId="2" fillId="0" borderId="8" xfId="0" applyNumberFormat="1" applyFont="1" applyBorder="1"/>
    <xf numFmtId="3" fontId="3" fillId="0" borderId="8" xfId="0" applyNumberFormat="1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3" fontId="2" fillId="0" borderId="3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3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14" fontId="29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15" fontId="2" fillId="0" borderId="1" xfId="0" applyNumberFormat="1" applyFont="1" applyBorder="1" applyAlignment="1">
      <alignment horizontal="center" vertical="center"/>
    </xf>
    <xf numFmtId="3" fontId="3" fillId="0" borderId="4" xfId="0" applyNumberFormat="1" applyFont="1" applyBorder="1"/>
    <xf numFmtId="3" fontId="3" fillId="0" borderId="17" xfId="0" applyNumberFormat="1" applyFont="1" applyBorder="1"/>
    <xf numFmtId="3" fontId="2" fillId="0" borderId="1" xfId="0" applyNumberFormat="1" applyFont="1" applyBorder="1" applyAlignment="1">
      <alignment horizontal="right" vertical="center"/>
    </xf>
    <xf numFmtId="3" fontId="3" fillId="0" borderId="14" xfId="0" applyNumberFormat="1" applyFont="1" applyBorder="1" applyAlignment="1">
      <alignment vertical="center"/>
    </xf>
    <xf numFmtId="165" fontId="2" fillId="5" borderId="0" xfId="0" applyNumberFormat="1" applyFont="1" applyFill="1"/>
    <xf numFmtId="49" fontId="25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3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5" fontId="4" fillId="0" borderId="0" xfId="0" applyNumberFormat="1" applyFont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 vertical="center"/>
    </xf>
    <xf numFmtId="3" fontId="37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171" fontId="2" fillId="0" borderId="0" xfId="0" applyNumberFormat="1" applyFont="1" applyAlignment="1">
      <alignment horizontal="right"/>
    </xf>
    <xf numFmtId="171" fontId="2" fillId="0" borderId="4" xfId="0" applyNumberFormat="1" applyFont="1" applyBorder="1" applyAlignment="1">
      <alignment horizontal="right"/>
    </xf>
    <xf numFmtId="171" fontId="2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165" fontId="12" fillId="0" borderId="0" xfId="0" applyNumberFormat="1" applyFont="1" applyAlignment="1">
      <alignment horizontal="center"/>
    </xf>
    <xf numFmtId="165" fontId="12" fillId="0" borderId="4" xfId="0" applyNumberFormat="1" applyFont="1" applyBorder="1" applyAlignment="1">
      <alignment horizontal="center"/>
    </xf>
    <xf numFmtId="168" fontId="38" fillId="0" borderId="0" xfId="0" applyNumberFormat="1" applyFont="1" applyAlignment="1">
      <alignment horizontal="center"/>
    </xf>
    <xf numFmtId="3" fontId="38" fillId="0" borderId="0" xfId="0" applyNumberFormat="1" applyFont="1" applyAlignment="1">
      <alignment horizontal="center" vertical="center"/>
    </xf>
    <xf numFmtId="3" fontId="37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0" fontId="3" fillId="0" borderId="0" xfId="0" applyFont="1" applyAlignment="1">
      <alignment horizontal="center" vertical="center"/>
    </xf>
    <xf numFmtId="17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71" fontId="34" fillId="0" borderId="0" xfId="0" applyNumberFormat="1" applyFont="1" applyAlignment="1">
      <alignment horizontal="right"/>
    </xf>
    <xf numFmtId="171" fontId="34" fillId="0" borderId="0" xfId="0" applyNumberFormat="1" applyFont="1" applyAlignment="1">
      <alignment horizontal="center" vertical="center"/>
    </xf>
    <xf numFmtId="3" fontId="3" fillId="0" borderId="1" xfId="0" applyNumberFormat="1" applyFont="1" applyBorder="1"/>
    <xf numFmtId="9" fontId="3" fillId="0" borderId="1" xfId="0" applyNumberFormat="1" applyFont="1" applyBorder="1"/>
    <xf numFmtId="9" fontId="3" fillId="0" borderId="1" xfId="0" applyNumberFormat="1" applyFont="1" applyBorder="1" applyAlignment="1">
      <alignment horizontal="center"/>
    </xf>
    <xf numFmtId="174" fontId="2" fillId="0" borderId="0" xfId="0" applyNumberFormat="1" applyFont="1" applyAlignment="1">
      <alignment horizontal="center" vertical="center"/>
    </xf>
    <xf numFmtId="14" fontId="40" fillId="0" borderId="0" xfId="0" applyNumberFormat="1" applyFont="1" applyAlignment="1">
      <alignment vertical="center"/>
    </xf>
    <xf numFmtId="3" fontId="3" fillId="2" borderId="1" xfId="0" applyNumberFormat="1" applyFont="1" applyFill="1" applyBorder="1"/>
    <xf numFmtId="3" fontId="3" fillId="5" borderId="1" xfId="0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/>
    </xf>
    <xf numFmtId="49" fontId="0" fillId="0" borderId="0" xfId="0" applyNumberFormat="1"/>
    <xf numFmtId="3" fontId="3" fillId="5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/>
    <xf numFmtId="0" fontId="2" fillId="0" borderId="3" xfId="0" applyFont="1" applyBorder="1"/>
    <xf numFmtId="3" fontId="2" fillId="5" borderId="1" xfId="0" applyNumberFormat="1" applyFont="1" applyFill="1" applyBorder="1"/>
    <xf numFmtId="0" fontId="1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71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75" fontId="2" fillId="0" borderId="1" xfId="0" applyNumberFormat="1" applyFont="1" applyBorder="1"/>
    <xf numFmtId="175" fontId="4" fillId="0" borderId="1" xfId="0" applyNumberFormat="1" applyFont="1" applyBorder="1"/>
    <xf numFmtId="165" fontId="2" fillId="0" borderId="1" xfId="0" applyNumberFormat="1" applyFont="1" applyBorder="1"/>
    <xf numFmtId="175" fontId="5" fillId="0" borderId="1" xfId="0" applyNumberFormat="1" applyFont="1" applyBorder="1"/>
    <xf numFmtId="3" fontId="1" fillId="5" borderId="1" xfId="0" applyNumberFormat="1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/>
    </xf>
    <xf numFmtId="3" fontId="3" fillId="5" borderId="1" xfId="0" applyNumberFormat="1" applyFont="1" applyFill="1" applyBorder="1"/>
    <xf numFmtId="14" fontId="0" fillId="0" borderId="13" xfId="0" applyNumberFormat="1" applyBorder="1" applyAlignment="1">
      <alignment horizontal="left" vertical="center"/>
    </xf>
    <xf numFmtId="14" fontId="0" fillId="0" borderId="1" xfId="0" applyNumberFormat="1" applyBorder="1"/>
    <xf numFmtId="3" fontId="0" fillId="0" borderId="13" xfId="0" applyNumberFormat="1" applyBorder="1" applyAlignment="1">
      <alignment horizontal="left" vertical="center"/>
    </xf>
    <xf numFmtId="0" fontId="29" fillId="0" borderId="1" xfId="0" applyFont="1" applyBorder="1" applyAlignment="1">
      <alignment horizontal="center"/>
    </xf>
    <xf numFmtId="165" fontId="29" fillId="0" borderId="1" xfId="0" applyNumberFormat="1" applyFont="1" applyBorder="1" applyAlignment="1">
      <alignment horizontal="center" vertical="center"/>
    </xf>
    <xf numFmtId="165" fontId="29" fillId="0" borderId="1" xfId="0" applyNumberFormat="1" applyFont="1" applyBorder="1" applyAlignment="1">
      <alignment horizontal="center"/>
    </xf>
    <xf numFmtId="3" fontId="39" fillId="5" borderId="1" xfId="0" applyNumberFormat="1" applyFont="1" applyFill="1" applyBorder="1" applyAlignment="1">
      <alignment horizontal="center"/>
    </xf>
    <xf numFmtId="3" fontId="7" fillId="5" borderId="16" xfId="0" applyNumberFormat="1" applyFont="1" applyFill="1" applyBorder="1"/>
    <xf numFmtId="0" fontId="7" fillId="5" borderId="16" xfId="0" applyFont="1" applyFill="1" applyBorder="1"/>
    <xf numFmtId="165" fontId="3" fillId="5" borderId="1" xfId="0" applyNumberFormat="1" applyFont="1" applyFill="1" applyBorder="1"/>
    <xf numFmtId="49" fontId="5" fillId="0" borderId="1" xfId="0" applyNumberFormat="1" applyFont="1" applyBorder="1" applyAlignment="1">
      <alignment horizontal="center" vertical="center"/>
    </xf>
    <xf numFmtId="1" fontId="3" fillId="5" borderId="1" xfId="0" applyNumberFormat="1" applyFont="1" applyFill="1" applyBorder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14" fontId="28" fillId="0" borderId="7" xfId="0" applyNumberFormat="1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1" fontId="2" fillId="0" borderId="2" xfId="0" applyNumberFormat="1" applyFont="1" applyBorder="1" applyAlignment="1">
      <alignment horizontal="left" vertical="center"/>
    </xf>
    <xf numFmtId="171" fontId="2" fillId="0" borderId="3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/>
    </xf>
    <xf numFmtId="0" fontId="7" fillId="0" borderId="9" xfId="0" applyFont="1" applyBorder="1"/>
    <xf numFmtId="0" fontId="23" fillId="0" borderId="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5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34" fillId="3" borderId="1" xfId="0" applyFont="1" applyFill="1" applyBorder="1" applyAlignment="1">
      <alignment horizontal="center"/>
    </xf>
    <xf numFmtId="0" fontId="34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118</xdr:col>
      <xdr:colOff>302378</xdr:colOff>
      <xdr:row>11</xdr:row>
      <xdr:rowOff>57955</xdr:rowOff>
    </xdr:from>
    <xdr:to>
      <xdr:col>122</xdr:col>
      <xdr:colOff>619126</xdr:colOff>
      <xdr:row>13</xdr:row>
      <xdr:rowOff>104775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CA09AFE9-7718-48B0-8C9F-E9D1D0BDABE9}"/>
            </a:ext>
          </a:extLst>
        </xdr:cNvPr>
        <xdr:cNvSpPr txBox="1"/>
      </xdr:nvSpPr>
      <xdr:spPr>
        <a:xfrm>
          <a:off x="87065603" y="2382055"/>
          <a:ext cx="3326648" cy="4754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200" b="1">
              <a:solidFill>
                <a:srgbClr val="7030A0"/>
              </a:solidFill>
            </a:rPr>
            <a:t>Depreciación</a:t>
          </a:r>
          <a:r>
            <a:rPr lang="es-ES" sz="1200" b="1" baseline="0">
              <a:solidFill>
                <a:srgbClr val="7030A0"/>
              </a:solidFill>
            </a:rPr>
            <a:t> (L.R.)  = </a:t>
          </a:r>
          <a:r>
            <a:rPr lang="es-ES" sz="1200" b="1" u="sng" baseline="0">
              <a:solidFill>
                <a:srgbClr val="7030A0"/>
              </a:solidFill>
            </a:rPr>
            <a:t>costo total - valor residual</a:t>
          </a:r>
        </a:p>
        <a:p>
          <a:r>
            <a:rPr lang="es-ES" sz="1200" b="1" u="none" baseline="0">
              <a:solidFill>
                <a:srgbClr val="7030A0"/>
              </a:solidFill>
            </a:rPr>
            <a:t>                                               vida util en años </a:t>
          </a:r>
          <a:endParaRPr lang="es-ES" sz="1200" b="1" u="none">
            <a:solidFill>
              <a:srgbClr val="7030A0"/>
            </a:solidFill>
          </a:endParaRPr>
        </a:p>
      </xdr:txBody>
    </xdr:sp>
    <xdr:clientData/>
  </xdr:twoCellAnchor>
  <xdr:twoCellAnchor>
    <xdr:from>
      <xdr:col>149</xdr:col>
      <xdr:colOff>133350</xdr:colOff>
      <xdr:row>5</xdr:row>
      <xdr:rowOff>104775</xdr:rowOff>
    </xdr:from>
    <xdr:to>
      <xdr:col>149</xdr:col>
      <xdr:colOff>762000</xdr:colOff>
      <xdr:row>5</xdr:row>
      <xdr:rowOff>104775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BFE2E25-FE33-12FE-4E40-BCE5FF310A5E}"/>
            </a:ext>
          </a:extLst>
        </xdr:cNvPr>
        <xdr:cNvCxnSpPr/>
      </xdr:nvCxnSpPr>
      <xdr:spPr>
        <a:xfrm>
          <a:off x="78200250" y="1219200"/>
          <a:ext cx="6286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28575</xdr:colOff>
      <xdr:row>9</xdr:row>
      <xdr:rowOff>114300</xdr:rowOff>
    </xdr:from>
    <xdr:to>
      <xdr:col>147</xdr:col>
      <xdr:colOff>762000</xdr:colOff>
      <xdr:row>9</xdr:row>
      <xdr:rowOff>114300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68606D6-D076-8096-7056-FD2C2F96F059}"/>
            </a:ext>
          </a:extLst>
        </xdr:cNvPr>
        <xdr:cNvCxnSpPr/>
      </xdr:nvCxnSpPr>
      <xdr:spPr>
        <a:xfrm>
          <a:off x="76123800" y="2028825"/>
          <a:ext cx="7334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9525</xdr:colOff>
      <xdr:row>14</xdr:row>
      <xdr:rowOff>123825</xdr:rowOff>
    </xdr:from>
    <xdr:to>
      <xdr:col>12</xdr:col>
      <xdr:colOff>19050</xdr:colOff>
      <xdr:row>17</xdr:row>
      <xdr:rowOff>36507</xdr:rowOff>
    </xdr:to>
    <xdr:pic>
      <xdr:nvPicPr>
        <xdr:cNvPr id="7" name="Imagen 6" descr="Imágenes de Horizonte Cielo | Descarga imágenes gratuitas en Unsplash">
          <a:extLst>
            <a:ext uri="{FF2B5EF4-FFF2-40B4-BE49-F238E27FC236}">
              <a16:creationId xmlns:a16="http://schemas.microsoft.com/office/drawing/2014/main" id="{6FAD12F4-F3BD-AE07-8121-43CA94F90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3076575"/>
          <a:ext cx="1400175" cy="750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60E-FF56-4D98-8DA2-7C3ED182B872}">
  <dimension ref="A1:HZ60"/>
  <sheetViews>
    <sheetView tabSelected="1" view="pageLayout" topLeftCell="HE9" zoomScale="90" zoomScaleNormal="100" zoomScalePageLayoutView="90" workbookViewId="0">
      <selection activeCell="HQ21" sqref="HQ21"/>
    </sheetView>
  </sheetViews>
  <sheetFormatPr baseColWidth="10" defaultRowHeight="15" x14ac:dyDescent="0.25"/>
  <cols>
    <col min="1" max="1" width="8.85546875" customWidth="1"/>
    <col min="2" max="2" width="12.85546875" customWidth="1"/>
    <col min="3" max="3" width="3.28515625" customWidth="1"/>
    <col min="4" max="4" width="18.28515625" customWidth="1"/>
    <col min="5" max="5" width="13.5703125" bestFit="1" customWidth="1"/>
    <col min="6" max="6" width="5.140625" customWidth="1"/>
    <col min="7" max="7" width="18.7109375" customWidth="1"/>
    <col min="8" max="8" width="10.28515625" customWidth="1"/>
    <col min="9" max="9" width="10.85546875" customWidth="1"/>
    <col min="10" max="10" width="10.7109375" customWidth="1"/>
    <col min="11" max="11" width="13.42578125" customWidth="1"/>
    <col min="12" max="12" width="6" customWidth="1"/>
    <col min="13" max="13" width="9.7109375" customWidth="1"/>
    <col min="14" max="14" width="12.42578125" customWidth="1"/>
    <col min="15" max="15" width="11.28515625" customWidth="1"/>
    <col min="16" max="16" width="13.42578125" customWidth="1"/>
    <col min="17" max="17" width="8.42578125" customWidth="1"/>
    <col min="18" max="18" width="10.28515625" customWidth="1"/>
    <col min="19" max="19" width="6.85546875" customWidth="1"/>
    <col min="20" max="21" width="7.5703125" customWidth="1"/>
    <col min="22" max="22" width="6.7109375" customWidth="1"/>
    <col min="23" max="23" width="3" customWidth="1"/>
    <col min="24" max="24" width="7.28515625" customWidth="1"/>
    <col min="25" max="25" width="7.5703125" customWidth="1"/>
    <col min="26" max="26" width="13.28515625" customWidth="1"/>
    <col min="27" max="27" width="7.5703125" customWidth="1"/>
    <col min="28" max="28" width="10" customWidth="1"/>
    <col min="29" max="29" width="7.5703125" customWidth="1"/>
    <col min="30" max="30" width="9" customWidth="1"/>
    <col min="31" max="31" width="7.5703125" customWidth="1"/>
    <col min="32" max="32" width="9" customWidth="1"/>
    <col min="33" max="33" width="10" customWidth="1"/>
    <col min="34" max="34" width="18.42578125" customWidth="1"/>
    <col min="35" max="35" width="5" customWidth="1"/>
    <col min="36" max="36" width="10.5703125" customWidth="1"/>
    <col min="37" max="38" width="11.140625" customWidth="1"/>
    <col min="39" max="39" width="12.28515625" customWidth="1"/>
    <col min="40" max="40" width="10.140625" customWidth="1"/>
    <col min="41" max="41" width="13" customWidth="1"/>
    <col min="42" max="43" width="7.5703125" customWidth="1"/>
    <col min="44" max="44" width="8.5703125" customWidth="1"/>
    <col min="45" max="45" width="8.7109375" customWidth="1"/>
    <col min="46" max="46" width="8" customWidth="1"/>
    <col min="47" max="47" width="8.85546875" customWidth="1"/>
    <col min="48" max="52" width="10.140625" customWidth="1"/>
    <col min="53" max="53" width="10" customWidth="1"/>
    <col min="54" max="54" width="17.5703125" customWidth="1"/>
    <col min="55" max="55" width="5.28515625" customWidth="1"/>
    <col min="56" max="56" width="9.28515625" customWidth="1"/>
    <col min="57" max="57" width="14.140625" customWidth="1"/>
    <col min="59" max="59" width="11.42578125" customWidth="1"/>
    <col min="60" max="60" width="10.5703125" customWidth="1"/>
    <col min="61" max="61" width="13.28515625" customWidth="1"/>
    <col min="62" max="62" width="7.28515625" customWidth="1"/>
    <col min="66" max="66" width="6.85546875" customWidth="1"/>
    <col min="71" max="71" width="8.85546875" customWidth="1"/>
    <col min="72" max="72" width="6" customWidth="1"/>
    <col min="73" max="73" width="8.28515625" customWidth="1"/>
    <col min="74" max="74" width="12.42578125" customWidth="1"/>
    <col min="75" max="75" width="16.42578125" customWidth="1"/>
    <col min="76" max="76" width="12.140625" customWidth="1"/>
    <col min="77" max="77" width="9.42578125" customWidth="1"/>
    <col min="78" max="78" width="18" customWidth="1"/>
    <col min="79" max="79" width="8.85546875" customWidth="1"/>
    <col min="81" max="81" width="10.42578125" customWidth="1"/>
    <col min="82" max="82" width="5.28515625" customWidth="1"/>
    <col min="83" max="83" width="12.28515625" customWidth="1"/>
    <col min="85" max="85" width="11.7109375" customWidth="1"/>
    <col min="86" max="86" width="4" customWidth="1"/>
    <col min="87" max="87" width="13.85546875" customWidth="1"/>
    <col min="88" max="88" width="9.28515625" customWidth="1"/>
    <col min="89" max="89" width="9.42578125" customWidth="1"/>
    <col min="90" max="90" width="10.28515625" customWidth="1"/>
    <col min="91" max="91" width="9.42578125" customWidth="1"/>
    <col min="92" max="92" width="6.85546875" customWidth="1"/>
    <col min="101" max="101" width="8" customWidth="1"/>
    <col min="108" max="108" width="12.5703125" customWidth="1"/>
    <col min="109" max="109" width="7.85546875" customWidth="1"/>
    <col min="110" max="110" width="8" customWidth="1"/>
    <col min="111" max="111" width="9.5703125" customWidth="1"/>
    <col min="112" max="112" width="15.85546875" customWidth="1"/>
    <col min="113" max="113" width="14.28515625" customWidth="1"/>
    <col min="114" max="114" width="9" customWidth="1"/>
    <col min="115" max="115" width="8" customWidth="1"/>
    <col min="116" max="116" width="8.85546875" customWidth="1"/>
    <col min="117" max="117" width="9.140625" customWidth="1"/>
    <col min="118" max="118" width="11.140625" customWidth="1"/>
    <col min="119" max="119" width="14.42578125" customWidth="1"/>
    <col min="120" max="120" width="7" customWidth="1"/>
    <col min="121" max="121" width="10" customWidth="1"/>
    <col min="122" max="122" width="10.7109375" customWidth="1"/>
    <col min="123" max="123" width="13" customWidth="1"/>
    <col min="125" max="125" width="13.140625" customWidth="1"/>
    <col min="126" max="126" width="13.42578125" customWidth="1"/>
    <col min="127" max="127" width="9.42578125" customWidth="1"/>
    <col min="128" max="128" width="13.5703125" customWidth="1"/>
    <col min="129" max="129" width="16.5703125" customWidth="1"/>
    <col min="130" max="130" width="13.42578125" customWidth="1"/>
    <col min="131" max="131" width="12.5703125" customWidth="1"/>
    <col min="132" max="132" width="12.7109375" customWidth="1"/>
    <col min="133" max="133" width="13" customWidth="1"/>
    <col min="135" max="135" width="8.85546875" customWidth="1"/>
    <col min="137" max="137" width="12.5703125" customWidth="1"/>
    <col min="139" max="139" width="12" customWidth="1"/>
    <col min="140" max="140" width="12.7109375" customWidth="1"/>
    <col min="142" max="142" width="11" customWidth="1"/>
    <col min="143" max="143" width="8.85546875" customWidth="1"/>
    <col min="144" max="144" width="10.5703125" customWidth="1"/>
    <col min="145" max="145" width="12.28515625" customWidth="1"/>
    <col min="146" max="146" width="12.42578125" customWidth="1"/>
    <col min="147" max="147" width="12.85546875" customWidth="1"/>
    <col min="148" max="148" width="14" customWidth="1"/>
    <col min="149" max="149" width="13.5703125" customWidth="1"/>
    <col min="150" max="150" width="13.42578125" customWidth="1"/>
    <col min="151" max="151" width="14.140625" customWidth="1"/>
    <col min="152" max="152" width="7.7109375" customWidth="1"/>
    <col min="153" max="153" width="10.42578125" customWidth="1"/>
    <col min="154" max="154" width="8.42578125" customWidth="1"/>
    <col min="157" max="157" width="12" customWidth="1"/>
    <col min="163" max="163" width="12.5703125" customWidth="1"/>
    <col min="164" max="164" width="13.7109375" customWidth="1"/>
    <col min="166" max="166" width="13.5703125" bestFit="1" customWidth="1"/>
    <col min="167" max="167" width="12.42578125" customWidth="1"/>
    <col min="168" max="168" width="12.140625" customWidth="1"/>
    <col min="171" max="171" width="13.140625" customWidth="1"/>
    <col min="172" max="172" width="13.28515625" customWidth="1"/>
    <col min="173" max="173" width="13.42578125" customWidth="1"/>
    <col min="174" max="174" width="14.140625" customWidth="1"/>
    <col min="175" max="175" width="12.7109375" customWidth="1"/>
    <col min="177" max="177" width="13.7109375" customWidth="1"/>
    <col min="178" max="178" width="13.85546875" customWidth="1"/>
    <col min="179" max="179" width="16.85546875" customWidth="1"/>
    <col min="180" max="180" width="7.7109375" customWidth="1"/>
    <col min="181" max="181" width="13.42578125" customWidth="1"/>
    <col min="182" max="182" width="13.140625" customWidth="1"/>
    <col min="183" max="183" width="12.85546875" customWidth="1"/>
    <col min="184" max="184" width="13.140625" customWidth="1"/>
    <col min="185" max="185" width="11" customWidth="1"/>
    <col min="186" max="186" width="12" customWidth="1"/>
    <col min="187" max="187" width="11.85546875" customWidth="1"/>
    <col min="188" max="188" width="15.7109375" customWidth="1"/>
    <col min="189" max="189" width="12.5703125" customWidth="1"/>
    <col min="190" max="190" width="18" customWidth="1"/>
    <col min="191" max="191" width="16.5703125" customWidth="1"/>
    <col min="193" max="193" width="13.85546875" customWidth="1"/>
    <col min="194" max="194" width="12.28515625" customWidth="1"/>
    <col min="195" max="195" width="16.7109375" customWidth="1"/>
    <col min="196" max="196" width="11.85546875" customWidth="1"/>
    <col min="197" max="197" width="22" customWidth="1"/>
    <col min="198" max="198" width="14.85546875" customWidth="1"/>
    <col min="199" max="199" width="10.5703125" customWidth="1"/>
    <col min="200" max="200" width="12.5703125" customWidth="1"/>
    <col min="201" max="201" width="13" customWidth="1"/>
    <col min="202" max="202" width="15.140625" customWidth="1"/>
    <col min="203" max="203" width="10.42578125" customWidth="1"/>
    <col min="204" max="204" width="13.42578125" customWidth="1"/>
    <col min="205" max="205" width="10.85546875" customWidth="1"/>
    <col min="208" max="208" width="16.140625" customWidth="1"/>
    <col min="209" max="209" width="12.42578125" customWidth="1"/>
    <col min="210" max="210" width="12.85546875" customWidth="1"/>
    <col min="211" max="211" width="12" customWidth="1"/>
    <col min="212" max="212" width="12.5703125" customWidth="1"/>
    <col min="213" max="213" width="19.42578125" customWidth="1"/>
    <col min="214" max="214" width="13.7109375" customWidth="1"/>
    <col min="215" max="215" width="13" customWidth="1"/>
    <col min="216" max="216" width="12.5703125" customWidth="1"/>
    <col min="217" max="217" width="13.140625" customWidth="1"/>
    <col min="218" max="218" width="12" bestFit="1" customWidth="1"/>
    <col min="219" max="219" width="13.28515625" customWidth="1"/>
    <col min="220" max="220" width="12" bestFit="1" customWidth="1"/>
    <col min="222" max="222" width="14.5703125" customWidth="1"/>
    <col min="223" max="223" width="4.7109375" customWidth="1"/>
    <col min="226" max="226" width="16.5703125" customWidth="1"/>
    <col min="227" max="227" width="8.28515625" customWidth="1"/>
    <col min="228" max="228" width="4.5703125" customWidth="1"/>
    <col min="230" max="230" width="15" customWidth="1"/>
    <col min="231" max="231" width="10.5703125" customWidth="1"/>
    <col min="232" max="232" width="8.5703125" customWidth="1"/>
  </cols>
  <sheetData>
    <row r="1" spans="1:234" ht="15.75" x14ac:dyDescent="0.25">
      <c r="A1" s="314" t="s">
        <v>0</v>
      </c>
      <c r="B1" s="314"/>
      <c r="C1" s="314"/>
      <c r="D1" s="314"/>
      <c r="E1" s="314"/>
      <c r="F1" s="314"/>
      <c r="G1" s="314"/>
      <c r="H1" s="314"/>
      <c r="I1" s="314"/>
    </row>
    <row r="2" spans="1:234" ht="25.5" x14ac:dyDescent="0.25">
      <c r="A2" s="164" t="s">
        <v>463</v>
      </c>
      <c r="B2" s="37" t="s">
        <v>49</v>
      </c>
      <c r="C2" s="98" t="s">
        <v>9</v>
      </c>
      <c r="D2" s="53"/>
      <c r="E2" s="37">
        <v>20472594321</v>
      </c>
      <c r="F2" s="37"/>
      <c r="G2" s="37" t="s">
        <v>2</v>
      </c>
      <c r="H2" s="53">
        <v>2024</v>
      </c>
      <c r="I2" s="37" t="s">
        <v>520</v>
      </c>
      <c r="J2" s="37" t="s">
        <v>1</v>
      </c>
      <c r="K2" s="53" t="s">
        <v>49</v>
      </c>
      <c r="L2" s="37" t="s">
        <v>2</v>
      </c>
      <c r="M2" s="53"/>
      <c r="N2" s="53">
        <v>2024</v>
      </c>
      <c r="O2" s="37" t="s">
        <v>532</v>
      </c>
      <c r="P2" s="37"/>
      <c r="Q2" s="37"/>
      <c r="R2" s="37"/>
      <c r="S2" s="37"/>
      <c r="T2" s="158" t="s">
        <v>573</v>
      </c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105" t="s">
        <v>1</v>
      </c>
      <c r="AH2" s="53" t="s">
        <v>49</v>
      </c>
      <c r="AI2" s="37" t="s">
        <v>2</v>
      </c>
      <c r="AJ2" s="53"/>
      <c r="AK2" s="53">
        <v>2024</v>
      </c>
      <c r="AL2" s="37" t="s">
        <v>50</v>
      </c>
      <c r="AM2" s="37"/>
      <c r="AN2" s="37"/>
      <c r="AO2" s="53"/>
      <c r="AP2" s="37"/>
      <c r="AQ2" s="37"/>
      <c r="AR2" s="158" t="s">
        <v>477</v>
      </c>
      <c r="AS2" s="37"/>
      <c r="AT2" s="37"/>
      <c r="AU2" s="37"/>
      <c r="AV2" s="37"/>
      <c r="AW2" s="37"/>
      <c r="AX2" s="37"/>
      <c r="AY2" s="37"/>
      <c r="AZ2" s="37"/>
      <c r="BA2" s="5"/>
      <c r="BB2" s="5"/>
      <c r="BC2" s="5"/>
      <c r="BD2" s="5"/>
      <c r="BE2" s="5"/>
      <c r="BF2" s="5"/>
      <c r="BG2" s="5"/>
      <c r="BH2" s="5"/>
      <c r="BI2" s="5"/>
      <c r="BJ2" s="5" t="s">
        <v>28</v>
      </c>
      <c r="BK2" s="1"/>
      <c r="BL2" s="1"/>
      <c r="BM2" s="1"/>
      <c r="BN2" s="1"/>
      <c r="BO2" s="1"/>
      <c r="BT2" s="37" t="s">
        <v>1</v>
      </c>
      <c r="BU2" s="37"/>
      <c r="BV2" s="53" t="s">
        <v>49</v>
      </c>
      <c r="BW2" s="37" t="s">
        <v>2</v>
      </c>
      <c r="BX2" s="53">
        <v>2024</v>
      </c>
      <c r="BY2" s="37" t="s">
        <v>50</v>
      </c>
      <c r="BZ2" s="37"/>
      <c r="CA2" s="37"/>
      <c r="CB2" s="37"/>
      <c r="CC2" s="37" t="s">
        <v>1</v>
      </c>
      <c r="CD2" s="98" t="s">
        <v>49</v>
      </c>
      <c r="CE2" s="53"/>
      <c r="CF2" s="37" t="s">
        <v>91</v>
      </c>
      <c r="CG2" s="37"/>
      <c r="CH2" s="37"/>
      <c r="CI2" s="37"/>
      <c r="CJ2" s="37"/>
      <c r="CK2" s="37"/>
      <c r="CL2" s="37"/>
      <c r="CM2" s="1"/>
      <c r="CN2" s="5" t="s">
        <v>92</v>
      </c>
      <c r="CW2" s="41" t="s">
        <v>103</v>
      </c>
      <c r="DE2" s="105" t="s">
        <v>1</v>
      </c>
      <c r="DF2" s="212" t="s">
        <v>49</v>
      </c>
      <c r="DG2" s="37" t="s">
        <v>128</v>
      </c>
      <c r="DH2" s="37"/>
      <c r="DI2" s="37"/>
      <c r="DJ2" s="37"/>
      <c r="DK2" s="37"/>
      <c r="DL2" s="37"/>
      <c r="DM2" s="37"/>
      <c r="DN2" s="1"/>
      <c r="DO2" s="58" t="s">
        <v>149</v>
      </c>
      <c r="DP2" s="58"/>
      <c r="DQ2" s="1"/>
      <c r="DR2" s="1"/>
      <c r="DS2" s="1"/>
      <c r="DT2" s="1"/>
      <c r="DU2" s="1"/>
      <c r="DV2" s="1"/>
      <c r="DW2" s="1"/>
      <c r="DX2" s="359" t="s">
        <v>218</v>
      </c>
      <c r="DY2" s="360"/>
      <c r="DZ2" s="114" t="s">
        <v>179</v>
      </c>
      <c r="EA2" s="115" t="s">
        <v>180</v>
      </c>
      <c r="EB2" s="115" t="s">
        <v>181</v>
      </c>
      <c r="EC2" s="115" t="s">
        <v>182</v>
      </c>
      <c r="ED2" s="67"/>
      <c r="EF2" s="37" t="s">
        <v>285</v>
      </c>
      <c r="EG2" s="53" t="s">
        <v>283</v>
      </c>
      <c r="EH2" s="53" t="s">
        <v>284</v>
      </c>
      <c r="EI2" s="54">
        <v>44562</v>
      </c>
      <c r="EJ2" s="118" t="s">
        <v>208</v>
      </c>
      <c r="EK2" s="59">
        <v>1500</v>
      </c>
      <c r="EL2" s="37" t="s">
        <v>209</v>
      </c>
      <c r="EM2" s="37"/>
      <c r="EN2" s="37"/>
      <c r="EO2" s="37" t="s">
        <v>1</v>
      </c>
      <c r="EP2" s="37" t="s">
        <v>49</v>
      </c>
      <c r="EQ2" s="37" t="s">
        <v>2</v>
      </c>
      <c r="ER2" s="53">
        <v>2024</v>
      </c>
      <c r="ES2" s="37" t="s">
        <v>291</v>
      </c>
      <c r="ET2" s="1"/>
      <c r="EU2" s="1"/>
      <c r="EV2" s="1"/>
      <c r="EW2" s="53"/>
      <c r="EX2" s="41" t="s">
        <v>308</v>
      </c>
      <c r="FF2" s="37" t="s">
        <v>1</v>
      </c>
      <c r="FG2" s="53" t="s">
        <v>49</v>
      </c>
      <c r="FH2" s="37" t="s">
        <v>2</v>
      </c>
      <c r="FI2" s="53">
        <v>2024</v>
      </c>
      <c r="FJ2" s="37" t="s">
        <v>315</v>
      </c>
      <c r="FK2" s="37"/>
      <c r="FL2" s="37"/>
      <c r="FM2" s="1"/>
      <c r="FN2" s="37" t="s">
        <v>1</v>
      </c>
      <c r="FO2" s="53" t="s">
        <v>49</v>
      </c>
      <c r="FP2" s="37" t="s">
        <v>327</v>
      </c>
      <c r="FQ2" s="53">
        <v>2024</v>
      </c>
      <c r="FR2" s="37" t="s">
        <v>328</v>
      </c>
      <c r="FS2" s="37"/>
      <c r="FT2" s="37"/>
      <c r="FU2" s="37"/>
      <c r="FV2" s="37" t="s">
        <v>1</v>
      </c>
      <c r="FW2" s="134" t="s">
        <v>49</v>
      </c>
      <c r="FX2" s="133" t="s">
        <v>2</v>
      </c>
      <c r="FY2" s="133"/>
      <c r="FZ2" s="134">
        <v>2024</v>
      </c>
      <c r="GA2" s="133" t="s">
        <v>343</v>
      </c>
      <c r="GB2" s="133"/>
      <c r="GC2" s="133"/>
      <c r="GD2" s="37" t="s">
        <v>1</v>
      </c>
      <c r="GE2" s="53" t="s">
        <v>49</v>
      </c>
      <c r="GF2" s="37" t="s">
        <v>2</v>
      </c>
      <c r="GG2" s="53">
        <v>2024</v>
      </c>
      <c r="GH2" s="37" t="s">
        <v>328</v>
      </c>
      <c r="GI2" s="37"/>
      <c r="GJ2" s="37"/>
      <c r="GK2" s="37" t="s">
        <v>1</v>
      </c>
      <c r="GL2" s="53" t="s">
        <v>49</v>
      </c>
      <c r="GM2" s="37" t="s">
        <v>2</v>
      </c>
      <c r="GN2" s="53">
        <v>2024</v>
      </c>
      <c r="GO2" s="37" t="s">
        <v>328</v>
      </c>
      <c r="GP2" s="37"/>
      <c r="GQ2" s="37"/>
      <c r="GR2" s="37" t="s">
        <v>1</v>
      </c>
      <c r="GS2" s="53" t="s">
        <v>49</v>
      </c>
      <c r="GT2" s="53" t="s">
        <v>2</v>
      </c>
      <c r="GU2" s="53">
        <v>2024</v>
      </c>
      <c r="GV2" s="37" t="s">
        <v>328</v>
      </c>
      <c r="GW2" s="37"/>
      <c r="GX2" s="37"/>
      <c r="GY2" s="1"/>
      <c r="GZ2" s="37" t="s">
        <v>1</v>
      </c>
      <c r="HA2" s="53" t="s">
        <v>49</v>
      </c>
      <c r="HB2" s="37" t="s">
        <v>2</v>
      </c>
      <c r="HC2" s="53">
        <v>2024</v>
      </c>
      <c r="HD2" s="37" t="s">
        <v>625</v>
      </c>
      <c r="HE2" s="37"/>
      <c r="HF2" s="37"/>
      <c r="HG2" s="37" t="s">
        <v>1</v>
      </c>
      <c r="HH2" s="53" t="s">
        <v>49</v>
      </c>
      <c r="HI2" s="37" t="s">
        <v>2</v>
      </c>
      <c r="HJ2" s="53">
        <v>2024</v>
      </c>
      <c r="HK2" s="37" t="s">
        <v>425</v>
      </c>
      <c r="HL2" s="37"/>
      <c r="HM2" s="37"/>
      <c r="HN2" s="37"/>
      <c r="HO2" s="1"/>
      <c r="HQ2" s="328" t="s">
        <v>531</v>
      </c>
      <c r="HR2" s="328"/>
      <c r="HS2" s="328"/>
      <c r="HT2" s="328"/>
      <c r="HU2" s="328"/>
      <c r="HV2" s="328"/>
    </row>
    <row r="3" spans="1:234" ht="15.75" x14ac:dyDescent="0.25">
      <c r="A3" s="37" t="s">
        <v>519</v>
      </c>
      <c r="B3" s="37"/>
      <c r="C3" s="37"/>
      <c r="D3" s="37"/>
      <c r="E3" s="37"/>
      <c r="F3" s="37"/>
      <c r="G3" s="37"/>
      <c r="H3" s="37"/>
      <c r="I3" s="37"/>
      <c r="J3" s="37" t="s">
        <v>537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53">
        <v>2022</v>
      </c>
      <c r="AH3" s="37" t="s">
        <v>582</v>
      </c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T3" s="2">
        <v>2022</v>
      </c>
      <c r="BU3" s="1" t="s">
        <v>51</v>
      </c>
      <c r="BV3" s="1"/>
      <c r="BW3" s="1"/>
      <c r="BX3" s="1"/>
      <c r="BY3" s="1"/>
      <c r="BZ3" s="1"/>
      <c r="CA3" s="1"/>
      <c r="CB3" s="1"/>
      <c r="CC3" s="1" t="s">
        <v>90</v>
      </c>
      <c r="CD3" s="2">
        <v>2024</v>
      </c>
      <c r="CE3" s="1" t="s">
        <v>75</v>
      </c>
      <c r="CF3" s="1"/>
      <c r="CG3" s="1"/>
      <c r="CH3" s="1"/>
      <c r="CI3" s="1"/>
      <c r="CJ3" s="1"/>
      <c r="CK3" s="1"/>
      <c r="CL3" s="1"/>
      <c r="CM3" s="1"/>
      <c r="CN3" s="1"/>
      <c r="DE3" s="2">
        <v>2024</v>
      </c>
      <c r="DF3" s="1"/>
      <c r="DG3" s="1"/>
      <c r="DH3" s="1"/>
      <c r="DI3" s="1"/>
      <c r="DJ3" s="1"/>
      <c r="DK3" s="1"/>
      <c r="DL3" s="1"/>
      <c r="DM3" s="1"/>
      <c r="DN3" s="1"/>
      <c r="DO3" s="37" t="s">
        <v>1</v>
      </c>
      <c r="DP3" s="98" t="s">
        <v>49</v>
      </c>
      <c r="DQ3" s="53"/>
      <c r="DR3" s="53" t="s">
        <v>150</v>
      </c>
      <c r="DS3" s="6">
        <v>20472594321</v>
      </c>
      <c r="DT3" s="54" t="s">
        <v>151</v>
      </c>
      <c r="DU3" s="54">
        <v>45292</v>
      </c>
      <c r="DV3" s="37" t="s">
        <v>165</v>
      </c>
      <c r="DW3" s="37"/>
      <c r="DX3" s="361">
        <v>44927</v>
      </c>
      <c r="DY3" s="362"/>
      <c r="DZ3" s="116">
        <v>44927</v>
      </c>
      <c r="EA3" s="116">
        <v>44927</v>
      </c>
      <c r="EB3" s="116">
        <v>44927</v>
      </c>
      <c r="EC3" s="116">
        <v>44927</v>
      </c>
      <c r="ED3" s="67"/>
      <c r="EF3" s="37" t="s">
        <v>210</v>
      </c>
      <c r="EG3" s="37"/>
      <c r="EH3" s="37"/>
      <c r="EI3" s="37"/>
      <c r="EJ3" s="53">
        <v>4</v>
      </c>
      <c r="EK3" s="37" t="s">
        <v>211</v>
      </c>
      <c r="EL3" s="119">
        <v>0.25</v>
      </c>
      <c r="EM3" s="37" t="s">
        <v>212</v>
      </c>
      <c r="EN3" s="37"/>
      <c r="EO3" s="2">
        <v>2023</v>
      </c>
      <c r="EP3" s="1" t="s">
        <v>292</v>
      </c>
      <c r="EQ3" s="1"/>
      <c r="ER3" s="1"/>
      <c r="ES3" s="1"/>
      <c r="ET3" s="1"/>
      <c r="EU3" s="1"/>
      <c r="EV3" s="1"/>
      <c r="EW3" s="1"/>
      <c r="FF3" s="1" t="s">
        <v>316</v>
      </c>
      <c r="FG3" s="2">
        <v>2023</v>
      </c>
      <c r="FH3" s="1" t="s">
        <v>317</v>
      </c>
      <c r="FI3" s="1"/>
      <c r="FJ3" s="1"/>
      <c r="FK3" s="1"/>
      <c r="FL3" s="1"/>
      <c r="FM3" s="1"/>
      <c r="FN3" s="1" t="s">
        <v>329</v>
      </c>
      <c r="FO3" s="2">
        <v>2023</v>
      </c>
      <c r="FP3" s="1" t="s">
        <v>330</v>
      </c>
      <c r="FQ3" s="1"/>
      <c r="FR3" s="1"/>
      <c r="FS3" s="1"/>
      <c r="FT3" s="1"/>
      <c r="FU3" s="1"/>
      <c r="FV3" s="1" t="s">
        <v>48</v>
      </c>
      <c r="FW3" s="132"/>
      <c r="FX3" s="135">
        <v>2023</v>
      </c>
      <c r="FY3" s="132" t="s">
        <v>344</v>
      </c>
      <c r="FZ3" s="132"/>
      <c r="GA3" s="132"/>
      <c r="GB3" s="132"/>
      <c r="GC3" s="132"/>
      <c r="GD3" s="1" t="s">
        <v>329</v>
      </c>
      <c r="GE3" s="2">
        <v>2024</v>
      </c>
      <c r="GF3" s="1" t="s">
        <v>356</v>
      </c>
      <c r="GG3" s="1"/>
      <c r="GH3" s="1"/>
      <c r="GI3" s="1"/>
      <c r="GJ3" s="1"/>
      <c r="GK3" s="1" t="s">
        <v>329</v>
      </c>
      <c r="GL3" s="2">
        <v>2024</v>
      </c>
      <c r="GM3" s="1" t="s">
        <v>365</v>
      </c>
      <c r="GN3" s="1"/>
      <c r="GO3" s="1"/>
      <c r="GP3" s="1"/>
      <c r="GQ3" s="1"/>
      <c r="GR3" s="1" t="s">
        <v>329</v>
      </c>
      <c r="GS3" s="2">
        <v>2024</v>
      </c>
      <c r="GT3" s="1" t="s">
        <v>377</v>
      </c>
      <c r="GU3" s="1"/>
      <c r="GV3" s="1"/>
      <c r="GW3" s="1"/>
      <c r="GX3" s="1"/>
      <c r="GY3" s="1"/>
      <c r="GZ3" s="37" t="s">
        <v>624</v>
      </c>
      <c r="HA3" s="2"/>
      <c r="HB3" s="1"/>
      <c r="HC3" s="1"/>
      <c r="HD3" s="1"/>
      <c r="HE3" s="1"/>
      <c r="HF3" s="1"/>
      <c r="HG3" s="37" t="s">
        <v>426</v>
      </c>
      <c r="HH3" s="2"/>
      <c r="HI3" s="1"/>
      <c r="HJ3" s="1"/>
      <c r="HK3" s="1"/>
      <c r="HL3" s="1"/>
      <c r="HM3" s="1"/>
      <c r="HN3" s="1"/>
      <c r="HO3" s="1"/>
      <c r="HP3" s="314" t="s">
        <v>525</v>
      </c>
      <c r="HQ3" s="314"/>
      <c r="HR3" s="314"/>
      <c r="HS3" s="1"/>
      <c r="HT3" s="1"/>
      <c r="HU3" s="314" t="s">
        <v>456</v>
      </c>
      <c r="HV3" s="314"/>
      <c r="HW3" s="314"/>
      <c r="HX3" s="1"/>
    </row>
    <row r="4" spans="1:234" ht="15.75" x14ac:dyDescent="0.25">
      <c r="A4" s="37" t="s">
        <v>464</v>
      </c>
      <c r="B4" s="37"/>
      <c r="C4" s="37"/>
      <c r="D4" s="37"/>
      <c r="E4" s="59">
        <v>8000</v>
      </c>
      <c r="F4" s="59"/>
      <c r="G4" s="37"/>
      <c r="H4" s="37"/>
      <c r="I4" s="37"/>
      <c r="J4" s="164" t="s">
        <v>560</v>
      </c>
      <c r="K4" s="164" t="s">
        <v>559</v>
      </c>
      <c r="L4" s="53" t="s">
        <v>29</v>
      </c>
      <c r="M4" s="53" t="s">
        <v>533</v>
      </c>
      <c r="N4" s="53" t="s">
        <v>333</v>
      </c>
      <c r="O4" s="59">
        <v>4200</v>
      </c>
      <c r="P4" s="37" t="s">
        <v>534</v>
      </c>
      <c r="Q4" s="209">
        <v>45599</v>
      </c>
      <c r="R4" s="37"/>
      <c r="S4" s="37"/>
      <c r="T4" s="1" t="s">
        <v>13</v>
      </c>
      <c r="U4" s="37"/>
      <c r="V4" s="37"/>
      <c r="W4" s="37"/>
      <c r="X4" s="37"/>
      <c r="Y4" s="216" t="s">
        <v>257</v>
      </c>
      <c r="Z4" s="53">
        <v>2024</v>
      </c>
      <c r="AA4" s="37"/>
      <c r="AB4" s="37"/>
      <c r="AC4" s="37"/>
      <c r="AD4" s="37"/>
      <c r="AE4" s="37"/>
      <c r="AF4" s="37"/>
      <c r="AG4" s="37" t="s">
        <v>3</v>
      </c>
      <c r="AH4" s="54">
        <v>45638</v>
      </c>
      <c r="AI4" s="37" t="s">
        <v>583</v>
      </c>
      <c r="AJ4" s="37"/>
      <c r="AK4" s="37"/>
      <c r="AL4" s="37"/>
      <c r="AM4" s="37"/>
      <c r="AN4" s="59">
        <v>2500</v>
      </c>
      <c r="AO4" s="37" t="s">
        <v>584</v>
      </c>
      <c r="AP4" s="37"/>
      <c r="AQ4" s="37"/>
      <c r="AR4" s="182" t="s">
        <v>29</v>
      </c>
      <c r="AS4" s="334" t="s">
        <v>34</v>
      </c>
      <c r="AT4" s="334"/>
      <c r="AU4" s="334"/>
      <c r="AV4" s="334"/>
      <c r="AW4" s="37"/>
      <c r="AX4" s="37"/>
      <c r="AY4" s="37"/>
      <c r="AZ4" s="37"/>
      <c r="BA4" s="1" t="s">
        <v>1</v>
      </c>
      <c r="BB4" s="2" t="s">
        <v>49</v>
      </c>
      <c r="BC4" s="1" t="s">
        <v>46</v>
      </c>
      <c r="BD4" s="1"/>
      <c r="BE4" s="6">
        <v>20472594321</v>
      </c>
      <c r="BF4" s="12" t="s">
        <v>2</v>
      </c>
      <c r="BG4" s="2">
        <v>2024</v>
      </c>
      <c r="BH4" s="12" t="s">
        <v>47</v>
      </c>
      <c r="BI4" s="1"/>
      <c r="BJ4" s="18" t="s">
        <v>29</v>
      </c>
      <c r="BK4" s="344" t="s">
        <v>34</v>
      </c>
      <c r="BL4" s="344"/>
      <c r="BM4" s="344"/>
      <c r="BN4" s="344"/>
      <c r="BO4" s="1"/>
      <c r="BT4" s="1" t="s">
        <v>52</v>
      </c>
      <c r="BU4" s="1"/>
      <c r="BV4" s="1"/>
      <c r="BW4" s="1"/>
      <c r="BX4" s="34" t="str">
        <f>BV2</f>
        <v>Horizonte S.A.</v>
      </c>
      <c r="BY4" s="1" t="s">
        <v>53</v>
      </c>
      <c r="BZ4" s="1"/>
      <c r="CA4" s="1" t="s">
        <v>54</v>
      </c>
      <c r="CB4" s="1"/>
      <c r="CC4" s="1" t="s">
        <v>76</v>
      </c>
      <c r="CD4" s="2">
        <v>10</v>
      </c>
      <c r="CE4" s="1" t="s">
        <v>77</v>
      </c>
      <c r="CF4" s="1"/>
      <c r="CG4" s="1" t="s">
        <v>78</v>
      </c>
      <c r="CH4" s="1"/>
      <c r="CI4" s="1"/>
      <c r="CJ4" s="4">
        <v>1820</v>
      </c>
      <c r="CK4" s="4"/>
      <c r="CL4" s="1"/>
      <c r="CM4" s="1"/>
      <c r="CN4" s="38" t="s">
        <v>29</v>
      </c>
      <c r="CO4" s="366" t="s">
        <v>34</v>
      </c>
      <c r="CP4" s="366"/>
      <c r="CQ4" s="366"/>
      <c r="CR4" s="366"/>
      <c r="CW4" s="39" t="s">
        <v>29</v>
      </c>
      <c r="CX4" s="366" t="s">
        <v>34</v>
      </c>
      <c r="CY4" s="366"/>
      <c r="DE4" s="1" t="s">
        <v>3</v>
      </c>
      <c r="DF4" s="236">
        <v>44972</v>
      </c>
      <c r="DG4" s="1" t="s">
        <v>129</v>
      </c>
      <c r="DH4" s="2" t="str">
        <f>DF2</f>
        <v>Horizonte S.A.</v>
      </c>
      <c r="DI4" s="2" t="s">
        <v>130</v>
      </c>
      <c r="DJ4" s="49">
        <v>1000</v>
      </c>
      <c r="DK4" s="2" t="s">
        <v>145</v>
      </c>
      <c r="DL4" s="1" t="s">
        <v>144</v>
      </c>
      <c r="DM4" s="1"/>
      <c r="DN4" s="1"/>
      <c r="DO4" s="1" t="s">
        <v>166</v>
      </c>
      <c r="DP4" s="1"/>
      <c r="DQ4" s="2"/>
      <c r="DR4" s="1"/>
      <c r="DS4" s="4"/>
      <c r="DT4" s="1"/>
      <c r="DU4" s="2"/>
      <c r="DV4" s="12"/>
      <c r="DW4" s="2"/>
      <c r="DX4" s="117" t="s">
        <v>183</v>
      </c>
      <c r="DY4" s="50">
        <f>DS5</f>
        <v>55000</v>
      </c>
      <c r="DZ4" s="50">
        <f>-DO26</f>
        <v>-16200</v>
      </c>
      <c r="EA4" s="50">
        <f>DY4+DZ4</f>
        <v>38800</v>
      </c>
      <c r="EB4" s="50">
        <f>DS8+DW8</f>
        <v>24200</v>
      </c>
      <c r="EC4" s="50">
        <f>EA4+EB4</f>
        <v>63000</v>
      </c>
      <c r="ED4" s="69"/>
      <c r="EF4" s="1" t="s">
        <v>213</v>
      </c>
      <c r="EG4" s="32">
        <v>45199</v>
      </c>
      <c r="EH4" s="1" t="s">
        <v>214</v>
      </c>
      <c r="EI4" s="1"/>
      <c r="EJ4" s="1"/>
      <c r="EK4" s="1"/>
      <c r="EL4" s="1"/>
      <c r="EM4" s="1"/>
      <c r="EN4" s="1"/>
      <c r="EO4" s="1" t="s">
        <v>632</v>
      </c>
      <c r="EP4" s="32">
        <v>44958</v>
      </c>
      <c r="EQ4" s="1" t="s">
        <v>293</v>
      </c>
      <c r="ER4" s="1"/>
      <c r="ES4" s="2" t="s">
        <v>294</v>
      </c>
      <c r="ET4" s="1" t="s">
        <v>295</v>
      </c>
      <c r="EU4" s="1"/>
      <c r="EV4" s="1"/>
      <c r="EW4" s="4"/>
      <c r="EX4" s="39" t="s">
        <v>29</v>
      </c>
      <c r="EY4" s="366" t="s">
        <v>34</v>
      </c>
      <c r="EZ4" s="366"/>
      <c r="FA4" s="366"/>
      <c r="FF4" s="1" t="s">
        <v>318</v>
      </c>
      <c r="FG4" s="1"/>
      <c r="FH4" s="1"/>
      <c r="FI4" s="1"/>
      <c r="FJ4" s="1"/>
      <c r="FK4" s="1"/>
      <c r="FL4" s="1"/>
      <c r="FM4" s="1"/>
      <c r="FN4" s="1" t="s">
        <v>331</v>
      </c>
      <c r="FO4" s="1"/>
      <c r="FP4" s="1"/>
      <c r="FQ4" s="1"/>
      <c r="FR4" s="1"/>
      <c r="FS4" s="1"/>
      <c r="FT4" s="1"/>
      <c r="FU4" s="1"/>
      <c r="FV4" s="1" t="s">
        <v>634</v>
      </c>
      <c r="FW4" s="132" t="s">
        <v>354</v>
      </c>
      <c r="FX4" s="136" t="s">
        <v>333</v>
      </c>
      <c r="FY4" s="136">
        <v>5300</v>
      </c>
      <c r="FZ4" s="132" t="s">
        <v>345</v>
      </c>
      <c r="GA4" s="135" t="s">
        <v>346</v>
      </c>
      <c r="GB4" s="132" t="s">
        <v>347</v>
      </c>
      <c r="GC4" s="135"/>
      <c r="GD4" s="1" t="s">
        <v>637</v>
      </c>
      <c r="GE4" s="32">
        <v>45112</v>
      </c>
      <c r="GF4" s="1" t="s">
        <v>357</v>
      </c>
      <c r="GG4" s="1"/>
      <c r="GH4" s="4">
        <v>12000</v>
      </c>
      <c r="GI4" s="2" t="s">
        <v>363</v>
      </c>
      <c r="GJ4" s="1"/>
      <c r="GK4" s="1" t="s">
        <v>639</v>
      </c>
      <c r="GL4" s="153" t="s">
        <v>375</v>
      </c>
      <c r="GM4" s="1"/>
      <c r="GN4" s="59" t="s">
        <v>376</v>
      </c>
      <c r="GO4" s="4">
        <v>1750</v>
      </c>
      <c r="GP4" s="71" t="s">
        <v>366</v>
      </c>
      <c r="GQ4" s="1"/>
      <c r="GR4" s="1" t="s">
        <v>637</v>
      </c>
      <c r="GS4" s="32">
        <v>44742</v>
      </c>
      <c r="GT4" s="1" t="s">
        <v>378</v>
      </c>
      <c r="GU4" s="1"/>
      <c r="GV4" s="1"/>
      <c r="GW4" s="1"/>
      <c r="GX4" s="4">
        <v>2400</v>
      </c>
      <c r="GY4" s="1" t="s">
        <v>622</v>
      </c>
      <c r="GZ4" s="1" t="s">
        <v>641</v>
      </c>
      <c r="HA4" s="1"/>
      <c r="HB4" s="1"/>
      <c r="HC4" s="1"/>
      <c r="HD4" s="49">
        <v>18000</v>
      </c>
      <c r="HE4" s="1" t="s">
        <v>421</v>
      </c>
      <c r="HF4" s="1" t="s">
        <v>423</v>
      </c>
      <c r="HG4" s="1" t="s">
        <v>644</v>
      </c>
      <c r="HH4" s="1"/>
      <c r="HI4" s="1"/>
      <c r="HJ4" s="1"/>
      <c r="HK4" s="4">
        <v>67000</v>
      </c>
      <c r="HL4" s="1"/>
      <c r="HM4" s="1"/>
      <c r="HN4" s="1"/>
      <c r="HO4" s="1"/>
      <c r="HP4" s="314" t="s">
        <v>523</v>
      </c>
      <c r="HQ4" s="314"/>
      <c r="HR4" s="314"/>
      <c r="HS4" s="1"/>
      <c r="HT4" s="1"/>
      <c r="HU4" s="314" t="s">
        <v>524</v>
      </c>
      <c r="HV4" s="314"/>
      <c r="HW4" s="314"/>
      <c r="HX4" s="1"/>
    </row>
    <row r="5" spans="1:234" ht="15.75" x14ac:dyDescent="0.25">
      <c r="A5" s="37" t="s">
        <v>465</v>
      </c>
      <c r="B5" s="37"/>
      <c r="C5" s="37"/>
      <c r="D5" s="37"/>
      <c r="E5" s="59">
        <v>2500</v>
      </c>
      <c r="F5" s="59"/>
      <c r="G5" s="37"/>
      <c r="H5" s="37"/>
      <c r="I5" s="37"/>
      <c r="J5" s="37" t="s">
        <v>538</v>
      </c>
      <c r="K5" s="53" t="s">
        <v>535</v>
      </c>
      <c r="L5" s="37" t="s">
        <v>536</v>
      </c>
      <c r="M5" s="105"/>
      <c r="N5" s="105"/>
      <c r="O5" s="230">
        <v>20994472421</v>
      </c>
      <c r="P5" s="53"/>
      <c r="Q5" s="37"/>
      <c r="R5" s="37"/>
      <c r="S5" s="37"/>
      <c r="T5" s="1" t="s">
        <v>14</v>
      </c>
      <c r="U5" s="37"/>
      <c r="V5" s="37"/>
      <c r="W5" s="37"/>
      <c r="X5" s="37"/>
      <c r="Y5" s="216" t="s">
        <v>257</v>
      </c>
      <c r="Z5" s="37">
        <v>20372594321</v>
      </c>
      <c r="AA5" s="37"/>
      <c r="AB5" s="37"/>
      <c r="AC5" s="37"/>
      <c r="AD5" s="37"/>
      <c r="AE5" s="37"/>
      <c r="AF5" s="37"/>
      <c r="AG5" s="208" t="s">
        <v>585</v>
      </c>
      <c r="AH5" s="37" t="s">
        <v>586</v>
      </c>
      <c r="AI5" s="37" t="s">
        <v>587</v>
      </c>
      <c r="AJ5" s="37"/>
      <c r="AK5" s="37"/>
      <c r="AL5" s="53">
        <v>29711089</v>
      </c>
      <c r="AM5" s="37"/>
      <c r="AN5" s="37"/>
      <c r="AO5" s="37"/>
      <c r="AP5" s="37"/>
      <c r="AQ5" s="37"/>
      <c r="AR5" s="17">
        <v>1</v>
      </c>
      <c r="AS5" s="387" t="s">
        <v>478</v>
      </c>
      <c r="AT5" s="387"/>
      <c r="AU5" s="387"/>
      <c r="AV5" s="387"/>
      <c r="AW5" s="37"/>
      <c r="AX5" s="37"/>
      <c r="AY5" s="37"/>
      <c r="AZ5" s="37"/>
      <c r="BA5" s="9" t="s">
        <v>48</v>
      </c>
      <c r="BB5" s="1"/>
      <c r="BC5" s="2">
        <f>BG4-1</f>
        <v>2023</v>
      </c>
      <c r="BD5" s="1" t="s">
        <v>617</v>
      </c>
      <c r="BE5" s="1"/>
      <c r="BF5" s="1"/>
      <c r="BG5" s="1"/>
      <c r="BH5" s="1"/>
      <c r="BI5" s="1"/>
      <c r="BJ5" s="20" t="s">
        <v>35</v>
      </c>
      <c r="BK5" s="343" t="s">
        <v>30</v>
      </c>
      <c r="BL5" s="343"/>
      <c r="BM5" s="343"/>
      <c r="BN5" s="343"/>
      <c r="BO5" s="1"/>
      <c r="BT5" s="1" t="s">
        <v>55</v>
      </c>
      <c r="BU5" s="1"/>
      <c r="BV5" s="10" t="s">
        <v>56</v>
      </c>
      <c r="BW5" s="1" t="s">
        <v>57</v>
      </c>
      <c r="BX5" s="4">
        <v>3300</v>
      </c>
      <c r="BY5" s="1" t="s">
        <v>58</v>
      </c>
      <c r="BZ5" s="10" t="s">
        <v>59</v>
      </c>
      <c r="CA5" s="1" t="s">
        <v>60</v>
      </c>
      <c r="CB5" s="32">
        <v>45608</v>
      </c>
      <c r="CC5" s="1" t="s">
        <v>79</v>
      </c>
      <c r="CD5" s="2">
        <v>12</v>
      </c>
      <c r="CE5" s="1" t="s">
        <v>80</v>
      </c>
      <c r="CF5" s="1"/>
      <c r="CG5" s="1" t="s">
        <v>78</v>
      </c>
      <c r="CH5" s="1"/>
      <c r="CI5" s="1"/>
      <c r="CJ5" s="4">
        <v>670</v>
      </c>
      <c r="CK5" s="4"/>
      <c r="CL5" s="1"/>
      <c r="CM5" s="1"/>
      <c r="CN5" s="18" t="s">
        <v>36</v>
      </c>
      <c r="CO5" s="339" t="s">
        <v>93</v>
      </c>
      <c r="CP5" s="339"/>
      <c r="CQ5" s="339"/>
      <c r="CR5" s="339"/>
      <c r="CW5" s="42" t="s">
        <v>36</v>
      </c>
      <c r="CX5" s="339" t="s">
        <v>104</v>
      </c>
      <c r="CY5" s="339"/>
      <c r="DE5" s="106">
        <v>6.5</v>
      </c>
      <c r="DF5" s="36" t="s">
        <v>142</v>
      </c>
      <c r="DG5" s="1"/>
      <c r="DH5" s="1"/>
      <c r="DI5" s="48" t="s">
        <v>131</v>
      </c>
      <c r="DJ5" s="7" t="s">
        <v>9</v>
      </c>
      <c r="DK5" s="233">
        <v>2074321562</v>
      </c>
      <c r="DL5" s="1" t="s">
        <v>143</v>
      </c>
      <c r="DM5" s="1"/>
      <c r="DN5" s="1"/>
      <c r="DO5" s="1" t="s">
        <v>269</v>
      </c>
      <c r="DP5" s="2" t="s">
        <v>253</v>
      </c>
      <c r="DQ5" s="2" t="s">
        <v>152</v>
      </c>
      <c r="DR5" s="36" t="s">
        <v>153</v>
      </c>
      <c r="DS5" s="4">
        <v>55000</v>
      </c>
      <c r="DT5" s="2" t="s">
        <v>154</v>
      </c>
      <c r="DU5" s="2">
        <v>2019</v>
      </c>
      <c r="DV5" s="36" t="s">
        <v>155</v>
      </c>
      <c r="DW5" s="2" t="s">
        <v>156</v>
      </c>
      <c r="DX5" s="117" t="s">
        <v>184</v>
      </c>
      <c r="DY5" s="239">
        <f>DV22</f>
        <v>26583.333333333332</v>
      </c>
      <c r="DZ5" s="247">
        <f>-DV37</f>
        <v>-7830</v>
      </c>
      <c r="EA5" s="240">
        <f>DY5+DZ5</f>
        <v>18753.333333333332</v>
      </c>
      <c r="EB5" s="50">
        <v>0</v>
      </c>
      <c r="EC5" s="50">
        <f>EA5+EB5</f>
        <v>18753.333333333332</v>
      </c>
      <c r="ED5" s="69"/>
      <c r="EF5" s="1" t="s">
        <v>287</v>
      </c>
      <c r="EG5" s="1"/>
      <c r="EH5" s="2" t="s">
        <v>288</v>
      </c>
      <c r="EI5" s="2" t="s">
        <v>289</v>
      </c>
      <c r="EJ5" s="1" t="s">
        <v>290</v>
      </c>
      <c r="EK5" s="1"/>
      <c r="EL5" s="1"/>
      <c r="EM5" s="1"/>
      <c r="EN5" s="1"/>
      <c r="EO5" s="4">
        <v>85000</v>
      </c>
      <c r="EP5" s="1" t="s">
        <v>297</v>
      </c>
      <c r="EQ5" s="1"/>
      <c r="ER5" s="1"/>
      <c r="ES5" s="1"/>
      <c r="ET5" s="2">
        <v>10</v>
      </c>
      <c r="EU5" s="1" t="s">
        <v>298</v>
      </c>
      <c r="EV5" s="1"/>
      <c r="EW5" s="1"/>
      <c r="EX5" s="42" t="s">
        <v>36</v>
      </c>
      <c r="EY5" s="339" t="s">
        <v>309</v>
      </c>
      <c r="EZ5" s="339"/>
      <c r="FA5" s="339"/>
      <c r="FF5" s="1" t="s">
        <v>627</v>
      </c>
      <c r="FG5" s="1"/>
      <c r="FH5" s="4">
        <v>1750</v>
      </c>
      <c r="FI5" s="1"/>
      <c r="FJ5" s="1"/>
      <c r="FK5" s="1"/>
      <c r="FL5" s="1"/>
      <c r="FM5" s="1"/>
      <c r="FN5" s="1" t="s">
        <v>634</v>
      </c>
      <c r="FO5" s="1" t="s">
        <v>338</v>
      </c>
      <c r="FP5" s="1" t="s">
        <v>339</v>
      </c>
      <c r="FQ5" s="1" t="s">
        <v>332</v>
      </c>
      <c r="FR5" s="1" t="s">
        <v>55</v>
      </c>
      <c r="FS5" s="2">
        <v>12471024</v>
      </c>
      <c r="FT5" s="2" t="s">
        <v>333</v>
      </c>
      <c r="FU5" s="4">
        <v>1400</v>
      </c>
      <c r="FV5" s="135">
        <v>10297446083</v>
      </c>
      <c r="FW5" s="2" t="s">
        <v>348</v>
      </c>
      <c r="FX5" s="137"/>
      <c r="FY5" s="140">
        <v>45273</v>
      </c>
      <c r="FZ5" s="132"/>
      <c r="GA5" s="132"/>
      <c r="GB5" s="132"/>
      <c r="GC5" s="132"/>
      <c r="GD5" s="9" t="s">
        <v>362</v>
      </c>
      <c r="GE5" s="8"/>
      <c r="GF5" s="2" t="s">
        <v>9</v>
      </c>
      <c r="GG5" s="8">
        <v>20474953513</v>
      </c>
      <c r="GH5" s="1"/>
      <c r="GI5" s="1"/>
      <c r="GJ5" s="1"/>
      <c r="GK5" s="2" t="s">
        <v>367</v>
      </c>
      <c r="GL5" s="9" t="s">
        <v>40</v>
      </c>
      <c r="GM5" s="10"/>
      <c r="GN5" s="10" t="s">
        <v>368</v>
      </c>
      <c r="GO5" s="8" t="s">
        <v>369</v>
      </c>
      <c r="GP5" s="32">
        <v>45250</v>
      </c>
      <c r="GQ5" s="1"/>
      <c r="GR5" s="1" t="s">
        <v>395</v>
      </c>
      <c r="GS5" s="1"/>
      <c r="GT5" s="107"/>
      <c r="GU5" s="107">
        <v>0.1</v>
      </c>
      <c r="GV5" s="2" t="s">
        <v>379</v>
      </c>
      <c r="GW5" s="1" t="s">
        <v>380</v>
      </c>
      <c r="GX5" s="1"/>
      <c r="GY5" s="1"/>
      <c r="GZ5" s="1" t="s">
        <v>422</v>
      </c>
      <c r="HA5" s="106">
        <v>12.1</v>
      </c>
      <c r="HB5" s="1" t="s">
        <v>402</v>
      </c>
      <c r="HC5" s="1"/>
      <c r="HD5" s="1"/>
      <c r="HE5" s="1"/>
      <c r="HF5" s="1"/>
      <c r="HG5" s="1" t="s">
        <v>645</v>
      </c>
      <c r="HH5" s="1" t="str">
        <f>HE7</f>
        <v>Mario Lopez Nuñez</v>
      </c>
      <c r="HI5" s="1"/>
      <c r="HJ5" s="1" t="s">
        <v>427</v>
      </c>
      <c r="HK5" s="1"/>
      <c r="HL5" s="107">
        <f>GZ8</f>
        <v>0.65</v>
      </c>
      <c r="HM5" s="1" t="s">
        <v>428</v>
      </c>
      <c r="HN5" s="1"/>
      <c r="HO5" s="2">
        <v>10</v>
      </c>
      <c r="HP5" s="1" t="s">
        <v>438</v>
      </c>
      <c r="HQ5" s="1"/>
      <c r="HR5" s="1"/>
      <c r="HS5" s="199">
        <f>H25</f>
        <v>57688.75</v>
      </c>
      <c r="HT5" s="2">
        <v>40</v>
      </c>
      <c r="HU5" s="1" t="s">
        <v>444</v>
      </c>
      <c r="HV5" s="1"/>
      <c r="HW5" s="1"/>
      <c r="HX5" s="127"/>
    </row>
    <row r="6" spans="1:234" ht="15.75" x14ac:dyDescent="0.25">
      <c r="A6" s="37" t="s">
        <v>466</v>
      </c>
      <c r="B6" s="37"/>
      <c r="C6" s="37"/>
      <c r="D6" s="37"/>
      <c r="E6" s="163">
        <v>8000</v>
      </c>
      <c r="F6" s="163"/>
      <c r="G6" s="37" t="s">
        <v>467</v>
      </c>
      <c r="H6" s="262">
        <v>3.859</v>
      </c>
      <c r="I6" s="37" t="s">
        <v>522</v>
      </c>
      <c r="J6" s="105" t="s">
        <v>539</v>
      </c>
      <c r="K6" s="37" t="s">
        <v>540</v>
      </c>
      <c r="L6" s="37" t="s">
        <v>333</v>
      </c>
      <c r="M6" s="59">
        <v>2700</v>
      </c>
      <c r="N6" s="164" t="s">
        <v>541</v>
      </c>
      <c r="O6" s="53" t="s">
        <v>542</v>
      </c>
      <c r="P6" s="37" t="s">
        <v>543</v>
      </c>
      <c r="Q6" s="211">
        <v>45609</v>
      </c>
      <c r="R6" s="37"/>
      <c r="S6" s="37"/>
      <c r="T6" s="1" t="s">
        <v>15</v>
      </c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 t="s">
        <v>260</v>
      </c>
      <c r="AH6" s="54">
        <v>45645</v>
      </c>
      <c r="AI6" s="37" t="s">
        <v>588</v>
      </c>
      <c r="AJ6" s="37"/>
      <c r="AK6" s="37"/>
      <c r="AL6" s="37"/>
      <c r="AM6" s="37"/>
      <c r="AN6" s="59">
        <v>4200</v>
      </c>
      <c r="AO6" s="37" t="s">
        <v>589</v>
      </c>
      <c r="AP6" s="37"/>
      <c r="AQ6" s="37"/>
      <c r="AR6" s="17">
        <v>2</v>
      </c>
      <c r="AS6" s="387" t="s">
        <v>479</v>
      </c>
      <c r="AT6" s="387"/>
      <c r="AU6" s="387"/>
      <c r="AV6" s="387"/>
      <c r="AW6" s="37"/>
      <c r="AX6" s="37"/>
      <c r="AY6" s="37"/>
      <c r="AZ6" s="37"/>
      <c r="BA6" s="1" t="s">
        <v>3</v>
      </c>
      <c r="BB6" s="3">
        <v>44905</v>
      </c>
      <c r="BC6" s="1" t="s">
        <v>4</v>
      </c>
      <c r="BD6" s="13"/>
      <c r="BE6" s="1"/>
      <c r="BF6" s="4">
        <v>4700</v>
      </c>
      <c r="BG6" s="1" t="s">
        <v>5</v>
      </c>
      <c r="BH6" s="1"/>
      <c r="BI6" s="1"/>
      <c r="BJ6" s="20" t="s">
        <v>36</v>
      </c>
      <c r="BK6" s="343" t="s">
        <v>42</v>
      </c>
      <c r="BL6" s="343"/>
      <c r="BM6" s="343"/>
      <c r="BN6" s="343"/>
      <c r="BO6" s="2" t="s">
        <v>41</v>
      </c>
      <c r="BT6" s="1" t="s">
        <v>63</v>
      </c>
      <c r="BU6" s="1"/>
      <c r="BV6" s="1"/>
      <c r="BW6" s="1"/>
      <c r="BX6" s="2" t="s">
        <v>62</v>
      </c>
      <c r="BY6" s="10" t="s">
        <v>61</v>
      </c>
      <c r="BZ6" s="1" t="s">
        <v>64</v>
      </c>
      <c r="CA6" s="1"/>
      <c r="CB6" s="1"/>
      <c r="CC6" s="1" t="s">
        <v>81</v>
      </c>
      <c r="CD6" s="2">
        <v>803</v>
      </c>
      <c r="CE6" s="1" t="s">
        <v>82</v>
      </c>
      <c r="CF6" s="1"/>
      <c r="CG6" s="1" t="s">
        <v>78</v>
      </c>
      <c r="CH6" s="1"/>
      <c r="CI6" s="1"/>
      <c r="CJ6" s="4">
        <v>125</v>
      </c>
      <c r="CK6" s="4"/>
      <c r="CL6" s="1"/>
      <c r="CM6" s="1"/>
      <c r="CN6" s="18" t="s">
        <v>37</v>
      </c>
      <c r="CO6" s="339" t="s">
        <v>94</v>
      </c>
      <c r="CP6" s="339"/>
      <c r="CQ6" s="339"/>
      <c r="CR6" s="339"/>
      <c r="CW6" s="42" t="s">
        <v>37</v>
      </c>
      <c r="CX6" s="339" t="s">
        <v>105</v>
      </c>
      <c r="CY6" s="339"/>
      <c r="DE6" s="1" t="s">
        <v>259</v>
      </c>
      <c r="DF6" s="1"/>
      <c r="DG6" s="234">
        <v>45291</v>
      </c>
      <c r="DH6" s="1" t="s">
        <v>258</v>
      </c>
      <c r="DI6" s="1"/>
      <c r="DJ6" s="1"/>
      <c r="DK6" s="106">
        <v>5</v>
      </c>
      <c r="DL6" s="1" t="s">
        <v>132</v>
      </c>
      <c r="DM6" s="1"/>
      <c r="DN6" s="1"/>
      <c r="DO6" s="1" t="s">
        <v>157</v>
      </c>
      <c r="DP6" s="1"/>
      <c r="DQ6" s="32">
        <v>44044</v>
      </c>
      <c r="DR6" s="1" t="s">
        <v>158</v>
      </c>
      <c r="DS6" s="1"/>
      <c r="DT6" s="1"/>
      <c r="DU6" s="1"/>
      <c r="DV6" s="1"/>
      <c r="DW6" s="1"/>
      <c r="DX6" s="117" t="s">
        <v>185</v>
      </c>
      <c r="DY6" s="50">
        <f>DY4-DY5</f>
        <v>28416.666666666668</v>
      </c>
      <c r="DZ6" s="50">
        <f>DZ4-DZ5</f>
        <v>-8370</v>
      </c>
      <c r="EA6" s="50">
        <f>SUM(EA4:EA5)</f>
        <v>57553.333333333328</v>
      </c>
      <c r="EB6" s="50">
        <f>SUM(EB4:EB5)</f>
        <v>24200</v>
      </c>
      <c r="EC6" s="50">
        <f>EC4-EC5</f>
        <v>44246.666666666672</v>
      </c>
      <c r="ED6" s="69"/>
      <c r="EF6" s="5" t="s">
        <v>215</v>
      </c>
      <c r="EG6" s="1"/>
      <c r="EH6" s="1"/>
      <c r="EI6" s="1"/>
      <c r="EJ6" s="1"/>
      <c r="EK6" s="1"/>
      <c r="EL6" s="1"/>
      <c r="EM6" s="1"/>
      <c r="EN6" s="1"/>
      <c r="EO6" s="1" t="s">
        <v>296</v>
      </c>
      <c r="EP6" s="1"/>
      <c r="EQ6" s="32">
        <v>45291</v>
      </c>
      <c r="ER6" s="1" t="s">
        <v>191</v>
      </c>
      <c r="ES6" s="4">
        <f>EO5</f>
        <v>85000</v>
      </c>
      <c r="ET6" s="1"/>
      <c r="EU6" s="255">
        <f>((ES6/ET5)/12)*11</f>
        <v>7791.666666666667</v>
      </c>
      <c r="EV6" s="1"/>
      <c r="EW6" s="1"/>
      <c r="EX6" s="42" t="s">
        <v>37</v>
      </c>
      <c r="EY6" s="339" t="s">
        <v>310</v>
      </c>
      <c r="EZ6" s="339"/>
      <c r="FA6" s="339"/>
      <c r="FF6" s="1" t="s">
        <v>628</v>
      </c>
      <c r="FG6" s="1"/>
      <c r="FH6" s="1"/>
      <c r="FI6" s="1"/>
      <c r="FJ6" s="4">
        <v>3220</v>
      </c>
      <c r="FK6" s="1"/>
      <c r="FL6" s="1"/>
      <c r="FM6" s="1"/>
      <c r="FN6" s="1" t="s">
        <v>635</v>
      </c>
      <c r="FO6" s="1"/>
      <c r="FP6" s="1"/>
      <c r="FQ6" s="1"/>
      <c r="FR6" s="2" t="s">
        <v>340</v>
      </c>
      <c r="FS6" s="1" t="s">
        <v>341</v>
      </c>
      <c r="FT6" s="1"/>
      <c r="FU6" s="1" t="s">
        <v>334</v>
      </c>
      <c r="FV6" s="1" t="s">
        <v>636</v>
      </c>
      <c r="FW6" s="135" t="s">
        <v>355</v>
      </c>
      <c r="FX6" s="136" t="s">
        <v>333</v>
      </c>
      <c r="FY6" s="136">
        <v>4250</v>
      </c>
      <c r="FZ6" s="132" t="s">
        <v>345</v>
      </c>
      <c r="GA6" s="135" t="s">
        <v>349</v>
      </c>
      <c r="GB6" s="132" t="s">
        <v>347</v>
      </c>
      <c r="GC6" s="132"/>
      <c r="GD6" s="1" t="s">
        <v>638</v>
      </c>
      <c r="GE6" s="32">
        <v>45144</v>
      </c>
      <c r="GF6" s="1" t="s">
        <v>358</v>
      </c>
      <c r="GG6" s="1"/>
      <c r="GH6" s="1"/>
      <c r="GI6" s="4">
        <v>2650</v>
      </c>
      <c r="GJ6" s="2" t="s">
        <v>151</v>
      </c>
      <c r="GK6" s="1" t="s">
        <v>640</v>
      </c>
      <c r="GL6" s="4">
        <v>5200</v>
      </c>
      <c r="GM6" s="2" t="s">
        <v>370</v>
      </c>
      <c r="GN6" s="1" t="s">
        <v>371</v>
      </c>
      <c r="GO6" s="1"/>
      <c r="GP6" s="71" t="s">
        <v>40</v>
      </c>
      <c r="GQ6" s="2"/>
      <c r="GR6" s="2" t="s">
        <v>386</v>
      </c>
      <c r="GS6" s="2">
        <v>12</v>
      </c>
      <c r="GT6" s="1" t="s">
        <v>387</v>
      </c>
      <c r="GU6" s="1"/>
      <c r="GV6" s="1"/>
      <c r="GW6" s="1"/>
      <c r="GX6" s="1"/>
      <c r="GY6" s="1"/>
      <c r="GZ6" s="1" t="s">
        <v>642</v>
      </c>
      <c r="HA6" s="1"/>
      <c r="HB6" s="1"/>
      <c r="HC6" s="32">
        <v>44926</v>
      </c>
      <c r="HD6" s="1" t="s">
        <v>187</v>
      </c>
      <c r="HE6" s="49">
        <f>HD4</f>
        <v>18000</v>
      </c>
      <c r="HF6" s="1"/>
      <c r="HG6" s="1" t="s">
        <v>429</v>
      </c>
      <c r="HH6" s="1"/>
      <c r="HI6" s="4">
        <f>HK4*HL5</f>
        <v>43550</v>
      </c>
      <c r="HJ6" s="1"/>
      <c r="HK6" s="1"/>
      <c r="HL6" s="1"/>
      <c r="HM6" s="1"/>
      <c r="HN6" s="1"/>
      <c r="HO6" s="2">
        <v>12</v>
      </c>
      <c r="HP6" s="1" t="s">
        <v>458</v>
      </c>
      <c r="HQ6" s="1"/>
      <c r="HR6" s="1"/>
      <c r="HS6" s="199">
        <f>AC16</f>
        <v>12300</v>
      </c>
      <c r="HT6" s="2"/>
      <c r="HU6" s="1" t="s">
        <v>445</v>
      </c>
      <c r="HV6" s="1"/>
      <c r="HW6" s="1"/>
      <c r="HX6" s="127">
        <f>FL23</f>
        <v>3950</v>
      </c>
    </row>
    <row r="7" spans="1:234" ht="15.75" x14ac:dyDescent="0.25">
      <c r="A7" s="37" t="s">
        <v>521</v>
      </c>
      <c r="B7" s="37"/>
      <c r="C7" s="37"/>
      <c r="D7" s="53"/>
      <c r="E7" s="53" t="s">
        <v>468</v>
      </c>
      <c r="F7" s="37"/>
      <c r="G7" s="37"/>
      <c r="H7" s="37"/>
      <c r="I7" s="37"/>
      <c r="J7" s="105" t="s">
        <v>538</v>
      </c>
      <c r="K7" s="53" t="s">
        <v>544</v>
      </c>
      <c r="L7" s="37" t="s">
        <v>9</v>
      </c>
      <c r="M7" s="6"/>
      <c r="N7" s="6">
        <v>20773469103</v>
      </c>
      <c r="O7" s="37"/>
      <c r="P7" s="37"/>
      <c r="Q7" s="37"/>
      <c r="R7" s="37"/>
      <c r="S7" s="37"/>
      <c r="T7" s="1" t="s">
        <v>646</v>
      </c>
      <c r="U7" s="37"/>
      <c r="V7" s="37"/>
      <c r="W7" s="37"/>
      <c r="X7" s="37"/>
      <c r="Y7" s="37"/>
      <c r="Z7" s="37" t="s">
        <v>649</v>
      </c>
      <c r="AA7" s="37"/>
      <c r="AB7" s="37"/>
      <c r="AC7" s="37"/>
      <c r="AD7" s="37"/>
      <c r="AE7" s="37"/>
      <c r="AF7" s="37"/>
      <c r="AG7" s="164" t="s">
        <v>585</v>
      </c>
      <c r="AH7" s="37" t="s">
        <v>590</v>
      </c>
      <c r="AI7" s="37" t="s">
        <v>591</v>
      </c>
      <c r="AJ7" s="37"/>
      <c r="AK7" s="37"/>
      <c r="AL7" s="53">
        <v>8674512</v>
      </c>
      <c r="AM7" s="53"/>
      <c r="AN7" s="53"/>
      <c r="AO7" s="37"/>
      <c r="AP7" s="37"/>
      <c r="AQ7" s="37"/>
      <c r="AR7" s="17">
        <v>3</v>
      </c>
      <c r="AS7" s="387" t="s">
        <v>480</v>
      </c>
      <c r="AT7" s="387"/>
      <c r="AU7" s="387"/>
      <c r="AV7" s="387"/>
      <c r="AW7" s="37"/>
      <c r="AX7" s="37"/>
      <c r="AY7" s="37"/>
      <c r="AZ7" s="37"/>
      <c r="BA7" s="1" t="s">
        <v>6</v>
      </c>
      <c r="BB7" s="1"/>
      <c r="BC7" s="1" t="s">
        <v>40</v>
      </c>
      <c r="BD7" s="1"/>
      <c r="BE7" s="1"/>
      <c r="BF7" s="2">
        <v>20498742</v>
      </c>
      <c r="BG7" s="1"/>
      <c r="BH7" s="1"/>
      <c r="BI7" s="1"/>
      <c r="BJ7" s="20" t="s">
        <v>37</v>
      </c>
      <c r="BK7" s="343" t="s">
        <v>31</v>
      </c>
      <c r="BL7" s="343"/>
      <c r="BM7" s="343"/>
      <c r="BN7" s="343"/>
      <c r="BO7" s="1"/>
      <c r="BT7" s="1" t="s">
        <v>65</v>
      </c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8" t="s">
        <v>95</v>
      </c>
      <c r="CO7" s="339" t="s">
        <v>96</v>
      </c>
      <c r="CP7" s="339"/>
      <c r="CQ7" s="339"/>
      <c r="CR7" s="339"/>
      <c r="CW7" s="42" t="s">
        <v>95</v>
      </c>
      <c r="CX7" s="339" t="s">
        <v>106</v>
      </c>
      <c r="CY7" s="339"/>
      <c r="DE7" s="1" t="s">
        <v>133</v>
      </c>
      <c r="DF7" s="1"/>
      <c r="DG7" s="1"/>
      <c r="DH7" s="1"/>
      <c r="DI7" s="1"/>
      <c r="DJ7" s="1"/>
      <c r="DK7" s="1"/>
      <c r="DL7" s="1"/>
      <c r="DM7" s="1"/>
      <c r="DN7" s="1"/>
      <c r="DO7" s="1" t="s">
        <v>159</v>
      </c>
      <c r="DP7" s="1"/>
      <c r="DQ7" s="2">
        <v>5</v>
      </c>
      <c r="DR7" s="1" t="s">
        <v>620</v>
      </c>
      <c r="DS7" s="55">
        <v>0.25</v>
      </c>
      <c r="DT7" s="1" t="s">
        <v>160</v>
      </c>
      <c r="DU7" s="1"/>
      <c r="DV7" s="32">
        <v>44927</v>
      </c>
      <c r="DW7" s="1" t="s">
        <v>161</v>
      </c>
      <c r="EA7" s="69"/>
      <c r="EF7" s="1"/>
      <c r="EG7" s="1" t="s">
        <v>272</v>
      </c>
      <c r="EH7" s="1"/>
      <c r="EI7" s="1"/>
      <c r="EJ7" s="2" t="s">
        <v>268</v>
      </c>
      <c r="EK7" s="1" t="s">
        <v>270</v>
      </c>
      <c r="EL7" s="1"/>
      <c r="EM7" s="1"/>
      <c r="EN7" s="1"/>
      <c r="EO7" s="1" t="s">
        <v>633</v>
      </c>
      <c r="EP7" s="1"/>
      <c r="EQ7" s="4"/>
      <c r="ER7" s="1"/>
      <c r="ES7" s="1"/>
      <c r="ET7" s="32">
        <v>44562</v>
      </c>
      <c r="EU7" s="1" t="s">
        <v>304</v>
      </c>
      <c r="EV7" s="1"/>
      <c r="EW7" s="1"/>
      <c r="EX7" s="42" t="s">
        <v>95</v>
      </c>
      <c r="EY7" s="339" t="s">
        <v>311</v>
      </c>
      <c r="EZ7" s="339"/>
      <c r="FA7" s="339"/>
      <c r="FF7" s="1" t="s">
        <v>629</v>
      </c>
      <c r="FG7" s="1"/>
      <c r="FH7" s="1"/>
      <c r="FI7" s="4">
        <v>2200</v>
      </c>
      <c r="FJ7" s="1"/>
      <c r="FK7" s="1"/>
      <c r="FL7" s="1"/>
      <c r="FM7" s="1"/>
      <c r="FN7" s="1" t="s">
        <v>55</v>
      </c>
      <c r="FO7" s="2">
        <v>10743212</v>
      </c>
      <c r="FP7" s="2" t="s">
        <v>333</v>
      </c>
      <c r="FQ7" s="4">
        <v>2350</v>
      </c>
      <c r="FR7" s="1"/>
      <c r="FS7" s="1"/>
      <c r="FT7" s="1"/>
      <c r="FU7" s="1"/>
      <c r="FV7" s="135">
        <v>20294967741</v>
      </c>
      <c r="FW7" s="1" t="s">
        <v>348</v>
      </c>
      <c r="FX7" s="137"/>
      <c r="FY7" s="140">
        <v>45284</v>
      </c>
      <c r="FZ7" s="132"/>
      <c r="GA7" s="132"/>
      <c r="GB7" s="132"/>
      <c r="GC7" s="132"/>
      <c r="GD7" s="1" t="s">
        <v>364</v>
      </c>
      <c r="GE7" s="1"/>
      <c r="GF7" s="2" t="s">
        <v>9</v>
      </c>
      <c r="GG7" s="8">
        <v>20714953933</v>
      </c>
      <c r="GH7" s="1"/>
      <c r="GI7" s="1"/>
      <c r="GJ7" s="1"/>
      <c r="GK7" s="2">
        <v>29711099</v>
      </c>
      <c r="GL7" s="1" t="s">
        <v>374</v>
      </c>
      <c r="GM7" s="9"/>
      <c r="GN7" s="9" t="s">
        <v>373</v>
      </c>
      <c r="GO7" s="152"/>
      <c r="GP7" s="152" t="s">
        <v>369</v>
      </c>
      <c r="GQ7" s="32">
        <v>45263</v>
      </c>
      <c r="GR7" s="1"/>
      <c r="GS7" s="1"/>
      <c r="GT7" s="130" t="s">
        <v>383</v>
      </c>
      <c r="GU7" s="5"/>
      <c r="GV7" s="130" t="s">
        <v>384</v>
      </c>
      <c r="GW7" s="5"/>
      <c r="GX7" s="130" t="s">
        <v>384</v>
      </c>
      <c r="GY7" s="1"/>
      <c r="GZ7" s="1" t="s">
        <v>643</v>
      </c>
      <c r="HA7" s="1"/>
      <c r="HB7" s="1"/>
      <c r="HC7" s="1"/>
      <c r="HD7" s="2">
        <v>2</v>
      </c>
      <c r="HE7" s="1" t="s">
        <v>420</v>
      </c>
      <c r="HF7" s="1" t="s">
        <v>403</v>
      </c>
      <c r="HG7" s="161" t="s">
        <v>430</v>
      </c>
      <c r="HH7" s="1" t="str">
        <f>HE8</f>
        <v>Luisa Reyes García</v>
      </c>
      <c r="HI7" s="1"/>
      <c r="HJ7" s="1" t="s">
        <v>431</v>
      </c>
      <c r="HK7" s="1"/>
      <c r="HL7" s="107">
        <f>100%-HL5</f>
        <v>0.35</v>
      </c>
      <c r="HM7" s="1" t="s">
        <v>432</v>
      </c>
      <c r="HN7" s="1"/>
      <c r="HO7" s="2">
        <v>14</v>
      </c>
      <c r="HP7" s="1" t="s">
        <v>459</v>
      </c>
      <c r="HQ7" s="1"/>
      <c r="HR7" s="1"/>
      <c r="HS7" s="199">
        <f>AN23</f>
        <v>6700</v>
      </c>
      <c r="HT7" s="2">
        <v>41</v>
      </c>
      <c r="HU7" s="1" t="s">
        <v>446</v>
      </c>
      <c r="HV7" s="1"/>
      <c r="HW7" s="1"/>
      <c r="HX7" s="127">
        <f>FU23</f>
        <v>3750</v>
      </c>
      <c r="HZ7" s="127"/>
    </row>
    <row r="8" spans="1:234" ht="15.75" x14ac:dyDescent="0.25">
      <c r="A8" s="37" t="s">
        <v>469</v>
      </c>
      <c r="B8" s="37"/>
      <c r="C8" s="37"/>
      <c r="D8" s="37"/>
      <c r="E8" s="37"/>
      <c r="F8" s="37"/>
      <c r="G8" s="157">
        <v>16316.75</v>
      </c>
      <c r="H8" s="37" t="s">
        <v>471</v>
      </c>
      <c r="I8" s="37"/>
      <c r="J8" s="105" t="s">
        <v>545</v>
      </c>
      <c r="K8" s="37" t="s">
        <v>540</v>
      </c>
      <c r="L8" s="53" t="s">
        <v>333</v>
      </c>
      <c r="M8" s="59">
        <v>3900</v>
      </c>
      <c r="N8" s="105" t="s">
        <v>553</v>
      </c>
      <c r="O8" s="53">
        <v>1</v>
      </c>
      <c r="P8" s="53" t="s">
        <v>546</v>
      </c>
      <c r="Q8" s="37" t="s">
        <v>547</v>
      </c>
      <c r="R8" s="37"/>
      <c r="S8" s="37"/>
      <c r="T8" s="323" t="s">
        <v>25</v>
      </c>
      <c r="U8" s="323"/>
      <c r="V8" s="323"/>
      <c r="W8" s="323"/>
      <c r="X8" s="315" t="s">
        <v>576</v>
      </c>
      <c r="Y8" s="315"/>
      <c r="Z8" s="315"/>
      <c r="AA8" s="315"/>
      <c r="AB8" s="315"/>
      <c r="AC8" s="316" t="s">
        <v>577</v>
      </c>
      <c r="AD8" s="316"/>
      <c r="AE8" s="316" t="s">
        <v>22</v>
      </c>
      <c r="AF8" s="316"/>
      <c r="AG8" s="40"/>
      <c r="AH8" s="40"/>
      <c r="AI8" s="40"/>
      <c r="AJ8" s="40"/>
      <c r="AK8" s="40"/>
      <c r="AL8" s="40"/>
      <c r="AM8" s="40"/>
      <c r="AN8" s="40"/>
      <c r="AO8" s="40"/>
      <c r="AP8" s="37"/>
      <c r="AQ8" s="37"/>
      <c r="AR8" s="17">
        <v>5</v>
      </c>
      <c r="AS8" s="387" t="s">
        <v>481</v>
      </c>
      <c r="AT8" s="387"/>
      <c r="AU8" s="387"/>
      <c r="AV8" s="387"/>
      <c r="AW8" s="37"/>
      <c r="AX8" s="37"/>
      <c r="AY8" s="37"/>
      <c r="AZ8" s="37"/>
      <c r="BA8" s="1" t="s">
        <v>7</v>
      </c>
      <c r="BB8" s="1"/>
      <c r="BC8" s="1"/>
      <c r="BD8" s="1"/>
      <c r="BE8" s="1" t="s">
        <v>8</v>
      </c>
      <c r="BF8" s="1" t="s">
        <v>9</v>
      </c>
      <c r="BG8" s="7">
        <v>20975326412</v>
      </c>
      <c r="BH8" s="1" t="s">
        <v>10</v>
      </c>
      <c r="BI8" s="1"/>
      <c r="BJ8" s="20" t="s">
        <v>38</v>
      </c>
      <c r="BK8" s="343" t="s">
        <v>32</v>
      </c>
      <c r="BL8" s="343"/>
      <c r="BM8" s="343"/>
      <c r="BN8" s="343"/>
      <c r="BO8" s="2" t="s">
        <v>14</v>
      </c>
      <c r="BT8" s="1"/>
      <c r="BU8" s="1"/>
      <c r="BV8" s="1"/>
      <c r="BW8" s="1"/>
      <c r="BX8" s="1"/>
      <c r="BY8" s="1"/>
      <c r="BZ8" s="1"/>
      <c r="CA8" s="1"/>
      <c r="CB8" s="1"/>
      <c r="CC8" s="5" t="s">
        <v>83</v>
      </c>
      <c r="CD8" s="5"/>
      <c r="CE8" s="1"/>
      <c r="CF8" s="1"/>
      <c r="CG8" s="1"/>
      <c r="CH8" s="1"/>
      <c r="CI8" s="1"/>
      <c r="CJ8" s="1"/>
      <c r="CK8" s="1"/>
      <c r="CL8" s="1"/>
      <c r="CM8" s="1"/>
      <c r="CN8" s="18" t="s">
        <v>97</v>
      </c>
      <c r="CO8" s="339" t="s">
        <v>98</v>
      </c>
      <c r="CP8" s="339"/>
      <c r="CQ8" s="339"/>
      <c r="CR8" s="339"/>
      <c r="CW8" s="42" t="s">
        <v>97</v>
      </c>
      <c r="CX8" s="339" t="s">
        <v>107</v>
      </c>
      <c r="CY8" s="339"/>
      <c r="DE8" s="1" t="s">
        <v>260</v>
      </c>
      <c r="DF8" s="235">
        <v>45280</v>
      </c>
      <c r="DG8" s="1" t="s">
        <v>618</v>
      </c>
      <c r="DH8" s="1"/>
      <c r="DI8" s="1"/>
      <c r="DJ8" s="2">
        <v>500</v>
      </c>
      <c r="DK8" s="9" t="s">
        <v>134</v>
      </c>
      <c r="DL8" s="4">
        <v>12</v>
      </c>
      <c r="DM8" s="71" t="s">
        <v>261</v>
      </c>
      <c r="DN8" s="1"/>
      <c r="DO8" s="1" t="s">
        <v>162</v>
      </c>
      <c r="DP8" s="1"/>
      <c r="DQ8" s="1"/>
      <c r="DR8" s="56"/>
      <c r="DS8" s="4">
        <v>22000</v>
      </c>
      <c r="DT8" s="1" t="s">
        <v>163</v>
      </c>
      <c r="DU8" s="1"/>
      <c r="DV8" s="1"/>
      <c r="DW8" s="4">
        <v>2200</v>
      </c>
      <c r="DX8" s="37" t="s">
        <v>186</v>
      </c>
      <c r="DY8" s="1"/>
      <c r="DZ8" s="54">
        <v>44927</v>
      </c>
      <c r="EA8" s="53" t="s">
        <v>187</v>
      </c>
      <c r="EB8" s="59">
        <f>EC6</f>
        <v>44246.666666666672</v>
      </c>
      <c r="EC8" s="127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 t="s">
        <v>305</v>
      </c>
      <c r="EP8" s="1"/>
      <c r="EQ8" s="4"/>
      <c r="ER8" s="1"/>
      <c r="ES8" s="4">
        <v>21000</v>
      </c>
      <c r="ET8" s="2" t="s">
        <v>313</v>
      </c>
      <c r="EU8" s="113" t="s">
        <v>314</v>
      </c>
      <c r="EV8" s="1"/>
      <c r="EW8" s="121"/>
      <c r="FF8" s="1"/>
      <c r="FG8" s="1"/>
      <c r="FH8" s="1"/>
      <c r="FI8" s="1"/>
      <c r="FJ8" s="1"/>
      <c r="FK8" s="1"/>
      <c r="FL8" s="1"/>
      <c r="FM8" s="1"/>
      <c r="FN8" s="5"/>
      <c r="FO8" s="1"/>
      <c r="FP8" s="1"/>
      <c r="FQ8" s="1"/>
      <c r="FR8" s="1"/>
      <c r="FS8" s="1"/>
      <c r="FT8" s="1"/>
      <c r="FU8" s="1"/>
      <c r="FV8" s="1"/>
      <c r="FW8" s="132"/>
      <c r="FX8" s="132"/>
      <c r="FY8" s="132"/>
      <c r="FZ8" s="132"/>
      <c r="GA8" s="132"/>
      <c r="GB8" s="132"/>
      <c r="GC8" s="132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30"/>
      <c r="GU8" s="5"/>
      <c r="GV8" s="130" t="s">
        <v>394</v>
      </c>
      <c r="GW8" s="5"/>
      <c r="GX8" s="130">
        <v>6</v>
      </c>
      <c r="GY8" s="1"/>
      <c r="GZ8" s="107">
        <v>0.65</v>
      </c>
      <c r="HA8" s="1" t="s">
        <v>40</v>
      </c>
      <c r="HB8" s="10"/>
      <c r="HC8" s="10" t="s">
        <v>404</v>
      </c>
      <c r="HD8" s="2" t="s">
        <v>405</v>
      </c>
      <c r="HE8" s="1" t="s">
        <v>419</v>
      </c>
      <c r="HF8" s="2" t="s">
        <v>403</v>
      </c>
      <c r="HG8" s="161" t="s">
        <v>433</v>
      </c>
      <c r="HH8" s="1"/>
      <c r="HI8" s="4">
        <f>HK4*HL7</f>
        <v>23450</v>
      </c>
      <c r="HJ8" s="1"/>
      <c r="HK8" s="1"/>
      <c r="HL8" s="1"/>
      <c r="HM8" s="1"/>
      <c r="HN8" s="1"/>
      <c r="HO8" s="2">
        <v>16</v>
      </c>
      <c r="HP8" s="1" t="s">
        <v>439</v>
      </c>
      <c r="HQ8" s="1"/>
      <c r="HR8" s="1"/>
      <c r="HS8" s="127">
        <f>BH25</f>
        <v>7150</v>
      </c>
      <c r="HT8" s="2">
        <v>42</v>
      </c>
      <c r="HU8" s="1" t="s">
        <v>447</v>
      </c>
      <c r="HV8" s="1"/>
      <c r="HW8" s="1"/>
      <c r="HX8" s="127">
        <f>GA21</f>
        <v>9550</v>
      </c>
      <c r="HZ8" s="127"/>
    </row>
    <row r="9" spans="1:234" ht="15.75" x14ac:dyDescent="0.25">
      <c r="A9" s="53" t="s">
        <v>470</v>
      </c>
      <c r="B9" s="37"/>
      <c r="C9" s="37"/>
      <c r="D9" s="37"/>
      <c r="E9" s="37"/>
      <c r="F9" s="37"/>
      <c r="G9" s="37"/>
      <c r="H9" s="37"/>
      <c r="I9" s="37"/>
      <c r="J9" s="37" t="s">
        <v>548</v>
      </c>
      <c r="K9" s="53" t="s">
        <v>556</v>
      </c>
      <c r="L9" s="37" t="s">
        <v>534</v>
      </c>
      <c r="M9" s="210"/>
      <c r="N9" s="54">
        <v>45262</v>
      </c>
      <c r="O9" s="37" t="s">
        <v>550</v>
      </c>
      <c r="P9" s="105" t="s">
        <v>551</v>
      </c>
      <c r="Q9" s="207" t="s">
        <v>9</v>
      </c>
      <c r="R9" s="212">
        <v>20934125910</v>
      </c>
      <c r="S9" s="37"/>
      <c r="T9" s="323"/>
      <c r="U9" s="323"/>
      <c r="V9" s="323"/>
      <c r="W9" s="323"/>
      <c r="X9" s="333" t="s">
        <v>18</v>
      </c>
      <c r="Y9" s="333"/>
      <c r="Z9" s="333"/>
      <c r="AA9" s="321" t="s">
        <v>575</v>
      </c>
      <c r="AB9" s="321"/>
      <c r="AC9" s="316"/>
      <c r="AD9" s="316"/>
      <c r="AE9" s="316"/>
      <c r="AF9" s="316"/>
      <c r="AG9" s="219" t="s">
        <v>593</v>
      </c>
      <c r="AH9" s="40"/>
      <c r="AI9" s="40"/>
      <c r="AJ9" s="40"/>
      <c r="AK9" s="40"/>
      <c r="AL9" s="40"/>
      <c r="AM9" s="40"/>
      <c r="AN9" s="40"/>
      <c r="AO9" s="40"/>
      <c r="AP9" s="37"/>
      <c r="AQ9" s="37"/>
      <c r="AR9" s="17">
        <v>7</v>
      </c>
      <c r="AS9" s="387" t="s">
        <v>482</v>
      </c>
      <c r="AT9" s="387"/>
      <c r="AU9" s="387"/>
      <c r="AV9" s="387"/>
      <c r="AW9" s="37"/>
      <c r="AX9" s="37"/>
      <c r="AY9" s="37"/>
      <c r="AZ9" s="37"/>
      <c r="BA9" s="4">
        <v>2450</v>
      </c>
      <c r="BB9" s="1" t="s">
        <v>11</v>
      </c>
      <c r="BC9" s="1"/>
      <c r="BD9" s="11">
        <v>44847</v>
      </c>
      <c r="BE9" s="1"/>
      <c r="BF9" s="1"/>
      <c r="BG9" s="1"/>
      <c r="BH9" s="1"/>
      <c r="BI9" s="1"/>
      <c r="BJ9" s="20" t="s">
        <v>39</v>
      </c>
      <c r="BK9" s="343" t="s">
        <v>33</v>
      </c>
      <c r="BL9" s="343"/>
      <c r="BM9" s="343"/>
      <c r="BN9" s="343"/>
      <c r="BO9" s="1"/>
      <c r="BT9" s="5" t="s">
        <v>66</v>
      </c>
      <c r="BU9" s="5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8" t="s">
        <v>99</v>
      </c>
      <c r="CO9" s="339" t="s">
        <v>100</v>
      </c>
      <c r="CP9" s="339"/>
      <c r="CQ9" s="339"/>
      <c r="CR9" s="339"/>
      <c r="CW9" s="42" t="s">
        <v>99</v>
      </c>
      <c r="CX9" s="339" t="s">
        <v>108</v>
      </c>
      <c r="CY9" s="339"/>
      <c r="DE9" s="1" t="s">
        <v>262</v>
      </c>
      <c r="DF9" s="1"/>
      <c r="DG9" s="7" t="s">
        <v>135</v>
      </c>
      <c r="DH9" s="2" t="s">
        <v>9</v>
      </c>
      <c r="DI9" s="8">
        <v>2064311537</v>
      </c>
      <c r="DJ9" s="1" t="s">
        <v>263</v>
      </c>
      <c r="DK9" s="1"/>
      <c r="DL9" s="104">
        <v>45291</v>
      </c>
      <c r="DM9" s="1" t="s">
        <v>264</v>
      </c>
      <c r="DN9" s="1"/>
      <c r="DO9" s="1" t="s">
        <v>164</v>
      </c>
      <c r="DP9" s="1"/>
      <c r="DR9" s="2">
        <v>2024</v>
      </c>
      <c r="DX9" s="1"/>
      <c r="DY9" s="1"/>
      <c r="DZ9" s="1"/>
      <c r="EA9" s="1"/>
      <c r="EB9" s="64"/>
      <c r="EC9" s="1"/>
      <c r="ED9" s="64"/>
      <c r="EE9" s="1"/>
      <c r="EF9" s="1"/>
      <c r="EG9" s="98" t="s">
        <v>170</v>
      </c>
      <c r="EH9" s="1"/>
      <c r="EI9" s="59">
        <f>(EK2-0)/EJ3</f>
        <v>375</v>
      </c>
      <c r="EJ9" s="1"/>
      <c r="EK9" s="1"/>
      <c r="EL9" s="1"/>
      <c r="EM9" s="1"/>
      <c r="EN9" s="1"/>
      <c r="EO9" s="1" t="s">
        <v>312</v>
      </c>
      <c r="EP9" s="2"/>
      <c r="EQ9" s="2"/>
      <c r="ER9" s="2">
        <v>5</v>
      </c>
      <c r="ES9" s="1" t="s">
        <v>298</v>
      </c>
      <c r="ET9" s="1"/>
      <c r="EU9" s="1"/>
      <c r="EV9" s="1"/>
      <c r="EW9" s="1"/>
      <c r="FF9" s="5" t="s">
        <v>319</v>
      </c>
      <c r="FG9" s="1"/>
      <c r="FH9" s="1"/>
      <c r="FI9" s="1"/>
      <c r="FJ9" s="1"/>
      <c r="FK9" s="1"/>
      <c r="FL9" s="1"/>
      <c r="FM9" s="1"/>
      <c r="FN9" s="5" t="s">
        <v>342</v>
      </c>
      <c r="FO9" s="1"/>
      <c r="FP9" s="1"/>
      <c r="FQ9" s="1"/>
      <c r="FR9" s="1"/>
      <c r="FS9" s="1"/>
      <c r="FT9" s="1"/>
      <c r="FU9" s="1"/>
      <c r="FV9" s="5" t="s">
        <v>350</v>
      </c>
      <c r="FW9" s="132"/>
      <c r="FX9" s="132"/>
      <c r="FY9" s="132"/>
      <c r="FZ9" s="132"/>
      <c r="GA9" s="132"/>
      <c r="GB9" s="132"/>
      <c r="GC9" s="132"/>
      <c r="GD9" s="5" t="s">
        <v>359</v>
      </c>
      <c r="GE9" s="1"/>
      <c r="GF9" s="1"/>
      <c r="GG9" s="1"/>
      <c r="GH9" s="1"/>
      <c r="GI9" s="1"/>
      <c r="GJ9" s="1"/>
      <c r="GK9" s="5" t="s">
        <v>372</v>
      </c>
      <c r="GL9" s="1"/>
      <c r="GM9" s="1"/>
      <c r="GN9" s="1"/>
      <c r="GO9" s="1"/>
      <c r="GP9" s="1"/>
      <c r="GQ9" s="1"/>
      <c r="GR9" s="1"/>
      <c r="GS9" s="1"/>
      <c r="GT9" s="5"/>
      <c r="GU9" s="5"/>
      <c r="GV9" s="130"/>
      <c r="GW9" s="5"/>
      <c r="GX9" s="130" t="s">
        <v>385</v>
      </c>
      <c r="GY9" s="1"/>
      <c r="GZ9" s="107">
        <f>100%-GZ8</f>
        <v>0.35</v>
      </c>
      <c r="HA9" s="1" t="s">
        <v>406</v>
      </c>
      <c r="HB9" s="2"/>
      <c r="HC9" s="2">
        <v>29711967</v>
      </c>
      <c r="HD9" s="1"/>
      <c r="HE9" s="1"/>
      <c r="HF9" s="1"/>
      <c r="HG9" s="1"/>
      <c r="HH9" s="1"/>
      <c r="HI9" s="1"/>
      <c r="HJ9" s="1"/>
      <c r="HK9" s="1"/>
      <c r="HL9" s="107"/>
      <c r="HM9" s="1"/>
      <c r="HN9" s="1"/>
      <c r="HO9" s="2">
        <v>20</v>
      </c>
      <c r="HP9" s="1" t="s">
        <v>441</v>
      </c>
      <c r="HQ9" s="1"/>
      <c r="HR9" s="1"/>
      <c r="HS9" s="127">
        <f>CL22</f>
        <v>126615</v>
      </c>
      <c r="HT9" s="2">
        <v>45</v>
      </c>
      <c r="HU9" s="1" t="s">
        <v>448</v>
      </c>
      <c r="HV9" s="1"/>
      <c r="HW9" s="1"/>
      <c r="HX9" s="127">
        <f>GJ22</f>
        <v>14650</v>
      </c>
      <c r="HZ9" s="127">
        <f>GC23</f>
        <v>0</v>
      </c>
    </row>
    <row r="10" spans="1:234" ht="15.75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105" t="s">
        <v>552</v>
      </c>
      <c r="K10" s="37" t="s">
        <v>540</v>
      </c>
      <c r="L10" s="53" t="s">
        <v>333</v>
      </c>
      <c r="M10" s="59">
        <v>1500</v>
      </c>
      <c r="N10" s="105" t="s">
        <v>554</v>
      </c>
      <c r="O10" s="53">
        <v>1</v>
      </c>
      <c r="P10" s="53" t="s">
        <v>555</v>
      </c>
      <c r="Q10" s="37" t="s">
        <v>547</v>
      </c>
      <c r="R10" s="37"/>
      <c r="S10" s="37"/>
      <c r="T10" s="15" t="s">
        <v>321</v>
      </c>
      <c r="U10" s="322" t="s">
        <v>24</v>
      </c>
      <c r="V10" s="322"/>
      <c r="W10" s="322"/>
      <c r="X10" s="320" t="s">
        <v>574</v>
      </c>
      <c r="Y10" s="320"/>
      <c r="Z10" s="15" t="s">
        <v>19</v>
      </c>
      <c r="AA10" s="321"/>
      <c r="AB10" s="321"/>
      <c r="AC10" s="45" t="s">
        <v>322</v>
      </c>
      <c r="AD10" s="215" t="s">
        <v>323</v>
      </c>
      <c r="AE10" s="316"/>
      <c r="AF10" s="316"/>
      <c r="AG10" s="219" t="s">
        <v>592</v>
      </c>
      <c r="AH10" s="40"/>
      <c r="AI10" s="40"/>
      <c r="AJ10" s="40"/>
      <c r="AK10" s="40"/>
      <c r="AL10" s="40"/>
      <c r="AM10" s="40"/>
      <c r="AN10" s="40"/>
      <c r="AO10" s="40"/>
      <c r="AP10" s="37"/>
      <c r="AQ10" s="37"/>
      <c r="AR10" s="17">
        <v>8</v>
      </c>
      <c r="AS10" s="387" t="s">
        <v>483</v>
      </c>
      <c r="AT10" s="387"/>
      <c r="AU10" s="387"/>
      <c r="AV10" s="387"/>
      <c r="AW10" s="37"/>
      <c r="AX10" s="37"/>
      <c r="AY10" s="37"/>
      <c r="AZ10" s="37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T10" s="1"/>
      <c r="BU10" s="1"/>
      <c r="BV10" s="1"/>
      <c r="BW10" s="1"/>
      <c r="BX10" s="1"/>
      <c r="BY10" s="1"/>
      <c r="BZ10" s="1"/>
      <c r="CA10" s="1"/>
      <c r="CB10" s="1"/>
      <c r="CC10" s="1" t="s">
        <v>13</v>
      </c>
      <c r="CD10" s="1"/>
      <c r="CE10" s="1"/>
      <c r="CF10" s="122" t="s">
        <v>257</v>
      </c>
      <c r="CG10" s="2">
        <v>2024</v>
      </c>
      <c r="CH10" s="1"/>
      <c r="CI10" s="1"/>
      <c r="CJ10" s="1"/>
      <c r="CK10" s="1"/>
      <c r="CL10" s="1"/>
      <c r="CM10" s="1"/>
      <c r="CN10" s="18" t="s">
        <v>101</v>
      </c>
      <c r="CO10" s="339" t="s">
        <v>102</v>
      </c>
      <c r="CP10" s="339"/>
      <c r="CQ10" s="339"/>
      <c r="CR10" s="339"/>
      <c r="CW10" s="42" t="s">
        <v>38</v>
      </c>
      <c r="CX10" s="339" t="s">
        <v>109</v>
      </c>
      <c r="CY10" s="339"/>
      <c r="DE10" s="1" t="s">
        <v>265</v>
      </c>
      <c r="DF10" s="2" t="s">
        <v>147</v>
      </c>
      <c r="DG10" s="1" t="s">
        <v>146</v>
      </c>
      <c r="DH10" s="1"/>
      <c r="DI10" s="1"/>
      <c r="DJ10" s="1"/>
      <c r="DK10" s="1"/>
      <c r="DL10" s="1"/>
      <c r="DM10" s="1"/>
      <c r="DN10" s="1"/>
      <c r="DX10" s="37" t="s">
        <v>188</v>
      </c>
      <c r="DY10" s="1"/>
      <c r="DZ10" s="1"/>
      <c r="EA10" s="1"/>
      <c r="EB10" s="53">
        <v>4</v>
      </c>
      <c r="EC10" s="37" t="s">
        <v>220</v>
      </c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 t="s">
        <v>296</v>
      </c>
      <c r="EP10" s="1"/>
      <c r="EQ10" s="32">
        <f>EQ6</f>
        <v>45291</v>
      </c>
      <c r="ER10" s="1"/>
      <c r="ES10" s="256">
        <f>ES8/ER9</f>
        <v>4200</v>
      </c>
      <c r="ET10" s="1"/>
      <c r="EU10" s="1"/>
      <c r="EV10" s="1"/>
      <c r="EW10" s="1"/>
      <c r="FF10" s="1"/>
      <c r="FG10" s="5" t="s">
        <v>320</v>
      </c>
      <c r="FH10" s="1"/>
      <c r="FI10" s="1"/>
      <c r="FJ10" s="1"/>
      <c r="FK10" s="1"/>
      <c r="FL10" s="1"/>
      <c r="FM10" s="1"/>
      <c r="FN10" s="1"/>
      <c r="FO10" s="1"/>
      <c r="FP10" s="122"/>
      <c r="FQ10" s="2"/>
      <c r="FR10" s="1"/>
      <c r="FS10" s="1"/>
      <c r="FT10" s="1"/>
      <c r="FU10" s="1"/>
      <c r="FV10" s="1"/>
      <c r="FW10" s="132"/>
      <c r="FX10" s="132"/>
      <c r="FY10" s="132"/>
      <c r="FZ10" s="132"/>
      <c r="GA10" s="132"/>
      <c r="GB10" s="132"/>
      <c r="GC10" s="132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 t="s">
        <v>623</v>
      </c>
      <c r="GT10" s="243">
        <f>GX4</f>
        <v>2400</v>
      </c>
      <c r="GU10" s="1"/>
      <c r="GV10" s="243">
        <f>GX4/12</f>
        <v>200</v>
      </c>
      <c r="GW10" s="1"/>
      <c r="GX10" s="243">
        <f>GV10*GX8</f>
        <v>1200</v>
      </c>
      <c r="GY10" s="1"/>
      <c r="GZ10" s="1"/>
      <c r="HA10" s="1"/>
      <c r="HB10" s="1"/>
      <c r="HC10" s="1"/>
      <c r="HD10" s="1"/>
      <c r="HE10" s="1"/>
      <c r="HF10" s="1"/>
      <c r="HG10" s="5" t="s">
        <v>435</v>
      </c>
      <c r="HH10" s="1"/>
      <c r="HI10" s="1"/>
      <c r="HJ10" s="1"/>
      <c r="HK10" s="1"/>
      <c r="HL10" s="1"/>
      <c r="HM10" s="1"/>
      <c r="HN10" s="1"/>
      <c r="HO10" s="2">
        <v>19</v>
      </c>
      <c r="HP10" s="1" t="s">
        <v>440</v>
      </c>
      <c r="HQ10" s="1"/>
      <c r="HR10" s="1"/>
      <c r="HS10" s="127">
        <f>-CA22</f>
        <v>-3300</v>
      </c>
      <c r="HT10" s="2">
        <v>46</v>
      </c>
      <c r="HU10" s="1" t="s">
        <v>449</v>
      </c>
      <c r="HV10" s="1"/>
      <c r="HW10" s="1"/>
      <c r="HX10" s="127">
        <f>GQ22</f>
        <v>6950</v>
      </c>
      <c r="HZ10" s="127" t="str">
        <f>GL2</f>
        <v>Horizonte S.A.</v>
      </c>
    </row>
    <row r="11" spans="1:234" ht="15.75" x14ac:dyDescent="0.25">
      <c r="A11" s="158" t="s">
        <v>472</v>
      </c>
      <c r="B11" s="37"/>
      <c r="C11" s="37"/>
      <c r="D11" s="37"/>
      <c r="E11" s="37"/>
      <c r="F11" s="37"/>
      <c r="G11" s="37"/>
      <c r="H11" s="37"/>
      <c r="I11" s="37"/>
      <c r="J11" s="37" t="s">
        <v>548</v>
      </c>
      <c r="K11" s="53" t="s">
        <v>549</v>
      </c>
      <c r="L11" s="37" t="s">
        <v>534</v>
      </c>
      <c r="M11" s="210"/>
      <c r="N11" s="54">
        <v>45275</v>
      </c>
      <c r="O11" s="53" t="s">
        <v>550</v>
      </c>
      <c r="P11" s="37" t="s">
        <v>551</v>
      </c>
      <c r="Q11" s="207" t="s">
        <v>9</v>
      </c>
      <c r="R11" s="212">
        <f>R9</f>
        <v>20934125910</v>
      </c>
      <c r="S11" s="37"/>
      <c r="T11" s="17">
        <v>1211</v>
      </c>
      <c r="U11" s="309" t="s">
        <v>659</v>
      </c>
      <c r="V11" s="324"/>
      <c r="W11" s="310"/>
      <c r="X11" s="269" t="str">
        <f>BJ8</f>
        <v>06</v>
      </c>
      <c r="Y11" s="17" t="s">
        <v>14</v>
      </c>
      <c r="Z11" s="172">
        <f>O5</f>
        <v>20994472421</v>
      </c>
      <c r="AA11" s="309" t="str">
        <f>K5</f>
        <v>Universo S.A.</v>
      </c>
      <c r="AB11" s="310"/>
      <c r="AC11" s="128">
        <f>O4</f>
        <v>4200</v>
      </c>
      <c r="AD11" s="44"/>
      <c r="AE11" s="44"/>
      <c r="AF11" s="231">
        <f>Q4</f>
        <v>45599</v>
      </c>
      <c r="AG11" s="213"/>
      <c r="AH11" s="213"/>
      <c r="AI11" s="213"/>
      <c r="AJ11" s="213"/>
      <c r="AK11" s="213"/>
      <c r="AL11" s="213"/>
      <c r="AM11" s="213"/>
      <c r="AN11" s="213"/>
      <c r="AO11" s="213"/>
      <c r="AP11" s="37"/>
      <c r="AQ11" s="37"/>
      <c r="AR11" s="17">
        <v>9</v>
      </c>
      <c r="AS11" s="387" t="s">
        <v>484</v>
      </c>
      <c r="AT11" s="387"/>
      <c r="AU11" s="387"/>
      <c r="AV11" s="387"/>
      <c r="AW11" s="37"/>
      <c r="AX11" s="37"/>
      <c r="AY11" s="37"/>
      <c r="AZ11" s="37"/>
      <c r="BA11" s="5" t="s">
        <v>12</v>
      </c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T11" s="1" t="s">
        <v>13</v>
      </c>
      <c r="BU11" s="1"/>
      <c r="BV11" s="1"/>
      <c r="BW11" s="122" t="s">
        <v>257</v>
      </c>
      <c r="BX11" s="2">
        <v>2024</v>
      </c>
      <c r="BY11" s="1"/>
      <c r="BZ11" s="1"/>
      <c r="CA11" s="1"/>
      <c r="CB11" s="1"/>
      <c r="CC11" s="1" t="s">
        <v>14</v>
      </c>
      <c r="CD11" s="1"/>
      <c r="CE11" s="1"/>
      <c r="CF11" s="122" t="s">
        <v>257</v>
      </c>
      <c r="CG11" s="8">
        <f>BX12</f>
        <v>20472594321</v>
      </c>
      <c r="CH11" s="1"/>
      <c r="CI11" s="1"/>
      <c r="CJ11" s="1"/>
      <c r="CK11" s="1"/>
      <c r="CL11" s="1"/>
      <c r="CM11" s="1"/>
      <c r="CN11" s="1"/>
      <c r="CW11" s="42" t="s">
        <v>39</v>
      </c>
      <c r="CX11" s="339" t="s">
        <v>110</v>
      </c>
      <c r="CY11" s="339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37" t="s">
        <v>167</v>
      </c>
      <c r="DP11" s="37"/>
      <c r="DQ11" s="1"/>
      <c r="DR11" s="53" t="s">
        <v>168</v>
      </c>
      <c r="DS11" s="37" t="s">
        <v>169</v>
      </c>
      <c r="DT11" s="37"/>
      <c r="DU11" s="1"/>
      <c r="DV11" s="1"/>
      <c r="DW11" s="1"/>
      <c r="DX11" s="1" t="s">
        <v>221</v>
      </c>
      <c r="DY11" s="1"/>
      <c r="DZ11" s="55">
        <v>0.25</v>
      </c>
      <c r="EA11" s="1" t="s">
        <v>189</v>
      </c>
      <c r="EB11" s="1"/>
      <c r="EC11" s="1"/>
      <c r="ED11" s="1"/>
      <c r="EE11" s="1"/>
      <c r="EF11" s="1"/>
      <c r="EG11" s="1" t="s">
        <v>171</v>
      </c>
      <c r="EH11" s="1"/>
      <c r="EI11" s="4">
        <f>EI9/12</f>
        <v>31.25</v>
      </c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FF11" s="1"/>
      <c r="FG11" s="1"/>
      <c r="FH11" s="1"/>
      <c r="FI11" s="1"/>
      <c r="FJ11" s="1"/>
      <c r="FK11" s="1"/>
      <c r="FL11" s="1"/>
      <c r="FM11" s="1"/>
      <c r="FN11" s="1" t="s">
        <v>13</v>
      </c>
      <c r="FO11" s="1"/>
      <c r="FP11" s="122" t="s">
        <v>257</v>
      </c>
      <c r="FQ11" s="2">
        <f>FQ2</f>
        <v>2024</v>
      </c>
      <c r="FR11" s="1"/>
      <c r="FS11" s="1"/>
      <c r="FT11" s="1"/>
      <c r="FU11" s="1"/>
      <c r="FV11" s="1" t="s">
        <v>13</v>
      </c>
      <c r="FW11" s="1"/>
      <c r="FX11" s="122" t="s">
        <v>257</v>
      </c>
      <c r="FY11" s="2">
        <f>FQ11</f>
        <v>2024</v>
      </c>
      <c r="FZ11" s="132"/>
      <c r="GA11" s="132"/>
      <c r="GB11" s="132"/>
      <c r="GC11" s="132"/>
      <c r="GD11" s="1" t="s">
        <v>13</v>
      </c>
      <c r="GE11" s="1"/>
      <c r="GF11" s="122" t="s">
        <v>257</v>
      </c>
      <c r="GG11" s="2">
        <f>FY11</f>
        <v>2024</v>
      </c>
      <c r="GH11" s="1"/>
      <c r="GI11" s="1"/>
      <c r="GJ11" s="1"/>
      <c r="GK11" s="1" t="s">
        <v>13</v>
      </c>
      <c r="GL11" s="1"/>
      <c r="GM11" s="122" t="s">
        <v>257</v>
      </c>
      <c r="GN11" s="2">
        <f>GN2</f>
        <v>2024</v>
      </c>
      <c r="GO11" s="1"/>
      <c r="GP11" s="1"/>
      <c r="GQ11" s="1"/>
      <c r="GR11" s="155" t="s">
        <v>381</v>
      </c>
      <c r="GS11" s="107">
        <v>0.1</v>
      </c>
      <c r="GT11" s="243">
        <f>GX4*GU5</f>
        <v>240</v>
      </c>
      <c r="GU11" s="1"/>
      <c r="GV11" s="243">
        <f>GV10*GU5</f>
        <v>20</v>
      </c>
      <c r="GW11" s="1"/>
      <c r="GX11" s="257">
        <f>GX10*GU5</f>
        <v>120</v>
      </c>
      <c r="GY11" s="1"/>
      <c r="GZ11" s="5" t="s">
        <v>408</v>
      </c>
      <c r="HA11" s="1"/>
      <c r="HB11" s="1"/>
      <c r="HC11" s="1"/>
      <c r="HD11" s="1"/>
      <c r="HE11" s="1"/>
      <c r="HF11" s="1"/>
      <c r="HG11" s="5" t="s">
        <v>434</v>
      </c>
      <c r="HH11" s="1"/>
      <c r="HI11" s="1"/>
      <c r="HJ11" s="1"/>
      <c r="HK11" s="1"/>
      <c r="HL11" s="1"/>
      <c r="HM11" s="1"/>
      <c r="HN11" s="1"/>
      <c r="HO11" s="1"/>
      <c r="HP11" s="5"/>
      <c r="HQ11" s="5" t="s">
        <v>450</v>
      </c>
      <c r="HR11" s="1"/>
      <c r="HS11" s="223">
        <f>SUM(HS5:HS10)</f>
        <v>207153.75</v>
      </c>
      <c r="HT11" s="1"/>
      <c r="HU11" s="1"/>
      <c r="HV11" s="5" t="s">
        <v>527</v>
      </c>
      <c r="HW11" s="1"/>
      <c r="HX11" s="200">
        <f>SUM(HX6:HX10)</f>
        <v>38850</v>
      </c>
    </row>
    <row r="12" spans="1:234" ht="18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 t="s">
        <v>557</v>
      </c>
      <c r="K12" s="37"/>
      <c r="L12" s="37"/>
      <c r="M12" s="37"/>
      <c r="N12" s="37"/>
      <c r="O12" s="37"/>
      <c r="P12" s="37"/>
      <c r="Q12" s="37"/>
      <c r="R12" s="37"/>
      <c r="S12" s="37"/>
      <c r="T12" s="17">
        <v>1231</v>
      </c>
      <c r="U12" s="309" t="s">
        <v>660</v>
      </c>
      <c r="V12" s="324"/>
      <c r="W12" s="310"/>
      <c r="X12" s="269" t="str">
        <f>BJ8</f>
        <v>06</v>
      </c>
      <c r="Y12" s="17" t="s">
        <v>14</v>
      </c>
      <c r="Z12" s="172">
        <f>N7</f>
        <v>20773469103</v>
      </c>
      <c r="AA12" s="309" t="str">
        <f>K7</f>
        <v>Rayo S.A.</v>
      </c>
      <c r="AB12" s="310"/>
      <c r="AC12" s="128">
        <f>M6</f>
        <v>2700</v>
      </c>
      <c r="AD12" s="44"/>
      <c r="AE12" s="44"/>
      <c r="AF12" s="231">
        <f>Q6</f>
        <v>45609</v>
      </c>
      <c r="AG12" s="1" t="s">
        <v>13</v>
      </c>
      <c r="AH12" s="213"/>
      <c r="AI12" s="213"/>
      <c r="AJ12" s="221" t="s">
        <v>257</v>
      </c>
      <c r="AK12" s="53">
        <f>AK2</f>
        <v>2024</v>
      </c>
      <c r="AL12" s="213"/>
      <c r="AM12" s="213"/>
      <c r="AN12" s="213"/>
      <c r="AO12" s="213"/>
      <c r="AP12" s="37"/>
      <c r="AQ12" s="37"/>
      <c r="AR12" s="17">
        <v>11</v>
      </c>
      <c r="AS12" s="387" t="s">
        <v>485</v>
      </c>
      <c r="AT12" s="387"/>
      <c r="AU12" s="387"/>
      <c r="AV12" s="387"/>
      <c r="AW12" s="37"/>
      <c r="AX12" s="37"/>
      <c r="AY12" s="37"/>
      <c r="AZ12" s="37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66" t="s">
        <v>512</v>
      </c>
      <c r="BL12" s="170"/>
      <c r="BM12" s="1"/>
      <c r="BN12" s="1"/>
      <c r="BO12" s="1"/>
      <c r="BT12" s="1" t="s">
        <v>14</v>
      </c>
      <c r="BU12" s="1"/>
      <c r="BV12" s="1"/>
      <c r="BW12" s="122" t="s">
        <v>257</v>
      </c>
      <c r="BX12" s="151">
        <f>BE14</f>
        <v>20472594321</v>
      </c>
      <c r="BY12" s="1"/>
      <c r="BZ12" s="1"/>
      <c r="CA12" s="1"/>
      <c r="CB12" s="1"/>
      <c r="CC12" s="1" t="s">
        <v>15</v>
      </c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W12" s="42" t="s">
        <v>111</v>
      </c>
      <c r="CX12" s="339" t="s">
        <v>112</v>
      </c>
      <c r="CY12" s="339"/>
      <c r="DE12" s="5" t="s">
        <v>619</v>
      </c>
      <c r="DF12" s="5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5" t="s">
        <v>299</v>
      </c>
      <c r="EP12" s="1"/>
      <c r="EQ12" s="1"/>
      <c r="ER12" s="1"/>
      <c r="ES12" s="1"/>
      <c r="ET12" s="1"/>
      <c r="EU12" s="1"/>
      <c r="EV12" s="1"/>
      <c r="EW12" s="1"/>
      <c r="FF12" s="1"/>
      <c r="FG12" s="1" t="s">
        <v>13</v>
      </c>
      <c r="FH12" s="1"/>
      <c r="FI12" s="216" t="s">
        <v>257</v>
      </c>
      <c r="FJ12" s="2">
        <f>FI2</f>
        <v>2024</v>
      </c>
      <c r="FK12" s="352"/>
      <c r="FL12" s="352"/>
      <c r="FM12" s="1"/>
      <c r="FN12" s="1" t="s">
        <v>14</v>
      </c>
      <c r="FO12" s="1"/>
      <c r="FP12" s="122" t="s">
        <v>257</v>
      </c>
      <c r="FQ12" s="6">
        <f>BE4</f>
        <v>20472594321</v>
      </c>
      <c r="FR12" s="1"/>
      <c r="FS12" s="1"/>
      <c r="FT12" s="1"/>
      <c r="FU12" s="1"/>
      <c r="FV12" s="1" t="s">
        <v>14</v>
      </c>
      <c r="FW12" s="1"/>
      <c r="FX12" s="122" t="s">
        <v>257</v>
      </c>
      <c r="FY12" s="6">
        <f>FQ12</f>
        <v>20472594321</v>
      </c>
      <c r="FZ12" s="132"/>
      <c r="GA12" s="132"/>
      <c r="GB12" s="132"/>
      <c r="GC12" s="132"/>
      <c r="GD12" s="1" t="s">
        <v>14</v>
      </c>
      <c r="GE12" s="1"/>
      <c r="GF12" s="122" t="s">
        <v>257</v>
      </c>
      <c r="GG12" s="6">
        <f>FY12</f>
        <v>20472594321</v>
      </c>
      <c r="GH12" s="1"/>
      <c r="GI12" s="1"/>
      <c r="GJ12" s="1"/>
      <c r="GK12" s="1" t="s">
        <v>14</v>
      </c>
      <c r="GL12" s="1"/>
      <c r="GM12" s="122" t="s">
        <v>257</v>
      </c>
      <c r="GN12" s="6">
        <f>GG12</f>
        <v>20472594321</v>
      </c>
      <c r="GO12" s="1"/>
      <c r="GP12" s="1"/>
      <c r="GQ12" s="1"/>
      <c r="GR12" s="155"/>
      <c r="GS12" s="1"/>
      <c r="GT12" s="244">
        <f>GT10+GT11</f>
        <v>2640</v>
      </c>
      <c r="GU12" s="1"/>
      <c r="GV12" s="244">
        <f>GV10+GV11</f>
        <v>220</v>
      </c>
      <c r="GW12" s="1"/>
      <c r="GX12" s="244">
        <f>GX10+GX11</f>
        <v>1320</v>
      </c>
      <c r="GY12" s="1"/>
      <c r="GZ12" s="5" t="s">
        <v>407</v>
      </c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27"/>
    </row>
    <row r="13" spans="1:234" ht="15.75" customHeight="1" x14ac:dyDescent="0.25">
      <c r="A13" s="1" t="s">
        <v>13</v>
      </c>
      <c r="B13" s="1"/>
      <c r="C13" s="1"/>
      <c r="D13" s="1"/>
      <c r="E13" s="1"/>
      <c r="F13" s="5" t="s">
        <v>257</v>
      </c>
      <c r="G13" s="2">
        <v>2024</v>
      </c>
      <c r="H13" s="37"/>
      <c r="I13" s="37"/>
      <c r="J13" s="37" t="s">
        <v>558</v>
      </c>
      <c r="K13" s="37"/>
      <c r="L13" s="37"/>
      <c r="M13" s="37"/>
      <c r="N13" s="37"/>
      <c r="O13" s="37"/>
      <c r="P13" s="37"/>
      <c r="Q13" s="37"/>
      <c r="R13" s="37"/>
      <c r="S13" s="37"/>
      <c r="T13" s="17">
        <v>1232</v>
      </c>
      <c r="U13" s="309" t="s">
        <v>660</v>
      </c>
      <c r="V13" s="324"/>
      <c r="W13" s="310"/>
      <c r="X13" s="269" t="str">
        <f>BJ8</f>
        <v>06</v>
      </c>
      <c r="Y13" s="17" t="s">
        <v>14</v>
      </c>
      <c r="Z13" s="172">
        <f>R11</f>
        <v>20934125910</v>
      </c>
      <c r="AA13" s="309" t="str">
        <f>P11</f>
        <v>Los Andes S.A.</v>
      </c>
      <c r="AB13" s="310"/>
      <c r="AC13" s="128">
        <f>Q30</f>
        <v>5400</v>
      </c>
      <c r="AD13" s="44"/>
      <c r="AE13" s="44"/>
      <c r="AF13" s="271">
        <f>N9</f>
        <v>45262</v>
      </c>
      <c r="AG13" s="1" t="s">
        <v>14</v>
      </c>
      <c r="AH13" s="37"/>
      <c r="AI13" s="37"/>
      <c r="AJ13" s="216" t="s">
        <v>257</v>
      </c>
      <c r="AK13" s="57">
        <f>E2</f>
        <v>20472594321</v>
      </c>
      <c r="AL13" s="37"/>
      <c r="AM13" s="37"/>
      <c r="AN13" s="37"/>
      <c r="AO13" s="37"/>
      <c r="AP13" s="37"/>
      <c r="AQ13" s="37"/>
      <c r="AR13" s="17">
        <v>12</v>
      </c>
      <c r="AS13" s="387" t="s">
        <v>486</v>
      </c>
      <c r="AT13" s="387"/>
      <c r="AU13" s="387"/>
      <c r="AV13" s="387"/>
      <c r="AW13" s="37"/>
      <c r="AX13" s="37"/>
      <c r="AY13" s="37"/>
      <c r="AZ13" s="37"/>
      <c r="BA13" s="1" t="s">
        <v>13</v>
      </c>
      <c r="BB13" s="1"/>
      <c r="BC13" s="1"/>
      <c r="BD13" s="122" t="s">
        <v>257</v>
      </c>
      <c r="BE13" s="2">
        <f>BG4</f>
        <v>2024</v>
      </c>
      <c r="BF13" s="1"/>
      <c r="BG13" s="1"/>
      <c r="BH13" s="1"/>
      <c r="BI13" s="1"/>
      <c r="BJ13" s="1"/>
      <c r="BK13" s="168"/>
      <c r="BL13" s="167"/>
      <c r="BM13" s="1"/>
      <c r="BN13" s="1"/>
      <c r="BO13" s="1"/>
      <c r="BT13" s="1" t="s">
        <v>15</v>
      </c>
      <c r="BU13" s="1"/>
      <c r="BV13" s="1"/>
      <c r="BW13" s="1"/>
      <c r="BX13" s="1"/>
      <c r="BY13" s="34"/>
      <c r="BZ13" s="1"/>
      <c r="CA13" s="1"/>
      <c r="CB13" s="1"/>
      <c r="CC13" s="1" t="s">
        <v>580</v>
      </c>
      <c r="CD13" s="1"/>
      <c r="CE13" s="1"/>
      <c r="CF13" s="1"/>
      <c r="CG13" s="1" t="str">
        <f>BX14</f>
        <v>Horizonte S.A.</v>
      </c>
      <c r="CH13" s="1"/>
      <c r="CI13" s="1"/>
      <c r="CJ13" s="1"/>
      <c r="CK13" s="1"/>
      <c r="CL13" s="1"/>
      <c r="CM13" s="1"/>
      <c r="CN13" s="1"/>
      <c r="CW13" s="42" t="s">
        <v>113</v>
      </c>
      <c r="CX13" s="339" t="s">
        <v>114</v>
      </c>
      <c r="CY13" s="339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 t="s">
        <v>190</v>
      </c>
      <c r="DY13" s="1"/>
      <c r="DZ13" s="1"/>
      <c r="EA13" s="1"/>
      <c r="EB13" s="1"/>
      <c r="EC13" s="1"/>
      <c r="ED13" s="1"/>
      <c r="EE13" s="1"/>
      <c r="EF13" s="1"/>
      <c r="EG13" s="1" t="s">
        <v>172</v>
      </c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FF13" s="1"/>
      <c r="FG13" s="1" t="s">
        <v>14</v>
      </c>
      <c r="FH13" s="1"/>
      <c r="FI13" s="122" t="s">
        <v>257</v>
      </c>
      <c r="FJ13" s="53">
        <f>BE4</f>
        <v>20472594321</v>
      </c>
      <c r="FK13" s="2"/>
      <c r="FL13" s="2"/>
      <c r="FM13" s="1"/>
      <c r="FN13" s="1" t="s">
        <v>15</v>
      </c>
      <c r="FO13" s="1"/>
      <c r="FP13" s="1"/>
      <c r="FQ13" s="1"/>
      <c r="FR13" s="1"/>
      <c r="FS13" s="1"/>
      <c r="FT13" s="1"/>
      <c r="FU13" s="1"/>
      <c r="FV13" s="1" t="s">
        <v>15</v>
      </c>
      <c r="FW13" s="1"/>
      <c r="FX13" s="1"/>
      <c r="FY13" s="1"/>
      <c r="FZ13" s="132"/>
      <c r="GA13" s="132"/>
      <c r="GB13" s="132"/>
      <c r="GC13" s="132"/>
      <c r="GD13" s="1" t="s">
        <v>15</v>
      </c>
      <c r="GE13" s="1"/>
      <c r="GF13" s="1"/>
      <c r="GG13" s="1"/>
      <c r="GH13" s="1"/>
      <c r="GI13" s="1"/>
      <c r="GJ13" s="1"/>
      <c r="GK13" s="1" t="s">
        <v>15</v>
      </c>
      <c r="GL13" s="1"/>
      <c r="GM13" s="1"/>
      <c r="GN13" s="1"/>
      <c r="GO13" s="1"/>
      <c r="GP13" s="1"/>
      <c r="GQ13" s="1"/>
      <c r="GR13" s="155" t="s">
        <v>382</v>
      </c>
      <c r="GS13" s="107">
        <v>0.18</v>
      </c>
      <c r="GT13" s="243">
        <f>GT12*0.18</f>
        <v>475.2</v>
      </c>
      <c r="GU13" s="1"/>
      <c r="GV13" s="243">
        <f>GV12*0.18</f>
        <v>39.6</v>
      </c>
      <c r="GW13" s="1"/>
      <c r="GX13" s="243">
        <f>GX12*0.18</f>
        <v>237.6</v>
      </c>
      <c r="GY13" s="1"/>
      <c r="GZ13" s="1"/>
      <c r="HA13" s="1"/>
      <c r="HB13" s="1"/>
      <c r="HC13" s="1"/>
      <c r="HD13" s="1"/>
      <c r="HE13" s="1"/>
      <c r="HF13" s="1"/>
      <c r="HG13" s="1" t="s">
        <v>13</v>
      </c>
      <c r="HH13" s="1"/>
      <c r="HI13" s="122" t="s">
        <v>257</v>
      </c>
      <c r="HJ13" s="2">
        <f>HJ2</f>
        <v>2024</v>
      </c>
      <c r="HK13" s="1"/>
      <c r="HL13" s="1"/>
      <c r="HM13" s="1"/>
      <c r="HN13" s="1"/>
      <c r="HO13" s="2">
        <v>30</v>
      </c>
      <c r="HP13" s="37" t="s">
        <v>442</v>
      </c>
      <c r="HQ13" s="1"/>
      <c r="HR13" s="1"/>
      <c r="HS13" s="127">
        <f>DN25</f>
        <v>11000</v>
      </c>
      <c r="HT13" s="1"/>
      <c r="HU13" s="1"/>
      <c r="HV13" s="1"/>
      <c r="HW13" s="1"/>
      <c r="HX13" s="127"/>
    </row>
    <row r="14" spans="1:234" ht="15.75" x14ac:dyDescent="0.25">
      <c r="A14" s="1" t="s">
        <v>14</v>
      </c>
      <c r="B14" s="1"/>
      <c r="C14" s="1"/>
      <c r="D14" s="1"/>
      <c r="E14" s="1"/>
      <c r="F14" s="5" t="s">
        <v>257</v>
      </c>
      <c r="G14" s="2">
        <v>20472594321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44"/>
      <c r="U14" s="309"/>
      <c r="V14" s="324"/>
      <c r="W14" s="310"/>
      <c r="X14" s="270"/>
      <c r="Y14" s="44"/>
      <c r="Z14" s="44"/>
      <c r="AA14" s="325"/>
      <c r="AB14" s="326"/>
      <c r="AC14" s="44"/>
      <c r="AD14" s="44"/>
      <c r="AE14" s="44"/>
      <c r="AF14" s="44"/>
      <c r="AG14" s="1" t="s">
        <v>15</v>
      </c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17">
        <v>16</v>
      </c>
      <c r="AS14" s="387" t="s">
        <v>487</v>
      </c>
      <c r="AT14" s="387"/>
      <c r="AU14" s="387"/>
      <c r="AV14" s="387"/>
      <c r="AW14" s="37"/>
      <c r="AX14" s="37"/>
      <c r="AY14" s="37"/>
      <c r="AZ14" s="37"/>
      <c r="BA14" s="1" t="s">
        <v>14</v>
      </c>
      <c r="BB14" s="1"/>
      <c r="BC14" s="1"/>
      <c r="BD14" s="122" t="s">
        <v>257</v>
      </c>
      <c r="BE14" s="2">
        <f>BE4</f>
        <v>20472594321</v>
      </c>
      <c r="BF14" s="1"/>
      <c r="BG14" s="1"/>
      <c r="BH14" s="1"/>
      <c r="BI14" s="1"/>
      <c r="BJ14" s="1"/>
      <c r="BK14" s="169" t="s">
        <v>29</v>
      </c>
      <c r="BL14" s="336" t="s">
        <v>34</v>
      </c>
      <c r="BM14" s="336"/>
      <c r="BN14" s="336"/>
      <c r="BO14" s="1"/>
      <c r="BT14" s="1" t="s">
        <v>391</v>
      </c>
      <c r="BU14" s="1"/>
      <c r="BV14" s="1"/>
      <c r="BW14" s="1"/>
      <c r="BX14" s="12" t="str">
        <f>BV2</f>
        <v>Horizonte S.A.</v>
      </c>
      <c r="BY14" s="1"/>
      <c r="BZ14" s="1"/>
      <c r="CA14" s="1"/>
      <c r="CB14" s="1"/>
      <c r="CC14" s="1" t="s">
        <v>581</v>
      </c>
      <c r="CD14" s="1"/>
      <c r="CE14" s="1"/>
      <c r="CF14" s="1"/>
      <c r="CG14" s="1" t="s">
        <v>667</v>
      </c>
      <c r="CH14" s="1"/>
      <c r="CI14" s="1"/>
      <c r="CJ14" s="1"/>
      <c r="CK14" s="1"/>
      <c r="CL14" s="1"/>
      <c r="CM14" s="1"/>
      <c r="CN14" s="1"/>
      <c r="CW14" s="42" t="s">
        <v>115</v>
      </c>
      <c r="CX14" s="339" t="s">
        <v>116</v>
      </c>
      <c r="CY14" s="339"/>
      <c r="DE14" s="1" t="s">
        <v>13</v>
      </c>
      <c r="DF14" s="1"/>
      <c r="DG14" s="1"/>
      <c r="DH14" s="122" t="s">
        <v>257</v>
      </c>
      <c r="DI14" s="2">
        <v>2024</v>
      </c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07">
        <f>DZ11</f>
        <v>0.25</v>
      </c>
      <c r="DY14" s="56" t="s">
        <v>176</v>
      </c>
      <c r="DZ14" s="4">
        <f>EB8</f>
        <v>44246.666666666672</v>
      </c>
      <c r="EA14" s="56" t="s">
        <v>191</v>
      </c>
      <c r="EB14" s="250">
        <f>DZ14*DX14</f>
        <v>11061.666666666668</v>
      </c>
      <c r="EC14" s="9" t="s">
        <v>192</v>
      </c>
      <c r="ED14" s="32">
        <f>EC3+364</f>
        <v>45291</v>
      </c>
      <c r="EE14" s="1"/>
      <c r="EF14" s="1"/>
      <c r="EG14" s="1" t="s">
        <v>685</v>
      </c>
      <c r="EH14" s="1"/>
      <c r="EI14" s="1"/>
      <c r="EJ14" s="1"/>
      <c r="EK14" s="108"/>
      <c r="EL14" s="1"/>
      <c r="EM14" s="4">
        <f>EI11*12</f>
        <v>375</v>
      </c>
      <c r="EN14" s="1"/>
      <c r="EO14" s="1" t="s">
        <v>13</v>
      </c>
      <c r="EP14" s="1"/>
      <c r="EQ14" s="216" t="s">
        <v>257</v>
      </c>
      <c r="ER14" s="2">
        <v>2024</v>
      </c>
      <c r="ES14" s="1"/>
      <c r="ET14" s="1"/>
      <c r="EU14" s="1"/>
      <c r="EV14" s="1"/>
      <c r="EW14" s="1"/>
      <c r="FF14" s="1"/>
      <c r="FG14" s="1" t="s">
        <v>15</v>
      </c>
      <c r="FH14" s="1"/>
      <c r="FI14" s="1"/>
      <c r="FJ14" s="1"/>
      <c r="FK14" s="127"/>
      <c r="FL14" s="127"/>
      <c r="FM14" s="1"/>
      <c r="FN14" s="37" t="s">
        <v>307</v>
      </c>
      <c r="FO14" s="1"/>
      <c r="FP14" s="1"/>
      <c r="FQ14" s="53" t="s">
        <v>649</v>
      </c>
      <c r="FR14" s="1"/>
      <c r="FS14" s="1"/>
      <c r="FT14" s="1"/>
      <c r="FU14" s="1"/>
      <c r="FV14" s="37" t="s">
        <v>392</v>
      </c>
      <c r="FW14" s="1"/>
      <c r="FX14" s="1"/>
      <c r="FY14" s="53" t="str">
        <f>FQ14</f>
        <v>Horizonte S.A</v>
      </c>
      <c r="FZ14" s="132"/>
      <c r="GA14" s="132"/>
      <c r="GB14" s="132"/>
      <c r="GC14" s="132"/>
      <c r="GD14" s="37" t="s">
        <v>393</v>
      </c>
      <c r="GE14" s="1"/>
      <c r="GF14" s="1"/>
      <c r="GG14" s="53" t="str">
        <f>FY14</f>
        <v>Horizonte S.A</v>
      </c>
      <c r="GH14" s="1"/>
      <c r="GI14" s="1"/>
      <c r="GJ14" s="1"/>
      <c r="GK14" s="37" t="s">
        <v>391</v>
      </c>
      <c r="GL14" s="1"/>
      <c r="GM14" s="1"/>
      <c r="GN14" s="57" t="str">
        <f>GL2</f>
        <v>Horizonte S.A.</v>
      </c>
      <c r="GO14" s="1"/>
      <c r="GP14" s="1"/>
      <c r="GQ14" s="1"/>
      <c r="GR14" s="1"/>
      <c r="GS14" s="1"/>
      <c r="GT14" s="244">
        <f>GT12+GT13</f>
        <v>3115.2</v>
      </c>
      <c r="GU14" s="1"/>
      <c r="GV14" s="244">
        <f>GV12+GV13</f>
        <v>259.60000000000002</v>
      </c>
      <c r="GW14" s="1"/>
      <c r="GX14" s="244">
        <f>GX12+GX13</f>
        <v>1557.6</v>
      </c>
      <c r="GY14" s="1"/>
      <c r="GZ14" s="1" t="s">
        <v>13</v>
      </c>
      <c r="HA14" s="1"/>
      <c r="HB14" s="122" t="s">
        <v>257</v>
      </c>
      <c r="HC14" s="2">
        <f>HC2</f>
        <v>2024</v>
      </c>
      <c r="HD14" s="1"/>
      <c r="HE14" s="154"/>
      <c r="HF14" s="1"/>
      <c r="HG14" s="1" t="s">
        <v>14</v>
      </c>
      <c r="HH14" s="1"/>
      <c r="HI14" s="122" t="s">
        <v>257</v>
      </c>
      <c r="HJ14" s="6">
        <f>HC15</f>
        <v>20472594321</v>
      </c>
      <c r="HK14" s="1"/>
      <c r="HL14" s="1"/>
      <c r="HM14" s="1"/>
      <c r="HN14" s="1"/>
      <c r="HO14" s="2">
        <v>33</v>
      </c>
      <c r="HP14" s="37" t="s">
        <v>526</v>
      </c>
      <c r="HQ14" s="1"/>
      <c r="HR14" s="1"/>
      <c r="HS14" s="127">
        <f>'Formato 7.1'!L25</f>
        <v>52046.666666666672</v>
      </c>
      <c r="HT14" s="2">
        <v>49</v>
      </c>
      <c r="HU14" s="1" t="s">
        <v>451</v>
      </c>
      <c r="HV14" s="1"/>
      <c r="HW14" s="1"/>
      <c r="HX14" s="201">
        <f>GW31</f>
        <v>120</v>
      </c>
    </row>
    <row r="15" spans="1:234" ht="23.25" customHeight="1" x14ac:dyDescent="0.25">
      <c r="A15" s="37" t="s">
        <v>15</v>
      </c>
      <c r="B15" s="1"/>
      <c r="C15" s="1"/>
      <c r="D15" s="1"/>
      <c r="E15" s="1"/>
      <c r="F15" s="158" t="s">
        <v>257</v>
      </c>
      <c r="G15" s="1"/>
      <c r="H15" s="37"/>
      <c r="I15" s="37"/>
      <c r="K15" s="37"/>
      <c r="L15" s="37"/>
      <c r="M15" s="37"/>
      <c r="N15" s="37"/>
      <c r="O15" s="37"/>
      <c r="P15" s="37"/>
      <c r="Q15" s="37"/>
      <c r="R15" s="37"/>
      <c r="S15" s="37"/>
      <c r="T15" s="44"/>
      <c r="U15" s="309"/>
      <c r="V15" s="324"/>
      <c r="W15" s="310"/>
      <c r="X15" s="270"/>
      <c r="Y15" s="44"/>
      <c r="Z15" s="44"/>
      <c r="AA15" s="325"/>
      <c r="AB15" s="326"/>
      <c r="AC15" s="44"/>
      <c r="AD15" s="44"/>
      <c r="AE15" s="44"/>
      <c r="AF15" s="44"/>
      <c r="AG15" s="37" t="s">
        <v>594</v>
      </c>
      <c r="AH15" s="37"/>
      <c r="AI15" s="37"/>
      <c r="AJ15" s="37"/>
      <c r="AK15" s="37" t="str">
        <f>AH2</f>
        <v>Horizonte S.A.</v>
      </c>
      <c r="AL15" s="37"/>
      <c r="AM15" s="37"/>
      <c r="AN15" s="37"/>
      <c r="AO15" s="37"/>
      <c r="AP15" s="37"/>
      <c r="AQ15" s="37"/>
      <c r="AR15" s="17">
        <v>18</v>
      </c>
      <c r="AS15" s="387" t="s">
        <v>488</v>
      </c>
      <c r="AT15" s="387"/>
      <c r="AU15" s="387"/>
      <c r="AV15" s="387"/>
      <c r="AW15" s="37"/>
      <c r="AX15" s="37"/>
      <c r="AY15" s="37"/>
      <c r="AZ15" s="37"/>
      <c r="BA15" s="1" t="s">
        <v>15</v>
      </c>
      <c r="BB15" s="1"/>
      <c r="BC15" s="1"/>
      <c r="BD15" s="1"/>
      <c r="BE15" s="1"/>
      <c r="BF15" s="1"/>
      <c r="BG15" s="1"/>
      <c r="BH15" s="1"/>
      <c r="BI15" s="1"/>
      <c r="BJ15" s="1"/>
      <c r="BK15" s="228" t="s">
        <v>513</v>
      </c>
      <c r="BL15" s="335" t="s">
        <v>518</v>
      </c>
      <c r="BM15" s="335"/>
      <c r="BN15" s="335"/>
      <c r="BO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W15" s="42" t="s">
        <v>117</v>
      </c>
      <c r="CX15" s="339" t="s">
        <v>118</v>
      </c>
      <c r="CY15" s="339"/>
      <c r="DE15" s="37" t="s">
        <v>14</v>
      </c>
      <c r="DF15" s="1"/>
      <c r="DG15" s="1"/>
      <c r="DH15" s="122" t="s">
        <v>257</v>
      </c>
      <c r="DI15" s="53">
        <v>20472594321</v>
      </c>
      <c r="DJ15" s="1"/>
      <c r="DK15" s="1"/>
      <c r="DL15" s="1"/>
      <c r="DM15" s="1"/>
      <c r="DN15" s="1"/>
      <c r="DO15" s="37" t="s">
        <v>170</v>
      </c>
      <c r="DP15" s="37"/>
      <c r="DQ15" s="59">
        <f>(DS5-0)/DQ7</f>
        <v>11000</v>
      </c>
      <c r="DR15" s="59"/>
      <c r="DS15" s="1"/>
      <c r="DT15" s="1"/>
      <c r="DU15" s="1"/>
      <c r="DV15" s="64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37" t="s">
        <v>686</v>
      </c>
      <c r="EH15" s="1"/>
      <c r="EI15" s="1"/>
      <c r="EJ15" s="1"/>
      <c r="EK15" s="1"/>
      <c r="EL15" s="1"/>
      <c r="EM15" s="4">
        <f>EI11*9</f>
        <v>281.25</v>
      </c>
      <c r="EN15" s="1"/>
      <c r="EO15" s="1" t="s">
        <v>14</v>
      </c>
      <c r="EP15" s="1"/>
      <c r="EQ15" s="216" t="s">
        <v>257</v>
      </c>
      <c r="ER15" s="53">
        <f>BE4</f>
        <v>20472594321</v>
      </c>
      <c r="ES15" s="1"/>
      <c r="ET15" s="1"/>
      <c r="EU15" s="1"/>
      <c r="EV15" s="1"/>
      <c r="EW15" s="1"/>
      <c r="FF15" s="1"/>
      <c r="FG15" s="37" t="s">
        <v>307</v>
      </c>
      <c r="FH15" s="1"/>
      <c r="FI15" s="1"/>
      <c r="FJ15" s="53" t="s">
        <v>649</v>
      </c>
      <c r="FK15" s="127"/>
      <c r="FL15" s="127"/>
      <c r="FM15" s="1"/>
      <c r="FN15" s="367" t="s">
        <v>336</v>
      </c>
      <c r="FO15" s="368"/>
      <c r="FP15" s="369"/>
      <c r="FQ15" s="377" t="s">
        <v>337</v>
      </c>
      <c r="FR15" s="327"/>
      <c r="FS15" s="327"/>
      <c r="FT15" s="378"/>
      <c r="FU15" s="356" t="s">
        <v>324</v>
      </c>
      <c r="FV15" s="321" t="s">
        <v>353</v>
      </c>
      <c r="FW15" s="321"/>
      <c r="FX15" s="355" t="s">
        <v>352</v>
      </c>
      <c r="FY15" s="355"/>
      <c r="FZ15" s="355"/>
      <c r="GA15" s="353" t="s">
        <v>351</v>
      </c>
      <c r="GB15" s="353" t="s">
        <v>22</v>
      </c>
      <c r="GC15" s="132"/>
      <c r="GD15" s="320" t="s">
        <v>352</v>
      </c>
      <c r="GE15" s="320"/>
      <c r="GF15" s="320"/>
      <c r="GG15" s="316" t="s">
        <v>360</v>
      </c>
      <c r="GH15" s="322" t="s">
        <v>24</v>
      </c>
      <c r="GI15" s="321" t="s">
        <v>72</v>
      </c>
      <c r="GJ15" s="316" t="s">
        <v>361</v>
      </c>
      <c r="GK15" s="320" t="s">
        <v>352</v>
      </c>
      <c r="GL15" s="320"/>
      <c r="GM15" s="320"/>
      <c r="GN15" s="316" t="s">
        <v>360</v>
      </c>
      <c r="GO15" s="322" t="s">
        <v>24</v>
      </c>
      <c r="GP15" s="321" t="s">
        <v>72</v>
      </c>
      <c r="GQ15" s="316" t="s">
        <v>361</v>
      </c>
      <c r="GR15" s="1"/>
      <c r="GS15" s="1"/>
      <c r="GT15" s="1"/>
      <c r="GU15" s="1"/>
      <c r="GV15" s="1"/>
      <c r="GW15" s="1"/>
      <c r="GX15" s="1"/>
      <c r="GY15" s="1"/>
      <c r="GZ15" s="1" t="s">
        <v>14</v>
      </c>
      <c r="HA15" s="1"/>
      <c r="HB15" s="122" t="s">
        <v>257</v>
      </c>
      <c r="HC15" s="6">
        <f>GN12</f>
        <v>20472594321</v>
      </c>
      <c r="HD15" s="1"/>
      <c r="HE15" s="1"/>
      <c r="HF15" s="1"/>
      <c r="HG15" s="1" t="s">
        <v>15</v>
      </c>
      <c r="HH15" s="1"/>
      <c r="HI15" s="1"/>
      <c r="HJ15" s="1"/>
      <c r="HK15" s="1"/>
      <c r="HL15" s="1"/>
      <c r="HM15" s="1"/>
      <c r="HN15" s="1"/>
      <c r="HO15" s="53">
        <v>34</v>
      </c>
      <c r="HP15" s="37" t="s">
        <v>443</v>
      </c>
      <c r="HQ15" s="1"/>
      <c r="HR15" s="1"/>
      <c r="HS15" s="198">
        <f>'Formatos Inventarios y balances'!EU23</f>
        <v>94008.333333333328</v>
      </c>
      <c r="HT15" s="1"/>
      <c r="HU15" s="1"/>
      <c r="HV15" s="158" t="s">
        <v>528</v>
      </c>
      <c r="HW15" s="1"/>
      <c r="HX15" s="201">
        <f>HX14</f>
        <v>120</v>
      </c>
    </row>
    <row r="16" spans="1:234" ht="19.5" customHeight="1" x14ac:dyDescent="0.25">
      <c r="A16" s="37" t="s">
        <v>16</v>
      </c>
      <c r="B16" s="1"/>
      <c r="C16" s="1"/>
      <c r="D16" s="1"/>
      <c r="E16" s="1"/>
      <c r="F16" s="158" t="s">
        <v>257</v>
      </c>
      <c r="G16" s="53" t="s">
        <v>649</v>
      </c>
      <c r="H16" s="37"/>
      <c r="I16" s="37"/>
      <c r="J16" s="37"/>
      <c r="K16" s="37"/>
      <c r="L16" s="37"/>
      <c r="M16" s="37"/>
      <c r="N16" s="37"/>
      <c r="O16" s="37"/>
      <c r="P16" s="331" t="s">
        <v>570</v>
      </c>
      <c r="Q16" s="331"/>
      <c r="R16" s="331"/>
      <c r="S16" s="37"/>
      <c r="T16" s="175"/>
      <c r="U16" s="37"/>
      <c r="V16" s="37"/>
      <c r="W16" s="37"/>
      <c r="X16" s="37"/>
      <c r="Y16" s="37"/>
      <c r="Z16" s="37"/>
      <c r="AA16" s="37"/>
      <c r="AB16" s="254" t="s">
        <v>252</v>
      </c>
      <c r="AC16" s="265">
        <f>SUM(AC11:AC15)</f>
        <v>12300</v>
      </c>
      <c r="AD16" s="37"/>
      <c r="AE16" s="37"/>
      <c r="AF16" s="179"/>
      <c r="AG16" s="315" t="s">
        <v>25</v>
      </c>
      <c r="AH16" s="315"/>
      <c r="AI16" s="316" t="s">
        <v>17</v>
      </c>
      <c r="AJ16" s="316"/>
      <c r="AK16" s="316"/>
      <c r="AL16" s="316"/>
      <c r="AM16" s="316"/>
      <c r="AN16" s="317" t="s">
        <v>21</v>
      </c>
      <c r="AO16" s="321" t="s">
        <v>22</v>
      </c>
      <c r="AP16" s="37"/>
      <c r="AQ16" s="37"/>
      <c r="AR16" s="17">
        <v>22</v>
      </c>
      <c r="AS16" s="387" t="s">
        <v>489</v>
      </c>
      <c r="AT16" s="387"/>
      <c r="AU16" s="387"/>
      <c r="AV16" s="387"/>
      <c r="AW16" s="37"/>
      <c r="AX16" s="37"/>
      <c r="AY16" s="37"/>
      <c r="AZ16" s="37"/>
      <c r="BA16" s="1" t="s">
        <v>579</v>
      </c>
      <c r="BB16" s="1"/>
      <c r="BC16" s="1"/>
      <c r="BD16" s="1"/>
      <c r="BE16" s="1" t="str">
        <f>BB4</f>
        <v>Horizonte S.A.</v>
      </c>
      <c r="BF16" s="1"/>
      <c r="BG16" s="1"/>
      <c r="BH16" s="1"/>
      <c r="BI16" s="1"/>
      <c r="BJ16" s="1"/>
      <c r="BK16" s="228" t="s">
        <v>514</v>
      </c>
      <c r="BL16" s="335" t="s">
        <v>515</v>
      </c>
      <c r="BM16" s="335"/>
      <c r="BN16" s="335"/>
      <c r="BO16" s="1"/>
      <c r="BT16" s="323" t="s">
        <v>67</v>
      </c>
      <c r="BU16" s="323"/>
      <c r="BV16" s="323"/>
      <c r="BW16" s="323"/>
      <c r="BX16" s="363" t="s">
        <v>70</v>
      </c>
      <c r="BY16" s="363"/>
      <c r="BZ16" s="363"/>
      <c r="CA16" s="363"/>
      <c r="CB16" s="1"/>
      <c r="CC16" s="321" t="s">
        <v>84</v>
      </c>
      <c r="CD16" s="317" t="s">
        <v>89</v>
      </c>
      <c r="CE16" s="317"/>
      <c r="CF16" s="320" t="s">
        <v>34</v>
      </c>
      <c r="CG16" s="320"/>
      <c r="CH16" s="321" t="s">
        <v>85</v>
      </c>
      <c r="CI16" s="321"/>
      <c r="CJ16" s="340" t="s">
        <v>86</v>
      </c>
      <c r="CK16" s="316" t="s">
        <v>87</v>
      </c>
      <c r="CL16" s="316" t="s">
        <v>88</v>
      </c>
      <c r="CM16" s="40"/>
      <c r="CN16" s="1"/>
      <c r="CW16" s="42" t="s">
        <v>119</v>
      </c>
      <c r="CX16" s="339" t="s">
        <v>120</v>
      </c>
      <c r="CY16" s="339"/>
      <c r="DE16" s="1" t="s">
        <v>15</v>
      </c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60"/>
      <c r="DW16" s="1"/>
      <c r="DX16" s="1" t="s">
        <v>193</v>
      </c>
      <c r="DY16" s="1"/>
      <c r="DZ16" s="1"/>
      <c r="EA16" s="1"/>
      <c r="EB16" s="1"/>
      <c r="EC16" s="1"/>
      <c r="ED16" s="1"/>
      <c r="EE16" s="1"/>
      <c r="EF16" s="1"/>
      <c r="EG16" s="37"/>
      <c r="EH16" s="59"/>
      <c r="EI16" s="1"/>
      <c r="EJ16" s="1"/>
      <c r="EK16" s="1"/>
      <c r="EL16" s="1"/>
      <c r="EM16" s="59">
        <f>EM14+EM15</f>
        <v>656.25</v>
      </c>
      <c r="EN16" s="1"/>
      <c r="EO16" s="1" t="s">
        <v>15</v>
      </c>
      <c r="EP16" s="1"/>
      <c r="EQ16" s="1"/>
      <c r="ER16" s="1"/>
      <c r="ES16" s="1"/>
      <c r="ET16" s="1"/>
      <c r="EU16" s="1"/>
      <c r="EV16" s="1"/>
      <c r="EW16" s="1"/>
      <c r="FF16" s="1"/>
      <c r="FG16" s="344" t="s">
        <v>325</v>
      </c>
      <c r="FH16" s="344"/>
      <c r="FI16" s="344"/>
      <c r="FJ16" s="344"/>
      <c r="FK16" s="344" t="s">
        <v>324</v>
      </c>
      <c r="FL16" s="344"/>
      <c r="FM16" s="1"/>
      <c r="FN16" s="370"/>
      <c r="FO16" s="371"/>
      <c r="FP16" s="372"/>
      <c r="FQ16" s="379"/>
      <c r="FR16" s="386"/>
      <c r="FS16" s="386"/>
      <c r="FT16" s="380"/>
      <c r="FU16" s="357"/>
      <c r="FV16" s="320" t="s">
        <v>321</v>
      </c>
      <c r="FW16" s="355" t="s">
        <v>24</v>
      </c>
      <c r="FX16" s="354" t="s">
        <v>18</v>
      </c>
      <c r="FY16" s="354"/>
      <c r="FZ16" s="353" t="s">
        <v>15</v>
      </c>
      <c r="GA16" s="353"/>
      <c r="GB16" s="353"/>
      <c r="GC16" s="132"/>
      <c r="GD16" s="345" t="s">
        <v>18</v>
      </c>
      <c r="GE16" s="345"/>
      <c r="GF16" s="321" t="s">
        <v>136</v>
      </c>
      <c r="GG16" s="316"/>
      <c r="GH16" s="322"/>
      <c r="GI16" s="321"/>
      <c r="GJ16" s="316"/>
      <c r="GK16" s="345" t="s">
        <v>18</v>
      </c>
      <c r="GL16" s="345"/>
      <c r="GM16" s="321" t="s">
        <v>136</v>
      </c>
      <c r="GN16" s="316"/>
      <c r="GO16" s="322"/>
      <c r="GP16" s="321"/>
      <c r="GQ16" s="316"/>
      <c r="GR16" s="1" t="s">
        <v>388</v>
      </c>
      <c r="GS16" s="32">
        <v>45657</v>
      </c>
      <c r="GT16" s="1" t="s">
        <v>389</v>
      </c>
      <c r="GU16" s="2">
        <v>6</v>
      </c>
      <c r="GV16" s="1" t="s">
        <v>387</v>
      </c>
      <c r="GW16" s="106">
        <f>GX14</f>
        <v>1557.6</v>
      </c>
      <c r="GX16" s="1" t="s">
        <v>397</v>
      </c>
      <c r="GY16" s="1"/>
      <c r="GZ16" s="1" t="s">
        <v>15</v>
      </c>
      <c r="HA16" s="1"/>
      <c r="HB16" s="1"/>
      <c r="HC16" s="1"/>
      <c r="HD16" s="1"/>
      <c r="HE16" s="1"/>
      <c r="HF16" s="1"/>
      <c r="HG16" s="37" t="s">
        <v>391</v>
      </c>
      <c r="HH16" s="1"/>
      <c r="HI16" s="1"/>
      <c r="HJ16" s="57"/>
      <c r="HK16" s="1" t="str">
        <f>HH2</f>
        <v>Horizonte S.A.</v>
      </c>
      <c r="HL16" s="1"/>
      <c r="HM16" s="1"/>
      <c r="HN16" s="1"/>
      <c r="HO16" s="53">
        <v>39</v>
      </c>
      <c r="HP16" s="37" t="s">
        <v>626</v>
      </c>
      <c r="HQ16" s="1"/>
      <c r="HR16" s="1"/>
      <c r="HS16" s="127">
        <f>-'Formato 7.1'!Y25+'Formatos Inventarios y balances'!ET23</f>
        <v>-43658.75</v>
      </c>
      <c r="HT16" s="1"/>
      <c r="HU16" s="1"/>
      <c r="HV16" s="1"/>
      <c r="HW16" s="1"/>
      <c r="HX16" s="1"/>
    </row>
    <row r="17" spans="1:232" ht="23.25" customHeight="1" x14ac:dyDescent="0.25">
      <c r="A17" s="321" t="s">
        <v>25</v>
      </c>
      <c r="B17" s="321"/>
      <c r="C17" s="325" t="s">
        <v>474</v>
      </c>
      <c r="D17" s="342"/>
      <c r="E17" s="342"/>
      <c r="F17" s="342"/>
      <c r="G17" s="326"/>
      <c r="H17" s="317" t="s">
        <v>475</v>
      </c>
      <c r="I17" s="317"/>
      <c r="J17" s="205"/>
      <c r="K17" s="205"/>
      <c r="L17" s="205"/>
      <c r="O17" s="205"/>
      <c r="P17" s="332" t="s">
        <v>571</v>
      </c>
      <c r="Q17" s="332"/>
      <c r="R17" s="332"/>
      <c r="S17" s="37"/>
      <c r="T17" s="176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180"/>
      <c r="AG17" s="315"/>
      <c r="AH17" s="315"/>
      <c r="AI17" s="340" t="s">
        <v>18</v>
      </c>
      <c r="AJ17" s="340"/>
      <c r="AK17" s="340"/>
      <c r="AL17" s="321" t="s">
        <v>20</v>
      </c>
      <c r="AM17" s="321"/>
      <c r="AN17" s="317"/>
      <c r="AO17" s="321"/>
      <c r="AP17" s="37"/>
      <c r="AQ17" s="37"/>
      <c r="AR17" s="17">
        <v>23</v>
      </c>
      <c r="AS17" s="387" t="s">
        <v>490</v>
      </c>
      <c r="AT17" s="387"/>
      <c r="AU17" s="387"/>
      <c r="AV17" s="387"/>
      <c r="AW17" s="37"/>
      <c r="AX17" s="37"/>
      <c r="AY17" s="37"/>
      <c r="AZ17" s="37"/>
      <c r="BA17" s="1"/>
      <c r="BB17" s="1"/>
      <c r="BC17" s="1"/>
      <c r="BD17" s="1"/>
      <c r="BE17" s="1"/>
      <c r="BF17" s="1"/>
      <c r="BG17" s="1"/>
      <c r="BH17" s="1"/>
      <c r="BI17" s="1"/>
      <c r="BK17" s="228" t="s">
        <v>516</v>
      </c>
      <c r="BL17" s="335" t="s">
        <v>517</v>
      </c>
      <c r="BM17" s="335"/>
      <c r="BN17" s="335"/>
      <c r="BT17" s="321" t="s">
        <v>18</v>
      </c>
      <c r="BU17" s="321"/>
      <c r="BV17" s="321"/>
      <c r="BW17" s="317" t="s">
        <v>69</v>
      </c>
      <c r="BX17" s="316" t="s">
        <v>71</v>
      </c>
      <c r="BY17" s="316"/>
      <c r="BZ17" s="321" t="s">
        <v>72</v>
      </c>
      <c r="CA17" s="323" t="s">
        <v>73</v>
      </c>
      <c r="CB17" s="1"/>
      <c r="CC17" s="321"/>
      <c r="CD17" s="317"/>
      <c r="CE17" s="317"/>
      <c r="CF17" s="320"/>
      <c r="CG17" s="320"/>
      <c r="CH17" s="321"/>
      <c r="CI17" s="321"/>
      <c r="CJ17" s="340"/>
      <c r="CK17" s="316"/>
      <c r="CL17" s="316"/>
      <c r="CM17" s="40"/>
      <c r="CN17" s="1"/>
      <c r="CW17" s="42" t="s">
        <v>121</v>
      </c>
      <c r="CX17" s="339" t="s">
        <v>122</v>
      </c>
      <c r="CY17" s="339"/>
      <c r="DE17" s="37" t="s">
        <v>647</v>
      </c>
      <c r="DF17" s="1"/>
      <c r="DG17" s="1"/>
      <c r="DH17" s="1"/>
      <c r="DI17" s="53" t="s">
        <v>649</v>
      </c>
      <c r="DJ17" s="1"/>
      <c r="DK17" s="1"/>
      <c r="DL17" s="1"/>
      <c r="DM17" s="1"/>
      <c r="DN17" s="1"/>
      <c r="DO17" s="37" t="s">
        <v>171</v>
      </c>
      <c r="DP17" s="37"/>
      <c r="DQ17" s="59">
        <f>DQ15/12</f>
        <v>916.66666666666663</v>
      </c>
      <c r="DR17" s="59"/>
      <c r="DS17" s="1"/>
      <c r="DT17" s="1"/>
      <c r="DU17" s="60"/>
      <c r="DV17" s="233"/>
      <c r="DW17" s="1"/>
      <c r="DX17" s="37" t="s">
        <v>678</v>
      </c>
      <c r="DY17" s="1"/>
      <c r="DZ17" s="109"/>
      <c r="EA17" s="252">
        <f>DV22</f>
        <v>26583.333333333332</v>
      </c>
      <c r="EB17" s="1"/>
      <c r="EC17" s="1"/>
      <c r="ED17" s="1"/>
      <c r="EE17" s="1"/>
      <c r="EF17" s="1"/>
      <c r="EG17" s="1"/>
      <c r="EH17" s="37" t="s">
        <v>194</v>
      </c>
      <c r="EI17" s="1"/>
      <c r="EJ17" s="54">
        <v>45199</v>
      </c>
      <c r="EK17" s="1"/>
      <c r="EL17" s="1"/>
      <c r="EM17" s="238"/>
      <c r="EN17" s="1"/>
      <c r="EO17" s="37" t="s">
        <v>307</v>
      </c>
      <c r="EP17" s="1"/>
      <c r="EQ17" s="1"/>
      <c r="ER17" s="53" t="s">
        <v>649</v>
      </c>
      <c r="ES17" s="1"/>
      <c r="ET17" s="1"/>
      <c r="EU17" s="1"/>
      <c r="EV17" s="1"/>
      <c r="EW17" s="1"/>
      <c r="FF17" s="1"/>
      <c r="FG17" s="18" t="s">
        <v>321</v>
      </c>
      <c r="FH17" s="344" t="s">
        <v>24</v>
      </c>
      <c r="FI17" s="344"/>
      <c r="FJ17" s="344"/>
      <c r="FK17" s="18" t="s">
        <v>322</v>
      </c>
      <c r="FL17" s="18" t="s">
        <v>323</v>
      </c>
      <c r="FM17" s="1"/>
      <c r="FN17" s="375" t="s">
        <v>321</v>
      </c>
      <c r="FO17" s="377" t="s">
        <v>24</v>
      </c>
      <c r="FP17" s="378"/>
      <c r="FQ17" s="375" t="s">
        <v>321</v>
      </c>
      <c r="FR17" s="373" t="s">
        <v>15</v>
      </c>
      <c r="FS17" s="381" t="s">
        <v>18</v>
      </c>
      <c r="FT17" s="382"/>
      <c r="FU17" s="357"/>
      <c r="FV17" s="320"/>
      <c r="FW17" s="355"/>
      <c r="FX17" s="139" t="s">
        <v>68</v>
      </c>
      <c r="FY17" s="43" t="s">
        <v>19</v>
      </c>
      <c r="FZ17" s="353"/>
      <c r="GA17" s="353"/>
      <c r="GB17" s="353"/>
      <c r="GC17" s="132"/>
      <c r="GD17" s="35" t="s">
        <v>68</v>
      </c>
      <c r="GE17" s="131" t="s">
        <v>19</v>
      </c>
      <c r="GF17" s="321"/>
      <c r="GG17" s="316"/>
      <c r="GH17" s="322"/>
      <c r="GI17" s="321"/>
      <c r="GJ17" s="316"/>
      <c r="GK17" s="35" t="s">
        <v>68</v>
      </c>
      <c r="GL17" s="131" t="s">
        <v>19</v>
      </c>
      <c r="GM17" s="321"/>
      <c r="GN17" s="316"/>
      <c r="GO17" s="322"/>
      <c r="GP17" s="321"/>
      <c r="GQ17" s="316"/>
      <c r="GR17" s="37" t="s">
        <v>396</v>
      </c>
      <c r="GS17" s="1"/>
      <c r="GT17" s="1"/>
      <c r="GU17" s="1"/>
      <c r="GV17" s="258">
        <f>GX11</f>
        <v>120</v>
      </c>
      <c r="GW17" s="37" t="s">
        <v>398</v>
      </c>
      <c r="GX17" s="1"/>
      <c r="GY17" s="1"/>
      <c r="GZ17" s="37" t="s">
        <v>391</v>
      </c>
      <c r="HA17" s="1"/>
      <c r="HB17" s="1"/>
      <c r="HC17" s="57" t="str">
        <f>HA2</f>
        <v>Horizonte S.A.</v>
      </c>
      <c r="HD17" s="1"/>
      <c r="HE17" s="1"/>
      <c r="HF17" s="1"/>
      <c r="HG17" s="321" t="s">
        <v>18</v>
      </c>
      <c r="HH17" s="321"/>
      <c r="HI17" s="337" t="s">
        <v>436</v>
      </c>
      <c r="HJ17" s="337"/>
      <c r="HK17" s="321" t="s">
        <v>437</v>
      </c>
      <c r="HL17" s="315" t="s">
        <v>324</v>
      </c>
      <c r="HM17" s="1"/>
      <c r="HN17" s="1"/>
      <c r="HO17" s="1"/>
      <c r="HP17" s="1" t="s">
        <v>452</v>
      </c>
      <c r="HQ17" s="1"/>
      <c r="HR17" s="1"/>
      <c r="HS17" s="1"/>
      <c r="HT17" s="1"/>
      <c r="HU17" s="1"/>
      <c r="HV17" s="158" t="s">
        <v>529</v>
      </c>
      <c r="HW17" s="1"/>
      <c r="HX17" s="203">
        <f>HX11+HX15</f>
        <v>38970</v>
      </c>
    </row>
    <row r="18" spans="1:232" ht="33.75" customHeight="1" x14ac:dyDescent="0.25">
      <c r="A18" s="15" t="s">
        <v>321</v>
      </c>
      <c r="B18" s="165" t="s">
        <v>24</v>
      </c>
      <c r="C18" s="318" t="s">
        <v>476</v>
      </c>
      <c r="D18" s="341"/>
      <c r="E18" s="30" t="s">
        <v>473</v>
      </c>
      <c r="F18" s="318" t="s">
        <v>511</v>
      </c>
      <c r="G18" s="319"/>
      <c r="H18" s="15" t="s">
        <v>322</v>
      </c>
      <c r="I18" s="15" t="s">
        <v>323</v>
      </c>
      <c r="J18" s="57"/>
      <c r="K18" s="330" t="s">
        <v>568</v>
      </c>
      <c r="L18" s="330"/>
      <c r="M18" s="57"/>
      <c r="N18" s="57"/>
      <c r="O18" s="57"/>
      <c r="P18" s="57"/>
      <c r="Q18" s="57"/>
      <c r="R18" s="57"/>
      <c r="S18" s="37"/>
      <c r="T18" s="176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180"/>
      <c r="AG18" s="15" t="s">
        <v>23</v>
      </c>
      <c r="AH18" s="16" t="s">
        <v>24</v>
      </c>
      <c r="AI18" s="192" t="s">
        <v>26</v>
      </c>
      <c r="AJ18" s="173" t="s">
        <v>27</v>
      </c>
      <c r="AK18" s="17" t="s">
        <v>19</v>
      </c>
      <c r="AL18" s="321"/>
      <c r="AM18" s="321"/>
      <c r="AN18" s="317"/>
      <c r="AO18" s="321"/>
      <c r="AP18" s="37"/>
      <c r="AQ18" s="37"/>
      <c r="AR18" s="17">
        <v>25</v>
      </c>
      <c r="AS18" s="387" t="s">
        <v>491</v>
      </c>
      <c r="AT18" s="387"/>
      <c r="AU18" s="387"/>
      <c r="AV18" s="387"/>
      <c r="AW18" s="37"/>
      <c r="AX18" s="37"/>
      <c r="AY18" s="37"/>
      <c r="AZ18" s="37"/>
      <c r="BA18" s="315" t="s">
        <v>25</v>
      </c>
      <c r="BB18" s="315"/>
      <c r="BC18" s="316" t="s">
        <v>17</v>
      </c>
      <c r="BD18" s="316"/>
      <c r="BE18" s="316"/>
      <c r="BF18" s="316"/>
      <c r="BG18" s="316"/>
      <c r="BH18" s="317" t="s">
        <v>21</v>
      </c>
      <c r="BI18" s="321" t="s">
        <v>22</v>
      </c>
      <c r="BT18" s="364" t="s">
        <v>68</v>
      </c>
      <c r="BU18" s="365"/>
      <c r="BV18" s="14" t="s">
        <v>19</v>
      </c>
      <c r="BW18" s="317"/>
      <c r="BX18" s="316"/>
      <c r="BY18" s="316"/>
      <c r="BZ18" s="321"/>
      <c r="CA18" s="323"/>
      <c r="CB18" s="1"/>
      <c r="CC18" s="17" t="s">
        <v>668</v>
      </c>
      <c r="CD18" s="268" t="str">
        <f>CN5</f>
        <v>01</v>
      </c>
      <c r="CE18" s="278" t="s">
        <v>671</v>
      </c>
      <c r="CF18" s="325" t="s">
        <v>672</v>
      </c>
      <c r="CG18" s="326"/>
      <c r="CH18" s="268" t="str">
        <f>CW11</f>
        <v>07</v>
      </c>
      <c r="CI18" s="186" t="s">
        <v>675</v>
      </c>
      <c r="CJ18" s="17">
        <f>CD4</f>
        <v>10</v>
      </c>
      <c r="CK18" s="46">
        <f>CJ4</f>
        <v>1820</v>
      </c>
      <c r="CL18" s="47">
        <f>CJ18*CK18</f>
        <v>18200</v>
      </c>
      <c r="CM18" s="1"/>
      <c r="CN18" s="1"/>
      <c r="CW18" s="43" t="s">
        <v>123</v>
      </c>
      <c r="CX18" s="338" t="s">
        <v>124</v>
      </c>
      <c r="CY18" s="338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61" t="s">
        <v>172</v>
      </c>
      <c r="DP18" s="61"/>
      <c r="DQ18" s="1"/>
      <c r="DR18" s="64"/>
      <c r="DS18" s="1"/>
      <c r="DT18" s="64"/>
      <c r="DU18" s="263"/>
      <c r="DV18" s="1"/>
      <c r="DW18" s="1"/>
      <c r="DX18" s="37" t="s">
        <v>679</v>
      </c>
      <c r="DY18" s="37"/>
      <c r="DZ18" s="110"/>
      <c r="EA18" s="251">
        <f>EB14</f>
        <v>11061.666666666668</v>
      </c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35" t="s">
        <v>300</v>
      </c>
      <c r="EP18" s="320" t="s">
        <v>242</v>
      </c>
      <c r="EQ18" s="320"/>
      <c r="ER18" s="30" t="s">
        <v>301</v>
      </c>
      <c r="ES18" s="30" t="s">
        <v>302</v>
      </c>
      <c r="ET18" s="30" t="s">
        <v>303</v>
      </c>
      <c r="EU18" s="30" t="s">
        <v>306</v>
      </c>
      <c r="EV18" s="1"/>
      <c r="EW18" s="1"/>
      <c r="FF18" s="1"/>
      <c r="FG18" s="17">
        <v>40111</v>
      </c>
      <c r="FH18" s="309" t="s">
        <v>688</v>
      </c>
      <c r="FI18" s="324"/>
      <c r="FJ18" s="310"/>
      <c r="FK18" s="128"/>
      <c r="FL18" s="128">
        <f>FH5</f>
        <v>1750</v>
      </c>
      <c r="FM18" s="1"/>
      <c r="FN18" s="376"/>
      <c r="FO18" s="379"/>
      <c r="FP18" s="380"/>
      <c r="FQ18" s="376"/>
      <c r="FR18" s="374"/>
      <c r="FS18" s="31" t="s">
        <v>68</v>
      </c>
      <c r="FT18" s="15" t="s">
        <v>335</v>
      </c>
      <c r="FU18" s="358"/>
      <c r="FV18" s="17">
        <v>4212</v>
      </c>
      <c r="FW18" s="142" t="s">
        <v>692</v>
      </c>
      <c r="FX18" s="143" t="str">
        <f>BJ8</f>
        <v>06</v>
      </c>
      <c r="FY18" s="292">
        <f>FV5</f>
        <v>10297446083</v>
      </c>
      <c r="FZ18" s="142" t="str">
        <f>GA4</f>
        <v>Ricardo Torres</v>
      </c>
      <c r="GA18" s="299">
        <f>FY4</f>
        <v>5300</v>
      </c>
      <c r="GB18" s="217">
        <f>FY5</f>
        <v>45273</v>
      </c>
      <c r="GC18" s="132"/>
      <c r="GD18" s="129" t="str">
        <f>BJ8</f>
        <v>06</v>
      </c>
      <c r="GE18" s="16">
        <f>GG5</f>
        <v>20474953513</v>
      </c>
      <c r="GF18" s="44" t="str">
        <f>GD5</f>
        <v>Banco de Crédito</v>
      </c>
      <c r="GG18" s="17">
        <v>45111</v>
      </c>
      <c r="GH18" s="44" t="s">
        <v>694</v>
      </c>
      <c r="GI18" s="123">
        <f>GE4</f>
        <v>45112</v>
      </c>
      <c r="GJ18" s="47">
        <f>GH4</f>
        <v>12000</v>
      </c>
      <c r="GK18" s="129" t="str">
        <f>BJ6</f>
        <v>01</v>
      </c>
      <c r="GL18" s="305" t="str">
        <f>GN5</f>
        <v>04935962</v>
      </c>
      <c r="GM18" s="44" t="str">
        <f>GK5</f>
        <v>Raul Tapia Cruz</v>
      </c>
      <c r="GN18" s="17">
        <v>4611</v>
      </c>
      <c r="GO18" s="44" t="s">
        <v>696</v>
      </c>
      <c r="GP18" s="123">
        <f>GP5</f>
        <v>45250</v>
      </c>
      <c r="GQ18" s="47">
        <f>GO4</f>
        <v>1750</v>
      </c>
      <c r="GR18" s="37" t="s">
        <v>648</v>
      </c>
      <c r="GS18" s="1"/>
      <c r="GT18" s="1"/>
      <c r="GU18" s="1"/>
      <c r="GV18" s="1"/>
      <c r="GW18" s="1"/>
      <c r="GX18" s="1"/>
      <c r="GY18" s="1"/>
      <c r="GZ18" s="1" t="s">
        <v>409</v>
      </c>
      <c r="HA18" s="1"/>
      <c r="HB18" s="1"/>
      <c r="HC18" s="1"/>
      <c r="HD18" s="1"/>
      <c r="HE18" s="1"/>
      <c r="HF18" s="1"/>
      <c r="HG18" s="159" t="s">
        <v>68</v>
      </c>
      <c r="HH18" s="17" t="s">
        <v>19</v>
      </c>
      <c r="HI18" s="337"/>
      <c r="HJ18" s="337"/>
      <c r="HK18" s="321"/>
      <c r="HL18" s="315"/>
      <c r="HM18" s="1"/>
      <c r="HN18" s="1"/>
      <c r="HO18" s="53">
        <v>40</v>
      </c>
      <c r="HP18" s="37" t="s">
        <v>453</v>
      </c>
      <c r="HQ18" s="1"/>
      <c r="HR18" s="1"/>
      <c r="HS18" s="1"/>
      <c r="HT18" s="53">
        <v>50</v>
      </c>
      <c r="HU18" s="37" t="s">
        <v>457</v>
      </c>
      <c r="HV18" s="1"/>
      <c r="HW18" s="1"/>
      <c r="HX18" s="198">
        <f>HE19</f>
        <v>217800</v>
      </c>
    </row>
    <row r="19" spans="1:232" ht="15.75" customHeight="1" x14ac:dyDescent="0.25">
      <c r="A19" s="17">
        <v>101</v>
      </c>
      <c r="B19" s="44" t="s">
        <v>650</v>
      </c>
      <c r="C19" s="183"/>
      <c r="D19" s="185"/>
      <c r="E19" s="44"/>
      <c r="F19" s="189" t="str">
        <f>BK15</f>
        <v>1</v>
      </c>
      <c r="G19" s="184" t="str">
        <f>BL15</f>
        <v>SOLES</v>
      </c>
      <c r="H19" s="204">
        <f>E4</f>
        <v>8000</v>
      </c>
      <c r="I19" s="44"/>
      <c r="J19" s="37"/>
      <c r="K19" s="329" t="s">
        <v>569</v>
      </c>
      <c r="L19" s="329"/>
      <c r="M19" s="37"/>
      <c r="N19" s="37"/>
      <c r="O19" s="37"/>
      <c r="P19" s="37"/>
      <c r="Q19" s="37"/>
      <c r="R19" s="37"/>
      <c r="S19" s="37"/>
      <c r="T19" s="176"/>
      <c r="U19" s="37"/>
      <c r="V19" s="37"/>
      <c r="W19" s="327" t="s">
        <v>44</v>
      </c>
      <c r="X19" s="327"/>
      <c r="Y19" s="327"/>
      <c r="Z19" s="37"/>
      <c r="AA19" s="37"/>
      <c r="AB19" s="327" t="s">
        <v>45</v>
      </c>
      <c r="AC19" s="327"/>
      <c r="AD19" s="37"/>
      <c r="AE19" s="37"/>
      <c r="AF19" s="180"/>
      <c r="AG19" s="18">
        <v>1411</v>
      </c>
      <c r="AH19" s="19" t="s">
        <v>661</v>
      </c>
      <c r="AI19" s="273" t="str">
        <f>BJ6</f>
        <v>01</v>
      </c>
      <c r="AJ19" s="171" t="s">
        <v>41</v>
      </c>
      <c r="AK19" s="18">
        <f>AL5</f>
        <v>29711089</v>
      </c>
      <c r="AL19" s="311" t="str">
        <f>AH5</f>
        <v>Pedro Ruiz Torres</v>
      </c>
      <c r="AM19" s="312"/>
      <c r="AN19" s="50">
        <f>AN4</f>
        <v>2500</v>
      </c>
      <c r="AO19" s="21">
        <f>AH4</f>
        <v>45638</v>
      </c>
      <c r="AP19" s="37"/>
      <c r="AQ19" s="37"/>
      <c r="AR19" s="17">
        <v>26</v>
      </c>
      <c r="AS19" s="387" t="s">
        <v>492</v>
      </c>
      <c r="AT19" s="387"/>
      <c r="AU19" s="387"/>
      <c r="AV19" s="387"/>
      <c r="AW19" s="37"/>
      <c r="AX19" s="37"/>
      <c r="AY19" s="37"/>
      <c r="AZ19" s="37"/>
      <c r="BA19" s="315"/>
      <c r="BB19" s="315"/>
      <c r="BC19" s="340" t="s">
        <v>18</v>
      </c>
      <c r="BD19" s="340"/>
      <c r="BE19" s="340"/>
      <c r="BF19" s="321" t="s">
        <v>20</v>
      </c>
      <c r="BG19" s="321"/>
      <c r="BH19" s="317"/>
      <c r="BI19" s="321"/>
      <c r="BT19" s="276" t="str">
        <f>BJ6</f>
        <v>01</v>
      </c>
      <c r="BU19" s="171" t="s">
        <v>41</v>
      </c>
      <c r="BV19" s="52" t="str">
        <f>BV5</f>
        <v>02493246</v>
      </c>
      <c r="BW19" s="19" t="str">
        <f>CA4</f>
        <v>Maria Prado Lopez</v>
      </c>
      <c r="BX19" s="194" t="s">
        <v>666</v>
      </c>
      <c r="BY19" s="195" t="str">
        <f>BY6</f>
        <v>001-432</v>
      </c>
      <c r="BZ19" s="33">
        <f>CB5</f>
        <v>45608</v>
      </c>
      <c r="CA19" s="50">
        <f>BX5</f>
        <v>3300</v>
      </c>
      <c r="CB19" s="1"/>
      <c r="CC19" s="18" t="s">
        <v>669</v>
      </c>
      <c r="CD19" s="267" t="str">
        <f>CN5</f>
        <v>01</v>
      </c>
      <c r="CE19" s="279" t="s">
        <v>671</v>
      </c>
      <c r="CF19" s="325" t="s">
        <v>673</v>
      </c>
      <c r="CG19" s="326"/>
      <c r="CH19" s="266" t="str">
        <f>CW11</f>
        <v>07</v>
      </c>
      <c r="CI19" s="186" t="s">
        <v>675</v>
      </c>
      <c r="CJ19" s="17">
        <f>CD5</f>
        <v>12</v>
      </c>
      <c r="CK19" s="46">
        <f>CJ5</f>
        <v>670</v>
      </c>
      <c r="CL19" s="47">
        <f>CJ19*CK19</f>
        <v>8040</v>
      </c>
      <c r="CM19" s="1"/>
      <c r="CN19" s="1"/>
      <c r="CW19" s="42" t="s">
        <v>125</v>
      </c>
      <c r="CX19" s="339" t="s">
        <v>126</v>
      </c>
      <c r="CY19" s="339"/>
      <c r="DE19" s="340" t="s">
        <v>18</v>
      </c>
      <c r="DF19" s="340"/>
      <c r="DG19" s="340"/>
      <c r="DH19" s="321" t="s">
        <v>136</v>
      </c>
      <c r="DI19" s="385" t="s">
        <v>140</v>
      </c>
      <c r="DJ19" s="385"/>
      <c r="DK19" s="385"/>
      <c r="DL19" s="363" t="s">
        <v>141</v>
      </c>
      <c r="DM19" s="363"/>
      <c r="DN19" s="363"/>
      <c r="DO19" s="1" t="s">
        <v>676</v>
      </c>
      <c r="DP19" s="1"/>
      <c r="DQ19" s="1"/>
      <c r="DR19" s="1"/>
      <c r="DS19" s="1"/>
      <c r="DT19" s="4">
        <f>DQ17</f>
        <v>916.66666666666663</v>
      </c>
      <c r="DU19" s="4"/>
      <c r="DV19" s="4">
        <f>DT19*5</f>
        <v>4583.333333333333</v>
      </c>
      <c r="DW19" s="1"/>
      <c r="DX19" s="1" t="s">
        <v>194</v>
      </c>
      <c r="DY19" s="1"/>
      <c r="DZ19" s="32"/>
      <c r="EA19" s="237">
        <f>EA17+EA18</f>
        <v>37645</v>
      </c>
      <c r="EB19" s="1"/>
      <c r="EC19" s="1"/>
      <c r="ED19" s="1"/>
      <c r="EE19" s="1"/>
      <c r="EF19" s="1"/>
      <c r="EG19" s="1" t="s">
        <v>216</v>
      </c>
      <c r="EH19" s="1"/>
      <c r="EI19" s="1"/>
      <c r="EJ19" s="32">
        <f>EJ17</f>
        <v>45199</v>
      </c>
      <c r="EK19" s="1" t="s">
        <v>273</v>
      </c>
      <c r="EL19" s="32">
        <v>45291</v>
      </c>
      <c r="EM19" s="1"/>
      <c r="EN19" s="1"/>
      <c r="EO19" s="33">
        <f>EP4</f>
        <v>44958</v>
      </c>
      <c r="EP19" s="343" t="str">
        <f>ES4</f>
        <v>Marca</v>
      </c>
      <c r="EQ19" s="343"/>
      <c r="ER19" s="18" t="str">
        <f>EX5</f>
        <v>01</v>
      </c>
      <c r="ES19" s="50">
        <f>ES6</f>
        <v>85000</v>
      </c>
      <c r="ET19" s="126">
        <f>-EU6</f>
        <v>-7791.666666666667</v>
      </c>
      <c r="EU19" s="50">
        <f>ES19+ET19</f>
        <v>77208.333333333328</v>
      </c>
      <c r="EV19" s="1"/>
      <c r="EW19" s="1"/>
      <c r="FF19" s="1"/>
      <c r="FG19" s="17">
        <v>40171</v>
      </c>
      <c r="FH19" s="309" t="s">
        <v>689</v>
      </c>
      <c r="FI19" s="324"/>
      <c r="FJ19" s="310"/>
      <c r="FK19" s="128">
        <f>FJ6</f>
        <v>3220</v>
      </c>
      <c r="FL19" s="128"/>
      <c r="FM19" s="1"/>
      <c r="FN19" s="17">
        <v>4115</v>
      </c>
      <c r="FO19" s="309" t="s">
        <v>691</v>
      </c>
      <c r="FP19" s="310"/>
      <c r="FQ19" s="129" t="s">
        <v>36</v>
      </c>
      <c r="FR19" s="44" t="str">
        <f>FQ5</f>
        <v>Luis Llanos</v>
      </c>
      <c r="FS19" s="129" t="str">
        <f>BJ6</f>
        <v>01</v>
      </c>
      <c r="FT19" s="17">
        <f>FS5</f>
        <v>12471024</v>
      </c>
      <c r="FU19" s="125">
        <f>FU5</f>
        <v>1400</v>
      </c>
      <c r="FV19" s="18">
        <v>423</v>
      </c>
      <c r="FW19" s="142" t="s">
        <v>693</v>
      </c>
      <c r="FX19" s="141" t="str">
        <f>BJ8</f>
        <v>06</v>
      </c>
      <c r="FY19" s="298">
        <f>FV7</f>
        <v>20294967741</v>
      </c>
      <c r="FZ19" s="138" t="str">
        <f>GA6</f>
        <v>Atlantida S.A.</v>
      </c>
      <c r="GA19" s="300">
        <f>FY6</f>
        <v>4250</v>
      </c>
      <c r="GB19" s="144">
        <f>FY7</f>
        <v>45284</v>
      </c>
      <c r="GC19" s="132"/>
      <c r="GD19" s="129" t="str">
        <f>BJ8</f>
        <v>06</v>
      </c>
      <c r="GE19" s="16">
        <f>GG7</f>
        <v>20714953933</v>
      </c>
      <c r="GF19" s="19" t="str">
        <f>GD7</f>
        <v>Banco Continental</v>
      </c>
      <c r="GG19" s="18">
        <v>45511</v>
      </c>
      <c r="GH19" s="19" t="s">
        <v>695</v>
      </c>
      <c r="GI19" s="33">
        <f>GE6</f>
        <v>45144</v>
      </c>
      <c r="GJ19" s="289">
        <f>GI6</f>
        <v>2650</v>
      </c>
      <c r="GK19" s="129" t="str">
        <f>BJ6</f>
        <v>01</v>
      </c>
      <c r="GL19" s="16">
        <f>GK7</f>
        <v>29711099</v>
      </c>
      <c r="GM19" s="19" t="str">
        <f>GN6</f>
        <v>Victor Reyes Flores</v>
      </c>
      <c r="GN19" s="18">
        <v>4671</v>
      </c>
      <c r="GO19" s="19" t="s">
        <v>697</v>
      </c>
      <c r="GP19" s="33">
        <f>GQ7</f>
        <v>45263</v>
      </c>
      <c r="GQ19" s="289">
        <f>GL6</f>
        <v>5200</v>
      </c>
      <c r="GR19" s="1"/>
      <c r="GS19" s="5"/>
      <c r="GT19" s="1"/>
      <c r="GU19" s="1"/>
      <c r="GV19" s="1"/>
      <c r="GW19" s="1"/>
      <c r="GX19" s="1"/>
      <c r="GY19" s="1"/>
      <c r="GZ19" s="1" t="s">
        <v>410</v>
      </c>
      <c r="HA19" s="1"/>
      <c r="HB19" s="1"/>
      <c r="HC19" s="32">
        <v>44927</v>
      </c>
      <c r="HD19" s="1"/>
      <c r="HE19" s="227">
        <f>HD4*HA5</f>
        <v>217800</v>
      </c>
      <c r="HF19" s="1"/>
      <c r="HG19" s="20" t="s">
        <v>36</v>
      </c>
      <c r="HH19" s="129" t="str">
        <f>HC8</f>
        <v>09749712</v>
      </c>
      <c r="HI19" s="311" t="str">
        <f>HH5</f>
        <v>Mario Lopez Nuñez</v>
      </c>
      <c r="HJ19" s="312"/>
      <c r="HK19" s="162">
        <f>HL5</f>
        <v>0.65</v>
      </c>
      <c r="HL19" s="225">
        <f>HI6</f>
        <v>43550</v>
      </c>
      <c r="HM19" s="1"/>
      <c r="HN19" s="1"/>
      <c r="HO19" s="1"/>
      <c r="HP19" s="1" t="s">
        <v>454</v>
      </c>
      <c r="HQ19" s="1"/>
      <c r="HR19" s="1"/>
      <c r="HS19" s="201">
        <f>FK23</f>
        <v>3220</v>
      </c>
      <c r="HT19" s="2">
        <v>59</v>
      </c>
      <c r="HU19" s="1" t="s">
        <v>455</v>
      </c>
      <c r="HV19" s="1"/>
      <c r="HW19" s="1"/>
      <c r="HX19" s="201">
        <f>HL22</f>
        <v>67000</v>
      </c>
    </row>
    <row r="20" spans="1:232" ht="33.75" customHeight="1" x14ac:dyDescent="0.25">
      <c r="A20" s="17">
        <v>102</v>
      </c>
      <c r="B20" s="44" t="s">
        <v>651</v>
      </c>
      <c r="C20" s="183"/>
      <c r="D20" s="186"/>
      <c r="E20" s="44"/>
      <c r="F20" s="188" t="str">
        <f>BK15</f>
        <v>1</v>
      </c>
      <c r="G20" s="184" t="str">
        <f>BL15</f>
        <v>SOLES</v>
      </c>
      <c r="H20" s="204">
        <f>E5</f>
        <v>2500</v>
      </c>
      <c r="I20" s="44"/>
      <c r="J20" s="158" t="s">
        <v>578</v>
      </c>
      <c r="K20" s="216" t="s">
        <v>257</v>
      </c>
      <c r="L20" s="98" t="s">
        <v>653</v>
      </c>
      <c r="M20" s="98"/>
      <c r="N20" s="98"/>
      <c r="O20" s="37"/>
      <c r="P20" s="37"/>
      <c r="Q20" s="37"/>
      <c r="R20" s="37"/>
      <c r="S20" s="37"/>
      <c r="T20" s="177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81"/>
      <c r="AG20" s="17">
        <v>1421</v>
      </c>
      <c r="AH20" s="44" t="s">
        <v>662</v>
      </c>
      <c r="AI20" s="272" t="str">
        <f>BJ9</f>
        <v>07</v>
      </c>
      <c r="AJ20" s="220" t="s">
        <v>663</v>
      </c>
      <c r="AK20" s="17">
        <f>AL7</f>
        <v>8674512</v>
      </c>
      <c r="AL20" s="309" t="str">
        <f>AH7</f>
        <v>Manuel Ramos Reyes</v>
      </c>
      <c r="AM20" s="310"/>
      <c r="AN20" s="125">
        <f>AN6</f>
        <v>4200</v>
      </c>
      <c r="AO20" s="222">
        <f>AH6</f>
        <v>45645</v>
      </c>
      <c r="AP20" s="37"/>
      <c r="AQ20" s="37"/>
      <c r="AR20" s="17">
        <v>29</v>
      </c>
      <c r="AS20" s="387" t="s">
        <v>493</v>
      </c>
      <c r="AT20" s="387"/>
      <c r="AU20" s="387"/>
      <c r="AV20" s="387"/>
      <c r="AW20" s="37"/>
      <c r="AX20" s="37"/>
      <c r="AY20" s="37"/>
      <c r="AZ20" s="37"/>
      <c r="BA20" s="15" t="s">
        <v>23</v>
      </c>
      <c r="BB20" s="16" t="s">
        <v>24</v>
      </c>
      <c r="BC20" s="192" t="s">
        <v>26</v>
      </c>
      <c r="BD20" s="173" t="s">
        <v>27</v>
      </c>
      <c r="BE20" s="17" t="s">
        <v>19</v>
      </c>
      <c r="BF20" s="321"/>
      <c r="BG20" s="321"/>
      <c r="BH20" s="317"/>
      <c r="BI20" s="321"/>
      <c r="BT20" s="191"/>
      <c r="BU20" s="193"/>
      <c r="BV20" s="19"/>
      <c r="BW20" s="19"/>
      <c r="BX20" s="191"/>
      <c r="BY20" s="193"/>
      <c r="BZ20" s="19"/>
      <c r="CA20" s="51"/>
      <c r="CB20" s="1"/>
      <c r="CC20" s="17" t="s">
        <v>670</v>
      </c>
      <c r="CD20" s="266" t="str">
        <f>CN5</f>
        <v>01</v>
      </c>
      <c r="CE20" s="278" t="s">
        <v>671</v>
      </c>
      <c r="CF20" s="325" t="s">
        <v>674</v>
      </c>
      <c r="CG20" s="326"/>
      <c r="CH20" s="266" t="str">
        <f>CW11</f>
        <v>07</v>
      </c>
      <c r="CI20" s="186" t="s">
        <v>675</v>
      </c>
      <c r="CJ20" s="17">
        <f>CD6</f>
        <v>803</v>
      </c>
      <c r="CK20" s="46">
        <f>CJ6</f>
        <v>125</v>
      </c>
      <c r="CL20" s="47">
        <f>CJ20*CK20</f>
        <v>100375</v>
      </c>
      <c r="CM20" s="1"/>
      <c r="CN20" s="1"/>
      <c r="CW20" s="43" t="s">
        <v>101</v>
      </c>
      <c r="CX20" s="338" t="s">
        <v>102</v>
      </c>
      <c r="CY20" s="338"/>
      <c r="DE20" s="321" t="s">
        <v>68</v>
      </c>
      <c r="DF20" s="321"/>
      <c r="DG20" s="15" t="s">
        <v>19</v>
      </c>
      <c r="DH20" s="321"/>
      <c r="DI20" s="31" t="s">
        <v>24</v>
      </c>
      <c r="DJ20" s="30" t="s">
        <v>137</v>
      </c>
      <c r="DK20" s="232" t="s">
        <v>86</v>
      </c>
      <c r="DL20" s="30" t="s">
        <v>88</v>
      </c>
      <c r="DM20" s="30" t="s">
        <v>138</v>
      </c>
      <c r="DN20" s="30" t="s">
        <v>139</v>
      </c>
      <c r="DO20" s="37" t="s">
        <v>677</v>
      </c>
      <c r="DP20" s="37"/>
      <c r="DQ20" s="1"/>
      <c r="DR20" s="1"/>
      <c r="DS20" s="1"/>
      <c r="DT20" s="59">
        <f>DQ17</f>
        <v>916.66666666666663</v>
      </c>
      <c r="DU20" s="59"/>
      <c r="DV20" s="59">
        <f>DT20*12</f>
        <v>11000</v>
      </c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37" t="s">
        <v>217</v>
      </c>
      <c r="EH20" s="1"/>
      <c r="EI20" s="1"/>
      <c r="EJ20" s="1"/>
      <c r="EK20" s="1"/>
      <c r="EL20" s="1"/>
      <c r="EM20" s="1"/>
      <c r="EN20" s="1"/>
      <c r="EO20" s="123">
        <f>ET7</f>
        <v>44562</v>
      </c>
      <c r="EP20" s="383" t="s">
        <v>687</v>
      </c>
      <c r="EQ20" s="384"/>
      <c r="ER20" s="17" t="str">
        <f>EX7</f>
        <v>03</v>
      </c>
      <c r="ES20" s="125">
        <f>ES8</f>
        <v>21000</v>
      </c>
      <c r="ET20" s="125">
        <f>-ES10</f>
        <v>-4200</v>
      </c>
      <c r="EU20" s="125">
        <f>ES20+ET20</f>
        <v>16800</v>
      </c>
      <c r="EV20" s="1"/>
      <c r="EW20" s="1"/>
      <c r="FF20" s="1"/>
      <c r="FG20" s="17">
        <v>4032</v>
      </c>
      <c r="FH20" s="309" t="s">
        <v>690</v>
      </c>
      <c r="FI20" s="324"/>
      <c r="FJ20" s="310"/>
      <c r="FK20" s="128"/>
      <c r="FL20" s="128">
        <f>FI7</f>
        <v>2200</v>
      </c>
      <c r="FM20" s="1"/>
      <c r="FN20" s="17">
        <v>4151</v>
      </c>
      <c r="FO20" s="309" t="s">
        <v>340</v>
      </c>
      <c r="FP20" s="310"/>
      <c r="FQ20" s="17">
        <v>2</v>
      </c>
      <c r="FR20" s="44" t="str">
        <f>FU6</f>
        <v>Carlos Orellana</v>
      </c>
      <c r="FS20" s="129" t="str">
        <f>BJ6</f>
        <v>01</v>
      </c>
      <c r="FT20" s="17">
        <f>FO7</f>
        <v>10743212</v>
      </c>
      <c r="FU20" s="46">
        <f>FQ7</f>
        <v>2350</v>
      </c>
      <c r="FV20" s="19"/>
      <c r="FW20" s="138"/>
      <c r="FX20" s="138"/>
      <c r="FY20" s="138"/>
      <c r="FZ20" s="138"/>
      <c r="GA20" s="298"/>
      <c r="GB20" s="138"/>
      <c r="GC20" s="132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"/>
      <c r="GS20" s="158" t="s">
        <v>390</v>
      </c>
      <c r="GT20" s="1"/>
      <c r="GU20" s="1"/>
      <c r="GV20" s="1"/>
      <c r="GW20" s="1"/>
      <c r="GX20" s="1"/>
      <c r="GY20" s="1"/>
      <c r="GZ20" s="37" t="s">
        <v>411</v>
      </c>
      <c r="HA20" s="1"/>
      <c r="HB20" s="1"/>
      <c r="HC20" s="1"/>
      <c r="HD20" s="1"/>
      <c r="HE20" s="245">
        <f>HA5</f>
        <v>12.1</v>
      </c>
      <c r="HF20" s="1"/>
      <c r="HG20" s="129" t="s">
        <v>36</v>
      </c>
      <c r="HH20" s="17">
        <f>HC9</f>
        <v>29711967</v>
      </c>
      <c r="HI20" s="309" t="str">
        <f>HH7</f>
        <v>Luisa Reyes García</v>
      </c>
      <c r="HJ20" s="310"/>
      <c r="HK20" s="162">
        <f>HL7</f>
        <v>0.35</v>
      </c>
      <c r="HL20" s="225">
        <f>HI8</f>
        <v>23450</v>
      </c>
      <c r="HM20" s="1"/>
      <c r="HN20" s="1"/>
      <c r="HO20" s="1"/>
      <c r="HP20" s="1"/>
      <c r="HQ20" s="158" t="s">
        <v>530</v>
      </c>
      <c r="HR20" s="1"/>
      <c r="HS20" s="202">
        <f>SUM(HS13:HS19)</f>
        <v>116616.25</v>
      </c>
      <c r="HT20" s="1"/>
      <c r="HU20" s="1"/>
      <c r="HV20" s="158" t="s">
        <v>460</v>
      </c>
      <c r="HW20" s="1"/>
      <c r="HX20" s="226">
        <f>SUM(HX18:HX19)</f>
        <v>284800</v>
      </c>
    </row>
    <row r="21" spans="1:232" ht="16.5" thickBot="1" x14ac:dyDescent="0.3">
      <c r="A21" s="17">
        <v>1041</v>
      </c>
      <c r="B21" s="45" t="s">
        <v>652</v>
      </c>
      <c r="C21" s="174">
        <f>AR12</f>
        <v>11</v>
      </c>
      <c r="D21" s="187" t="str">
        <f>AS12</f>
        <v xml:space="preserve">CONTINENTAL              </v>
      </c>
      <c r="E21" s="17" t="s">
        <v>468</v>
      </c>
      <c r="F21" s="188" t="str">
        <f>BK16</f>
        <v>2</v>
      </c>
      <c r="G21" s="190" t="str">
        <f>BL16</f>
        <v>DÓLARES AMERICANOS</v>
      </c>
      <c r="H21" s="204">
        <f>E6*H6</f>
        <v>30872</v>
      </c>
      <c r="I21" s="44"/>
      <c r="J21" s="158" t="s">
        <v>255</v>
      </c>
      <c r="K21" s="216" t="s">
        <v>257</v>
      </c>
      <c r="L21" s="307">
        <v>20934125910</v>
      </c>
      <c r="M21" s="308"/>
      <c r="N21" s="98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19"/>
      <c r="AH21" s="19"/>
      <c r="AI21" s="191"/>
      <c r="AJ21" s="193"/>
      <c r="AK21" s="19"/>
      <c r="AL21" s="311"/>
      <c r="AM21" s="312"/>
      <c r="AN21" s="51"/>
      <c r="AO21" s="19"/>
      <c r="AP21" s="37"/>
      <c r="AQ21" s="37"/>
      <c r="AR21" s="17">
        <v>35</v>
      </c>
      <c r="AS21" s="387" t="s">
        <v>494</v>
      </c>
      <c r="AT21" s="387"/>
      <c r="AU21" s="387"/>
      <c r="AV21" s="387"/>
      <c r="AW21" s="37"/>
      <c r="AX21" s="37"/>
      <c r="AY21" s="37"/>
      <c r="AZ21" s="37"/>
      <c r="BA21" s="18">
        <v>1611</v>
      </c>
      <c r="BB21" s="19" t="s">
        <v>664</v>
      </c>
      <c r="BC21" s="272" t="str">
        <f>BJ6</f>
        <v>01</v>
      </c>
      <c r="BD21" s="171" t="s">
        <v>41</v>
      </c>
      <c r="BE21" s="18">
        <f>BF7</f>
        <v>20498742</v>
      </c>
      <c r="BF21" s="311" t="str">
        <f>BA7</f>
        <v>Miguel Lopez Aguilar</v>
      </c>
      <c r="BG21" s="312"/>
      <c r="BH21" s="50">
        <f>BF6</f>
        <v>4700</v>
      </c>
      <c r="BI21" s="21">
        <f>BB6</f>
        <v>44905</v>
      </c>
      <c r="BT21" s="191"/>
      <c r="BU21" s="193"/>
      <c r="BV21" s="19"/>
      <c r="BW21" s="19"/>
      <c r="BX21" s="191"/>
      <c r="BY21" s="193"/>
      <c r="BZ21" s="19"/>
      <c r="CA21" s="51"/>
      <c r="CB21" s="1"/>
      <c r="CC21" s="19"/>
      <c r="CD21" s="191"/>
      <c r="CE21" s="280"/>
      <c r="CF21" s="347"/>
      <c r="CG21" s="348"/>
      <c r="CH21" s="191"/>
      <c r="CI21" s="193"/>
      <c r="CJ21" s="19"/>
      <c r="CK21" s="19"/>
      <c r="CL21" s="19"/>
      <c r="CM21" s="1"/>
      <c r="CN21" s="1"/>
      <c r="DE21" s="197" t="str">
        <f>BJ8</f>
        <v>06</v>
      </c>
      <c r="DF21" s="282" t="s">
        <v>14</v>
      </c>
      <c r="DG21" s="283">
        <f>DK5</f>
        <v>2074321562</v>
      </c>
      <c r="DH21" s="284" t="str">
        <f>DI5</f>
        <v>LA PRADERA S.A.</v>
      </c>
      <c r="DI21" s="19" t="str">
        <f>DK4</f>
        <v>acciones</v>
      </c>
      <c r="DJ21" s="285">
        <f>DE5</f>
        <v>6.5</v>
      </c>
      <c r="DK21" s="50">
        <f>DJ4</f>
        <v>1000</v>
      </c>
      <c r="DL21" s="288">
        <f>DJ21*DK21</f>
        <v>6500</v>
      </c>
      <c r="DM21" s="290">
        <f>(DJ4*DK6)-DL21</f>
        <v>-1500</v>
      </c>
      <c r="DN21" s="287">
        <f>DL21+DM21</f>
        <v>5000</v>
      </c>
      <c r="DO21" s="1" t="s">
        <v>677</v>
      </c>
      <c r="DP21" s="1"/>
      <c r="DQ21" s="1"/>
      <c r="DR21" s="1"/>
      <c r="DS21" s="1"/>
      <c r="DT21" s="4">
        <f>DQ17</f>
        <v>916.66666666666663</v>
      </c>
      <c r="DU21" s="4"/>
      <c r="DV21" s="59">
        <f>DT21*12</f>
        <v>11000</v>
      </c>
      <c r="DW21" s="1"/>
      <c r="DX21" s="1" t="s">
        <v>280</v>
      </c>
      <c r="DY21" s="2" t="s">
        <v>279</v>
      </c>
      <c r="DZ21" s="56" t="s">
        <v>278</v>
      </c>
      <c r="EA21" s="4">
        <v>4900</v>
      </c>
      <c r="EB21" s="1" t="s">
        <v>195</v>
      </c>
      <c r="EC21" s="32">
        <v>44228</v>
      </c>
      <c r="ED21" s="1" t="s">
        <v>196</v>
      </c>
      <c r="EE21" s="1"/>
      <c r="EF21" s="1"/>
      <c r="EG21" s="1" t="s">
        <v>274</v>
      </c>
      <c r="EH21" s="1"/>
      <c r="EI21" s="1"/>
      <c r="EJ21" s="1"/>
      <c r="EK21" s="32">
        <f>EL19</f>
        <v>45291</v>
      </c>
      <c r="EL21" s="1" t="s">
        <v>275</v>
      </c>
      <c r="EM21" s="1"/>
      <c r="EN21" s="1"/>
      <c r="EO21" s="19"/>
      <c r="EP21" s="311"/>
      <c r="EQ21" s="312"/>
      <c r="ER21" s="19"/>
      <c r="ES21" s="51"/>
      <c r="ET21" s="51"/>
      <c r="EU21" s="51"/>
      <c r="EV21" s="1"/>
      <c r="EW21" s="1"/>
      <c r="FF21" s="1"/>
      <c r="FG21" s="44"/>
      <c r="FH21" s="325"/>
      <c r="FI21" s="342"/>
      <c r="FJ21" s="326"/>
      <c r="FK21" s="128"/>
      <c r="FL21" s="128"/>
      <c r="FM21" s="1"/>
      <c r="FN21" s="19"/>
      <c r="FO21" s="346"/>
      <c r="FP21" s="348"/>
      <c r="FQ21" s="19"/>
      <c r="FR21" s="19"/>
      <c r="FS21" s="19"/>
      <c r="FT21" s="19"/>
      <c r="FU21" s="19"/>
      <c r="FV21" s="23"/>
      <c r="FW21" s="132"/>
      <c r="FX21" s="132"/>
      <c r="FY21" s="132"/>
      <c r="FZ21" s="132" t="s">
        <v>43</v>
      </c>
      <c r="GA21" s="301">
        <f>SUM(GA18:GA20)</f>
        <v>9550</v>
      </c>
      <c r="GB21" s="147"/>
      <c r="GC21" s="132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"/>
      <c r="GS21" s="1"/>
      <c r="GT21" s="1"/>
      <c r="GU21" s="1"/>
      <c r="GV21" s="1"/>
      <c r="GW21" s="1"/>
      <c r="GX21" s="1"/>
      <c r="GY21" s="1"/>
      <c r="GZ21" s="1" t="s">
        <v>413</v>
      </c>
      <c r="HA21" s="1"/>
      <c r="HB21" s="1"/>
      <c r="HC21" s="1"/>
      <c r="HD21" s="1"/>
      <c r="HE21" s="127">
        <f>HD4</f>
        <v>18000</v>
      </c>
      <c r="HF21" s="1"/>
      <c r="HG21" s="19"/>
      <c r="HH21" s="19"/>
      <c r="HI21" s="311"/>
      <c r="HJ21" s="312"/>
      <c r="HK21" s="19"/>
      <c r="HL21" s="51"/>
      <c r="HM21" s="1"/>
      <c r="HN21" s="1"/>
      <c r="HO21" s="1"/>
      <c r="HP21" s="1"/>
      <c r="HQ21" s="5" t="s">
        <v>461</v>
      </c>
      <c r="HR21" s="1"/>
      <c r="HS21" s="224">
        <f>HS11</f>
        <v>207153.75</v>
      </c>
      <c r="HT21" s="1"/>
      <c r="HU21" s="1"/>
      <c r="HV21" s="5" t="s">
        <v>462</v>
      </c>
      <c r="HW21" s="1"/>
      <c r="HX21" s="224">
        <f>HX20+HX17</f>
        <v>323770</v>
      </c>
    </row>
    <row r="22" spans="1:232" ht="16.5" thickTop="1" x14ac:dyDescent="0.25">
      <c r="A22" s="17">
        <v>1042</v>
      </c>
      <c r="B22" s="45" t="s">
        <v>652</v>
      </c>
      <c r="C22" s="174">
        <f>AR6</f>
        <v>2</v>
      </c>
      <c r="D22" s="187" t="str">
        <f>AS6</f>
        <v xml:space="preserve">DE CREDITO DEL PERU      </v>
      </c>
      <c r="E22" s="17" t="s">
        <v>470</v>
      </c>
      <c r="F22" s="229" t="str">
        <f>BK15</f>
        <v>1</v>
      </c>
      <c r="G22" s="184" t="str">
        <f>BL15</f>
        <v>SOLES</v>
      </c>
      <c r="H22" s="204">
        <f>G8</f>
        <v>16316.75</v>
      </c>
      <c r="I22" s="44"/>
      <c r="J22" s="158" t="s">
        <v>630</v>
      </c>
      <c r="K22" s="37"/>
      <c r="L22" s="37" t="s">
        <v>572</v>
      </c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19"/>
      <c r="AH22" s="19"/>
      <c r="AI22" s="191"/>
      <c r="AJ22" s="193"/>
      <c r="AK22" s="19"/>
      <c r="AL22" s="311"/>
      <c r="AM22" s="312"/>
      <c r="AN22" s="51"/>
      <c r="AO22" s="19"/>
      <c r="AP22" s="37"/>
      <c r="AQ22" s="37"/>
      <c r="AR22" s="17">
        <v>37</v>
      </c>
      <c r="AS22" s="387" t="s">
        <v>495</v>
      </c>
      <c r="AT22" s="387"/>
      <c r="AU22" s="387"/>
      <c r="AV22" s="387"/>
      <c r="AW22" s="37"/>
      <c r="AX22" s="37"/>
      <c r="AY22" s="37"/>
      <c r="AZ22" s="37"/>
      <c r="BA22" s="18">
        <v>1631</v>
      </c>
      <c r="BB22" s="19" t="s">
        <v>665</v>
      </c>
      <c r="BC22" s="272" t="str">
        <f>BJ8</f>
        <v>06</v>
      </c>
      <c r="BD22" s="171" t="s">
        <v>14</v>
      </c>
      <c r="BE22" s="22">
        <f>BG8</f>
        <v>20975326412</v>
      </c>
      <c r="BF22" s="311" t="str">
        <f>BE8</f>
        <v>Arequipa S.A.</v>
      </c>
      <c r="BG22" s="312"/>
      <c r="BH22" s="50">
        <f>BA9</f>
        <v>2450</v>
      </c>
      <c r="BI22" s="21">
        <f>BD9</f>
        <v>44847</v>
      </c>
      <c r="BT22" s="23"/>
      <c r="BU22" s="1"/>
      <c r="BV22" s="1"/>
      <c r="BW22" s="1"/>
      <c r="BX22" s="1"/>
      <c r="BY22" s="1"/>
      <c r="BZ22" s="2" t="s">
        <v>74</v>
      </c>
      <c r="CA22" s="277">
        <f>SUM(CA19:CA21)</f>
        <v>3300</v>
      </c>
      <c r="CB22" s="1"/>
      <c r="CC22" s="23"/>
      <c r="CD22" s="1"/>
      <c r="CE22" s="1"/>
      <c r="CF22" s="1"/>
      <c r="CG22" s="1"/>
      <c r="CH22" s="1"/>
      <c r="CI22" s="1"/>
      <c r="CJ22" s="1"/>
      <c r="CK22" s="2" t="s">
        <v>127</v>
      </c>
      <c r="CL22" s="281">
        <f>SUM(CL18:CL21)</f>
        <v>126615</v>
      </c>
      <c r="CM22" s="1"/>
      <c r="CN22" s="1"/>
      <c r="DE22" s="196" t="str">
        <f>BJ8</f>
        <v>06</v>
      </c>
      <c r="DF22" s="282" t="s">
        <v>14</v>
      </c>
      <c r="DG22" s="283">
        <f>DI9</f>
        <v>2064311537</v>
      </c>
      <c r="DH22" s="284" t="str">
        <f>DG9</f>
        <v>COFIDE S.A.</v>
      </c>
      <c r="DI22" s="19" t="str">
        <f>DF10</f>
        <v>bonos</v>
      </c>
      <c r="DJ22" s="286">
        <f>DL8</f>
        <v>12</v>
      </c>
      <c r="DK22" s="18">
        <f>DJ8</f>
        <v>500</v>
      </c>
      <c r="DL22" s="289">
        <f>DJ22*DK22</f>
        <v>6000</v>
      </c>
      <c r="DM22" s="19"/>
      <c r="DN22" s="289">
        <f>DL22+DM22</f>
        <v>6000</v>
      </c>
      <c r="DO22" s="1"/>
      <c r="DP22" s="1"/>
      <c r="DQ22" s="1" t="s">
        <v>192</v>
      </c>
      <c r="DR22" s="1"/>
      <c r="DS22" s="32">
        <v>44927</v>
      </c>
      <c r="DT22" s="1"/>
      <c r="DU22" s="4"/>
      <c r="DV22" s="62">
        <f>SUM(DV19:DV21)</f>
        <v>26583.333333333332</v>
      </c>
      <c r="DW22" s="1"/>
      <c r="DX22" s="1" t="s">
        <v>197</v>
      </c>
      <c r="DY22" s="1"/>
      <c r="DZ22" s="1"/>
      <c r="EA22" s="2">
        <v>10</v>
      </c>
      <c r="EB22" s="1" t="s">
        <v>198</v>
      </c>
      <c r="EC22" s="55">
        <v>0.1</v>
      </c>
      <c r="ED22" s="111" t="s">
        <v>176</v>
      </c>
      <c r="EE22" s="1"/>
      <c r="EF22" s="1"/>
      <c r="EG22" s="1" t="s">
        <v>151</v>
      </c>
      <c r="EH22" s="3">
        <v>45292</v>
      </c>
      <c r="EI22" s="1" t="s">
        <v>276</v>
      </c>
      <c r="EJ22" s="1"/>
      <c r="EK22" s="1"/>
      <c r="EL22" s="1"/>
      <c r="EM22" s="1"/>
      <c r="EN22" s="1"/>
      <c r="EO22" s="19"/>
      <c r="EP22" s="311"/>
      <c r="EQ22" s="312"/>
      <c r="ER22" s="19"/>
      <c r="ES22" s="51"/>
      <c r="ET22" s="51"/>
      <c r="EU22" s="51"/>
      <c r="EV22" s="1"/>
      <c r="EW22" s="1"/>
      <c r="FF22" s="1"/>
      <c r="FG22" s="19"/>
      <c r="FH22" s="346"/>
      <c r="FI22" s="347"/>
      <c r="FJ22" s="348"/>
      <c r="FK22" s="51"/>
      <c r="FL22" s="51"/>
      <c r="FM22" s="1"/>
      <c r="FN22" s="19"/>
      <c r="FO22" s="346"/>
      <c r="FP22" s="348"/>
      <c r="FQ22" s="19"/>
      <c r="FR22" s="19"/>
      <c r="FS22" s="19"/>
      <c r="FT22" s="19"/>
      <c r="FU22" s="19"/>
      <c r="FV22" s="24"/>
      <c r="FW22" s="132"/>
      <c r="FX22" s="132"/>
      <c r="FY22" s="132"/>
      <c r="FZ22" s="132"/>
      <c r="GA22" s="132"/>
      <c r="GB22" s="148"/>
      <c r="GC22" s="132"/>
      <c r="GD22" s="23"/>
      <c r="GE22" s="1"/>
      <c r="GF22" s="1"/>
      <c r="GG22" s="1"/>
      <c r="GH22" s="1"/>
      <c r="GI22" s="1" t="s">
        <v>148</v>
      </c>
      <c r="GJ22" s="304">
        <f>SUM(GJ18:GJ21)</f>
        <v>14650</v>
      </c>
      <c r="GK22" s="23"/>
      <c r="GL22" s="1"/>
      <c r="GM22" s="1"/>
      <c r="GN22" s="1"/>
      <c r="GO22" s="1"/>
      <c r="GP22" s="2" t="s">
        <v>148</v>
      </c>
      <c r="GQ22" s="304">
        <f>SUM(GQ18:GQ21)</f>
        <v>6950</v>
      </c>
      <c r="GR22" s="1"/>
      <c r="GS22" s="1" t="s">
        <v>13</v>
      </c>
      <c r="GT22" s="1"/>
      <c r="GU22" s="122" t="s">
        <v>257</v>
      </c>
      <c r="GV22" s="2">
        <f>GU2</f>
        <v>2024</v>
      </c>
      <c r="GW22" s="1"/>
      <c r="GX22" s="1"/>
      <c r="GY22" s="1"/>
      <c r="GZ22" s="1" t="s">
        <v>412</v>
      </c>
      <c r="HA22" s="1"/>
      <c r="HB22" s="1"/>
      <c r="HC22" s="1"/>
      <c r="HD22" s="1"/>
      <c r="HE22" s="127">
        <f>HD4</f>
        <v>18000</v>
      </c>
      <c r="HF22" s="1"/>
      <c r="HG22" s="23"/>
      <c r="HH22" s="1"/>
      <c r="HI22" s="1"/>
      <c r="HJ22" s="1" t="s">
        <v>326</v>
      </c>
      <c r="HK22" s="261">
        <f t="shared" ref="HK22:HL22" si="0">SUM(HK19:HK21)</f>
        <v>1</v>
      </c>
      <c r="HL22" s="264">
        <f t="shared" si="0"/>
        <v>67000</v>
      </c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</row>
    <row r="23" spans="1:232" ht="15.75" x14ac:dyDescent="0.25">
      <c r="A23" s="44"/>
      <c r="B23" s="44"/>
      <c r="C23" s="183"/>
      <c r="D23" s="186"/>
      <c r="E23" s="44"/>
      <c r="F23" s="183"/>
      <c r="G23" s="184"/>
      <c r="H23" s="204"/>
      <c r="I23" s="44"/>
      <c r="J23" s="158" t="s">
        <v>631</v>
      </c>
      <c r="K23" s="37"/>
      <c r="L23" s="98">
        <v>2024</v>
      </c>
      <c r="M23" s="98"/>
      <c r="N23" s="98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23"/>
      <c r="AH23" s="1"/>
      <c r="AI23" s="1"/>
      <c r="AJ23" s="1"/>
      <c r="AK23" s="1"/>
      <c r="AL23" s="5" t="s">
        <v>43</v>
      </c>
      <c r="AM23" s="1"/>
      <c r="AN23" s="274">
        <f>SUM(AN19:AN22)</f>
        <v>6700</v>
      </c>
      <c r="AO23" s="19"/>
      <c r="AP23" s="37"/>
      <c r="AQ23" s="37"/>
      <c r="AR23" s="17">
        <v>38</v>
      </c>
      <c r="AS23" s="387" t="s">
        <v>496</v>
      </c>
      <c r="AT23" s="387"/>
      <c r="AU23" s="387"/>
      <c r="AV23" s="387"/>
      <c r="AW23" s="37"/>
      <c r="AX23" s="37"/>
      <c r="AY23" s="37"/>
      <c r="AZ23" s="37"/>
      <c r="BA23" s="19"/>
      <c r="BB23" s="19"/>
      <c r="BC23" s="191"/>
      <c r="BD23" s="193"/>
      <c r="BE23" s="19"/>
      <c r="BF23" s="311"/>
      <c r="BG23" s="312"/>
      <c r="BH23" s="51"/>
      <c r="BI23" s="19"/>
      <c r="BT23" s="24"/>
      <c r="BU23" s="1"/>
      <c r="BV23" s="1"/>
      <c r="BW23" s="1"/>
      <c r="BX23" s="1"/>
      <c r="BY23" s="1"/>
      <c r="BZ23" s="1"/>
      <c r="CA23" s="27"/>
      <c r="CB23" s="1"/>
      <c r="CC23" s="24"/>
      <c r="CD23" s="1"/>
      <c r="CE23" s="1"/>
      <c r="CF23" s="1"/>
      <c r="CG23" s="1"/>
      <c r="CH23" s="1"/>
      <c r="CI23" s="1"/>
      <c r="CJ23" s="1"/>
      <c r="CK23" s="1"/>
      <c r="CL23" s="27"/>
      <c r="CM23" s="1"/>
      <c r="CN23" s="1"/>
      <c r="DE23" s="191"/>
      <c r="DF23" s="193"/>
      <c r="DG23" s="19"/>
      <c r="DH23" s="19"/>
      <c r="DI23" s="19"/>
      <c r="DJ23" s="19"/>
      <c r="DK23" s="19"/>
      <c r="DL23" s="19"/>
      <c r="DM23" s="19"/>
      <c r="DN23" s="19"/>
      <c r="DO23" s="1"/>
      <c r="DP23" s="1"/>
      <c r="DQ23" s="1"/>
      <c r="DR23" s="1"/>
      <c r="DS23" s="1"/>
      <c r="DT23" s="1"/>
      <c r="DU23" s="1"/>
      <c r="DV23" s="1"/>
      <c r="DW23" s="1"/>
      <c r="DX23" s="1" t="s">
        <v>199</v>
      </c>
      <c r="DY23" s="1"/>
      <c r="DZ23" s="1"/>
      <c r="EA23" s="1"/>
      <c r="EB23" s="1"/>
      <c r="EC23" s="1"/>
      <c r="ED23" s="1"/>
      <c r="EE23" s="1"/>
      <c r="EF23" s="1"/>
      <c r="EG23" s="1" t="s">
        <v>277</v>
      </c>
      <c r="EH23" s="1"/>
      <c r="EI23" s="1"/>
      <c r="EJ23" s="1"/>
      <c r="EK23" s="1"/>
      <c r="EL23" s="1"/>
      <c r="EM23" s="1"/>
      <c r="EN23" s="1"/>
      <c r="EO23" s="23"/>
      <c r="EP23" s="1"/>
      <c r="EQ23" s="1"/>
      <c r="ER23" s="130" t="s">
        <v>148</v>
      </c>
      <c r="ES23" s="240">
        <f>SUM(ES19:ES22)</f>
        <v>106000</v>
      </c>
      <c r="ET23" s="293">
        <f>SUM(ET19:ET22)</f>
        <v>-11991.666666666668</v>
      </c>
      <c r="EU23" s="274">
        <f>SUM(EU19:EU22)</f>
        <v>94008.333333333328</v>
      </c>
      <c r="EV23" s="1"/>
      <c r="EW23" s="1"/>
      <c r="FF23" s="1"/>
      <c r="FG23" s="23"/>
      <c r="FH23" s="1"/>
      <c r="FI23" s="1"/>
      <c r="FJ23" s="5" t="s">
        <v>326</v>
      </c>
      <c r="FK23" s="294">
        <f>SUM(FK18:FK22)</f>
        <v>3220</v>
      </c>
      <c r="FL23" s="294">
        <f>SUM(FL18:FL22)</f>
        <v>3950</v>
      </c>
      <c r="FM23" s="1"/>
      <c r="FN23" s="23"/>
      <c r="FO23" s="1"/>
      <c r="FP23" s="1"/>
      <c r="FQ23" s="1"/>
      <c r="FR23" s="1"/>
      <c r="FS23" s="1"/>
      <c r="FT23" s="1" t="s">
        <v>148</v>
      </c>
      <c r="FU23" s="277">
        <f>SUM(FU19:FU22)</f>
        <v>3750</v>
      </c>
      <c r="FV23" s="24"/>
      <c r="FW23" s="132"/>
      <c r="FX23" s="132"/>
      <c r="FY23" s="132"/>
      <c r="FZ23" s="132"/>
      <c r="GA23" s="132"/>
      <c r="GB23" s="148"/>
      <c r="GC23" s="132"/>
      <c r="GD23" s="24"/>
      <c r="GE23" s="1"/>
      <c r="GF23" s="1"/>
      <c r="GG23" s="1"/>
      <c r="GH23" s="1"/>
      <c r="GI23" s="1"/>
      <c r="GJ23" s="28"/>
      <c r="GK23" s="24"/>
      <c r="GL23" s="1"/>
      <c r="GM23" s="1"/>
      <c r="GN23" s="1"/>
      <c r="GO23" s="1"/>
      <c r="GP23" s="1"/>
      <c r="GQ23" s="28"/>
      <c r="GR23" s="1"/>
      <c r="GS23" s="1" t="s">
        <v>14</v>
      </c>
      <c r="GT23" s="1"/>
      <c r="GU23" s="122" t="s">
        <v>257</v>
      </c>
      <c r="GV23" s="53">
        <f>GN12</f>
        <v>20472594321</v>
      </c>
      <c r="GW23" s="1"/>
      <c r="GX23" s="1"/>
      <c r="GY23" s="1"/>
      <c r="GZ23" s="1" t="s">
        <v>414</v>
      </c>
      <c r="HA23" s="1"/>
      <c r="HB23" s="1"/>
      <c r="HC23" s="1"/>
      <c r="HD23" s="1"/>
      <c r="HE23" s="1">
        <f>HD7</f>
        <v>2</v>
      </c>
      <c r="HF23" s="1"/>
      <c r="HG23" s="24"/>
      <c r="HH23" s="1"/>
      <c r="HI23" s="1"/>
      <c r="HJ23" s="1"/>
      <c r="HK23" s="1"/>
      <c r="HL23" s="27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</row>
    <row r="24" spans="1:232" ht="15.75" x14ac:dyDescent="0.25">
      <c r="A24" s="44"/>
      <c r="B24" s="44"/>
      <c r="C24" s="183"/>
      <c r="D24" s="178"/>
      <c r="E24" s="44"/>
      <c r="F24" s="183"/>
      <c r="G24" s="184"/>
      <c r="H24" s="204"/>
      <c r="I24" s="44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24"/>
      <c r="AH24" s="1"/>
      <c r="AI24" s="1"/>
      <c r="AJ24" s="1"/>
      <c r="AK24" s="1"/>
      <c r="AL24" s="1"/>
      <c r="AM24" s="1"/>
      <c r="AN24" s="1"/>
      <c r="AO24" s="28"/>
      <c r="AP24" s="37"/>
      <c r="AQ24" s="37"/>
      <c r="AR24" s="17">
        <v>39</v>
      </c>
      <c r="AS24" s="387" t="s">
        <v>497</v>
      </c>
      <c r="AT24" s="387"/>
      <c r="AU24" s="387"/>
      <c r="AV24" s="387"/>
      <c r="AW24" s="37"/>
      <c r="AX24" s="37"/>
      <c r="AY24" s="37"/>
      <c r="AZ24" s="37"/>
      <c r="BA24" s="19"/>
      <c r="BB24" s="19"/>
      <c r="BC24" s="191"/>
      <c r="BD24" s="193"/>
      <c r="BE24" s="19"/>
      <c r="BF24" s="311"/>
      <c r="BG24" s="312"/>
      <c r="BH24" s="51"/>
      <c r="BI24" s="19"/>
      <c r="BT24" s="24"/>
      <c r="BU24" s="1"/>
      <c r="BV24" s="1"/>
      <c r="BW24" s="1"/>
      <c r="BX24" s="1"/>
      <c r="BY24" s="1"/>
      <c r="BZ24" s="1"/>
      <c r="CA24" s="28"/>
      <c r="CB24" s="1"/>
      <c r="CC24" s="24"/>
      <c r="CD24" s="1"/>
      <c r="CE24" s="1"/>
      <c r="CF24" s="1"/>
      <c r="CG24" s="1"/>
      <c r="CH24" s="1"/>
      <c r="CI24" s="1"/>
      <c r="CJ24" s="1"/>
      <c r="CK24" s="1"/>
      <c r="CL24" s="28"/>
      <c r="CM24" s="1"/>
      <c r="CN24" s="1"/>
      <c r="DE24" s="191"/>
      <c r="DF24" s="193"/>
      <c r="DG24" s="19"/>
      <c r="DH24" s="19"/>
      <c r="DI24" s="19"/>
      <c r="DJ24" s="19"/>
      <c r="DK24" s="19"/>
      <c r="DL24" s="19"/>
      <c r="DM24" s="19"/>
      <c r="DN24" s="19"/>
      <c r="DO24" s="1" t="s">
        <v>173</v>
      </c>
      <c r="DP24" s="1"/>
      <c r="DQ24" s="1"/>
      <c r="DR24" s="4">
        <f>DS8+DW8</f>
        <v>24200</v>
      </c>
      <c r="DS24" s="36" t="s">
        <v>174</v>
      </c>
      <c r="DT24" s="1"/>
      <c r="DU24" s="1"/>
      <c r="DV24" s="2">
        <v>4</v>
      </c>
      <c r="DW24" s="2"/>
      <c r="DX24" s="1"/>
      <c r="DY24" s="1"/>
      <c r="DZ24" s="1"/>
      <c r="EA24" s="1"/>
      <c r="EB24" s="1"/>
      <c r="EC24" s="1"/>
      <c r="ED24" s="1"/>
      <c r="EE24" s="1"/>
      <c r="EO24" s="24"/>
      <c r="EP24" s="1"/>
      <c r="EQ24" s="1"/>
      <c r="ER24" s="1"/>
      <c r="ES24" s="1"/>
      <c r="ET24" s="1"/>
      <c r="EU24" s="27"/>
      <c r="EV24" s="1"/>
      <c r="EW24" s="1"/>
      <c r="FF24" s="1"/>
      <c r="FG24" s="24"/>
      <c r="FH24" s="1"/>
      <c r="FI24" s="1"/>
      <c r="FJ24" s="1"/>
      <c r="FK24" s="1"/>
      <c r="FL24" s="27"/>
      <c r="FM24" s="1"/>
      <c r="FN24" s="24"/>
      <c r="FO24" s="1"/>
      <c r="FP24" s="1"/>
      <c r="FQ24" s="1"/>
      <c r="FR24" s="1"/>
      <c r="FS24" s="1"/>
      <c r="FT24" s="1"/>
      <c r="FU24" s="27"/>
      <c r="FV24" s="24"/>
      <c r="FW24" s="132"/>
      <c r="FX24" s="132"/>
      <c r="FY24" s="132"/>
      <c r="FZ24" s="132"/>
      <c r="GA24" s="132"/>
      <c r="GB24" s="148"/>
      <c r="GC24" s="132"/>
      <c r="GD24" s="24"/>
      <c r="GE24" s="1"/>
      <c r="GF24" s="1"/>
      <c r="GG24" s="1"/>
      <c r="GH24" s="1"/>
      <c r="GI24" s="1"/>
      <c r="GJ24" s="28"/>
      <c r="GK24" s="24"/>
      <c r="GL24" s="1"/>
      <c r="GM24" s="1"/>
      <c r="GN24" s="1"/>
      <c r="GO24" s="1"/>
      <c r="GP24" s="1"/>
      <c r="GQ24" s="28"/>
      <c r="GR24" s="1"/>
      <c r="GS24" s="1" t="s">
        <v>15</v>
      </c>
      <c r="GT24" s="1"/>
      <c r="GU24" s="1"/>
      <c r="GV24" s="1"/>
      <c r="GW24" s="1"/>
      <c r="GX24" s="1"/>
      <c r="GY24" s="1"/>
      <c r="GZ24" s="1" t="s">
        <v>415</v>
      </c>
      <c r="HA24" s="1"/>
      <c r="HB24" s="1"/>
      <c r="HC24" s="1"/>
      <c r="HD24" s="1"/>
      <c r="HE24" s="1"/>
      <c r="HF24" s="1"/>
      <c r="HG24" s="24"/>
      <c r="HH24" s="1"/>
      <c r="HI24" s="1"/>
      <c r="HJ24" s="1"/>
      <c r="HK24" s="1"/>
      <c r="HL24" s="28"/>
      <c r="HM24" s="1"/>
      <c r="HN24" s="1"/>
      <c r="HO24" s="1"/>
      <c r="HP24" s="1"/>
      <c r="HQ24" s="1"/>
      <c r="HR24" s="26"/>
      <c r="HS24" s="1"/>
      <c r="HT24" s="1"/>
      <c r="HU24" s="1"/>
      <c r="HV24" s="26"/>
      <c r="HW24" s="1"/>
      <c r="HX24" s="1"/>
    </row>
    <row r="25" spans="1:232" ht="30" customHeight="1" x14ac:dyDescent="0.25">
      <c r="A25" s="175"/>
      <c r="B25" s="37"/>
      <c r="C25" s="37"/>
      <c r="D25" s="37"/>
      <c r="E25" s="37"/>
      <c r="F25" s="37"/>
      <c r="G25" s="158" t="s">
        <v>326</v>
      </c>
      <c r="H25" s="265">
        <f>SUM(H19:H24)</f>
        <v>57688.75</v>
      </c>
      <c r="I25" s="44"/>
      <c r="J25" s="31" t="s">
        <v>86</v>
      </c>
      <c r="K25" s="15" t="s">
        <v>400</v>
      </c>
      <c r="L25" s="30" t="s">
        <v>561</v>
      </c>
      <c r="M25" s="30" t="s">
        <v>562</v>
      </c>
      <c r="N25" s="30" t="s">
        <v>563</v>
      </c>
      <c r="O25" s="214" t="s">
        <v>564</v>
      </c>
      <c r="P25" s="214" t="s">
        <v>22</v>
      </c>
      <c r="Q25" s="14" t="s">
        <v>565</v>
      </c>
      <c r="R25" s="30" t="s">
        <v>566</v>
      </c>
      <c r="S25" s="30" t="s">
        <v>567</v>
      </c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4"/>
      <c r="AH25" s="1"/>
      <c r="AI25" s="1"/>
      <c r="AJ25" s="1"/>
      <c r="AK25" s="1"/>
      <c r="AL25" s="1"/>
      <c r="AM25" s="1"/>
      <c r="AN25" s="1"/>
      <c r="AO25" s="28"/>
      <c r="AP25" s="206"/>
      <c r="AQ25" s="206"/>
      <c r="AR25" s="17">
        <v>40</v>
      </c>
      <c r="AS25" s="387" t="s">
        <v>498</v>
      </c>
      <c r="AT25" s="387"/>
      <c r="AU25" s="387"/>
      <c r="AV25" s="387"/>
      <c r="AW25" s="37"/>
      <c r="AX25" s="37"/>
      <c r="AY25" s="37"/>
      <c r="AZ25" s="37"/>
      <c r="BA25" s="23"/>
      <c r="BB25" s="1"/>
      <c r="BC25" s="1"/>
      <c r="BD25" s="1"/>
      <c r="BE25" s="1"/>
      <c r="BF25" s="1" t="s">
        <v>43</v>
      </c>
      <c r="BG25" s="1"/>
      <c r="BH25" s="275">
        <f>SUM(BH21:BH24)</f>
        <v>7150</v>
      </c>
      <c r="BI25" s="19"/>
      <c r="BT25" s="24"/>
      <c r="BU25" s="1"/>
      <c r="BV25" s="1"/>
      <c r="BW25" s="1"/>
      <c r="BX25" s="1"/>
      <c r="BY25" s="1"/>
      <c r="BZ25" s="1"/>
      <c r="CA25" s="28"/>
      <c r="CB25" s="1"/>
      <c r="CC25" s="24"/>
      <c r="CD25" s="1"/>
      <c r="CE25" s="1"/>
      <c r="CF25" s="1"/>
      <c r="CG25" s="1"/>
      <c r="CH25" s="1"/>
      <c r="CI25" s="1"/>
      <c r="CJ25" s="1"/>
      <c r="CK25" s="1"/>
      <c r="CL25" s="28"/>
      <c r="CM25" s="1"/>
      <c r="CN25" s="1"/>
      <c r="DE25" s="23"/>
      <c r="DF25" s="1"/>
      <c r="DG25" s="1"/>
      <c r="DH25" s="1"/>
      <c r="DI25" s="1"/>
      <c r="DJ25" s="1"/>
      <c r="DK25" s="37" t="s">
        <v>148</v>
      </c>
      <c r="DL25" s="128"/>
      <c r="DM25" s="128">
        <f>SUM(DM21:DM24)</f>
        <v>-1500</v>
      </c>
      <c r="DN25" s="291">
        <f>SUM(DN21:DN24)</f>
        <v>11000</v>
      </c>
      <c r="DO25" s="37" t="s">
        <v>175</v>
      </c>
      <c r="DP25" s="1"/>
      <c r="DQ25" s="54">
        <v>44927</v>
      </c>
      <c r="DR25" s="37" t="s">
        <v>219</v>
      </c>
      <c r="DS25" s="1"/>
      <c r="DT25" s="1"/>
      <c r="DU25" s="1"/>
      <c r="DV25" s="1"/>
      <c r="DW25" s="1"/>
      <c r="DX25" s="1" t="s">
        <v>267</v>
      </c>
      <c r="DY25" s="1"/>
      <c r="DZ25" s="1"/>
      <c r="EA25" s="2" t="s">
        <v>268</v>
      </c>
      <c r="EB25" s="1" t="s">
        <v>266</v>
      </c>
      <c r="EC25" s="1"/>
      <c r="ED25" s="1"/>
      <c r="EE25" s="1"/>
      <c r="EO25" s="24"/>
      <c r="EP25" s="1"/>
      <c r="EQ25" s="1"/>
      <c r="ER25" s="1"/>
      <c r="ES25" s="1"/>
      <c r="ET25" s="1"/>
      <c r="EU25" s="28"/>
      <c r="EV25" s="1"/>
      <c r="EW25" s="1"/>
      <c r="FF25" s="1"/>
      <c r="FG25" s="24"/>
      <c r="FH25" s="1"/>
      <c r="FI25" s="1"/>
      <c r="FJ25" s="1"/>
      <c r="FK25" s="1"/>
      <c r="FL25" s="28"/>
      <c r="FM25" s="1"/>
      <c r="FN25" s="24"/>
      <c r="FO25" s="1"/>
      <c r="FP25" s="1"/>
      <c r="FQ25" s="1"/>
      <c r="FR25" s="1"/>
      <c r="FS25" s="1"/>
      <c r="FT25" s="1"/>
      <c r="FU25" s="28"/>
      <c r="FV25" s="24"/>
      <c r="FW25" s="145" t="s">
        <v>44</v>
      </c>
      <c r="FX25" s="132"/>
      <c r="FY25" s="132"/>
      <c r="FZ25" s="145" t="s">
        <v>45</v>
      </c>
      <c r="GA25" s="132"/>
      <c r="GB25" s="148"/>
      <c r="GC25" s="132"/>
      <c r="GD25" s="24"/>
      <c r="GE25" s="1"/>
      <c r="GF25" s="124" t="s">
        <v>44</v>
      </c>
      <c r="GG25" s="1"/>
      <c r="GH25" s="124" t="s">
        <v>45</v>
      </c>
      <c r="GI25" s="1"/>
      <c r="GJ25" s="28"/>
      <c r="GK25" s="24"/>
      <c r="GL25" s="1"/>
      <c r="GM25" s="124" t="s">
        <v>44</v>
      </c>
      <c r="GN25" s="1"/>
      <c r="GO25" s="124" t="s">
        <v>45</v>
      </c>
      <c r="GP25" s="1"/>
      <c r="GQ25" s="28"/>
      <c r="GR25" s="1"/>
      <c r="GS25" s="37" t="s">
        <v>392</v>
      </c>
      <c r="GT25" s="1"/>
      <c r="GU25" s="1"/>
      <c r="GV25" s="53" t="str">
        <f>GS2</f>
        <v>Horizonte S.A.</v>
      </c>
      <c r="GW25" s="1"/>
      <c r="GX25" s="1"/>
      <c r="GY25" s="1"/>
      <c r="GZ25" s="321" t="s">
        <v>18</v>
      </c>
      <c r="HA25" s="321"/>
      <c r="HB25" s="351" t="s">
        <v>416</v>
      </c>
      <c r="HC25" s="351"/>
      <c r="HD25" s="320" t="s">
        <v>26</v>
      </c>
      <c r="HE25" s="321" t="s">
        <v>417</v>
      </c>
      <c r="HF25" s="321" t="s">
        <v>418</v>
      </c>
      <c r="HG25" s="24"/>
      <c r="HH25" s="124" t="s">
        <v>44</v>
      </c>
      <c r="HI25" s="1"/>
      <c r="HJ25" s="1"/>
      <c r="HK25" s="124" t="s">
        <v>45</v>
      </c>
      <c r="HL25" s="28"/>
      <c r="HM25" s="1"/>
      <c r="HN25" s="1"/>
      <c r="HO25" s="1"/>
      <c r="HP25" s="1"/>
      <c r="HQ25" s="1"/>
      <c r="HR25" s="53" t="s">
        <v>44</v>
      </c>
      <c r="HS25" s="1"/>
      <c r="HT25" s="1"/>
      <c r="HU25" s="1"/>
      <c r="HV25" s="53" t="s">
        <v>45</v>
      </c>
      <c r="HW25" s="1"/>
      <c r="HX25" s="1"/>
    </row>
    <row r="26" spans="1:232" ht="15.75" x14ac:dyDescent="0.25">
      <c r="A26" s="176"/>
      <c r="B26" s="37"/>
      <c r="C26" s="37"/>
      <c r="D26" s="37"/>
      <c r="E26" s="37"/>
      <c r="F26" s="37"/>
      <c r="G26" s="37"/>
      <c r="H26" s="37"/>
      <c r="I26" s="179"/>
      <c r="J26" s="17">
        <v>1</v>
      </c>
      <c r="K26" s="44" t="s">
        <v>546</v>
      </c>
      <c r="L26" s="44" t="s">
        <v>654</v>
      </c>
      <c r="M26" s="17" t="s">
        <v>655</v>
      </c>
      <c r="N26" s="17" t="s">
        <v>656</v>
      </c>
      <c r="O26" s="17" t="str">
        <f>K9</f>
        <v>001-492</v>
      </c>
      <c r="P26" s="123">
        <v>45628</v>
      </c>
      <c r="Q26" s="128">
        <f>M8</f>
        <v>3900</v>
      </c>
      <c r="R26" s="44"/>
      <c r="S26" s="44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24"/>
      <c r="AH26" s="1"/>
      <c r="AI26" s="1"/>
      <c r="AJ26" s="1"/>
      <c r="AK26" s="1"/>
      <c r="AL26" s="1"/>
      <c r="AM26" s="1"/>
      <c r="AN26" s="1"/>
      <c r="AO26" s="28"/>
      <c r="AP26" s="37"/>
      <c r="AQ26" s="37"/>
      <c r="AR26" s="17">
        <v>41</v>
      </c>
      <c r="AS26" s="387" t="s">
        <v>499</v>
      </c>
      <c r="AT26" s="387"/>
      <c r="AU26" s="387"/>
      <c r="AV26" s="387"/>
      <c r="AW26" s="37"/>
      <c r="AX26" s="37"/>
      <c r="AY26" s="37"/>
      <c r="AZ26" s="37"/>
      <c r="BA26" s="24"/>
      <c r="BB26" s="1"/>
      <c r="BC26" s="1"/>
      <c r="BD26" s="1"/>
      <c r="BE26" s="1"/>
      <c r="BF26" s="1"/>
      <c r="BG26" s="1"/>
      <c r="BH26" s="1"/>
      <c r="BI26" s="28"/>
      <c r="BT26" s="24"/>
      <c r="BU26" s="1"/>
      <c r="BV26" s="313" t="s">
        <v>44</v>
      </c>
      <c r="BW26" s="313"/>
      <c r="BX26" s="1"/>
      <c r="BY26" s="313" t="s">
        <v>45</v>
      </c>
      <c r="BZ26" s="313"/>
      <c r="CA26" s="28"/>
      <c r="CB26" s="1"/>
      <c r="CC26" s="24"/>
      <c r="CD26" s="1"/>
      <c r="CE26" s="313" t="s">
        <v>44</v>
      </c>
      <c r="CF26" s="313"/>
      <c r="CG26" s="1"/>
      <c r="CH26" s="1"/>
      <c r="CI26" s="313" t="s">
        <v>45</v>
      </c>
      <c r="CJ26" s="313"/>
      <c r="CK26" s="1"/>
      <c r="CL26" s="28"/>
      <c r="CM26" s="1"/>
      <c r="CN26" s="1"/>
      <c r="DE26" s="24"/>
      <c r="DF26" s="1"/>
      <c r="DG26" s="1"/>
      <c r="DH26" s="1"/>
      <c r="DI26" s="1"/>
      <c r="DJ26" s="1"/>
      <c r="DK26" s="1"/>
      <c r="DL26" s="1"/>
      <c r="DM26" s="1"/>
      <c r="DN26" s="27"/>
      <c r="DO26" s="4">
        <v>16200</v>
      </c>
      <c r="DP26" s="1" t="s">
        <v>177</v>
      </c>
      <c r="DQ26" s="1"/>
      <c r="DR26" s="1"/>
      <c r="DS26" s="32"/>
      <c r="DT26" s="2" t="s">
        <v>176</v>
      </c>
      <c r="DU26" s="248">
        <f>DV37</f>
        <v>7830</v>
      </c>
      <c r="DV26" s="72" t="s">
        <v>178</v>
      </c>
      <c r="DW26" s="72"/>
      <c r="DX26" s="1"/>
      <c r="DY26" s="1"/>
      <c r="DZ26" s="1"/>
      <c r="EA26" s="1"/>
      <c r="EB26" s="1"/>
      <c r="EC26" s="1"/>
      <c r="ED26" s="1"/>
      <c r="EE26" s="1"/>
      <c r="EO26" s="24"/>
      <c r="EP26" s="1"/>
      <c r="EQ26" s="1"/>
      <c r="ER26" s="1"/>
      <c r="ES26" s="1"/>
      <c r="ET26" s="1"/>
      <c r="EU26" s="28"/>
      <c r="EV26" s="1"/>
      <c r="EW26" s="1"/>
      <c r="FF26" s="1"/>
      <c r="FG26" s="24"/>
      <c r="FH26" s="124" t="s">
        <v>44</v>
      </c>
      <c r="FI26" s="1"/>
      <c r="FJ26" s="1"/>
      <c r="FK26" s="124" t="s">
        <v>45</v>
      </c>
      <c r="FL26" s="28"/>
      <c r="FM26" s="1"/>
      <c r="FN26" s="24"/>
      <c r="FO26" s="1"/>
      <c r="FP26" s="124" t="s">
        <v>44</v>
      </c>
      <c r="FQ26" s="1"/>
      <c r="FR26" s="1"/>
      <c r="FS26" s="124" t="s">
        <v>45</v>
      </c>
      <c r="FT26" s="1"/>
      <c r="FU26" s="28"/>
      <c r="FV26" s="25"/>
      <c r="FW26" s="146"/>
      <c r="FX26" s="146"/>
      <c r="FY26" s="146"/>
      <c r="FZ26" s="146"/>
      <c r="GA26" s="146"/>
      <c r="GB26" s="149"/>
      <c r="GC26" s="132"/>
      <c r="GD26" s="25"/>
      <c r="GE26" s="26"/>
      <c r="GF26" s="26"/>
      <c r="GG26" s="26"/>
      <c r="GH26" s="26"/>
      <c r="GI26" s="26"/>
      <c r="GJ26" s="29"/>
      <c r="GK26" s="25"/>
      <c r="GL26" s="26"/>
      <c r="GM26" s="26"/>
      <c r="GN26" s="26"/>
      <c r="GO26" s="26"/>
      <c r="GP26" s="26"/>
      <c r="GQ26" s="29"/>
      <c r="GR26" s="1"/>
      <c r="GS26" s="317" t="s">
        <v>399</v>
      </c>
      <c r="GT26" s="320" t="s">
        <v>400</v>
      </c>
      <c r="GU26" s="321" t="s">
        <v>401</v>
      </c>
      <c r="GV26" s="321"/>
      <c r="GW26" s="323" t="s">
        <v>324</v>
      </c>
      <c r="GX26" s="1"/>
      <c r="GY26" s="1"/>
      <c r="GZ26" s="30" t="s">
        <v>68</v>
      </c>
      <c r="HA26" s="131" t="s">
        <v>19</v>
      </c>
      <c r="HB26" s="351"/>
      <c r="HC26" s="351"/>
      <c r="HD26" s="320"/>
      <c r="HE26" s="321"/>
      <c r="HF26" s="321"/>
      <c r="HG26" s="25"/>
      <c r="HH26" s="26"/>
      <c r="HI26" s="26"/>
      <c r="HJ26" s="26"/>
      <c r="HK26" s="26"/>
      <c r="HL26" s="29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</row>
    <row r="27" spans="1:232" ht="15.75" customHeight="1" x14ac:dyDescent="0.25">
      <c r="A27" s="176"/>
      <c r="B27" s="37"/>
      <c r="C27" s="37"/>
      <c r="D27" s="37"/>
      <c r="E27" s="37"/>
      <c r="F27" s="37"/>
      <c r="G27" s="37"/>
      <c r="H27" s="37"/>
      <c r="I27" s="180"/>
      <c r="J27" s="17">
        <v>1</v>
      </c>
      <c r="K27" s="44" t="s">
        <v>555</v>
      </c>
      <c r="L27" s="44" t="s">
        <v>657</v>
      </c>
      <c r="M27" s="17" t="s">
        <v>655</v>
      </c>
      <c r="N27" s="17" t="s">
        <v>658</v>
      </c>
      <c r="O27" s="17" t="str">
        <f>K11</f>
        <v>001-493</v>
      </c>
      <c r="P27" s="123">
        <f>N11</f>
        <v>45275</v>
      </c>
      <c r="Q27" s="128">
        <f>M10</f>
        <v>1500</v>
      </c>
      <c r="R27" s="44"/>
      <c r="S27" s="44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24"/>
      <c r="AH27" s="313" t="s">
        <v>44</v>
      </c>
      <c r="AI27" s="313"/>
      <c r="AJ27" s="313"/>
      <c r="AK27" s="1"/>
      <c r="AL27" s="313" t="s">
        <v>45</v>
      </c>
      <c r="AM27" s="313"/>
      <c r="AN27" s="313"/>
      <c r="AO27" s="28"/>
      <c r="AP27" s="37"/>
      <c r="AQ27" s="37"/>
      <c r="AR27" s="17">
        <v>42</v>
      </c>
      <c r="AS27" s="387" t="s">
        <v>500</v>
      </c>
      <c r="AT27" s="387"/>
      <c r="AU27" s="387"/>
      <c r="AV27" s="387"/>
      <c r="AW27" s="37"/>
      <c r="AX27" s="37"/>
      <c r="AY27" s="37"/>
      <c r="AZ27" s="37"/>
      <c r="BA27" s="24"/>
      <c r="BB27" s="1"/>
      <c r="BC27" s="1"/>
      <c r="BD27" s="1"/>
      <c r="BE27" s="1"/>
      <c r="BF27" s="1"/>
      <c r="BG27" s="1"/>
      <c r="BH27" s="1"/>
      <c r="BI27" s="28"/>
      <c r="BT27" s="25"/>
      <c r="BU27" s="26"/>
      <c r="BV27" s="26"/>
      <c r="BW27" s="26"/>
      <c r="BX27" s="26"/>
      <c r="BY27" s="26"/>
      <c r="BZ27" s="26"/>
      <c r="CA27" s="29"/>
      <c r="CB27" s="1"/>
      <c r="CC27" s="25"/>
      <c r="CD27" s="26"/>
      <c r="CE27" s="26"/>
      <c r="CF27" s="26"/>
      <c r="CG27" s="26"/>
      <c r="CH27" s="26"/>
      <c r="CI27" s="26"/>
      <c r="CJ27" s="26"/>
      <c r="CK27" s="26"/>
      <c r="CL27" s="29"/>
      <c r="CM27" s="1"/>
      <c r="CN27" s="1"/>
      <c r="DE27" s="24"/>
      <c r="DF27" s="1"/>
      <c r="DG27" s="1"/>
      <c r="DH27" s="1"/>
      <c r="DI27" s="1"/>
      <c r="DJ27" s="1"/>
      <c r="DK27" s="1"/>
      <c r="DL27" s="1"/>
      <c r="DM27" s="1"/>
      <c r="DN27" s="28"/>
      <c r="DO27" s="1"/>
      <c r="DP27" s="1"/>
      <c r="DQ27" s="1"/>
      <c r="DR27" s="1"/>
      <c r="DS27" s="1"/>
      <c r="DT27" s="1"/>
      <c r="DU27" s="1"/>
      <c r="DV27" s="1"/>
      <c r="DW27" s="1"/>
      <c r="DX27" s="1" t="s">
        <v>170</v>
      </c>
      <c r="DY27" s="1"/>
      <c r="DZ27" s="4">
        <f>(EA21-0)/EA22</f>
        <v>490</v>
      </c>
      <c r="EA27" s="1"/>
      <c r="EB27" s="1"/>
      <c r="EC27" s="1"/>
      <c r="ED27" s="1"/>
      <c r="EE27" s="1"/>
      <c r="EO27" s="24"/>
      <c r="EP27" s="313" t="s">
        <v>44</v>
      </c>
      <c r="EQ27" s="313"/>
      <c r="ER27" s="1"/>
      <c r="ES27" s="313" t="s">
        <v>45</v>
      </c>
      <c r="ET27" s="313"/>
      <c r="EU27" s="28"/>
      <c r="EV27" s="1"/>
      <c r="EW27" s="1"/>
      <c r="FF27" s="1"/>
      <c r="FG27" s="25"/>
      <c r="FH27" s="26"/>
      <c r="FI27" s="26"/>
      <c r="FJ27" s="26"/>
      <c r="FK27" s="26"/>
      <c r="FL27" s="29"/>
      <c r="FM27" s="1"/>
      <c r="FN27" s="25"/>
      <c r="FO27" s="26"/>
      <c r="FP27" s="26"/>
      <c r="FQ27" s="26"/>
      <c r="FR27" s="26"/>
      <c r="FS27" s="26"/>
      <c r="FT27" s="26"/>
      <c r="FU27" s="29"/>
      <c r="FV27" s="1"/>
      <c r="FW27" s="132"/>
      <c r="FX27" s="132"/>
      <c r="FY27" s="132"/>
      <c r="FZ27" s="132"/>
      <c r="GA27" s="132"/>
      <c r="GB27" s="132"/>
      <c r="GC27" s="132"/>
      <c r="GD27" s="1"/>
      <c r="GE27" s="1"/>
      <c r="GF27" s="1"/>
      <c r="GG27" s="1"/>
      <c r="GH27" s="1"/>
      <c r="GI27" s="1"/>
      <c r="GJ27" s="1"/>
      <c r="GK27" s="1"/>
      <c r="GR27" s="1"/>
      <c r="GS27" s="317"/>
      <c r="GT27" s="320"/>
      <c r="GU27" s="321"/>
      <c r="GV27" s="321"/>
      <c r="GW27" s="323"/>
      <c r="GX27" s="1"/>
      <c r="GY27" s="1"/>
      <c r="GZ27" s="20" t="s">
        <v>36</v>
      </c>
      <c r="HA27" s="20" t="str">
        <f>HC8</f>
        <v>09749712</v>
      </c>
      <c r="HB27" s="311" t="str">
        <f>HE7</f>
        <v>Mario Lopez Nuñez</v>
      </c>
      <c r="HC27" s="312"/>
      <c r="HD27" s="246" t="str">
        <f>HE4</f>
        <v xml:space="preserve">acciones comunes </v>
      </c>
      <c r="HE27" s="51">
        <f>HE21*GZ8</f>
        <v>11700</v>
      </c>
      <c r="HF27" s="160">
        <f>GZ8</f>
        <v>0.65</v>
      </c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</row>
    <row r="28" spans="1:232" ht="15.75" x14ac:dyDescent="0.25">
      <c r="A28" s="176"/>
      <c r="B28" s="37"/>
      <c r="C28" s="37"/>
      <c r="D28" s="150" t="s">
        <v>44</v>
      </c>
      <c r="E28" s="37"/>
      <c r="F28" s="37"/>
      <c r="G28" s="150" t="s">
        <v>45</v>
      </c>
      <c r="H28" s="37"/>
      <c r="I28" s="180"/>
      <c r="J28" s="44"/>
      <c r="K28" s="44"/>
      <c r="L28" s="44"/>
      <c r="M28" s="44"/>
      <c r="N28" s="44"/>
      <c r="O28" s="44"/>
      <c r="P28" s="44"/>
      <c r="Q28" s="128"/>
      <c r="R28" s="44"/>
      <c r="S28" s="44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177"/>
      <c r="AH28" s="178"/>
      <c r="AI28" s="178"/>
      <c r="AJ28" s="178"/>
      <c r="AK28" s="178"/>
      <c r="AL28" s="178"/>
      <c r="AM28" s="178"/>
      <c r="AN28" s="178"/>
      <c r="AO28" s="181"/>
      <c r="AP28" s="37"/>
      <c r="AQ28" s="37"/>
      <c r="AR28" s="17">
        <v>43</v>
      </c>
      <c r="AS28" s="387" t="s">
        <v>501</v>
      </c>
      <c r="AT28" s="387"/>
      <c r="AU28" s="387"/>
      <c r="AV28" s="387"/>
      <c r="AW28" s="37"/>
      <c r="AX28" s="37"/>
      <c r="AY28" s="37"/>
      <c r="AZ28" s="37"/>
      <c r="BA28" s="24"/>
      <c r="BB28" s="1"/>
      <c r="BC28" s="1"/>
      <c r="BD28" s="1"/>
      <c r="BE28" s="1"/>
      <c r="BF28" s="1"/>
      <c r="BG28" s="1"/>
      <c r="BH28" s="1"/>
      <c r="BI28" s="28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DE28" s="24"/>
      <c r="DF28" s="1"/>
      <c r="DG28" s="1"/>
      <c r="DH28" s="1"/>
      <c r="DI28" s="1"/>
      <c r="DJ28" s="1"/>
      <c r="DK28" s="1"/>
      <c r="DL28" s="1"/>
      <c r="DM28" s="1"/>
      <c r="DN28" s="28"/>
      <c r="DO28" s="5" t="s">
        <v>172</v>
      </c>
      <c r="DP28" s="5"/>
      <c r="DQ28" s="1"/>
      <c r="DR28" s="1"/>
      <c r="DS28" s="1"/>
      <c r="DT28" s="1"/>
      <c r="DU28" s="1"/>
      <c r="DV28" s="1"/>
      <c r="DW28" s="1"/>
      <c r="DX28" s="1" t="s">
        <v>171</v>
      </c>
      <c r="DY28" s="1"/>
      <c r="DZ28" s="4">
        <f>DZ27/12</f>
        <v>40.833333333333336</v>
      </c>
      <c r="EA28" s="1"/>
      <c r="EB28" s="1"/>
      <c r="EC28" s="1"/>
      <c r="ED28" s="1"/>
      <c r="EE28" s="1"/>
      <c r="EO28" s="25"/>
      <c r="EP28" s="26"/>
      <c r="EQ28" s="26"/>
      <c r="ER28" s="26"/>
      <c r="ES28" s="26"/>
      <c r="ET28" s="26"/>
      <c r="EU28" s="29"/>
      <c r="EV28" s="1"/>
      <c r="EW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32"/>
      <c r="FX28" s="132"/>
      <c r="FY28" s="132"/>
      <c r="FZ28" s="132"/>
      <c r="GA28" s="132"/>
      <c r="GB28" s="132"/>
      <c r="GC28" s="132"/>
      <c r="GD28" s="1"/>
      <c r="GE28" s="1"/>
      <c r="GF28" s="1"/>
      <c r="GG28" s="1"/>
      <c r="GH28" s="1"/>
      <c r="GI28" s="1"/>
      <c r="GJ28" s="1"/>
      <c r="GK28" s="1"/>
      <c r="GR28" s="1"/>
      <c r="GS28" s="131">
        <v>4930</v>
      </c>
      <c r="GT28" s="44" t="s">
        <v>698</v>
      </c>
      <c r="GU28" s="349" t="str">
        <f>GW5</f>
        <v>Factura N° 001-952</v>
      </c>
      <c r="GV28" s="350"/>
      <c r="GW28" s="218">
        <f>GV17</f>
        <v>120</v>
      </c>
      <c r="GX28" s="1"/>
      <c r="GY28" s="1"/>
      <c r="GZ28" s="20" t="s">
        <v>36</v>
      </c>
      <c r="HA28" s="18">
        <f>HC9</f>
        <v>29711967</v>
      </c>
      <c r="HB28" s="311" t="str">
        <f>HE8</f>
        <v>Luisa Reyes García</v>
      </c>
      <c r="HC28" s="312"/>
      <c r="HD28" s="246" t="str">
        <f>HE4</f>
        <v xml:space="preserve">acciones comunes </v>
      </c>
      <c r="HE28" s="51">
        <f>HE22*GZ9</f>
        <v>6300</v>
      </c>
      <c r="HF28" s="160">
        <f>GZ9</f>
        <v>0.35</v>
      </c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</row>
    <row r="29" spans="1:232" ht="15.75" x14ac:dyDescent="0.25">
      <c r="A29" s="177"/>
      <c r="B29" s="178"/>
      <c r="C29" s="178"/>
      <c r="D29" s="178"/>
      <c r="E29" s="178"/>
      <c r="F29" s="178"/>
      <c r="G29" s="178"/>
      <c r="H29" s="178"/>
      <c r="I29" s="181"/>
      <c r="J29" s="44"/>
      <c r="K29" s="44"/>
      <c r="L29" s="44"/>
      <c r="M29" s="44"/>
      <c r="N29" s="44"/>
      <c r="O29" s="44"/>
      <c r="P29" s="44"/>
      <c r="Q29" s="128"/>
      <c r="R29" s="44"/>
      <c r="S29" s="44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17">
        <v>44</v>
      </c>
      <c r="AS29" s="387" t="s">
        <v>502</v>
      </c>
      <c r="AT29" s="387"/>
      <c r="AU29" s="387"/>
      <c r="AV29" s="387"/>
      <c r="AW29" s="37"/>
      <c r="AX29" s="37"/>
      <c r="AY29" s="37"/>
      <c r="AZ29" s="37"/>
      <c r="BA29" s="24"/>
      <c r="BB29" s="313" t="s">
        <v>44</v>
      </c>
      <c r="BC29" s="313"/>
      <c r="BD29" s="313"/>
      <c r="BE29" s="1"/>
      <c r="BF29" s="313" t="s">
        <v>45</v>
      </c>
      <c r="BG29" s="313"/>
      <c r="BH29" s="313"/>
      <c r="BI29" s="28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DE29" s="24"/>
      <c r="DF29" s="1"/>
      <c r="DG29" s="313" t="s">
        <v>44</v>
      </c>
      <c r="DH29" s="313"/>
      <c r="DI29" s="1"/>
      <c r="DJ29" s="313" t="s">
        <v>45</v>
      </c>
      <c r="DK29" s="313"/>
      <c r="DL29" s="313"/>
      <c r="DM29" s="1"/>
      <c r="DN29" s="28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O29" s="1"/>
      <c r="EP29" s="1"/>
      <c r="EQ29" s="1"/>
      <c r="ER29" s="1"/>
      <c r="ES29" s="1"/>
      <c r="ET29" s="1"/>
      <c r="EU29" s="1"/>
      <c r="EV29" s="1"/>
      <c r="EW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32"/>
      <c r="FX29" s="132"/>
      <c r="FY29" s="132"/>
      <c r="FZ29" s="132"/>
      <c r="GA29" s="132"/>
      <c r="GB29" s="132"/>
      <c r="GC29" s="132"/>
      <c r="GD29" s="1"/>
      <c r="GE29" s="1"/>
      <c r="GF29" s="1"/>
      <c r="GG29" s="1"/>
      <c r="GH29" s="1"/>
      <c r="GI29" s="1"/>
      <c r="GJ29" s="1"/>
      <c r="GK29" s="1"/>
      <c r="GR29" s="1"/>
      <c r="GS29" s="19"/>
      <c r="GT29" s="19"/>
      <c r="GU29" s="346"/>
      <c r="GV29" s="348"/>
      <c r="GW29" s="19"/>
      <c r="GX29" s="1"/>
      <c r="GY29" s="1"/>
      <c r="GZ29" s="19"/>
      <c r="HA29" s="19"/>
      <c r="HB29" s="311"/>
      <c r="HC29" s="312"/>
      <c r="HD29" s="19"/>
      <c r="HE29" s="19"/>
      <c r="HF29" s="19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</row>
    <row r="30" spans="1:232" ht="15.75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53" t="s">
        <v>252</v>
      </c>
      <c r="Q30" s="265">
        <f>SUM(Q26:Q29)</f>
        <v>5400</v>
      </c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17">
        <v>45</v>
      </c>
      <c r="AS30" s="387" t="s">
        <v>503</v>
      </c>
      <c r="AT30" s="387"/>
      <c r="AU30" s="387"/>
      <c r="AV30" s="387"/>
      <c r="AW30" s="37"/>
      <c r="AX30" s="37"/>
      <c r="AY30" s="37"/>
      <c r="AZ30" s="37"/>
      <c r="BA30" s="25"/>
      <c r="BB30" s="26"/>
      <c r="BC30" s="26"/>
      <c r="BD30" s="26"/>
      <c r="BE30" s="26"/>
      <c r="BF30" s="26"/>
      <c r="BG30" s="26"/>
      <c r="BH30" s="26"/>
      <c r="BI30" s="29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DE30" s="25"/>
      <c r="DF30" s="26"/>
      <c r="DG30" s="26"/>
      <c r="DH30" s="26"/>
      <c r="DI30" s="26"/>
      <c r="DJ30" s="26"/>
      <c r="DK30" s="26"/>
      <c r="DL30" s="26"/>
      <c r="DM30" s="26"/>
      <c r="DN30" s="29"/>
      <c r="DO30" s="1" t="s">
        <v>170</v>
      </c>
      <c r="DP30" s="1"/>
      <c r="DQ30" s="4">
        <f>(DO26-0)/DQ7</f>
        <v>3240</v>
      </c>
      <c r="DR30" s="63"/>
      <c r="DS30" s="1"/>
      <c r="DT30" s="1"/>
      <c r="DU30" s="1"/>
      <c r="DV30" s="1"/>
      <c r="DW30" s="1"/>
      <c r="DX30" s="1" t="s">
        <v>200</v>
      </c>
      <c r="DY30" s="1"/>
      <c r="DZ30" s="1"/>
      <c r="EA30" s="1"/>
      <c r="EB30" s="253"/>
      <c r="EC30" s="1"/>
      <c r="ED30" s="1"/>
      <c r="EE30" s="1"/>
      <c r="EO30" s="1"/>
      <c r="EP30" s="1"/>
      <c r="EQ30" s="1"/>
      <c r="ER30" s="1"/>
      <c r="ES30" s="1"/>
      <c r="ET30" s="1"/>
      <c r="EU30" s="1"/>
      <c r="EV30" s="1"/>
      <c r="EW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32"/>
      <c r="FX30" s="132"/>
      <c r="FY30" s="132"/>
      <c r="FZ30" s="132"/>
      <c r="GA30" s="132"/>
      <c r="GB30" s="132"/>
      <c r="GC30" s="132"/>
      <c r="GD30" s="1"/>
      <c r="GE30" s="1"/>
      <c r="GF30" s="1"/>
      <c r="GG30" s="1"/>
      <c r="GH30" s="1"/>
      <c r="GI30" s="1"/>
      <c r="GJ30" s="1"/>
      <c r="GK30" s="1"/>
      <c r="GR30" s="1"/>
      <c r="GS30" s="19"/>
      <c r="GT30" s="19"/>
      <c r="GU30" s="346"/>
      <c r="GV30" s="348"/>
      <c r="GW30" s="19"/>
      <c r="GX30" s="1"/>
      <c r="GY30" s="1"/>
      <c r="GZ30" s="19"/>
      <c r="HA30" s="19"/>
      <c r="HB30" s="311"/>
      <c r="HC30" s="312"/>
      <c r="HD30" s="18" t="s">
        <v>424</v>
      </c>
      <c r="HE30" s="259">
        <f t="shared" ref="HE30:HF30" si="1">SUM(HE27:HE29)</f>
        <v>18000</v>
      </c>
      <c r="HF30" s="260">
        <f t="shared" si="1"/>
        <v>1</v>
      </c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</row>
    <row r="31" spans="1:232" ht="15.75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17">
        <v>46</v>
      </c>
      <c r="AS31" s="387" t="s">
        <v>504</v>
      </c>
      <c r="AT31" s="387"/>
      <c r="AU31" s="387"/>
      <c r="AV31" s="387"/>
      <c r="AW31" s="37"/>
      <c r="AX31" s="37"/>
      <c r="AY31" s="37"/>
      <c r="AZ31" s="37"/>
      <c r="BA31" s="1"/>
      <c r="BB31" s="1"/>
      <c r="BC31" s="1"/>
      <c r="BD31" s="1"/>
      <c r="BE31" s="1"/>
      <c r="BF31" s="1"/>
      <c r="BG31" s="1"/>
      <c r="BH31" s="1"/>
      <c r="BI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 t="s">
        <v>680</v>
      </c>
      <c r="DY31" s="1"/>
      <c r="DZ31" s="1"/>
      <c r="EA31" s="1"/>
      <c r="EB31" s="108">
        <f>DZ28</f>
        <v>40.833333333333336</v>
      </c>
      <c r="EC31" s="112" t="s">
        <v>683</v>
      </c>
      <c r="ED31" s="4">
        <f>EB31*11</f>
        <v>449.16666666666669</v>
      </c>
      <c r="EE31" s="1"/>
      <c r="EO31" s="1"/>
      <c r="EP31" s="1"/>
      <c r="EQ31" s="1"/>
      <c r="ER31" s="1"/>
      <c r="ES31" s="1"/>
      <c r="ET31" s="1"/>
      <c r="EU31" s="1"/>
      <c r="EV31" s="1"/>
      <c r="EW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32"/>
      <c r="FX31" s="132"/>
      <c r="FY31" s="132"/>
      <c r="FZ31" s="132"/>
      <c r="GA31" s="132"/>
      <c r="GB31" s="132"/>
      <c r="GC31" s="132"/>
      <c r="GD31" s="1"/>
      <c r="GE31" s="1"/>
      <c r="GF31" s="1"/>
      <c r="GG31" s="1"/>
      <c r="GH31" s="1"/>
      <c r="GI31" s="1"/>
      <c r="GJ31" s="1"/>
      <c r="GK31" s="1"/>
      <c r="GR31" s="1"/>
      <c r="GS31" s="23"/>
      <c r="GT31" s="1"/>
      <c r="GU31" s="1"/>
      <c r="GV31" s="2" t="s">
        <v>326</v>
      </c>
      <c r="GW31" s="306">
        <f>SUM(GW28:GW30)</f>
        <v>120</v>
      </c>
      <c r="GX31" s="1"/>
      <c r="GY31" s="1"/>
      <c r="GZ31" s="23"/>
      <c r="HA31" s="1"/>
      <c r="HB31" s="1"/>
      <c r="HC31" s="1"/>
      <c r="HD31" s="1"/>
      <c r="HE31" s="1"/>
      <c r="HF31" s="27"/>
      <c r="HG31" s="1"/>
      <c r="HH31" s="1"/>
      <c r="HI31" s="1"/>
      <c r="HJ31" s="1"/>
      <c r="HK31" s="1"/>
      <c r="HL31" s="1"/>
      <c r="HM31" s="1"/>
      <c r="HN31" s="1"/>
      <c r="HO31" s="1"/>
    </row>
    <row r="32" spans="1:232" ht="15.75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17">
        <v>47</v>
      </c>
      <c r="AS32" s="387" t="s">
        <v>505</v>
      </c>
      <c r="AT32" s="387"/>
      <c r="AU32" s="387"/>
      <c r="AV32" s="387"/>
      <c r="AW32" s="37"/>
      <c r="AX32" s="37"/>
      <c r="AY32" s="37"/>
      <c r="AZ32" s="37"/>
      <c r="BA32" s="1"/>
      <c r="BB32" s="1"/>
      <c r="BC32" s="1"/>
      <c r="BD32" s="1"/>
      <c r="BE32" s="1"/>
      <c r="BF32" s="1"/>
      <c r="BG32" s="1"/>
      <c r="BH32" s="1"/>
      <c r="BI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 t="s">
        <v>171</v>
      </c>
      <c r="DP32" s="1"/>
      <c r="DQ32" s="4">
        <f>DQ30/12</f>
        <v>270</v>
      </c>
      <c r="DR32" s="63"/>
      <c r="DS32" s="1"/>
      <c r="DT32" s="1"/>
      <c r="DU32" s="1"/>
      <c r="DV32" s="1"/>
      <c r="DW32" s="1"/>
      <c r="DX32" s="1" t="s">
        <v>681</v>
      </c>
      <c r="DY32" s="1"/>
      <c r="DZ32" s="1"/>
      <c r="EA32" s="1"/>
      <c r="EB32" s="108">
        <f>DZ28</f>
        <v>40.833333333333336</v>
      </c>
      <c r="EC32" s="112" t="s">
        <v>683</v>
      </c>
      <c r="ED32" s="4">
        <f>EB32*12</f>
        <v>490</v>
      </c>
      <c r="EE32" s="1"/>
      <c r="EO32" s="1"/>
      <c r="EP32" s="1"/>
      <c r="EQ32" s="1"/>
      <c r="ER32" s="1"/>
      <c r="ES32" s="1"/>
      <c r="ET32" s="1"/>
      <c r="EU32" s="1"/>
      <c r="EV32" s="1"/>
      <c r="EW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32"/>
      <c r="FX32" s="132"/>
      <c r="FY32" s="132"/>
      <c r="FZ32" s="132"/>
      <c r="GA32" s="132"/>
      <c r="GB32" s="132"/>
      <c r="GC32" s="132"/>
      <c r="GD32" s="1"/>
      <c r="GE32" s="1"/>
      <c r="GF32" s="1"/>
      <c r="GG32" s="1"/>
      <c r="GH32" s="1"/>
      <c r="GI32" s="1"/>
      <c r="GJ32" s="1"/>
      <c r="GK32" s="1"/>
      <c r="GR32" s="1"/>
      <c r="GS32" s="24"/>
      <c r="GT32" s="1"/>
      <c r="GU32" s="1"/>
      <c r="GV32" s="1"/>
      <c r="GW32" s="28"/>
      <c r="GX32" s="1"/>
      <c r="GY32" s="1"/>
      <c r="GZ32" s="24"/>
      <c r="HA32" s="1"/>
      <c r="HB32" s="1"/>
      <c r="HC32" s="1"/>
      <c r="HD32" s="1"/>
      <c r="HE32" s="1"/>
      <c r="HF32" s="28"/>
      <c r="HG32" s="1"/>
      <c r="HH32" s="1"/>
      <c r="HI32" s="1"/>
      <c r="HJ32" s="1"/>
      <c r="HK32" s="1"/>
      <c r="HL32" s="1"/>
      <c r="HM32" s="1"/>
      <c r="HN32" s="1"/>
      <c r="HO32" s="1"/>
    </row>
    <row r="33" spans="1:223" ht="15.75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17">
        <v>48</v>
      </c>
      <c r="AS33" s="387" t="s">
        <v>506</v>
      </c>
      <c r="AT33" s="387"/>
      <c r="AU33" s="387"/>
      <c r="AV33" s="387"/>
      <c r="AW33" s="37"/>
      <c r="AX33" s="37"/>
      <c r="AY33" s="37"/>
      <c r="AZ33" s="37"/>
      <c r="BA33" s="1"/>
      <c r="BB33" s="1"/>
      <c r="BC33" s="1"/>
      <c r="BD33" s="1"/>
      <c r="BE33" s="1"/>
      <c r="BF33" s="1"/>
      <c r="BG33" s="1"/>
      <c r="BH33" s="1"/>
      <c r="BI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61" t="s">
        <v>172</v>
      </c>
      <c r="DP33" s="61"/>
      <c r="DQ33" s="1"/>
      <c r="DR33" s="1"/>
      <c r="DS33" s="1"/>
      <c r="DT33" s="1"/>
      <c r="DU33" s="1"/>
      <c r="DV33" s="1"/>
      <c r="DW33" s="1"/>
      <c r="DX33" s="1" t="s">
        <v>682</v>
      </c>
      <c r="DY33" s="1"/>
      <c r="DZ33" s="1"/>
      <c r="EA33" s="1"/>
      <c r="EB33" s="108">
        <f>DZ28</f>
        <v>40.833333333333336</v>
      </c>
      <c r="EC33" s="112" t="s">
        <v>683</v>
      </c>
      <c r="ED33" s="4">
        <f>EB33*12</f>
        <v>490</v>
      </c>
      <c r="EE33" s="1"/>
      <c r="EO33" s="1"/>
      <c r="EP33" s="1"/>
      <c r="EQ33" s="1"/>
      <c r="ER33" s="1"/>
      <c r="ES33" s="1"/>
      <c r="ET33" s="1"/>
      <c r="EU33" s="1"/>
      <c r="EV33" s="1"/>
      <c r="EW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32"/>
      <c r="FX33" s="132"/>
      <c r="FY33" s="132"/>
      <c r="FZ33" s="132"/>
      <c r="GA33" s="132"/>
      <c r="GB33" s="132"/>
      <c r="GC33" s="132"/>
      <c r="GD33" s="1"/>
      <c r="GE33" s="1"/>
      <c r="GF33" s="1"/>
      <c r="GG33" s="1"/>
      <c r="GH33" s="1"/>
      <c r="GI33" s="1"/>
      <c r="GJ33" s="1"/>
      <c r="GK33" s="1"/>
      <c r="GR33" s="1"/>
      <c r="GS33" s="24"/>
      <c r="GT33" s="1"/>
      <c r="GU33" s="1"/>
      <c r="GV33" s="1"/>
      <c r="GW33" s="28"/>
      <c r="GX33" s="1"/>
      <c r="GY33" s="1"/>
      <c r="GZ33" s="24"/>
      <c r="HA33" s="1"/>
      <c r="HB33" s="1"/>
      <c r="HC33" s="1"/>
      <c r="HD33" s="1"/>
      <c r="HE33" s="1"/>
      <c r="HF33" s="28"/>
      <c r="HG33" s="1"/>
      <c r="HH33" s="1"/>
      <c r="HI33" s="1"/>
      <c r="HJ33" s="1"/>
      <c r="HK33" s="1"/>
      <c r="HL33" s="1"/>
      <c r="HM33" s="1"/>
      <c r="HN33" s="1"/>
      <c r="HO33" s="1"/>
    </row>
    <row r="34" spans="1:223" ht="15.75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17">
        <v>49</v>
      </c>
      <c r="AS34" s="387" t="s">
        <v>507</v>
      </c>
      <c r="AT34" s="387"/>
      <c r="AU34" s="387"/>
      <c r="AV34" s="387"/>
      <c r="AW34" s="37"/>
      <c r="AX34" s="37"/>
      <c r="AY34" s="37"/>
      <c r="AZ34" s="37"/>
      <c r="BA34" s="1"/>
      <c r="BB34" s="1"/>
      <c r="BC34" s="1"/>
      <c r="BD34" s="1"/>
      <c r="BE34" s="1"/>
      <c r="BF34" s="1"/>
      <c r="BG34" s="1"/>
      <c r="BH34" s="1"/>
      <c r="BI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 t="s">
        <v>676</v>
      </c>
      <c r="DP34" s="1"/>
      <c r="DQ34" s="1"/>
      <c r="DR34" s="1"/>
      <c r="DS34" s="1"/>
      <c r="DT34" s="4">
        <f>DQ32</f>
        <v>270</v>
      </c>
      <c r="DU34" s="4"/>
      <c r="DV34" s="4">
        <f>DT34*5</f>
        <v>1350</v>
      </c>
      <c r="DW34" s="65"/>
      <c r="DX34" s="1"/>
      <c r="DY34" s="5" t="s">
        <v>194</v>
      </c>
      <c r="DZ34" s="1"/>
      <c r="EA34" s="32"/>
      <c r="EB34" s="108"/>
      <c r="EC34" s="112"/>
      <c r="ED34" s="237">
        <f>SUM(ED31:ED33)</f>
        <v>1429.1666666666667</v>
      </c>
      <c r="EE34" s="1"/>
      <c r="EO34" s="1"/>
      <c r="EP34" s="1"/>
      <c r="EQ34" s="1"/>
      <c r="ER34" s="1"/>
      <c r="ES34" s="1"/>
      <c r="ET34" s="1"/>
      <c r="EU34" s="1"/>
      <c r="EV34" s="1"/>
      <c r="EW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32"/>
      <c r="FX34" s="132"/>
      <c r="FY34" s="132"/>
      <c r="FZ34" s="132"/>
      <c r="GA34" s="132"/>
      <c r="GB34" s="132"/>
      <c r="GC34" s="132"/>
      <c r="GD34" s="1"/>
      <c r="GE34" s="1"/>
      <c r="GF34" s="1"/>
      <c r="GG34" s="1"/>
      <c r="GH34" s="1"/>
      <c r="GI34" s="1"/>
      <c r="GJ34" s="1"/>
      <c r="GK34" s="1"/>
      <c r="GR34" s="1"/>
      <c r="GS34" s="24"/>
      <c r="GT34" s="124" t="s">
        <v>44</v>
      </c>
      <c r="GU34" s="1"/>
      <c r="GV34" s="124" t="s">
        <v>45</v>
      </c>
      <c r="GW34" s="28"/>
      <c r="GX34" s="1"/>
      <c r="GY34" s="1"/>
      <c r="GZ34" s="24"/>
      <c r="HA34" s="124" t="s">
        <v>44</v>
      </c>
      <c r="HB34" s="1"/>
      <c r="HC34" s="1"/>
      <c r="HD34" s="156" t="s">
        <v>45</v>
      </c>
      <c r="HE34" s="1"/>
      <c r="HF34" s="28"/>
      <c r="HG34" s="1"/>
      <c r="HH34" s="1"/>
      <c r="HI34" s="1"/>
      <c r="HJ34" s="1"/>
      <c r="HK34" s="1"/>
      <c r="HL34" s="1"/>
      <c r="HM34" s="1"/>
      <c r="HN34" s="1"/>
      <c r="HO34" s="1"/>
    </row>
    <row r="35" spans="1:223" ht="15.75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17">
        <v>50</v>
      </c>
      <c r="AS35" s="387" t="s">
        <v>508</v>
      </c>
      <c r="AT35" s="387"/>
      <c r="AU35" s="387"/>
      <c r="AV35" s="387"/>
      <c r="AW35" s="37"/>
      <c r="AX35" s="37"/>
      <c r="AY35" s="37"/>
      <c r="AZ35" s="37"/>
      <c r="BA35" s="1"/>
      <c r="BB35" s="1"/>
      <c r="BC35" s="1"/>
      <c r="BD35" s="1"/>
      <c r="BE35" s="1"/>
      <c r="BF35" s="1"/>
      <c r="BG35" s="1"/>
      <c r="BH35" s="1"/>
      <c r="BI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 t="s">
        <v>677</v>
      </c>
      <c r="DP35" s="1"/>
      <c r="DQ35" s="1"/>
      <c r="DR35" s="1"/>
      <c r="DS35" s="1"/>
      <c r="DT35" s="4">
        <f>DQ32</f>
        <v>270</v>
      </c>
      <c r="DU35" s="4"/>
      <c r="DV35" s="4">
        <f>DT35*12</f>
        <v>3240</v>
      </c>
      <c r="DW35" s="65"/>
      <c r="DX35" s="1"/>
      <c r="DY35" s="5"/>
      <c r="DZ35" s="1"/>
      <c r="EA35" s="32"/>
      <c r="EB35" s="1"/>
      <c r="EC35" s="112"/>
      <c r="ED35" s="113"/>
      <c r="EE35" s="1"/>
      <c r="EO35" s="1"/>
      <c r="EP35" s="1"/>
      <c r="EQ35" s="1"/>
      <c r="ER35" s="1"/>
      <c r="ES35" s="1"/>
      <c r="ET35" s="1"/>
      <c r="EU35" s="1"/>
      <c r="EV35" s="1"/>
      <c r="EW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32"/>
      <c r="FX35" s="132"/>
      <c r="FY35" s="132"/>
      <c r="FZ35" s="132"/>
      <c r="GA35" s="132"/>
      <c r="GB35" s="132"/>
      <c r="GC35" s="132"/>
      <c r="GD35" s="1"/>
      <c r="GE35" s="1"/>
      <c r="GF35" s="1"/>
      <c r="GG35" s="1"/>
      <c r="GH35" s="1"/>
      <c r="GI35" s="1"/>
      <c r="GJ35" s="1"/>
      <c r="GK35" s="1"/>
      <c r="GR35" s="1"/>
      <c r="GS35" s="25"/>
      <c r="GT35" s="26"/>
      <c r="GU35" s="26"/>
      <c r="GV35" s="26"/>
      <c r="GW35" s="29"/>
      <c r="GX35" s="1"/>
      <c r="GY35" s="1"/>
      <c r="GZ35" s="25"/>
      <c r="HA35" s="26"/>
      <c r="HB35" s="26"/>
      <c r="HC35" s="26"/>
      <c r="HD35" s="26"/>
      <c r="HE35" s="26"/>
      <c r="HF35" s="29"/>
      <c r="HG35" s="1"/>
      <c r="HH35" s="1"/>
      <c r="HI35" s="1"/>
      <c r="HJ35" s="1"/>
      <c r="HK35" s="1"/>
      <c r="HL35" s="1"/>
      <c r="HM35" s="1"/>
      <c r="HN35" s="1"/>
      <c r="HO35" s="1"/>
    </row>
    <row r="36" spans="1:223" ht="15.75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17">
        <v>53</v>
      </c>
      <c r="AS36" s="387" t="s">
        <v>509</v>
      </c>
      <c r="AT36" s="387"/>
      <c r="AU36" s="387"/>
      <c r="AV36" s="387"/>
      <c r="AW36" s="37"/>
      <c r="AX36" s="37"/>
      <c r="AY36" s="37"/>
      <c r="AZ36" s="37"/>
      <c r="BA36" s="1"/>
      <c r="BB36" s="1"/>
      <c r="BC36" s="1"/>
      <c r="BD36" s="1"/>
      <c r="BE36" s="1"/>
      <c r="BF36" s="1"/>
      <c r="BG36" s="1"/>
      <c r="BH36" s="1"/>
      <c r="BI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 t="s">
        <v>677</v>
      </c>
      <c r="DP36" s="1"/>
      <c r="DQ36" s="1"/>
      <c r="DR36" s="1"/>
      <c r="DS36" s="1"/>
      <c r="DT36" s="4">
        <f>DQ32</f>
        <v>270</v>
      </c>
      <c r="DU36" s="4"/>
      <c r="DV36" s="4">
        <f>DT36*12</f>
        <v>3240</v>
      </c>
      <c r="DW36" s="65"/>
      <c r="DX36" s="1" t="s">
        <v>282</v>
      </c>
      <c r="DY36" s="2" t="s">
        <v>281</v>
      </c>
      <c r="DZ36" s="56" t="s">
        <v>201</v>
      </c>
      <c r="EA36" s="1" t="s">
        <v>202</v>
      </c>
      <c r="EB36" s="108">
        <v>2900</v>
      </c>
      <c r="EC36" s="2" t="s">
        <v>154</v>
      </c>
      <c r="ED36" s="2" t="s">
        <v>203</v>
      </c>
      <c r="EE36" s="1"/>
      <c r="EO36" s="1"/>
      <c r="EP36" s="1"/>
      <c r="EQ36" s="1"/>
      <c r="ER36" s="1"/>
      <c r="ES36" s="1"/>
      <c r="ET36" s="1"/>
      <c r="EU36" s="1"/>
      <c r="EV36" s="1"/>
      <c r="EW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32"/>
      <c r="FX36" s="132"/>
      <c r="FY36" s="132"/>
      <c r="FZ36" s="132"/>
      <c r="GA36" s="132"/>
      <c r="GB36" s="132"/>
      <c r="GC36" s="132"/>
      <c r="GD36" s="1"/>
      <c r="GE36" s="1"/>
      <c r="GF36" s="1"/>
      <c r="GG36" s="1"/>
      <c r="GH36" s="1"/>
      <c r="GI36" s="1"/>
      <c r="GJ36" s="1"/>
      <c r="GK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</row>
    <row r="37" spans="1:223" ht="15.75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17">
        <v>99</v>
      </c>
      <c r="AS37" s="387" t="s">
        <v>510</v>
      </c>
      <c r="AT37" s="387"/>
      <c r="AU37" s="387"/>
      <c r="AV37" s="387"/>
      <c r="AW37" s="37"/>
      <c r="AX37" s="37"/>
      <c r="AY37" s="37"/>
      <c r="AZ37" s="37"/>
      <c r="BA37" s="1"/>
      <c r="BB37" s="1"/>
      <c r="BC37" s="1"/>
      <c r="BD37" s="1"/>
      <c r="BE37" s="1"/>
      <c r="BF37" s="1"/>
      <c r="BG37" s="1"/>
      <c r="BH37" s="1"/>
      <c r="BI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 t="s">
        <v>192</v>
      </c>
      <c r="DR37" s="64"/>
      <c r="DS37" s="32"/>
      <c r="DT37" s="1"/>
      <c r="DU37" s="4"/>
      <c r="DV37" s="249">
        <f>SUM(DV34:DV36)</f>
        <v>7830</v>
      </c>
      <c r="DW37" s="70" t="s">
        <v>178</v>
      </c>
      <c r="DX37" s="1" t="s">
        <v>207</v>
      </c>
      <c r="DY37" s="2">
        <v>467</v>
      </c>
      <c r="DZ37" s="1" t="s">
        <v>204</v>
      </c>
      <c r="EA37" s="32">
        <v>45078</v>
      </c>
      <c r="EB37" s="1" t="s">
        <v>205</v>
      </c>
      <c r="EC37" s="1"/>
      <c r="ED37" s="1"/>
      <c r="EE37" s="1"/>
      <c r="EO37" s="1"/>
      <c r="EP37" s="1"/>
      <c r="EQ37" s="1"/>
      <c r="ER37" s="1"/>
      <c r="ES37" s="1"/>
      <c r="ET37" s="1"/>
      <c r="EU37" s="1"/>
      <c r="EV37" s="1"/>
      <c r="EW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32"/>
      <c r="FX37" s="132"/>
      <c r="FY37" s="132"/>
      <c r="FZ37" s="132"/>
      <c r="GA37" s="132"/>
      <c r="GB37" s="132"/>
      <c r="GC37" s="132"/>
      <c r="GD37" s="1"/>
      <c r="GE37" s="1"/>
      <c r="GF37" s="1"/>
      <c r="GG37" s="1"/>
      <c r="GH37" s="1"/>
      <c r="GI37" s="1"/>
      <c r="GJ37" s="1"/>
      <c r="GK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</row>
    <row r="38" spans="1:223" ht="15.75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1"/>
      <c r="BB38" s="1"/>
      <c r="BC38" s="1"/>
      <c r="BD38" s="1"/>
      <c r="BE38" s="1"/>
      <c r="BF38" s="1"/>
      <c r="BG38" s="1"/>
      <c r="BH38" s="1"/>
      <c r="BI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65"/>
      <c r="DW38" s="1"/>
      <c r="DX38" s="1" t="s">
        <v>206</v>
      </c>
      <c r="DY38" s="1"/>
      <c r="DZ38" s="1"/>
      <c r="EA38" s="2">
        <v>4</v>
      </c>
      <c r="EB38" s="1" t="s">
        <v>286</v>
      </c>
      <c r="EC38" s="55">
        <v>0.25</v>
      </c>
      <c r="ED38" s="1" t="s">
        <v>176</v>
      </c>
      <c r="EE38" s="1"/>
      <c r="EO38" s="1"/>
      <c r="EP38" s="1"/>
      <c r="EQ38" s="1"/>
      <c r="ER38" s="1"/>
      <c r="ES38" s="1"/>
      <c r="ET38" s="1"/>
      <c r="EU38" s="1"/>
      <c r="EV38" s="1"/>
      <c r="EW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32"/>
      <c r="FX38" s="132"/>
      <c r="FY38" s="132"/>
      <c r="FZ38" s="132"/>
      <c r="GA38" s="132"/>
      <c r="GB38" s="132"/>
      <c r="GC38" s="132"/>
      <c r="GD38" s="1"/>
      <c r="GE38" s="1"/>
      <c r="GF38" s="1"/>
      <c r="GG38" s="1"/>
      <c r="GH38" s="1"/>
      <c r="GI38" s="1"/>
      <c r="GJ38" s="1"/>
      <c r="GK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</row>
    <row r="39" spans="1:223" ht="15.75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1"/>
      <c r="BB39" s="1"/>
      <c r="BC39" s="1"/>
      <c r="BD39" s="1"/>
      <c r="BE39" s="1"/>
      <c r="BF39" s="1"/>
      <c r="BG39" s="1"/>
      <c r="BH39" s="1"/>
      <c r="BI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65"/>
      <c r="DW39" s="1"/>
      <c r="DX39" s="1" t="s">
        <v>271</v>
      </c>
      <c r="DY39" s="1"/>
      <c r="DZ39" s="1"/>
      <c r="EA39" s="1"/>
      <c r="EB39" s="2" t="s">
        <v>268</v>
      </c>
      <c r="EC39" s="1" t="s">
        <v>270</v>
      </c>
      <c r="ED39" s="1"/>
      <c r="EE39" s="1"/>
      <c r="EO39" s="1"/>
      <c r="EP39" s="1"/>
      <c r="EQ39" s="1"/>
      <c r="ER39" s="1"/>
      <c r="ES39" s="1"/>
      <c r="ET39" s="1"/>
      <c r="EU39" s="1"/>
      <c r="EV39" s="1"/>
      <c r="EW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32"/>
      <c r="FX39" s="132"/>
      <c r="FY39" s="132"/>
      <c r="FZ39" s="132"/>
      <c r="GA39" s="132"/>
      <c r="GB39" s="132"/>
      <c r="GC39" s="132"/>
      <c r="GD39" s="1"/>
      <c r="GE39" s="1"/>
      <c r="GF39" s="1"/>
      <c r="GG39" s="1"/>
      <c r="GH39" s="1"/>
      <c r="GI39" s="1"/>
      <c r="GJ39" s="1"/>
      <c r="GK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</row>
    <row r="40" spans="1:223" ht="15.75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1"/>
      <c r="BB40" s="1"/>
      <c r="BC40" s="1"/>
      <c r="BD40" s="1"/>
      <c r="BE40" s="1"/>
      <c r="BF40" s="1"/>
      <c r="BG40" s="1"/>
      <c r="BH40" s="1"/>
      <c r="BI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5"/>
      <c r="DR40" s="64"/>
      <c r="DS40" s="1"/>
      <c r="DT40" s="1"/>
      <c r="DU40" s="1"/>
      <c r="DV40" s="65"/>
      <c r="DW40" s="66"/>
      <c r="DX40" s="1" t="s">
        <v>170</v>
      </c>
      <c r="DY40" s="1"/>
      <c r="DZ40" s="4">
        <f>(EB36-0)/EA38</f>
        <v>725</v>
      </c>
      <c r="EA40" s="1"/>
      <c r="EB40" s="1"/>
      <c r="EC40" s="1"/>
      <c r="ED40" s="1"/>
      <c r="EE40" s="1"/>
      <c r="EO40" s="1"/>
      <c r="EP40" s="1"/>
      <c r="EQ40" s="1"/>
      <c r="ER40" s="1"/>
      <c r="ES40" s="1"/>
      <c r="ET40" s="1"/>
      <c r="EU40" s="1"/>
      <c r="EV40" s="1"/>
      <c r="EW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32"/>
      <c r="FX40" s="132"/>
      <c r="FY40" s="132"/>
      <c r="FZ40" s="132"/>
      <c r="GA40" s="132"/>
      <c r="GB40" s="132"/>
      <c r="GC40" s="132"/>
      <c r="GD40" s="1"/>
      <c r="GE40" s="1"/>
      <c r="GF40" s="1"/>
      <c r="GG40" s="1"/>
      <c r="GH40" s="1"/>
      <c r="GI40" s="1"/>
      <c r="GJ40" s="1"/>
      <c r="GK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</row>
    <row r="41" spans="1:223" ht="15.75" x14ac:dyDescent="0.25">
      <c r="BA41" s="1"/>
      <c r="BB41" s="1"/>
      <c r="BC41" s="1"/>
      <c r="BD41" s="1"/>
      <c r="BE41" s="1"/>
      <c r="BF41" s="1"/>
      <c r="BG41" s="1"/>
      <c r="BH41" s="1"/>
      <c r="BI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5"/>
      <c r="DR41" s="64"/>
      <c r="DS41" s="1"/>
      <c r="DT41" s="1"/>
      <c r="DU41" s="1"/>
      <c r="DV41" s="65"/>
      <c r="DW41" s="66"/>
      <c r="DX41" s="1" t="s">
        <v>171</v>
      </c>
      <c r="DY41" s="1"/>
      <c r="DZ41" s="4">
        <f>DZ40/12</f>
        <v>60.416666666666664</v>
      </c>
      <c r="EA41" s="1"/>
      <c r="EB41" s="1"/>
      <c r="EC41" s="1"/>
      <c r="ED41" s="1"/>
      <c r="EE41" s="1"/>
      <c r="EO41" s="1"/>
      <c r="EP41" s="1"/>
      <c r="EQ41" s="1"/>
      <c r="ER41" s="1"/>
      <c r="ES41" s="1"/>
      <c r="ET41" s="1"/>
      <c r="EU41" s="1"/>
      <c r="EV41" s="1"/>
      <c r="EW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32"/>
      <c r="FX41" s="132"/>
      <c r="FY41" s="132"/>
      <c r="FZ41" s="132"/>
      <c r="GA41" s="132"/>
      <c r="GB41" s="132"/>
      <c r="GC41" s="132"/>
      <c r="GD41" s="1"/>
      <c r="GE41" s="1"/>
      <c r="GF41" s="1"/>
      <c r="GG41" s="1"/>
      <c r="GH41" s="1"/>
      <c r="GI41" s="1"/>
      <c r="GJ41" s="1"/>
      <c r="GK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</row>
    <row r="42" spans="1:223" ht="15.75" x14ac:dyDescent="0.25">
      <c r="BA42" s="1"/>
      <c r="BB42" s="1"/>
      <c r="BC42" s="1"/>
      <c r="BD42" s="1"/>
      <c r="BE42" s="1"/>
      <c r="BF42" s="1"/>
      <c r="BG42" s="1"/>
      <c r="BH42" s="1"/>
      <c r="BI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 t="s">
        <v>172</v>
      </c>
      <c r="DY42" s="1"/>
      <c r="DZ42" s="1"/>
      <c r="EA42" s="1"/>
      <c r="EB42" s="1"/>
      <c r="EC42" s="1"/>
      <c r="ED42" s="1"/>
      <c r="EE42" s="1"/>
      <c r="EO42" s="1"/>
      <c r="EP42" s="1"/>
      <c r="EQ42" s="1"/>
      <c r="ER42" s="1"/>
      <c r="ES42" s="1"/>
      <c r="ET42" s="1"/>
      <c r="EU42" s="1"/>
      <c r="EV42" s="1"/>
      <c r="EW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32"/>
      <c r="FX42" s="132"/>
      <c r="FY42" s="132"/>
      <c r="FZ42" s="132"/>
      <c r="GA42" s="132"/>
      <c r="GB42" s="132"/>
      <c r="GC42" s="132"/>
      <c r="GD42" s="1"/>
      <c r="GE42" s="1"/>
      <c r="GF42" s="1"/>
      <c r="GG42" s="1"/>
      <c r="GH42" s="1"/>
      <c r="GI42" s="1"/>
      <c r="GJ42" s="1"/>
      <c r="GK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</row>
    <row r="43" spans="1:223" ht="15.75" x14ac:dyDescent="0.25">
      <c r="BA43" s="1"/>
      <c r="BB43" s="1"/>
      <c r="BC43" s="1"/>
      <c r="BD43" s="1"/>
      <c r="BE43" s="1"/>
      <c r="BF43" s="1"/>
      <c r="BG43" s="1"/>
      <c r="BH43" s="1"/>
      <c r="BI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X43" s="1" t="s">
        <v>684</v>
      </c>
      <c r="DY43" s="1"/>
      <c r="DZ43" s="1"/>
      <c r="EA43" s="1"/>
      <c r="EB43" s="108">
        <f>DZ41</f>
        <v>60.416666666666664</v>
      </c>
      <c r="EC43" s="109" t="s">
        <v>191</v>
      </c>
      <c r="ED43" s="108">
        <f>EB43*7</f>
        <v>422.91666666666663</v>
      </c>
      <c r="EE43" s="1"/>
      <c r="EO43" s="1"/>
      <c r="EP43" s="1"/>
      <c r="EQ43" s="1"/>
      <c r="ER43" s="1"/>
      <c r="ES43" s="1"/>
      <c r="ET43" s="1"/>
      <c r="EU43" s="1"/>
      <c r="EV43" s="1"/>
      <c r="EW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32"/>
      <c r="FX43" s="132"/>
      <c r="FY43" s="132"/>
      <c r="FZ43" s="132"/>
      <c r="GA43" s="132"/>
      <c r="GB43" s="132"/>
      <c r="GC43" s="132"/>
      <c r="GD43" s="1"/>
      <c r="GE43" s="1"/>
      <c r="GF43" s="1"/>
      <c r="GG43" s="1"/>
      <c r="GH43" s="1"/>
      <c r="GI43" s="1"/>
      <c r="GJ43" s="1"/>
      <c r="GK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</row>
    <row r="44" spans="1:223" ht="15.75" x14ac:dyDescent="0.25">
      <c r="BA44" s="1"/>
      <c r="BB44" s="1"/>
      <c r="BC44" s="1"/>
      <c r="BD44" s="1"/>
      <c r="BE44" s="1"/>
      <c r="BF44" s="1"/>
      <c r="BG44" s="1"/>
      <c r="BH44" s="1"/>
      <c r="BI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X44" s="1"/>
      <c r="DY44" s="1"/>
      <c r="DZ44" s="1"/>
      <c r="EA44" s="1"/>
      <c r="EB44" s="108"/>
      <c r="EC44" s="109"/>
      <c r="ED44" s="108"/>
      <c r="EE44" s="1"/>
      <c r="EO44" s="1"/>
      <c r="EP44" s="1"/>
      <c r="EQ44" s="1"/>
      <c r="ER44" s="1"/>
      <c r="ES44" s="1"/>
      <c r="ET44" s="1"/>
      <c r="EU44" s="1"/>
      <c r="EV44" s="1"/>
      <c r="EW44" s="1"/>
      <c r="FF44" s="1"/>
      <c r="FG44" s="1"/>
      <c r="FH44" s="1"/>
      <c r="FI44" s="1"/>
      <c r="FJ44" s="1"/>
      <c r="FK44" s="1"/>
      <c r="FL44" s="1"/>
      <c r="FM44" s="1"/>
      <c r="FV44" s="132"/>
      <c r="FW44" s="132"/>
      <c r="FX44" s="132"/>
      <c r="FY44" s="132"/>
      <c r="FZ44" s="132"/>
      <c r="GA44" s="132"/>
      <c r="GB44" s="132"/>
      <c r="GC44" s="132"/>
      <c r="GD44" s="1"/>
      <c r="GE44" s="1"/>
      <c r="GF44" s="1"/>
      <c r="GG44" s="1"/>
      <c r="GH44" s="1"/>
      <c r="GI44" s="1"/>
      <c r="GJ44" s="1"/>
      <c r="GK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</row>
    <row r="45" spans="1:223" ht="15.75" x14ac:dyDescent="0.25">
      <c r="BA45" s="1"/>
      <c r="BB45" s="1"/>
      <c r="BC45" s="1"/>
      <c r="BD45" s="1"/>
      <c r="BE45" s="1"/>
      <c r="BF45" s="1"/>
      <c r="BG45" s="1"/>
      <c r="BH45" s="1"/>
      <c r="BI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EO45" s="1"/>
      <c r="EP45" s="1"/>
      <c r="EQ45" s="1"/>
      <c r="ER45" s="1"/>
      <c r="ES45" s="1"/>
      <c r="ET45" s="1"/>
      <c r="EU45" s="1"/>
      <c r="EV45" s="1"/>
      <c r="EW45" s="1"/>
      <c r="FF45" s="1"/>
      <c r="FG45" s="1"/>
      <c r="FH45" s="1"/>
      <c r="FI45" s="1"/>
      <c r="FJ45" s="1"/>
      <c r="FK45" s="1"/>
      <c r="FL45" s="1"/>
      <c r="FM45" s="1"/>
      <c r="FV45" s="132"/>
      <c r="FW45" s="132"/>
      <c r="FX45" s="132"/>
      <c r="FY45" s="132"/>
      <c r="FZ45" s="132"/>
      <c r="GA45" s="132"/>
      <c r="GB45" s="132"/>
      <c r="GC45" s="132"/>
      <c r="GD45" s="1"/>
      <c r="GE45" s="1"/>
      <c r="GF45" s="1"/>
      <c r="GG45" s="1"/>
      <c r="GH45" s="1"/>
      <c r="GI45" s="1"/>
      <c r="GJ45" s="1"/>
      <c r="GK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</row>
    <row r="46" spans="1:223" ht="15.75" x14ac:dyDescent="0.25">
      <c r="BA46" s="1"/>
      <c r="BB46" s="1"/>
      <c r="BC46" s="1"/>
      <c r="BD46" s="1"/>
      <c r="BE46" s="1"/>
      <c r="BF46" s="1"/>
      <c r="BG46" s="1"/>
      <c r="BH46" s="1"/>
      <c r="BI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EO46" s="1"/>
      <c r="EP46" s="1"/>
      <c r="EQ46" s="1"/>
      <c r="ER46" s="1"/>
      <c r="ES46" s="1"/>
      <c r="ET46" s="1"/>
      <c r="EU46" s="1"/>
      <c r="EV46" s="1"/>
      <c r="EW46" s="1"/>
      <c r="FF46" s="1"/>
      <c r="FG46" s="1"/>
      <c r="FH46" s="1"/>
      <c r="FI46" s="1"/>
      <c r="FJ46" s="1"/>
      <c r="FK46" s="1"/>
      <c r="FL46" s="1"/>
      <c r="FM46" s="1"/>
      <c r="FV46" s="132"/>
      <c r="FW46" s="132"/>
      <c r="FX46" s="132"/>
      <c r="FY46" s="132"/>
      <c r="FZ46" s="132"/>
      <c r="GA46" s="132"/>
      <c r="GB46" s="132"/>
      <c r="GC46" s="132"/>
      <c r="GD46" s="1"/>
      <c r="GE46" s="1"/>
      <c r="GF46" s="1"/>
      <c r="GG46" s="1"/>
      <c r="GH46" s="1"/>
      <c r="GI46" s="1"/>
      <c r="GJ46" s="1"/>
      <c r="GK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</row>
    <row r="47" spans="1:223" ht="15.75" x14ac:dyDescent="0.25">
      <c r="BA47" s="1"/>
      <c r="BB47" s="1"/>
      <c r="BC47" s="1"/>
      <c r="BD47" s="1"/>
      <c r="BE47" s="1"/>
      <c r="BF47" s="1"/>
      <c r="BG47" s="1"/>
      <c r="BH47" s="1"/>
      <c r="BI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EO47" s="1"/>
      <c r="EP47" s="1"/>
      <c r="EQ47" s="1"/>
      <c r="ER47" s="1"/>
      <c r="ES47" s="1"/>
      <c r="ET47" s="1"/>
      <c r="EU47" s="1"/>
      <c r="EV47" s="1"/>
      <c r="EW47" s="1"/>
      <c r="FF47" s="1"/>
      <c r="FG47" s="1"/>
      <c r="FH47" s="1"/>
      <c r="FI47" s="1"/>
      <c r="FJ47" s="1"/>
      <c r="FK47" s="1"/>
      <c r="FL47" s="1"/>
      <c r="FM47" s="1"/>
      <c r="FV47" s="132"/>
      <c r="FW47" s="132"/>
      <c r="FX47" s="132"/>
      <c r="FY47" s="132"/>
      <c r="FZ47" s="132"/>
      <c r="GA47" s="132"/>
      <c r="GB47" s="132"/>
      <c r="GC47" s="132"/>
      <c r="GD47" s="1"/>
      <c r="GE47" s="1"/>
      <c r="GF47" s="1"/>
      <c r="GG47" s="1"/>
      <c r="GH47" s="1"/>
      <c r="GI47" s="1"/>
      <c r="GJ47" s="1"/>
      <c r="GK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</row>
    <row r="48" spans="1:223" ht="15.75" x14ac:dyDescent="0.25">
      <c r="BA48" s="1"/>
      <c r="BB48" s="1"/>
      <c r="BC48" s="1"/>
      <c r="BD48" s="1"/>
      <c r="BE48" s="1"/>
      <c r="BF48" s="1"/>
      <c r="BG48" s="1"/>
      <c r="BH48" s="1"/>
      <c r="BI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EO48" s="1"/>
      <c r="EP48" s="1"/>
      <c r="EQ48" s="1"/>
      <c r="ER48" s="1"/>
      <c r="ES48" s="1"/>
      <c r="ET48" s="1"/>
      <c r="EU48" s="1"/>
      <c r="EV48" s="1"/>
      <c r="EW48" s="1"/>
      <c r="FF48" s="1"/>
      <c r="FG48" s="1"/>
      <c r="FH48" s="1"/>
      <c r="FI48" s="1"/>
      <c r="FJ48" s="1"/>
      <c r="FK48" s="1"/>
      <c r="FL48" s="1"/>
      <c r="FM48" s="1"/>
      <c r="FV48" s="132"/>
      <c r="FW48" s="132"/>
      <c r="FX48" s="132"/>
      <c r="FY48" s="132"/>
      <c r="FZ48" s="132"/>
      <c r="GA48" s="132"/>
      <c r="GB48" s="132"/>
      <c r="GC48" s="132"/>
      <c r="GD48" s="1"/>
      <c r="GE48" s="1"/>
      <c r="GF48" s="1"/>
      <c r="GG48" s="1"/>
      <c r="GH48" s="1"/>
      <c r="GI48" s="1"/>
      <c r="GJ48" s="1"/>
      <c r="GK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</row>
    <row r="49" spans="53:216" ht="15.75" x14ac:dyDescent="0.25">
      <c r="BA49" s="1"/>
      <c r="BB49" s="1"/>
      <c r="BC49" s="1"/>
      <c r="BD49" s="1"/>
      <c r="BE49" s="1"/>
      <c r="BF49" s="1"/>
      <c r="BG49" s="1"/>
      <c r="BH49" s="1"/>
      <c r="BI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EO49" s="1"/>
      <c r="EP49" s="1"/>
      <c r="EQ49" s="1"/>
      <c r="ER49" s="1"/>
      <c r="ES49" s="1"/>
      <c r="ET49" s="1"/>
      <c r="EU49" s="1"/>
      <c r="EV49" s="1"/>
      <c r="EW49" s="1"/>
      <c r="FF49" s="1"/>
      <c r="FG49" s="1"/>
      <c r="FH49" s="1"/>
      <c r="FI49" s="1"/>
      <c r="FJ49" s="1"/>
      <c r="FK49" s="1"/>
      <c r="FL49" s="1"/>
      <c r="FM49" s="1"/>
      <c r="FV49" s="132"/>
      <c r="FW49" s="132"/>
      <c r="FX49" s="132"/>
      <c r="FY49" s="132"/>
      <c r="FZ49" s="132"/>
      <c r="GA49" s="132"/>
      <c r="GB49" s="132"/>
      <c r="GC49" s="132"/>
      <c r="GD49" s="1"/>
      <c r="GE49" s="1"/>
      <c r="GF49" s="1"/>
      <c r="GG49" s="1"/>
      <c r="GH49" s="1"/>
      <c r="GI49" s="1"/>
      <c r="GJ49" s="1"/>
      <c r="GK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</row>
    <row r="50" spans="53:216" ht="15.75" x14ac:dyDescent="0.25">
      <c r="BA50" s="1"/>
      <c r="BB50" s="1"/>
      <c r="BC50" s="1"/>
      <c r="BD50" s="1"/>
      <c r="BE50" s="1"/>
      <c r="BF50" s="1"/>
      <c r="BG50" s="1"/>
      <c r="BH50" s="1"/>
      <c r="BI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EO50" s="1"/>
      <c r="EP50" s="1"/>
      <c r="EQ50" s="1"/>
      <c r="ER50" s="1"/>
      <c r="ES50" s="1"/>
      <c r="ET50" s="1"/>
      <c r="EU50" s="1"/>
      <c r="EV50" s="1"/>
      <c r="EW50" s="1"/>
      <c r="FV50" s="132"/>
      <c r="FW50" s="132"/>
      <c r="FX50" s="132"/>
      <c r="FY50" s="132"/>
      <c r="FZ50" s="132"/>
      <c r="GA50" s="132"/>
      <c r="GB50" s="132"/>
      <c r="GC50" s="132"/>
      <c r="GD50" s="1"/>
      <c r="GE50" s="1"/>
      <c r="GF50" s="1"/>
      <c r="GG50" s="1"/>
      <c r="GH50" s="1"/>
      <c r="GI50" s="1"/>
      <c r="GJ50" s="1"/>
      <c r="GK50" s="1"/>
      <c r="GZ50" s="1"/>
      <c r="HA50" s="1"/>
      <c r="HB50" s="1"/>
      <c r="HC50" s="1"/>
      <c r="HD50" s="1"/>
      <c r="HE50" s="1"/>
      <c r="HF50" s="1"/>
      <c r="HG50" s="1"/>
      <c r="HH50" s="1"/>
    </row>
    <row r="51" spans="53:216" ht="15.75" x14ac:dyDescent="0.25">
      <c r="BA51" s="1"/>
      <c r="BB51" s="1"/>
      <c r="BC51" s="1"/>
      <c r="BD51" s="1"/>
      <c r="BE51" s="1"/>
      <c r="BF51" s="1"/>
      <c r="BG51" s="1"/>
      <c r="BH51" s="1"/>
      <c r="BI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EO51" s="1"/>
      <c r="EP51" s="1"/>
      <c r="EQ51" s="1"/>
      <c r="ER51" s="1"/>
      <c r="ES51" s="1"/>
      <c r="ET51" s="1"/>
      <c r="EU51" s="1"/>
      <c r="EV51" s="1"/>
      <c r="EW51" s="1"/>
      <c r="FV51" s="132"/>
      <c r="FW51" s="132"/>
      <c r="FX51" s="132"/>
      <c r="FY51" s="132"/>
      <c r="FZ51" s="132"/>
      <c r="GA51" s="132"/>
      <c r="GB51" s="132"/>
      <c r="GC51" s="132"/>
      <c r="GD51" s="1"/>
      <c r="GE51" s="1"/>
      <c r="GF51" s="1"/>
      <c r="GG51" s="1"/>
      <c r="GH51" s="1"/>
      <c r="GI51" s="1"/>
      <c r="GJ51" s="1"/>
      <c r="GK51" s="1"/>
      <c r="GZ51" s="1"/>
      <c r="HA51" s="1"/>
      <c r="HB51" s="1"/>
      <c r="HC51" s="1"/>
      <c r="HD51" s="1"/>
      <c r="HE51" s="1"/>
      <c r="HF51" s="1"/>
      <c r="HG51" s="1"/>
      <c r="HH51" s="1"/>
    </row>
    <row r="52" spans="53:216" ht="15.75" x14ac:dyDescent="0.25">
      <c r="BA52" s="1"/>
      <c r="BB52" s="1"/>
      <c r="BC52" s="1"/>
      <c r="BD52" s="1"/>
      <c r="BE52" s="1"/>
      <c r="BF52" s="1"/>
      <c r="BG52" s="1"/>
      <c r="BH52" s="1"/>
      <c r="BI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EO52" s="1"/>
      <c r="EP52" s="1"/>
      <c r="EQ52" s="1"/>
      <c r="ER52" s="1"/>
      <c r="ES52" s="1"/>
      <c r="ET52" s="1"/>
      <c r="EU52" s="1"/>
      <c r="EV52" s="1"/>
      <c r="EW52" s="1"/>
      <c r="FV52" s="132"/>
      <c r="FW52" s="132"/>
      <c r="FX52" s="132"/>
      <c r="FY52" s="132"/>
      <c r="FZ52" s="132"/>
      <c r="GA52" s="132"/>
      <c r="GB52" s="132"/>
      <c r="GC52" s="132"/>
      <c r="GD52" s="132"/>
      <c r="GZ52" s="1"/>
      <c r="HA52" s="1"/>
      <c r="HB52" s="1"/>
      <c r="HC52" s="1"/>
      <c r="HD52" s="1"/>
      <c r="HE52" s="1"/>
      <c r="HF52" s="1"/>
      <c r="HG52" s="1"/>
      <c r="HH52" s="1"/>
    </row>
    <row r="53" spans="53:216" ht="15.75" x14ac:dyDescent="0.25">
      <c r="BA53" s="1"/>
      <c r="BB53" s="1"/>
      <c r="BC53" s="1"/>
      <c r="BD53" s="1"/>
      <c r="BE53" s="1"/>
      <c r="BF53" s="1"/>
      <c r="BG53" s="1"/>
      <c r="BH53" s="1"/>
      <c r="BI53" s="1"/>
      <c r="EO53" s="1"/>
      <c r="EP53" s="1"/>
      <c r="EQ53" s="1"/>
      <c r="ER53" s="1"/>
      <c r="ES53" s="1"/>
      <c r="ET53" s="1"/>
      <c r="EU53" s="1"/>
      <c r="EV53" s="1"/>
      <c r="EW53" s="1"/>
      <c r="FV53" s="132"/>
      <c r="FW53" s="132"/>
      <c r="FX53" s="132"/>
      <c r="FY53" s="132"/>
      <c r="FZ53" s="132"/>
      <c r="GA53" s="132"/>
      <c r="GB53" s="132"/>
      <c r="GC53" s="132"/>
      <c r="GD53" s="132"/>
      <c r="GZ53" s="1"/>
      <c r="HA53" s="1"/>
      <c r="HB53" s="1"/>
      <c r="HC53" s="1"/>
      <c r="HD53" s="1"/>
      <c r="HE53" s="1"/>
      <c r="HF53" s="1"/>
      <c r="HG53" s="1"/>
      <c r="HH53" s="1"/>
    </row>
    <row r="54" spans="53:216" ht="15.75" x14ac:dyDescent="0.25">
      <c r="BA54" s="1"/>
      <c r="BB54" s="1"/>
      <c r="BC54" s="1"/>
      <c r="BD54" s="1"/>
      <c r="BE54" s="1"/>
      <c r="BF54" s="1"/>
      <c r="BG54" s="1"/>
      <c r="BH54" s="1"/>
      <c r="BI54" s="1"/>
      <c r="EO54" s="1"/>
      <c r="EP54" s="1"/>
      <c r="EQ54" s="1"/>
      <c r="ER54" s="1"/>
      <c r="ES54" s="1"/>
      <c r="ET54" s="1"/>
      <c r="EU54" s="1"/>
      <c r="EV54" s="1"/>
      <c r="EW54" s="1"/>
      <c r="FV54" s="132"/>
      <c r="FW54" s="132"/>
      <c r="FX54" s="132"/>
      <c r="FY54" s="132"/>
      <c r="FZ54" s="132"/>
      <c r="GA54" s="132"/>
      <c r="GB54" s="132"/>
      <c r="GC54" s="132"/>
      <c r="GD54" s="132"/>
      <c r="GZ54" s="1"/>
      <c r="HA54" s="1"/>
      <c r="HB54" s="1"/>
      <c r="HC54" s="1"/>
      <c r="HD54" s="1"/>
      <c r="HE54" s="1"/>
      <c r="HF54" s="1"/>
      <c r="HG54" s="1"/>
      <c r="HH54" s="1"/>
    </row>
    <row r="55" spans="53:216" ht="15.75" x14ac:dyDescent="0.25">
      <c r="BA55" s="1"/>
      <c r="BB55" s="1"/>
      <c r="BC55" s="1"/>
      <c r="BD55" s="1"/>
      <c r="BE55" s="1"/>
      <c r="BF55" s="1"/>
      <c r="BG55" s="1"/>
      <c r="BH55" s="1"/>
      <c r="BI55" s="1"/>
      <c r="EO55" s="1"/>
      <c r="EP55" s="1"/>
      <c r="EQ55" s="1"/>
      <c r="ER55" s="1"/>
      <c r="ES55" s="1"/>
      <c r="ET55" s="1"/>
      <c r="EU55" s="1"/>
      <c r="EV55" s="1"/>
      <c r="EW55" s="1"/>
      <c r="FV55" s="132"/>
      <c r="FW55" s="132"/>
      <c r="FX55" s="132"/>
      <c r="FY55" s="132"/>
      <c r="FZ55" s="132"/>
      <c r="GA55" s="132"/>
      <c r="GB55" s="132"/>
      <c r="GC55" s="132"/>
      <c r="GD55" s="132"/>
    </row>
    <row r="56" spans="53:216" ht="15.75" x14ac:dyDescent="0.25">
      <c r="BA56" s="1"/>
      <c r="BB56" s="1"/>
      <c r="BC56" s="1"/>
      <c r="BD56" s="1"/>
      <c r="BE56" s="1"/>
      <c r="BF56" s="1"/>
      <c r="BG56" s="1"/>
      <c r="BH56" s="1"/>
      <c r="BI56" s="1"/>
      <c r="EO56" s="1"/>
      <c r="EP56" s="1"/>
      <c r="EQ56" s="1"/>
      <c r="ER56" s="1"/>
      <c r="ES56" s="1"/>
      <c r="ET56" s="1"/>
      <c r="EU56" s="1"/>
      <c r="EV56" s="1"/>
      <c r="EW56" s="1"/>
      <c r="FV56" s="132"/>
      <c r="FW56" s="132"/>
      <c r="FX56" s="132"/>
      <c r="FY56" s="132"/>
      <c r="FZ56" s="132"/>
      <c r="GA56" s="132"/>
      <c r="GB56" s="132"/>
      <c r="GC56" s="132"/>
      <c r="GD56" s="132"/>
    </row>
    <row r="57" spans="53:216" ht="15.75" x14ac:dyDescent="0.25">
      <c r="BA57" s="1"/>
      <c r="BB57" s="1"/>
      <c r="BC57" s="1"/>
      <c r="BD57" s="1"/>
      <c r="BE57" s="1"/>
      <c r="BF57" s="1"/>
      <c r="BG57" s="1"/>
      <c r="BH57" s="1"/>
      <c r="BI57" s="1"/>
      <c r="EO57" s="1"/>
      <c r="EP57" s="1"/>
      <c r="EQ57" s="1"/>
      <c r="ER57" s="1"/>
      <c r="ES57" s="1"/>
      <c r="ET57" s="1"/>
      <c r="EU57" s="1"/>
      <c r="EV57" s="1"/>
      <c r="EW57" s="1"/>
      <c r="FV57" s="132"/>
      <c r="FW57" s="132"/>
      <c r="FX57" s="132"/>
      <c r="FY57" s="132"/>
      <c r="FZ57" s="132"/>
      <c r="GA57" s="132"/>
      <c r="GB57" s="132"/>
      <c r="GC57" s="132"/>
      <c r="GD57" s="132"/>
    </row>
    <row r="58" spans="53:216" ht="15.75" x14ac:dyDescent="0.25">
      <c r="BA58" s="1"/>
      <c r="BB58" s="1"/>
      <c r="BC58" s="1"/>
      <c r="BD58" s="1"/>
      <c r="BE58" s="1"/>
      <c r="BF58" s="1"/>
      <c r="BG58" s="1"/>
      <c r="BH58" s="1"/>
      <c r="BI58" s="1"/>
      <c r="EO58" s="1"/>
      <c r="EP58" s="1"/>
      <c r="EQ58" s="1"/>
      <c r="ER58" s="1"/>
      <c r="ES58" s="1"/>
      <c r="ET58" s="1"/>
      <c r="EU58" s="1"/>
      <c r="EV58" s="1"/>
      <c r="EW58" s="1"/>
    </row>
    <row r="59" spans="53:216" ht="15.75" x14ac:dyDescent="0.25">
      <c r="BA59" s="1"/>
      <c r="BB59" s="1"/>
      <c r="BC59" s="1"/>
      <c r="BD59" s="1"/>
      <c r="BE59" s="1"/>
      <c r="BF59" s="1"/>
      <c r="BG59" s="1"/>
      <c r="BH59" s="1"/>
      <c r="BI59" s="1"/>
    </row>
    <row r="60" spans="53:216" ht="15.75" x14ac:dyDescent="0.25">
      <c r="BA60" s="1"/>
      <c r="BB60" s="1"/>
      <c r="BC60" s="1"/>
      <c r="BD60" s="1"/>
      <c r="BE60" s="1"/>
      <c r="BF60" s="1"/>
      <c r="BG60" s="1"/>
      <c r="BH60" s="1"/>
      <c r="BI60" s="1"/>
    </row>
  </sheetData>
  <mergeCells count="237">
    <mergeCell ref="CF20:CG20"/>
    <mergeCell ref="AS32:AV32"/>
    <mergeCell ref="AS33:AV33"/>
    <mergeCell ref="AS34:AV34"/>
    <mergeCell ref="AS35:AV35"/>
    <mergeCell ref="AS36:AV36"/>
    <mergeCell ref="AS37:AV37"/>
    <mergeCell ref="AS23:AV23"/>
    <mergeCell ref="AS24:AV24"/>
    <mergeCell ref="AS25:AV25"/>
    <mergeCell ref="AS26:AV26"/>
    <mergeCell ref="AS27:AV27"/>
    <mergeCell ref="AS28:AV28"/>
    <mergeCell ref="AS29:AV29"/>
    <mergeCell ref="AS30:AV30"/>
    <mergeCell ref="AS31:AV31"/>
    <mergeCell ref="BB29:BD29"/>
    <mergeCell ref="BF29:BH29"/>
    <mergeCell ref="BF23:BG23"/>
    <mergeCell ref="CF21:CG21"/>
    <mergeCell ref="BF19:BG20"/>
    <mergeCell ref="BH18:BH20"/>
    <mergeCell ref="BI18:BI20"/>
    <mergeCell ref="BC18:BG18"/>
    <mergeCell ref="EP21:EQ21"/>
    <mergeCell ref="EP22:EQ22"/>
    <mergeCell ref="FO22:FP22"/>
    <mergeCell ref="FQ15:FT16"/>
    <mergeCell ref="AS5:AV5"/>
    <mergeCell ref="AS6:AV6"/>
    <mergeCell ref="AS7:AV7"/>
    <mergeCell ref="AS8:AV8"/>
    <mergeCell ref="AS9:AV9"/>
    <mergeCell ref="AS10:AV10"/>
    <mergeCell ref="AS11:AV11"/>
    <mergeCell ref="AS12:AV12"/>
    <mergeCell ref="AS13:AV13"/>
    <mergeCell ref="AS14:AV14"/>
    <mergeCell ref="AS15:AV15"/>
    <mergeCell ref="AS16:AV16"/>
    <mergeCell ref="AS17:AV17"/>
    <mergeCell ref="AS18:AV18"/>
    <mergeCell ref="AS19:AV19"/>
    <mergeCell ref="AS20:AV20"/>
    <mergeCell ref="AS21:AV21"/>
    <mergeCell ref="AS22:AV22"/>
    <mergeCell ref="BF22:BG22"/>
    <mergeCell ref="CD16:CE17"/>
    <mergeCell ref="EP20:EQ20"/>
    <mergeCell ref="DL19:DN19"/>
    <mergeCell ref="CO10:CR10"/>
    <mergeCell ref="CX10:CY10"/>
    <mergeCell ref="CX20:CY20"/>
    <mergeCell ref="CX13:CY13"/>
    <mergeCell ref="CX14:CY14"/>
    <mergeCell ref="CX15:CY15"/>
    <mergeCell ref="CX16:CY16"/>
    <mergeCell ref="CX17:CY17"/>
    <mergeCell ref="DE19:DG19"/>
    <mergeCell ref="DH19:DH20"/>
    <mergeCell ref="DE20:DF20"/>
    <mergeCell ref="DI19:DK19"/>
    <mergeCell ref="FH19:FJ19"/>
    <mergeCell ref="FK16:FL16"/>
    <mergeCell ref="FG16:FJ16"/>
    <mergeCell ref="CC16:CC17"/>
    <mergeCell ref="CF16:CG17"/>
    <mergeCell ref="CH16:CI17"/>
    <mergeCell ref="CJ16:CJ17"/>
    <mergeCell ref="EY4:FA4"/>
    <mergeCell ref="EY5:FA5"/>
    <mergeCell ref="EY6:FA6"/>
    <mergeCell ref="EY7:FA7"/>
    <mergeCell ref="DX2:DY2"/>
    <mergeCell ref="DX3:DY3"/>
    <mergeCell ref="EP18:EQ18"/>
    <mergeCell ref="EP19:EQ19"/>
    <mergeCell ref="CX12:CY12"/>
    <mergeCell ref="CX8:CY8"/>
    <mergeCell ref="CX9:CY9"/>
    <mergeCell ref="BT17:BV17"/>
    <mergeCell ref="BT16:BW16"/>
    <mergeCell ref="BW17:BW18"/>
    <mergeCell ref="BX16:CA16"/>
    <mergeCell ref="BX17:BY18"/>
    <mergeCell ref="BZ17:BZ18"/>
    <mergeCell ref="CA17:CA18"/>
    <mergeCell ref="BT18:BU18"/>
    <mergeCell ref="CO4:CR4"/>
    <mergeCell ref="CX4:CY4"/>
    <mergeCell ref="CX19:CY19"/>
    <mergeCell ref="FK12:FL12"/>
    <mergeCell ref="GB15:GB17"/>
    <mergeCell ref="FX16:FY16"/>
    <mergeCell ref="FZ16:FZ17"/>
    <mergeCell ref="GA15:GA17"/>
    <mergeCell ref="FX15:FZ15"/>
    <mergeCell ref="FV15:FW15"/>
    <mergeCell ref="FV16:FV17"/>
    <mergeCell ref="FW16:FW17"/>
    <mergeCell ref="FU15:FU18"/>
    <mergeCell ref="FN15:FP16"/>
    <mergeCell ref="FR17:FR18"/>
    <mergeCell ref="FN17:FN18"/>
    <mergeCell ref="FO17:FP18"/>
    <mergeCell ref="FS17:FT17"/>
    <mergeCell ref="FQ17:FQ18"/>
    <mergeCell ref="BF24:BG24"/>
    <mergeCell ref="GU28:GV28"/>
    <mergeCell ref="GU29:GV29"/>
    <mergeCell ref="GU30:GV30"/>
    <mergeCell ref="GZ25:HA25"/>
    <mergeCell ref="HB25:HC26"/>
    <mergeCell ref="HD25:HD26"/>
    <mergeCell ref="HE25:HE26"/>
    <mergeCell ref="HF25:HF26"/>
    <mergeCell ref="HB27:HC27"/>
    <mergeCell ref="HB28:HC28"/>
    <mergeCell ref="HB29:HC29"/>
    <mergeCell ref="HB30:HC30"/>
    <mergeCell ref="GU26:GV27"/>
    <mergeCell ref="GW26:GW27"/>
    <mergeCell ref="CE26:CF26"/>
    <mergeCell ref="CI26:CJ26"/>
    <mergeCell ref="BV26:BW26"/>
    <mergeCell ref="BY26:BZ26"/>
    <mergeCell ref="DG29:DH29"/>
    <mergeCell ref="DJ29:DL29"/>
    <mergeCell ref="EP27:EQ27"/>
    <mergeCell ref="ES27:ET27"/>
    <mergeCell ref="GQ15:GQ17"/>
    <mergeCell ref="GK16:GL16"/>
    <mergeCell ref="GM16:GM17"/>
    <mergeCell ref="GS26:GS27"/>
    <mergeCell ref="GT26:GT27"/>
    <mergeCell ref="GI15:GI17"/>
    <mergeCell ref="GJ15:GJ17"/>
    <mergeCell ref="FH21:FJ21"/>
    <mergeCell ref="FH22:FJ22"/>
    <mergeCell ref="FH20:FJ20"/>
    <mergeCell ref="GK15:GM15"/>
    <mergeCell ref="GN15:GN17"/>
    <mergeCell ref="GO15:GO17"/>
    <mergeCell ref="GP15:GP17"/>
    <mergeCell ref="GD16:GE16"/>
    <mergeCell ref="GF16:GF17"/>
    <mergeCell ref="GD15:GF15"/>
    <mergeCell ref="GG15:GG17"/>
    <mergeCell ref="GH15:GH17"/>
    <mergeCell ref="FO21:FP21"/>
    <mergeCell ref="FO19:FP19"/>
    <mergeCell ref="FO20:FP20"/>
    <mergeCell ref="FH17:FJ17"/>
    <mergeCell ref="FH18:FJ18"/>
    <mergeCell ref="HU4:HW4"/>
    <mergeCell ref="HU3:HW3"/>
    <mergeCell ref="HP4:HR4"/>
    <mergeCell ref="HP3:HR3"/>
    <mergeCell ref="HL17:HL18"/>
    <mergeCell ref="HI19:HJ19"/>
    <mergeCell ref="HI20:HJ20"/>
    <mergeCell ref="HI21:HJ21"/>
    <mergeCell ref="A17:B17"/>
    <mergeCell ref="H17:I17"/>
    <mergeCell ref="C18:D18"/>
    <mergeCell ref="C17:G17"/>
    <mergeCell ref="BK9:BN9"/>
    <mergeCell ref="BF21:BG21"/>
    <mergeCell ref="BA18:BB19"/>
    <mergeCell ref="BC19:BE19"/>
    <mergeCell ref="BK4:BN4"/>
    <mergeCell ref="BK5:BN5"/>
    <mergeCell ref="BK6:BN6"/>
    <mergeCell ref="BK7:BN7"/>
    <mergeCell ref="BK8:BN8"/>
    <mergeCell ref="CX5:CY5"/>
    <mergeCell ref="CX6:CY6"/>
    <mergeCell ref="CX7:CY7"/>
    <mergeCell ref="AL17:AM18"/>
    <mergeCell ref="AL19:AM19"/>
    <mergeCell ref="CK16:CK17"/>
    <mergeCell ref="CL16:CL17"/>
    <mergeCell ref="CO5:CR5"/>
    <mergeCell ref="CO6:CR6"/>
    <mergeCell ref="CO7:CR7"/>
    <mergeCell ref="CO8:CR8"/>
    <mergeCell ref="CO9:CR9"/>
    <mergeCell ref="CF18:CG18"/>
    <mergeCell ref="CF19:CG19"/>
    <mergeCell ref="AA15:AB15"/>
    <mergeCell ref="W19:Y19"/>
    <mergeCell ref="AB19:AC19"/>
    <mergeCell ref="HQ2:HV2"/>
    <mergeCell ref="K19:L19"/>
    <mergeCell ref="K18:L18"/>
    <mergeCell ref="P16:R16"/>
    <mergeCell ref="P17:R17"/>
    <mergeCell ref="X9:Z9"/>
    <mergeCell ref="X8:AB8"/>
    <mergeCell ref="AC8:AD9"/>
    <mergeCell ref="AE8:AF10"/>
    <mergeCell ref="AS4:AV4"/>
    <mergeCell ref="BL15:BN15"/>
    <mergeCell ref="BL16:BN16"/>
    <mergeCell ref="BL17:BN17"/>
    <mergeCell ref="BL14:BN14"/>
    <mergeCell ref="HG17:HH17"/>
    <mergeCell ref="HI17:HJ18"/>
    <mergeCell ref="HK17:HK18"/>
    <mergeCell ref="CX18:CY18"/>
    <mergeCell ref="CX11:CY11"/>
    <mergeCell ref="AO16:AO18"/>
    <mergeCell ref="AI17:AK17"/>
    <mergeCell ref="L21:M21"/>
    <mergeCell ref="AL20:AM20"/>
    <mergeCell ref="AL21:AM21"/>
    <mergeCell ref="AL22:AM22"/>
    <mergeCell ref="AH27:AJ27"/>
    <mergeCell ref="AL27:AN27"/>
    <mergeCell ref="A1:I1"/>
    <mergeCell ref="AG16:AH17"/>
    <mergeCell ref="AI16:AM16"/>
    <mergeCell ref="AN16:AN18"/>
    <mergeCell ref="F18:G18"/>
    <mergeCell ref="X10:Y10"/>
    <mergeCell ref="AA9:AB10"/>
    <mergeCell ref="U10:W10"/>
    <mergeCell ref="T8:W9"/>
    <mergeCell ref="U11:W11"/>
    <mergeCell ref="U12:W12"/>
    <mergeCell ref="U13:W13"/>
    <mergeCell ref="U14:W14"/>
    <mergeCell ref="U15:W15"/>
    <mergeCell ref="AA11:AB11"/>
    <mergeCell ref="AA12:AB12"/>
    <mergeCell ref="AA13:AB13"/>
    <mergeCell ref="AA14:AB14"/>
  </mergeCells>
  <pageMargins left="0.16" right="0.1" top="0.3" bottom="0.32" header="0.19" footer="0.19"/>
  <pageSetup orientation="portrait" r:id="rId1"/>
  <ignoredErrors>
    <ignoredError sqref="BV5 BZ5 GN5 HC8 BK15:BK17 BJ5:BJ9 CN5:CN10 CW5:CW20 EX5:EX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CA1A-7E83-46C4-8609-508395701944}">
  <dimension ref="A2:Y26"/>
  <sheetViews>
    <sheetView topLeftCell="J14" workbookViewId="0">
      <selection activeCell="L25" sqref="L25"/>
    </sheetView>
  </sheetViews>
  <sheetFormatPr baseColWidth="10" defaultRowHeight="15" x14ac:dyDescent="0.25"/>
  <cols>
    <col min="1" max="1" width="6.5703125" customWidth="1"/>
    <col min="2" max="2" width="8" customWidth="1"/>
    <col min="3" max="3" width="16.42578125" customWidth="1"/>
    <col min="5" max="5" width="12.28515625" customWidth="1"/>
    <col min="6" max="6" width="14.85546875" customWidth="1"/>
    <col min="7" max="7" width="13.5703125" bestFit="1" customWidth="1"/>
    <col min="8" max="8" width="12" customWidth="1"/>
    <col min="21" max="21" width="12.42578125" customWidth="1"/>
    <col min="24" max="24" width="10.5703125" customWidth="1"/>
  </cols>
  <sheetData>
    <row r="2" spans="1:25" ht="18" x14ac:dyDescent="0.25">
      <c r="A2" s="73" t="s">
        <v>222</v>
      </c>
      <c r="N2" s="74" t="s">
        <v>223</v>
      </c>
      <c r="O2" s="75"/>
      <c r="P2" s="75"/>
      <c r="Q2" s="75"/>
      <c r="R2" s="75"/>
      <c r="S2" s="75"/>
      <c r="T2" s="75"/>
      <c r="U2" s="75"/>
      <c r="V2" s="75"/>
    </row>
    <row r="3" spans="1:25" ht="18" x14ac:dyDescent="0.25">
      <c r="A3" s="73"/>
      <c r="B3" s="76"/>
      <c r="C3" s="76"/>
      <c r="D3" s="76"/>
      <c r="E3" s="76"/>
      <c r="F3" s="76"/>
    </row>
    <row r="4" spans="1:25" ht="15.75" x14ac:dyDescent="0.25">
      <c r="A4" s="100" t="s">
        <v>254</v>
      </c>
      <c r="B4" s="99"/>
      <c r="C4" s="100"/>
      <c r="D4" s="100"/>
      <c r="E4" s="101"/>
      <c r="F4" s="101" t="s">
        <v>257</v>
      </c>
      <c r="G4" s="2">
        <f>'Formatos Inventarios y balances'!DE3</f>
        <v>2024</v>
      </c>
    </row>
    <row r="5" spans="1:25" ht="15.75" x14ac:dyDescent="0.25">
      <c r="A5" s="100" t="s">
        <v>255</v>
      </c>
      <c r="B5" s="100"/>
      <c r="C5" s="100"/>
      <c r="D5" s="100"/>
      <c r="E5" s="101"/>
      <c r="F5" s="101" t="s">
        <v>257</v>
      </c>
      <c r="G5" s="1">
        <f>'Formatos Inventarios y balances'!BE4</f>
        <v>20472594321</v>
      </c>
    </row>
    <row r="6" spans="1:25" ht="15.75" x14ac:dyDescent="0.25">
      <c r="A6" s="100" t="s">
        <v>621</v>
      </c>
      <c r="B6" s="102"/>
      <c r="C6" s="102"/>
      <c r="D6" s="102"/>
      <c r="E6" s="100"/>
      <c r="F6" s="100"/>
      <c r="G6" s="2" t="str">
        <f>'Formatos Inventarios y balances'!BB4</f>
        <v>Horizonte S.A.</v>
      </c>
    </row>
    <row r="7" spans="1:25" ht="15.75" x14ac:dyDescent="0.25">
      <c r="A7" s="100" t="s">
        <v>256</v>
      </c>
      <c r="B7" s="102"/>
      <c r="C7" s="102"/>
      <c r="D7" s="100"/>
      <c r="E7" s="101"/>
      <c r="F7" s="101" t="s">
        <v>257</v>
      </c>
      <c r="G7" s="2" t="str">
        <f>'Formatos Inventarios y balances'!EJ7</f>
        <v>linea recta</v>
      </c>
    </row>
    <row r="8" spans="1:25" x14ac:dyDescent="0.25">
      <c r="A8" s="78"/>
      <c r="B8" s="79"/>
      <c r="C8" s="77"/>
      <c r="D8" s="77"/>
      <c r="E8" s="77"/>
      <c r="F8" s="77"/>
    </row>
    <row r="9" spans="1:25" x14ac:dyDescent="0.25">
      <c r="A9" s="391" t="s">
        <v>224</v>
      </c>
      <c r="B9" s="391" t="s">
        <v>225</v>
      </c>
      <c r="C9" s="406" t="s">
        <v>226</v>
      </c>
      <c r="D9" s="407"/>
      <c r="E9" s="407"/>
      <c r="F9" s="408"/>
      <c r="G9" s="391" t="s">
        <v>227</v>
      </c>
      <c r="H9" s="403" t="s">
        <v>228</v>
      </c>
      <c r="I9" s="405"/>
      <c r="J9" s="403" t="s">
        <v>229</v>
      </c>
      <c r="K9" s="405"/>
      <c r="L9" s="391" t="s">
        <v>230</v>
      </c>
      <c r="M9" s="391" t="s">
        <v>231</v>
      </c>
      <c r="N9" s="391" t="s">
        <v>232</v>
      </c>
      <c r="O9" s="391" t="s">
        <v>233</v>
      </c>
      <c r="P9" s="403" t="s">
        <v>184</v>
      </c>
      <c r="Q9" s="404"/>
      <c r="R9" s="391" t="s">
        <v>234</v>
      </c>
      <c r="S9" s="391" t="s">
        <v>235</v>
      </c>
      <c r="T9" s="391" t="s">
        <v>236</v>
      </c>
      <c r="U9" s="391" t="s">
        <v>237</v>
      </c>
      <c r="V9" s="391" t="s">
        <v>238</v>
      </c>
      <c r="W9" s="400" t="s">
        <v>239</v>
      </c>
      <c r="X9" s="390" t="s">
        <v>240</v>
      </c>
      <c r="Y9" s="390" t="s">
        <v>241</v>
      </c>
    </row>
    <row r="10" spans="1:25" x14ac:dyDescent="0.25">
      <c r="A10" s="401"/>
      <c r="B10" s="401"/>
      <c r="C10" s="391" t="s">
        <v>242</v>
      </c>
      <c r="D10" s="391" t="s">
        <v>243</v>
      </c>
      <c r="E10" s="391" t="s">
        <v>244</v>
      </c>
      <c r="F10" s="391" t="s">
        <v>245</v>
      </c>
      <c r="G10" s="392"/>
      <c r="H10" s="391" t="s">
        <v>246</v>
      </c>
      <c r="I10" s="391" t="s">
        <v>247</v>
      </c>
      <c r="J10" s="391" t="s">
        <v>248</v>
      </c>
      <c r="K10" s="391" t="s">
        <v>249</v>
      </c>
      <c r="L10" s="401"/>
      <c r="M10" s="401"/>
      <c r="N10" s="392"/>
      <c r="O10" s="392"/>
      <c r="P10" s="391" t="s">
        <v>250</v>
      </c>
      <c r="Q10" s="391" t="s">
        <v>251</v>
      </c>
      <c r="R10" s="394"/>
      <c r="S10" s="394"/>
      <c r="T10" s="392"/>
      <c r="U10" s="394"/>
      <c r="V10" s="394"/>
      <c r="W10" s="398"/>
      <c r="X10" s="390"/>
      <c r="Y10" s="390"/>
    </row>
    <row r="11" spans="1:25" x14ac:dyDescent="0.25">
      <c r="A11" s="401"/>
      <c r="B11" s="401"/>
      <c r="C11" s="392"/>
      <c r="D11" s="394"/>
      <c r="E11" s="394"/>
      <c r="F11" s="396"/>
      <c r="G11" s="392"/>
      <c r="H11" s="398"/>
      <c r="I11" s="398"/>
      <c r="J11" s="398"/>
      <c r="K11" s="398"/>
      <c r="L11" s="401"/>
      <c r="M11" s="401"/>
      <c r="N11" s="392"/>
      <c r="O11" s="392"/>
      <c r="P11" s="392"/>
      <c r="Q11" s="394"/>
      <c r="R11" s="394"/>
      <c r="S11" s="394"/>
      <c r="T11" s="392"/>
      <c r="U11" s="394"/>
      <c r="V11" s="394"/>
      <c r="W11" s="398"/>
      <c r="X11" s="390"/>
      <c r="Y11" s="390"/>
    </row>
    <row r="12" spans="1:25" x14ac:dyDescent="0.25">
      <c r="A12" s="402"/>
      <c r="B12" s="402"/>
      <c r="C12" s="393"/>
      <c r="D12" s="395"/>
      <c r="E12" s="395"/>
      <c r="F12" s="397"/>
      <c r="G12" s="393"/>
      <c r="H12" s="399"/>
      <c r="I12" s="399"/>
      <c r="J12" s="399"/>
      <c r="K12" s="399"/>
      <c r="L12" s="402"/>
      <c r="M12" s="402"/>
      <c r="N12" s="393"/>
      <c r="O12" s="393"/>
      <c r="P12" s="393"/>
      <c r="Q12" s="395"/>
      <c r="R12" s="395"/>
      <c r="S12" s="395"/>
      <c r="T12" s="393"/>
      <c r="U12" s="395"/>
      <c r="V12" s="395"/>
      <c r="W12" s="399"/>
      <c r="X12" s="390"/>
      <c r="Y12" s="390"/>
    </row>
    <row r="13" spans="1:25" x14ac:dyDescent="0.25">
      <c r="A13" s="103" t="s">
        <v>36</v>
      </c>
      <c r="B13" s="80">
        <v>33411</v>
      </c>
      <c r="C13" s="81" t="str">
        <f>'Formatos Inventarios y balances'!DP5</f>
        <v>camión</v>
      </c>
      <c r="D13" s="80" t="str">
        <f>'Formatos Inventarios y balances'!DQ5</f>
        <v>Volvo</v>
      </c>
      <c r="E13" s="80">
        <f>'Formatos Inventarios y balances'!DU5</f>
        <v>2019</v>
      </c>
      <c r="F13" s="80" t="str">
        <f>'Formatos Inventarios y balances'!DW5</f>
        <v>AO-2457</v>
      </c>
      <c r="G13" s="83">
        <f>'Formatos Inventarios y balances'!DS5</f>
        <v>55000</v>
      </c>
      <c r="H13" s="82"/>
      <c r="I13" s="84">
        <f>'Formatos Inventarios y balances'!DS8+'Formatos Inventarios y balances'!DW8</f>
        <v>24200</v>
      </c>
      <c r="J13" s="84">
        <f>'Formatos Inventarios y balances'!DZ4</f>
        <v>-16200</v>
      </c>
      <c r="K13" s="84">
        <f>-'Formatos Inventarios y balances'!EA5</f>
        <v>-18753.333333333332</v>
      </c>
      <c r="L13" s="68">
        <f>G13+H13+I13+J13+K13</f>
        <v>44246.666666666672</v>
      </c>
      <c r="M13" s="295"/>
      <c r="N13" s="241">
        <f>'Formatos Inventarios y balances'!DQ6</f>
        <v>44044</v>
      </c>
      <c r="O13" s="241">
        <f>N13</f>
        <v>44044</v>
      </c>
      <c r="P13" s="80" t="str">
        <f>'Formatos Inventarios y balances'!DR11</f>
        <v>línea recta</v>
      </c>
      <c r="Q13" s="82"/>
      <c r="R13" s="85">
        <f>'Formatos Inventarios y balances'!DS7</f>
        <v>0.25</v>
      </c>
      <c r="S13" s="84">
        <f>'Formatos Inventarios y balances'!EA5</f>
        <v>18753.333333333332</v>
      </c>
      <c r="T13" s="84">
        <f>'Formatos Inventarios y balances'!EA18</f>
        <v>11061.666666666668</v>
      </c>
      <c r="U13" s="82"/>
      <c r="V13" s="297"/>
      <c r="W13" s="68">
        <f>T13+S13</f>
        <v>29815</v>
      </c>
      <c r="X13" s="86"/>
      <c r="Y13" s="68">
        <f>W13</f>
        <v>29815</v>
      </c>
    </row>
    <row r="14" spans="1:25" x14ac:dyDescent="0.25">
      <c r="A14" s="120" t="s">
        <v>37</v>
      </c>
      <c r="B14" s="42">
        <v>33511</v>
      </c>
      <c r="C14" s="81" t="str">
        <f>'Formatos Inventarios y balances'!DY21</f>
        <v>muebles y enseres</v>
      </c>
      <c r="D14" s="42"/>
      <c r="E14" s="86"/>
      <c r="F14" s="86"/>
      <c r="G14" s="87">
        <f>'Formatos Inventarios y balances'!EA21</f>
        <v>4900</v>
      </c>
      <c r="H14" s="86"/>
      <c r="I14" s="86"/>
      <c r="J14" s="86"/>
      <c r="K14" s="86"/>
      <c r="L14" s="68">
        <f>G14+H14+I14+J14+K14</f>
        <v>4900</v>
      </c>
      <c r="M14" s="296"/>
      <c r="N14" s="88">
        <f>'Formatos Inventarios y balances'!EC21</f>
        <v>44228</v>
      </c>
      <c r="O14" s="88">
        <f>N14</f>
        <v>44228</v>
      </c>
      <c r="P14" s="80" t="str">
        <f>'Formatos Inventarios y balances'!DR11</f>
        <v>línea recta</v>
      </c>
      <c r="Q14" s="86"/>
      <c r="R14" s="85">
        <f>'Formatos Inventarios y balances'!EC22</f>
        <v>0.1</v>
      </c>
      <c r="S14" s="89">
        <f>'Formatos Inventarios y balances'!ED31+'Formatos Inventarios y balances'!ED32</f>
        <v>939.16666666666674</v>
      </c>
      <c r="T14" s="68">
        <f>'Formatos Inventarios y balances'!DZ27</f>
        <v>490</v>
      </c>
      <c r="U14" s="86"/>
      <c r="V14" s="68"/>
      <c r="W14" s="68">
        <f>S14+T14</f>
        <v>1429.1666666666667</v>
      </c>
      <c r="X14" s="86"/>
      <c r="Y14" s="68">
        <f>W14</f>
        <v>1429.1666666666667</v>
      </c>
    </row>
    <row r="15" spans="1:25" x14ac:dyDescent="0.25">
      <c r="A15" s="103" t="s">
        <v>95</v>
      </c>
      <c r="B15" s="42">
        <v>33611</v>
      </c>
      <c r="C15" s="81" t="str">
        <f>'Formatos Inventarios y balances'!DY36</f>
        <v>computadora</v>
      </c>
      <c r="D15" s="42" t="str">
        <f>'Formatos Inventarios y balances'!DZ36</f>
        <v>Samsung</v>
      </c>
      <c r="E15" s="42" t="str">
        <f>'Formatos Inventarios y balances'!ED36</f>
        <v>AS-45</v>
      </c>
      <c r="F15" s="42">
        <f>'Formatos Inventarios y balances'!DY37</f>
        <v>467</v>
      </c>
      <c r="G15" s="242">
        <f>'Formatos Inventarios y balances'!EB36</f>
        <v>2900</v>
      </c>
      <c r="H15" s="86"/>
      <c r="I15" s="86"/>
      <c r="J15" s="86"/>
      <c r="K15" s="86"/>
      <c r="L15" s="68">
        <f>G15+H15+J15+K15</f>
        <v>2900</v>
      </c>
      <c r="M15" s="296"/>
      <c r="N15" s="88">
        <f>'Formatos Inventarios y balances'!EA37</f>
        <v>45078</v>
      </c>
      <c r="O15" s="88">
        <f>N15</f>
        <v>45078</v>
      </c>
      <c r="P15" s="80" t="str">
        <f>'Formatos Inventarios y balances'!DR11</f>
        <v>línea recta</v>
      </c>
      <c r="Q15" s="86"/>
      <c r="R15" s="85">
        <f>'Formatos Inventarios y balances'!EC38</f>
        <v>0.25</v>
      </c>
      <c r="S15" s="89"/>
      <c r="T15" s="68">
        <f>'Formatos Inventarios y balances'!ED43</f>
        <v>422.91666666666663</v>
      </c>
      <c r="U15" s="86"/>
      <c r="V15" s="68"/>
      <c r="W15" s="68">
        <f>S15+T15</f>
        <v>422.91666666666663</v>
      </c>
      <c r="X15" s="86"/>
      <c r="Y15" s="68">
        <f>W15</f>
        <v>422.91666666666663</v>
      </c>
    </row>
    <row r="16" spans="1:25" x14ac:dyDescent="0.25">
      <c r="A16" s="120" t="s">
        <v>97</v>
      </c>
      <c r="B16" s="42">
        <v>33611</v>
      </c>
      <c r="C16" s="90" t="str">
        <f>'Formatos Inventarios y balances'!EG2</f>
        <v>impresora</v>
      </c>
      <c r="D16" s="42" t="str">
        <f>'Formatos Inventarios y balances'!EH5</f>
        <v>HP</v>
      </c>
      <c r="E16" s="86" t="str">
        <f>'Formatos Inventarios y balances'!EJ5</f>
        <v>Laserjet 1020</v>
      </c>
      <c r="F16" s="86"/>
      <c r="G16" s="242">
        <f>'Formatos Inventarios y balances'!EK2</f>
        <v>1500</v>
      </c>
      <c r="H16" s="86"/>
      <c r="I16" s="86"/>
      <c r="J16" s="68">
        <f>-'Formatos Inventarios y balances'!EK2</f>
        <v>-1500</v>
      </c>
      <c r="K16" s="86"/>
      <c r="L16" s="68">
        <f>G16+H16+I16+J16+K16</f>
        <v>0</v>
      </c>
      <c r="M16" s="296"/>
      <c r="N16" s="88">
        <f>'Formatos Inventarios y balances'!EI2</f>
        <v>44562</v>
      </c>
      <c r="O16" s="88">
        <f>N16</f>
        <v>44562</v>
      </c>
      <c r="P16" s="80" t="str">
        <f>'Formatos Inventarios y balances'!DR11</f>
        <v>línea recta</v>
      </c>
      <c r="Q16" s="86"/>
      <c r="R16" s="85">
        <f>'Formatos Inventarios y balances'!EL3</f>
        <v>0.25</v>
      </c>
      <c r="S16" s="89">
        <f>'Formatos Inventarios y balances'!EI9</f>
        <v>375</v>
      </c>
      <c r="T16" s="68">
        <f>'Formatos Inventarios y balances'!EM15</f>
        <v>281.25</v>
      </c>
      <c r="U16" s="91">
        <f>-'Formatos Inventarios y balances'!EM16</f>
        <v>-656.25</v>
      </c>
      <c r="V16" s="68"/>
      <c r="W16" s="68">
        <f>S16+T16+U16</f>
        <v>0</v>
      </c>
      <c r="X16" s="86"/>
      <c r="Y16" s="68">
        <f>W16</f>
        <v>0</v>
      </c>
    </row>
    <row r="17" spans="1:25" x14ac:dyDescent="0.25">
      <c r="A17" s="92"/>
      <c r="B17" s="42"/>
      <c r="C17" s="90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8"/>
      <c r="O17" s="88"/>
      <c r="P17" s="93"/>
      <c r="Q17" s="86"/>
      <c r="R17" s="85"/>
      <c r="S17" s="43"/>
      <c r="T17" s="86"/>
      <c r="U17" s="86"/>
      <c r="V17" s="86"/>
      <c r="W17" s="86"/>
      <c r="X17" s="86"/>
      <c r="Y17" s="86"/>
    </row>
    <row r="18" spans="1:25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spans="1:25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</row>
    <row r="20" spans="1:25" x14ac:dyDescent="0.25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</row>
    <row r="21" spans="1:25" x14ac:dyDescent="0.2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</row>
    <row r="22" spans="1:25" x14ac:dyDescent="0.2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</row>
    <row r="23" spans="1:25" x14ac:dyDescent="0.2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</row>
    <row r="24" spans="1:25" x14ac:dyDescent="0.25">
      <c r="A24" s="94"/>
      <c r="B24" s="94"/>
      <c r="C24" s="94"/>
      <c r="D24" s="94"/>
      <c r="E24" s="94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</row>
    <row r="25" spans="1:25" ht="15.75" thickBot="1" x14ac:dyDescent="0.3">
      <c r="A25" s="95"/>
      <c r="B25" s="95"/>
      <c r="C25" s="95"/>
      <c r="D25" s="388" t="s">
        <v>252</v>
      </c>
      <c r="E25" s="388"/>
      <c r="F25" s="389"/>
      <c r="G25" s="302">
        <f>SUM(G13:G24)</f>
        <v>64300</v>
      </c>
      <c r="H25" s="303"/>
      <c r="I25" s="302">
        <f>SUM(I13:I24)</f>
        <v>24200</v>
      </c>
      <c r="J25" s="302">
        <f>SUM(J13:J24)</f>
        <v>-17700</v>
      </c>
      <c r="K25" s="302"/>
      <c r="L25" s="302">
        <f>SUM(L13:L24)</f>
        <v>52046.666666666672</v>
      </c>
      <c r="M25" s="96"/>
      <c r="N25" s="97"/>
      <c r="O25" s="97"/>
      <c r="P25" s="97"/>
      <c r="Q25" s="97"/>
      <c r="R25" s="97"/>
      <c r="S25" s="302">
        <f>SUM(S13:S24)</f>
        <v>20067.5</v>
      </c>
      <c r="T25" s="302">
        <f>SUM(T13:T24)</f>
        <v>12255.833333333334</v>
      </c>
      <c r="U25" s="302">
        <f>SUM(U13:U24)</f>
        <v>-656.25</v>
      </c>
      <c r="V25" s="303"/>
      <c r="W25" s="302">
        <f>SUM(W13:W24)</f>
        <v>31667.083333333336</v>
      </c>
      <c r="X25" s="303"/>
      <c r="Y25" s="302">
        <f>SUM(Y13:Y24)</f>
        <v>31667.083333333336</v>
      </c>
    </row>
    <row r="26" spans="1:25" ht="15.75" thickTop="1" x14ac:dyDescent="0.25"/>
  </sheetData>
  <mergeCells count="30">
    <mergeCell ref="J9:K9"/>
    <mergeCell ref="A9:A12"/>
    <mergeCell ref="B9:B12"/>
    <mergeCell ref="C9:F9"/>
    <mergeCell ref="G9:G12"/>
    <mergeCell ref="H9:I9"/>
    <mergeCell ref="X9:X12"/>
    <mergeCell ref="L9:L12"/>
    <mergeCell ref="M9:M12"/>
    <mergeCell ref="N9:N12"/>
    <mergeCell ref="O9:O12"/>
    <mergeCell ref="P9:Q9"/>
    <mergeCell ref="R9:R12"/>
    <mergeCell ref="Q10:Q12"/>
    <mergeCell ref="D25:F25"/>
    <mergeCell ref="Y9:Y12"/>
    <mergeCell ref="C10:C12"/>
    <mergeCell ref="D10:D12"/>
    <mergeCell ref="E10:E12"/>
    <mergeCell ref="F10:F12"/>
    <mergeCell ref="H10:H12"/>
    <mergeCell ref="I10:I12"/>
    <mergeCell ref="J10:J12"/>
    <mergeCell ref="K10:K12"/>
    <mergeCell ref="P10:P12"/>
    <mergeCell ref="S9:S12"/>
    <mergeCell ref="T9:T12"/>
    <mergeCell ref="U9:U12"/>
    <mergeCell ref="V9:V12"/>
    <mergeCell ref="W9:W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17FA-F1FA-4C51-B617-11E54D904294}">
  <dimension ref="A1:I49"/>
  <sheetViews>
    <sheetView view="pageLayout" topLeftCell="A34" zoomScaleNormal="100" workbookViewId="0">
      <selection activeCell="H10" sqref="H10"/>
    </sheetView>
  </sheetViews>
  <sheetFormatPr baseColWidth="10" defaultRowHeight="15" x14ac:dyDescent="0.25"/>
  <cols>
    <col min="7" max="7" width="12.140625" customWidth="1"/>
    <col min="8" max="8" width="11.42578125" customWidth="1"/>
    <col min="9" max="9" width="10.28515625" customWidth="1"/>
  </cols>
  <sheetData>
    <row r="1" spans="1:7" ht="15.75" x14ac:dyDescent="0.25">
      <c r="A1" s="1"/>
      <c r="B1" s="1"/>
      <c r="C1" s="1"/>
      <c r="D1" s="1"/>
      <c r="E1" s="1"/>
      <c r="F1" s="1"/>
      <c r="G1" s="1"/>
    </row>
    <row r="2" spans="1:7" ht="15.75" x14ac:dyDescent="0.25">
      <c r="A2" s="1"/>
      <c r="B2" s="1"/>
      <c r="C2" s="1"/>
      <c r="D2" s="1"/>
      <c r="E2" s="1"/>
      <c r="F2" s="1"/>
      <c r="G2" s="1"/>
    </row>
    <row r="3" spans="1:7" ht="15.75" x14ac:dyDescent="0.25">
      <c r="A3" s="5" t="s">
        <v>596</v>
      </c>
      <c r="B3" s="1"/>
      <c r="C3" s="1"/>
      <c r="D3" s="1"/>
      <c r="E3" s="1"/>
      <c r="F3" s="1"/>
      <c r="G3" s="1"/>
    </row>
    <row r="4" spans="1:7" ht="15.75" x14ac:dyDescent="0.25">
      <c r="A4" s="1" t="s">
        <v>597</v>
      </c>
      <c r="B4" s="1"/>
      <c r="C4" s="1"/>
      <c r="D4" s="1"/>
      <c r="E4" s="1"/>
      <c r="F4" s="1"/>
      <c r="G4" s="1"/>
    </row>
    <row r="5" spans="1:7" ht="15.75" x14ac:dyDescent="0.25">
      <c r="A5" s="1" t="s">
        <v>595</v>
      </c>
      <c r="B5" s="1"/>
      <c r="C5" s="1"/>
      <c r="D5" s="1"/>
      <c r="E5" s="1"/>
      <c r="F5" s="1"/>
      <c r="G5" s="1"/>
    </row>
    <row r="6" spans="1:7" ht="15.75" x14ac:dyDescent="0.25">
      <c r="A6" s="1" t="s">
        <v>598</v>
      </c>
      <c r="B6" s="1"/>
      <c r="C6" s="1"/>
      <c r="D6" s="1"/>
      <c r="E6" s="1"/>
      <c r="F6" s="1"/>
      <c r="G6" s="1"/>
    </row>
    <row r="7" spans="1:7" ht="15.75" x14ac:dyDescent="0.25">
      <c r="A7" s="1" t="s">
        <v>599</v>
      </c>
      <c r="B7" s="1"/>
      <c r="C7" s="1"/>
      <c r="D7" s="1"/>
      <c r="E7" s="1"/>
      <c r="F7" s="1"/>
      <c r="G7" s="1"/>
    </row>
    <row r="8" spans="1:7" ht="15.75" x14ac:dyDescent="0.25">
      <c r="A8" s="1"/>
      <c r="B8" s="1"/>
      <c r="C8" s="1"/>
      <c r="D8" s="1"/>
      <c r="E8" s="1"/>
      <c r="F8" s="1"/>
      <c r="G8" s="1"/>
    </row>
    <row r="9" spans="1:7" ht="15.75" x14ac:dyDescent="0.25">
      <c r="A9" s="1"/>
      <c r="B9" s="409" t="s">
        <v>600</v>
      </c>
      <c r="C9" s="409"/>
      <c r="D9" s="409"/>
      <c r="E9" s="410" t="s">
        <v>604</v>
      </c>
      <c r="F9" s="410"/>
      <c r="G9" s="410"/>
    </row>
    <row r="10" spans="1:7" ht="15.75" x14ac:dyDescent="0.25">
      <c r="A10" s="1"/>
      <c r="B10" s="412" t="s">
        <v>601</v>
      </c>
      <c r="C10" s="412"/>
      <c r="D10" s="412"/>
      <c r="E10" s="411" t="s">
        <v>602</v>
      </c>
      <c r="F10" s="411"/>
      <c r="G10" s="411"/>
    </row>
    <row r="11" spans="1:7" ht="15.75" x14ac:dyDescent="0.25">
      <c r="A11" s="1"/>
      <c r="B11" s="412"/>
      <c r="C11" s="412"/>
      <c r="D11" s="412"/>
      <c r="E11" s="411"/>
      <c r="F11" s="411"/>
      <c r="G11" s="411"/>
    </row>
    <row r="12" spans="1:7" ht="15.75" x14ac:dyDescent="0.25">
      <c r="A12" s="1"/>
      <c r="B12" s="412"/>
      <c r="C12" s="412"/>
      <c r="D12" s="412"/>
      <c r="E12" s="411" t="s">
        <v>603</v>
      </c>
      <c r="F12" s="411"/>
      <c r="G12" s="411"/>
    </row>
    <row r="13" spans="1:7" ht="15.75" x14ac:dyDescent="0.25">
      <c r="A13" s="1"/>
      <c r="B13" s="412"/>
      <c r="C13" s="412"/>
      <c r="D13" s="412"/>
      <c r="E13" s="411"/>
      <c r="F13" s="411"/>
      <c r="G13" s="411"/>
    </row>
    <row r="14" spans="1:7" ht="15.75" x14ac:dyDescent="0.25">
      <c r="A14" s="1"/>
      <c r="B14" s="1"/>
      <c r="C14" s="1"/>
      <c r="D14" s="1"/>
      <c r="E14" s="1"/>
      <c r="F14" s="1"/>
      <c r="G14" s="1"/>
    </row>
    <row r="15" spans="1:7" ht="15.75" x14ac:dyDescent="0.25">
      <c r="A15" s="1" t="s">
        <v>605</v>
      </c>
      <c r="B15" s="1"/>
      <c r="C15" s="1"/>
      <c r="D15" s="1"/>
      <c r="E15" s="1"/>
      <c r="F15" s="1"/>
      <c r="G15" s="1"/>
    </row>
    <row r="16" spans="1:7" ht="15.75" x14ac:dyDescent="0.25">
      <c r="A16" s="1" t="s">
        <v>606</v>
      </c>
      <c r="B16" s="1"/>
      <c r="C16" s="1"/>
      <c r="D16" s="1"/>
      <c r="E16" s="1"/>
      <c r="F16" s="1"/>
      <c r="G16" s="1"/>
    </row>
    <row r="17" spans="1:7" ht="15.75" x14ac:dyDescent="0.25">
      <c r="A17" s="1" t="s">
        <v>607</v>
      </c>
      <c r="B17" s="1"/>
      <c r="C17" s="1"/>
      <c r="D17" s="1"/>
      <c r="E17" s="1"/>
      <c r="F17" s="1"/>
      <c r="G17" s="1"/>
    </row>
    <row r="18" spans="1:7" ht="15.75" x14ac:dyDescent="0.25">
      <c r="A18" s="1" t="s">
        <v>608</v>
      </c>
      <c r="B18" s="1"/>
      <c r="C18" s="1"/>
      <c r="D18" s="1"/>
      <c r="E18" s="1"/>
      <c r="F18" s="1"/>
      <c r="G18" s="1"/>
    </row>
    <row r="19" spans="1:7" ht="15.75" x14ac:dyDescent="0.25">
      <c r="A19" s="1" t="s">
        <v>609</v>
      </c>
      <c r="B19" s="1"/>
      <c r="C19" s="1"/>
      <c r="D19" s="1"/>
      <c r="E19" s="1"/>
      <c r="F19" s="1"/>
      <c r="G19" s="1"/>
    </row>
    <row r="20" spans="1:7" ht="15.75" x14ac:dyDescent="0.25">
      <c r="A20" s="1"/>
      <c r="B20" s="1"/>
      <c r="C20" s="1"/>
      <c r="D20" s="1"/>
      <c r="E20" s="1"/>
      <c r="F20" s="1"/>
      <c r="G20" s="1"/>
    </row>
    <row r="21" spans="1:7" ht="15.75" x14ac:dyDescent="0.25">
      <c r="A21" s="1"/>
      <c r="B21" s="409" t="s">
        <v>600</v>
      </c>
      <c r="C21" s="409"/>
      <c r="D21" s="409"/>
      <c r="E21" s="410" t="s">
        <v>604</v>
      </c>
      <c r="F21" s="410"/>
      <c r="G21" s="410"/>
    </row>
    <row r="22" spans="1:7" ht="15.75" x14ac:dyDescent="0.25">
      <c r="A22" s="1"/>
      <c r="B22" s="413" t="s">
        <v>610</v>
      </c>
      <c r="C22" s="413"/>
      <c r="D22" s="413"/>
      <c r="E22" s="414" t="s">
        <v>612</v>
      </c>
      <c r="F22" s="414"/>
      <c r="G22" s="414"/>
    </row>
    <row r="23" spans="1:7" ht="15.75" x14ac:dyDescent="0.25">
      <c r="A23" s="1"/>
      <c r="B23" s="413"/>
      <c r="C23" s="413"/>
      <c r="D23" s="413"/>
      <c r="E23" s="414"/>
      <c r="F23" s="414"/>
      <c r="G23" s="414"/>
    </row>
    <row r="24" spans="1:7" ht="15.75" x14ac:dyDescent="0.25">
      <c r="A24" s="1"/>
      <c r="B24" s="413"/>
      <c r="C24" s="413"/>
      <c r="D24" s="413"/>
      <c r="E24" s="414" t="s">
        <v>611</v>
      </c>
      <c r="F24" s="414"/>
      <c r="G24" s="414"/>
    </row>
    <row r="25" spans="1:7" ht="15.75" x14ac:dyDescent="0.25">
      <c r="A25" s="1"/>
      <c r="B25" s="413"/>
      <c r="C25" s="413"/>
      <c r="D25" s="413"/>
      <c r="E25" s="414"/>
      <c r="F25" s="414"/>
      <c r="G25" s="414"/>
    </row>
    <row r="26" spans="1:7" ht="15.75" x14ac:dyDescent="0.25">
      <c r="A26" s="1"/>
      <c r="B26" s="1"/>
      <c r="C26" s="1"/>
      <c r="D26" s="1"/>
      <c r="E26" s="1"/>
      <c r="F26" s="1"/>
      <c r="G26" s="1"/>
    </row>
    <row r="27" spans="1:7" ht="15.75" x14ac:dyDescent="0.25">
      <c r="A27" s="1" t="s">
        <v>613</v>
      </c>
      <c r="B27" s="1"/>
      <c r="C27" s="1"/>
      <c r="D27" s="1"/>
      <c r="E27" s="1"/>
      <c r="F27" s="1"/>
      <c r="G27" s="1"/>
    </row>
    <row r="28" spans="1:7" ht="15.75" x14ac:dyDescent="0.25">
      <c r="A28" s="1"/>
      <c r="B28" s="1"/>
      <c r="C28" s="1"/>
      <c r="D28" s="1"/>
      <c r="E28" s="1"/>
      <c r="F28" s="1"/>
      <c r="G28" s="1"/>
    </row>
    <row r="29" spans="1:7" ht="18.75" x14ac:dyDescent="0.3">
      <c r="A29" s="1"/>
      <c r="B29" s="1"/>
      <c r="C29" s="1"/>
      <c r="D29" s="415" t="s">
        <v>614</v>
      </c>
      <c r="E29" s="415"/>
      <c r="F29" s="415"/>
      <c r="G29" s="1"/>
    </row>
    <row r="30" spans="1:7" ht="15.75" x14ac:dyDescent="0.25">
      <c r="A30" s="1"/>
      <c r="B30" s="1"/>
      <c r="C30" s="1"/>
      <c r="D30" s="1"/>
      <c r="E30" s="1"/>
      <c r="F30" s="1"/>
      <c r="G30" s="1"/>
    </row>
    <row r="31" spans="1:7" ht="15.75" x14ac:dyDescent="0.25">
      <c r="A31" s="1" t="s">
        <v>615</v>
      </c>
      <c r="B31" s="1"/>
      <c r="C31" s="1"/>
      <c r="D31" s="1"/>
      <c r="E31" s="1"/>
      <c r="F31" s="1"/>
      <c r="G31" s="1"/>
    </row>
    <row r="32" spans="1:7" ht="15.75" x14ac:dyDescent="0.25">
      <c r="A32" s="1"/>
      <c r="B32" s="1"/>
      <c r="C32" s="1"/>
      <c r="D32" s="1"/>
      <c r="E32" s="1"/>
      <c r="F32" s="1"/>
      <c r="G32" s="1"/>
    </row>
    <row r="33" spans="1:9" ht="15.75" x14ac:dyDescent="0.25">
      <c r="A33" s="314" t="s">
        <v>616</v>
      </c>
      <c r="B33" s="314"/>
      <c r="C33" s="314"/>
      <c r="D33" s="314"/>
      <c r="E33" s="314"/>
      <c r="F33" s="314"/>
      <c r="G33" s="314"/>
      <c r="H33" s="314"/>
      <c r="I33" s="314"/>
    </row>
    <row r="34" spans="1:9" ht="15.75" x14ac:dyDescent="0.25">
      <c r="A34" s="1"/>
      <c r="B34" s="1"/>
      <c r="C34" s="1"/>
      <c r="D34" s="1"/>
      <c r="E34" s="1"/>
      <c r="F34" s="1"/>
      <c r="G34" s="1"/>
    </row>
    <row r="35" spans="1:9" ht="15.75" x14ac:dyDescent="0.25">
      <c r="A35" s="1"/>
      <c r="B35" s="1"/>
      <c r="C35" s="1"/>
      <c r="D35" s="1"/>
      <c r="E35" s="1"/>
      <c r="F35" s="1"/>
      <c r="G35" s="1"/>
    </row>
    <row r="36" spans="1:9" ht="15.75" x14ac:dyDescent="0.25">
      <c r="A36" s="1"/>
      <c r="B36" s="1"/>
      <c r="C36" s="1"/>
      <c r="D36" s="1"/>
      <c r="E36" s="1"/>
      <c r="F36" s="1"/>
      <c r="G36" s="1"/>
    </row>
    <row r="37" spans="1:9" ht="15.75" x14ac:dyDescent="0.25">
      <c r="A37" s="1"/>
      <c r="B37" s="1"/>
      <c r="C37" s="1"/>
      <c r="D37" s="1"/>
      <c r="E37" s="1"/>
      <c r="F37" s="1"/>
      <c r="G37" s="1"/>
    </row>
    <row r="38" spans="1:9" ht="15.75" x14ac:dyDescent="0.25">
      <c r="A38" s="1"/>
      <c r="B38" s="1"/>
      <c r="C38" s="1"/>
      <c r="D38" s="1"/>
      <c r="E38" s="1"/>
      <c r="F38" s="1"/>
      <c r="G38" s="1"/>
    </row>
    <row r="39" spans="1:9" ht="15.75" x14ac:dyDescent="0.25">
      <c r="A39" s="1"/>
      <c r="B39" s="1"/>
      <c r="C39" s="1"/>
      <c r="D39" s="1"/>
      <c r="E39" s="1"/>
      <c r="F39" s="1"/>
      <c r="G39" s="1"/>
    </row>
    <row r="40" spans="1:9" ht="15.75" x14ac:dyDescent="0.25">
      <c r="A40" s="1"/>
      <c r="B40" s="1"/>
      <c r="C40" s="1"/>
      <c r="D40" s="1"/>
      <c r="E40" s="1"/>
      <c r="F40" s="1"/>
      <c r="G40" s="1"/>
    </row>
    <row r="41" spans="1:9" ht="15.75" x14ac:dyDescent="0.25">
      <c r="A41" s="1"/>
      <c r="B41" s="1"/>
      <c r="C41" s="1"/>
      <c r="D41" s="1"/>
      <c r="E41" s="1"/>
      <c r="F41" s="1"/>
      <c r="G41" s="1"/>
    </row>
    <row r="42" spans="1:9" ht="15.75" x14ac:dyDescent="0.25">
      <c r="A42" s="1"/>
      <c r="B42" s="1"/>
      <c r="C42" s="1"/>
      <c r="D42" s="1"/>
      <c r="E42" s="1"/>
      <c r="F42" s="1"/>
      <c r="G42" s="1"/>
    </row>
    <row r="43" spans="1:9" ht="15.75" x14ac:dyDescent="0.25">
      <c r="A43" s="1"/>
      <c r="B43" s="1"/>
      <c r="C43" s="1"/>
      <c r="D43" s="1"/>
      <c r="E43" s="1"/>
      <c r="F43" s="1"/>
      <c r="G43" s="1"/>
    </row>
    <row r="44" spans="1:9" ht="15.75" x14ac:dyDescent="0.25">
      <c r="A44" s="1"/>
      <c r="B44" s="1"/>
      <c r="C44" s="1"/>
      <c r="D44" s="1"/>
      <c r="E44" s="1"/>
      <c r="F44" s="1"/>
      <c r="G44" s="1"/>
    </row>
    <row r="45" spans="1:9" ht="15.75" x14ac:dyDescent="0.25">
      <c r="A45" s="1"/>
      <c r="B45" s="1"/>
      <c r="C45" s="1"/>
      <c r="D45" s="1"/>
      <c r="E45" s="1"/>
      <c r="F45" s="1"/>
      <c r="G45" s="1"/>
    </row>
    <row r="46" spans="1:9" ht="15.75" x14ac:dyDescent="0.25">
      <c r="A46" s="1"/>
      <c r="B46" s="1"/>
      <c r="C46" s="1"/>
      <c r="D46" s="1"/>
      <c r="E46" s="1"/>
      <c r="F46" s="1"/>
      <c r="G46" s="1"/>
    </row>
    <row r="47" spans="1:9" ht="15.75" x14ac:dyDescent="0.25">
      <c r="A47" s="1"/>
      <c r="B47" s="1"/>
      <c r="C47" s="1"/>
      <c r="D47" s="1"/>
      <c r="E47" s="1"/>
      <c r="F47" s="1"/>
      <c r="G47" s="1"/>
    </row>
    <row r="48" spans="1:9" ht="15.75" x14ac:dyDescent="0.25">
      <c r="A48" s="1"/>
      <c r="B48" s="1"/>
      <c r="C48" s="1"/>
      <c r="D48" s="1"/>
      <c r="E48" s="1"/>
      <c r="F48" s="1"/>
      <c r="G48" s="1"/>
    </row>
    <row r="49" spans="1:7" ht="15.75" x14ac:dyDescent="0.25">
      <c r="A49" s="1"/>
      <c r="B49" s="1"/>
      <c r="C49" s="1"/>
      <c r="D49" s="1"/>
      <c r="E49" s="1"/>
      <c r="F49" s="1"/>
      <c r="G49" s="1"/>
    </row>
  </sheetData>
  <mergeCells count="12">
    <mergeCell ref="A33:I33"/>
    <mergeCell ref="B21:D21"/>
    <mergeCell ref="E21:G21"/>
    <mergeCell ref="B22:D25"/>
    <mergeCell ref="E22:G23"/>
    <mergeCell ref="E24:G25"/>
    <mergeCell ref="D29:F29"/>
    <mergeCell ref="B9:D9"/>
    <mergeCell ref="E9:G9"/>
    <mergeCell ref="E10:G11"/>
    <mergeCell ref="E12:G13"/>
    <mergeCell ref="B10:D13"/>
  </mergeCells>
  <pageMargins left="0.16" right="0.16" top="0.47" bottom="0.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Formatos Inventarios y balances</vt:lpstr>
      <vt:lpstr>Formato 7.1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AMIGO</dc:creator>
  <cp:lastModifiedBy>Pamela Vallejos</cp:lastModifiedBy>
  <cp:lastPrinted>2023-10-01T19:05:35Z</cp:lastPrinted>
  <dcterms:created xsi:type="dcterms:W3CDTF">2023-06-04T03:55:18Z</dcterms:created>
  <dcterms:modified xsi:type="dcterms:W3CDTF">2024-06-11T23:07:31Z</dcterms:modified>
</cp:coreProperties>
</file>