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2" sheetId="2" r:id="rId1"/>
    <sheet name="Лист1" sheetId="1" r:id="rId2"/>
  </sheets>
  <calcPr calcId="162913" iterate="1" iterateCount="10000" iterateDelta="1E-8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75" i="1" l="1"/>
  <c r="P59" i="1" l="1"/>
  <c r="R46" i="1" l="1"/>
  <c r="D30" i="1" l="1"/>
  <c r="C30" i="1"/>
  <c r="C29" i="1"/>
  <c r="G30" i="1"/>
  <c r="F30" i="1"/>
  <c r="E30" i="1"/>
  <c r="G29" i="1"/>
  <c r="F29" i="1"/>
  <c r="E29" i="1"/>
  <c r="D29" i="1"/>
  <c r="G57" i="1" l="1"/>
  <c r="G59" i="1"/>
  <c r="G37" i="1"/>
  <c r="G42" i="1"/>
  <c r="G47" i="1"/>
  <c r="G52" i="1"/>
  <c r="F57" i="1"/>
  <c r="F51" i="1"/>
  <c r="E54" i="1"/>
  <c r="E61" i="1"/>
  <c r="E39" i="1"/>
  <c r="E49" i="1"/>
  <c r="E56" i="1"/>
  <c r="E46" i="1"/>
  <c r="D44" i="1"/>
  <c r="D61" i="1"/>
  <c r="D51" i="1"/>
  <c r="D41" i="1"/>
  <c r="D56" i="1"/>
  <c r="D59" i="1"/>
  <c r="D46" i="1"/>
  <c r="D58" i="1"/>
  <c r="D54" i="1"/>
  <c r="C60" i="1"/>
  <c r="C53" i="1"/>
  <c r="C38" i="1"/>
  <c r="C48" i="1"/>
  <c r="C58" i="1"/>
  <c r="C41" i="1"/>
  <c r="C51" i="1"/>
  <c r="C56" i="1"/>
  <c r="C43" i="1"/>
  <c r="F39" i="1"/>
  <c r="F61" i="1"/>
  <c r="D38" i="1"/>
  <c r="G39" i="1"/>
  <c r="E41" i="1"/>
  <c r="D43" i="1"/>
  <c r="C45" i="1"/>
  <c r="F46" i="1"/>
  <c r="D48" i="1"/>
  <c r="G49" i="1"/>
  <c r="E51" i="1"/>
  <c r="D53" i="1"/>
  <c r="C55" i="1"/>
  <c r="F56" i="1"/>
  <c r="E58" i="1"/>
  <c r="D60" i="1"/>
  <c r="G61" i="1"/>
  <c r="E38" i="1"/>
  <c r="C40" i="1"/>
  <c r="F41" i="1"/>
  <c r="E43" i="1"/>
  <c r="D45" i="1"/>
  <c r="G46" i="1"/>
  <c r="E48" i="1"/>
  <c r="C50" i="1"/>
  <c r="G51" i="1"/>
  <c r="E53" i="1"/>
  <c r="D55" i="1"/>
  <c r="C57" i="1"/>
  <c r="F58" i="1"/>
  <c r="E60" i="1"/>
  <c r="C44" i="1"/>
  <c r="F44" i="1"/>
  <c r="F54" i="1"/>
  <c r="F49" i="1"/>
  <c r="G54" i="1"/>
  <c r="F38" i="1"/>
  <c r="D40" i="1"/>
  <c r="G41" i="1"/>
  <c r="F43" i="1"/>
  <c r="E45" i="1"/>
  <c r="C47" i="1"/>
  <c r="F48" i="1"/>
  <c r="D50" i="1"/>
  <c r="C52" i="1"/>
  <c r="F53" i="1"/>
  <c r="E55" i="1"/>
  <c r="D57" i="1"/>
  <c r="G58" i="1"/>
  <c r="F60" i="1"/>
  <c r="E42" i="1"/>
  <c r="C37" i="1"/>
  <c r="G38" i="1"/>
  <c r="E40" i="1"/>
  <c r="C42" i="1"/>
  <c r="G43" i="1"/>
  <c r="F45" i="1"/>
  <c r="D47" i="1"/>
  <c r="G48" i="1"/>
  <c r="E50" i="1"/>
  <c r="D52" i="1"/>
  <c r="G53" i="1"/>
  <c r="F55" i="1"/>
  <c r="E57" i="1"/>
  <c r="C59" i="1"/>
  <c r="G60" i="1"/>
  <c r="F37" i="1"/>
  <c r="G44" i="1"/>
  <c r="D37" i="1"/>
  <c r="C39" i="1"/>
  <c r="F40" i="1"/>
  <c r="D42" i="1"/>
  <c r="G45" i="1"/>
  <c r="E47" i="1"/>
  <c r="C49" i="1"/>
  <c r="F50" i="1"/>
  <c r="E52" i="1"/>
  <c r="C54" i="1"/>
  <c r="G55" i="1"/>
  <c r="E59" i="1"/>
  <c r="C61" i="1"/>
  <c r="G56" i="1"/>
  <c r="E37" i="1"/>
  <c r="D39" i="1"/>
  <c r="G40" i="1"/>
  <c r="F42" i="1"/>
  <c r="E44" i="1"/>
  <c r="C46" i="1"/>
  <c r="F47" i="1"/>
  <c r="D49" i="1"/>
  <c r="G50" i="1"/>
  <c r="F52" i="1"/>
  <c r="F59" i="1"/>
  <c r="J39" i="1" l="1" a="1"/>
  <c r="J39" i="1" s="1"/>
  <c r="J43" i="1" l="1"/>
  <c r="K40" i="1"/>
  <c r="N39" i="1"/>
  <c r="K42" i="1"/>
  <c r="J40" i="1"/>
  <c r="M40" i="1"/>
  <c r="K41" i="1"/>
  <c r="M43" i="1"/>
  <c r="L43" i="1"/>
  <c r="L41" i="1"/>
  <c r="M42" i="1"/>
  <c r="L39" i="1"/>
  <c r="N41" i="1"/>
  <c r="N43" i="1"/>
  <c r="J41" i="1"/>
  <c r="J42" i="1"/>
  <c r="N40" i="1"/>
  <c r="L42" i="1"/>
  <c r="K43" i="1"/>
  <c r="M39" i="1"/>
  <c r="M41" i="1"/>
  <c r="N42" i="1"/>
  <c r="K39" i="1"/>
  <c r="L40" i="1"/>
  <c r="J50" i="1" l="1" a="1"/>
  <c r="M52" i="1" s="1"/>
  <c r="J46" i="1"/>
  <c r="N46" i="1" s="1"/>
  <c r="J52" i="1" l="1"/>
  <c r="J60" i="1" s="1"/>
  <c r="N53" i="1"/>
  <c r="N61" i="1" s="1"/>
  <c r="L54" i="1"/>
  <c r="L62" i="1" s="1"/>
  <c r="L51" i="1"/>
  <c r="L59" i="1" s="1"/>
  <c r="K51" i="1"/>
  <c r="K68" i="1" s="1"/>
  <c r="L53" i="1"/>
  <c r="L61" i="1" s="1"/>
  <c r="L50" i="1"/>
  <c r="L58" i="1" s="1"/>
  <c r="M54" i="1"/>
  <c r="M62" i="1" s="1"/>
  <c r="N50" i="1"/>
  <c r="N58" i="1" s="1"/>
  <c r="K50" i="1"/>
  <c r="K58" i="1" s="1"/>
  <c r="K54" i="1"/>
  <c r="K62" i="1" s="1"/>
  <c r="L52" i="1"/>
  <c r="K53" i="1"/>
  <c r="K61" i="1" s="1"/>
  <c r="N54" i="1"/>
  <c r="N71" i="1" s="1"/>
  <c r="M51" i="1"/>
  <c r="J54" i="1"/>
  <c r="J62" i="1" s="1"/>
  <c r="N52" i="1"/>
  <c r="J50" i="1"/>
  <c r="J67" i="1" s="1"/>
  <c r="N51" i="1"/>
  <c r="N59" i="1" s="1"/>
  <c r="M53" i="1"/>
  <c r="M61" i="1" s="1"/>
  <c r="K52" i="1"/>
  <c r="K60" i="1" s="1"/>
  <c r="J53" i="1"/>
  <c r="J61" i="1" s="1"/>
  <c r="M50" i="1"/>
  <c r="J51" i="1"/>
  <c r="J59" i="1" s="1"/>
  <c r="M60" i="1"/>
  <c r="K59" i="1" l="1"/>
  <c r="M69" i="1"/>
  <c r="M76" i="1" s="1"/>
  <c r="M70" i="1"/>
  <c r="L69" i="1"/>
  <c r="L68" i="1"/>
  <c r="L75" i="1" s="1"/>
  <c r="L60" i="1"/>
  <c r="L67" i="1"/>
  <c r="L74" i="1" s="1"/>
  <c r="M67" i="1"/>
  <c r="M74" i="1" s="1"/>
  <c r="M68" i="1"/>
  <c r="M75" i="1" s="1"/>
  <c r="K67" i="1"/>
  <c r="K74" i="1" s="1"/>
  <c r="N68" i="1"/>
  <c r="N75" i="1" s="1"/>
  <c r="J58" i="1"/>
  <c r="N69" i="1"/>
  <c r="N76" i="1" s="1"/>
  <c r="N67" i="1"/>
  <c r="N74" i="1" s="1"/>
  <c r="N60" i="1"/>
  <c r="M58" i="1"/>
  <c r="N62" i="1"/>
  <c r="N70" i="1"/>
  <c r="N77" i="1" s="1"/>
  <c r="M59" i="1"/>
</calcChain>
</file>

<file path=xl/sharedStrings.xml><?xml version="1.0" encoding="utf-8"?>
<sst xmlns="http://schemas.openxmlformats.org/spreadsheetml/2006/main" count="91" uniqueCount="51">
  <si>
    <t>Область</t>
  </si>
  <si>
    <t>Індикатори</t>
  </si>
  <si>
    <t>Вінницька</t>
  </si>
  <si>
    <t>Волинська</t>
  </si>
  <si>
    <t>Дніпропетровська</t>
  </si>
  <si>
    <t>Донецька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</si>
  <si>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</si>
  <si>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</si>
  <si>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</si>
  <si>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</si>
  <si>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</si>
  <si>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</si>
  <si>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Луганська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</si>
  <si>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</si>
  <si>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</si>
  <si>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</si>
  <si>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</si>
  <si>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</si>
  <si>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</si>
  <si>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</si>
  <si>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</si>
  <si>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</si>
  <si>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</si>
  <si>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</si>
  <si>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</si>
  <si>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</si>
  <si>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м.Київ</t>
  </si>
  <si>
    <t>Працевлаштування зареєстрованих безробітних тис. осіб</t>
  </si>
  <si>
    <t>Потреба підприємств у працівниках тис. осіб</t>
  </si>
  <si>
    <t>Безробітне населення працездатного віку тис. осіб</t>
  </si>
  <si>
    <t>Зайняте населення працездатного віку тис. осіб</t>
  </si>
  <si>
    <t>Економічна активність населення працездатного віку тис. осіб</t>
  </si>
  <si>
    <t>Столбец 1</t>
  </si>
  <si>
    <t>Столбец 2</t>
  </si>
  <si>
    <t>Столбец 3</t>
  </si>
  <si>
    <t>Столбец 4</t>
  </si>
  <si>
    <t>Столбец 5</t>
  </si>
  <si>
    <t>КОРЕЛЯЦІЙНА МАТРИЦЯ</t>
  </si>
  <si>
    <t>СЕРЕДНІ ЗНАЧЕННЯ</t>
  </si>
  <si>
    <t>ДИСПЕРСІЯ</t>
  </si>
  <si>
    <t>НОРМАЛІЗОВАНА МАТРИЦЯ</t>
  </si>
  <si>
    <t>КОРЕЛЯЦІЙНА МАТРИЦЯ НА ОСНОВІ НОРМАЛІЗОВАНИХ ДАНИХ</t>
  </si>
  <si>
    <t>ДЕТЕРМІНАНТ КОРЕЛЯЦІЙНОЇ МАТРИЦІ</t>
  </si>
  <si>
    <t>Обчислення критерію Xi^2</t>
  </si>
  <si>
    <t>ТАБЛИЧНЕ ЗНАЧЕННЯ</t>
  </si>
  <si>
    <t>ОБЕРНЕНА МАТРИЦЯ</t>
  </si>
  <si>
    <t>Обчислення F-критерію</t>
  </si>
  <si>
    <t>Критичне (табличне) значення F-критерію</t>
  </si>
  <si>
    <t>Розрахунок частинних коефіцієнтів кореляції</t>
  </si>
  <si>
    <t>Обчислення t-критеріїв Стьюдента</t>
  </si>
  <si>
    <t>Табличне значення t-критерію Стьюдента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</si>
</sst>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000000000000000000000000"/>
    <numFmt numFmtId="165" formatCode="0.00000000000"/>
    <numFmt numFmtId="166" formatCode="0.0000000000"/>
  </numFmts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rgb="FF3F3F3F"/>
      </left>
      <right style="thick">
        <color rgb="FF3F3F3F"/>
      </right>
      <top style="thick">
        <color rgb="FF3F3F3F"/>
      </top>
      <bottom style="thick">
        <color rgb="FF3F3F3F"/>
      </bottom>
      <diagonal/>
    </border>
    <border>
      <left style="thick">
        <color rgb="FF3F3F3F"/>
      </left>
      <right/>
      <top style="thick">
        <color rgb="FF3F3F3F"/>
      </top>
      <bottom style="thick">
        <color rgb="FF3F3F3F"/>
      </bottom>
      <diagonal/>
    </border>
    <border>
      <left/>
      <right style="thick">
        <color rgb="FF3F3F3F"/>
      </right>
      <top style="thick">
        <color rgb="FF3F3F3F"/>
      </top>
      <bottom style="thick">
        <color rgb="FF3F3F3F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4">
    <xf numFmtId="0" fontId="0" fillId="0" borderId="0" xfId="0"/>
    <xf numFmtId="0" fontId="0" fillId="0" borderId="0" xfId="0" applyFill="1" applyBorder="1" applyAlignment="1"/>
    <xf numFmtId="0" fontId="0" fillId="0" borderId="5" xfId="0" applyFill="1" applyBorder="1" applyAlignment="1"/>
    <xf numFmtId="0" fontId="2" fillId="0" borderId="6" xfId="0" applyFont="1" applyFill="1" applyBorder="1" applyAlignment="1">
      <alignment horizontal="center"/>
    </xf>
    <xf numFmtId="2" fontId="0" fillId="0" borderId="0" xfId="0" applyNumberFormat="1"/>
    <xf numFmtId="2" fontId="1" fillId="2" borderId="2" xfId="1" applyNumberFormat="1" applyBorder="1" applyAlignment="1"/>
    <xf numFmtId="2" fontId="1" fillId="2" borderId="2" xfId="1" applyNumberFormat="1" applyBorder="1"/>
    <xf numFmtId="2" fontId="2" fillId="0" borderId="10" xfId="0" applyNumberFormat="1" applyFont="1" applyFill="1" applyBorder="1" applyAlignment="1">
      <alignment horizontal="center"/>
    </xf>
    <xf numFmtId="2" fontId="2" fillId="0" borderId="6" xfId="0" applyNumberFormat="1" applyFont="1" applyFill="1" applyBorder="1" applyAlignment="1">
      <alignment horizontal="center"/>
    </xf>
    <xf numFmtId="2" fontId="2" fillId="0" borderId="11" xfId="0" applyNumberFormat="1" applyFont="1" applyFill="1" applyBorder="1" applyAlignment="1">
      <alignment horizontal="center"/>
    </xf>
    <xf numFmtId="2" fontId="0" fillId="0" borderId="12" xfId="0" applyNumberFormat="1" applyFill="1" applyBorder="1" applyAlignment="1"/>
    <xf numFmtId="2" fontId="0" fillId="0" borderId="0" xfId="0" applyNumberFormat="1" applyFill="1" applyBorder="1" applyAlignment="1"/>
    <xf numFmtId="2" fontId="0" fillId="0" borderId="13" xfId="0" applyNumberFormat="1" applyFill="1" applyBorder="1" applyAlignment="1"/>
    <xf numFmtId="2" fontId="0" fillId="0" borderId="14" xfId="0" applyNumberFormat="1" applyFill="1" applyBorder="1" applyAlignment="1"/>
    <xf numFmtId="2" fontId="0" fillId="0" borderId="5" xfId="0" applyNumberFormat="1" applyFill="1" applyBorder="1" applyAlignment="1"/>
    <xf numFmtId="2" fontId="0" fillId="0" borderId="15" xfId="0" applyNumberFormat="1" applyFill="1" applyBorder="1" applyAlignment="1"/>
    <xf numFmtId="2" fontId="1" fillId="3" borderId="1" xfId="1" applyNumberFormat="1" applyFill="1"/>
    <xf numFmtId="2" fontId="1" fillId="2" borderId="1" xfId="1" applyNumberFormat="1"/>
    <xf numFmtId="164" fontId="1" fillId="3" borderId="19" xfId="1" applyNumberFormat="1" applyFill="1" applyBorder="1" applyAlignment="1"/>
    <xf numFmtId="165" fontId="0" fillId="0" borderId="0" xfId="0" applyNumberFormat="1"/>
    <xf numFmtId="166" fontId="0" fillId="0" borderId="0" xfId="0" applyNumberFormat="1"/>
    <xf numFmtId="2" fontId="1" fillId="3" borderId="1" xfId="1" applyNumberFormat="1" applyFill="1" applyAlignment="1"/>
    <xf numFmtId="2" fontId="1" fillId="3" borderId="1" xfId="1" applyNumberFormat="1" applyFill="1" applyAlignment="1">
      <alignment horizontal="right" vertical="center" wrapText="1"/>
    </xf>
    <xf numFmtId="2" fontId="0" fillId="0" borderId="0" xfId="0" applyNumberFormat="1" applyAlignment="1">
      <alignment horizontal="center"/>
    </xf>
    <xf numFmtId="2" fontId="1" fillId="2" borderId="1" xfId="1" applyNumberFormat="1" applyAlignment="1">
      <alignment horizontal="center"/>
    </xf>
    <xf numFmtId="2" fontId="1" fillId="2" borderId="3" xfId="1" applyNumberFormat="1" applyBorder="1" applyAlignment="1">
      <alignment horizontal="center"/>
    </xf>
    <xf numFmtId="2" fontId="1" fillId="2" borderId="4" xfId="1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1" fillId="2" borderId="2" xfId="1" applyNumberFormat="1" applyBorder="1" applyAlignment="1">
      <alignment horizontal="center"/>
    </xf>
    <xf numFmtId="2" fontId="1" fillId="3" borderId="16" xfId="1" applyNumberFormat="1" applyFill="1" applyBorder="1" applyAlignment="1">
      <alignment horizontal="center" vertical="center" textRotation="90" shrinkToFit="1"/>
    </xf>
    <xf numFmtId="2" fontId="1" fillId="3" borderId="17" xfId="1" applyNumberFormat="1" applyFill="1" applyBorder="1" applyAlignment="1">
      <alignment horizontal="center" vertical="center" textRotation="90" shrinkToFit="1"/>
    </xf>
    <xf numFmtId="2" fontId="1" fillId="3" borderId="18" xfId="1" applyNumberFormat="1" applyFill="1" applyBorder="1" applyAlignment="1">
      <alignment horizontal="center" vertical="center" textRotation="90" shrinkToFi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4.4" x14ac:dyDescent="0.3"/>
  <sheetData>
    <row r="1" spans="1:6" x14ac:dyDescent="0.3">
      <c r="A1" s="3"/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</row>
    <row r="2" spans="1:6" x14ac:dyDescent="0.3">
      <c r="A2" s="1" t="s">
        <v>32</v>
      </c>
      <c r="B2" s="1">
        <v>1</v>
      </c>
      <c r="C2" s="1"/>
      <c r="D2" s="1"/>
      <c r="E2" s="1"/>
      <c r="F2" s="1"/>
    </row>
    <row r="3" spans="1:6" x14ac:dyDescent="0.3">
      <c r="A3" s="1" t="s">
        <v>33</v>
      </c>
      <c r="B3" s="1">
        <v>-0.70392866981792368</v>
      </c>
      <c r="C3" s="1">
        <v>1</v>
      </c>
      <c r="D3" s="1"/>
      <c r="E3" s="1"/>
      <c r="F3" s="1"/>
    </row>
    <row r="4" spans="1:6" x14ac:dyDescent="0.3">
      <c r="A4" s="1" t="s">
        <v>34</v>
      </c>
      <c r="B4" s="1">
        <v>-3.4659693800132882E-2</v>
      </c>
      <c r="C4" s="1">
        <v>0.48972520354221694</v>
      </c>
      <c r="D4" s="1">
        <v>1</v>
      </c>
      <c r="E4" s="1"/>
      <c r="F4" s="1"/>
    </row>
    <row r="5" spans="1:6" x14ac:dyDescent="0.3">
      <c r="A5" s="1" t="s">
        <v>35</v>
      </c>
      <c r="B5" s="1">
        <v>-0.21043840455864024</v>
      </c>
      <c r="C5" s="1">
        <v>0.69655731768776075</v>
      </c>
      <c r="D5" s="1">
        <v>0.92864304462900704</v>
      </c>
      <c r="E5" s="1">
        <v>1</v>
      </c>
      <c r="F5" s="1"/>
    </row>
    <row r="6" spans="1:6" ht="15" thickBot="1" x14ac:dyDescent="0.35">
      <c r="A6" s="2" t="s">
        <v>36</v>
      </c>
      <c r="B6" s="2">
        <v>-0.19893212394463261</v>
      </c>
      <c r="C6" s="2">
        <v>0.68514030676103455</v>
      </c>
      <c r="D6" s="2">
        <v>0.93810714033823106</v>
      </c>
      <c r="E6" s="2">
        <v>0.99965191355195493</v>
      </c>
      <c r="F6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tabSelected="1" topLeftCell="F28" zoomScale="70" zoomScaleNormal="70" workbookViewId="0">
      <selection activeCell="J46" sqref="J46"/>
    </sheetView>
  </sheetViews>
  <sheetFormatPr defaultRowHeight="14.4" x14ac:dyDescent="0.3"/>
  <cols>
    <col min="1" max="2" width="8.88671875" style="4"/>
    <col min="3" max="3" width="50.77734375" style="4" customWidth="1"/>
    <col min="4" max="4" width="40.6640625" style="4" customWidth="1"/>
    <col min="5" max="5" width="46.109375" style="4" customWidth="1"/>
    <col min="6" max="6" width="44" style="4" customWidth="1"/>
    <col min="7" max="7" width="62.5546875" style="4" customWidth="1"/>
    <col min="8" max="8" width="8.88671875" style="4"/>
    <col min="9" max="9" width="17.21875" style="4" customWidth="1"/>
    <col min="10" max="10" width="40.109375" style="4" customWidth="1"/>
    <col min="11" max="11" width="21.88671875" style="4" customWidth="1"/>
    <col min="12" max="12" width="27.88671875" style="4" customWidth="1"/>
    <col min="13" max="13" width="27.6640625" style="4" customWidth="1"/>
    <col min="14" max="14" width="26.109375" style="4" customWidth="1"/>
    <col min="15" max="15" width="8.88671875" style="4"/>
    <col min="16" max="16" width="9" style="4" bestFit="1" customWidth="1"/>
    <col min="17" max="17" width="8.88671875" style="4"/>
    <col min="18" max="18" width="9" style="4" bestFit="1" customWidth="1"/>
    <col min="19" max="16384" width="8.88671875" style="4"/>
  </cols>
  <sheetData>
    <row r="1" spans="1:14" ht="15.6" thickTop="1" thickBot="1" x14ac:dyDescent="0.35">
      <c r="A1" s="25" t="s">
        <v>0</v>
      </c>
      <c r="B1" s="26"/>
      <c r="C1" s="30" t="s">
        <v>1</v>
      </c>
      <c r="D1" s="30"/>
      <c r="E1" s="30"/>
      <c r="F1" s="30"/>
      <c r="G1" s="30"/>
    </row>
    <row r="2" spans="1:14" ht="15.6" thickTop="1" thickBot="1" x14ac:dyDescent="0.35">
      <c r="A2" s="25"/>
      <c r="B2" s="26"/>
      <c r="C2" s="5" t="s">
        <v>27</v>
      </c>
      <c r="D2" s="6" t="s">
        <v>28</v>
      </c>
      <c r="E2" s="6" t="s">
        <v>29</v>
      </c>
      <c r="F2" s="6" t="s">
        <v>30</v>
      </c>
      <c r="G2" s="6" t="s">
        <v>31</v>
      </c>
      <c r="I2" s="27" t="s">
        <v>37</v>
      </c>
      <c r="J2" s="28"/>
      <c r="K2" s="28"/>
      <c r="L2" s="28"/>
      <c r="M2" s="28"/>
      <c r="N2" s="29"/>
    </row>
    <row r="3" spans="1:14" ht="15.6" thickTop="1" thickBot="1" x14ac:dyDescent="0.35">
      <c r="A3" s="25" t="s">
        <v>2</v>
      </c>
      <c r="B3" s="26"/>
      <c r="C3" s="16">
        <v>25.5</v>
      </c>
      <c r="D3" s="16">
        <v>0.5</v>
      </c>
      <c r="E3" s="16">
        <v>71</v>
      </c>
      <c r="F3" s="16">
        <v>631.20000000000005</v>
      </c>
      <c r="G3" s="22">
        <v>702.2</v>
      </c>
      <c r="I3" s="7"/>
      <c r="J3" s="8" t="s">
        <v>32</v>
      </c>
      <c r="K3" s="8" t="s">
        <v>33</v>
      </c>
      <c r="L3" s="8" t="s">
        <v>34</v>
      </c>
      <c r="M3" s="8" t="s">
        <v>35</v>
      </c>
      <c r="N3" s="9" t="s">
        <v>36</v>
      </c>
    </row>
    <row r="4" spans="1:14" ht="15.6" thickTop="1" thickBot="1" x14ac:dyDescent="0.35">
      <c r="A4" s="25" t="s">
        <v>3</v>
      </c>
      <c r="B4" s="26"/>
      <c r="C4" s="16">
        <v>11.9</v>
      </c>
      <c r="D4" s="16">
        <v>1.6</v>
      </c>
      <c r="E4" s="16">
        <v>49.7</v>
      </c>
      <c r="F4" s="16">
        <v>376.6</v>
      </c>
      <c r="G4" s="16">
        <v>426.3</v>
      </c>
      <c r="I4" s="10" t="s">
        <v>32</v>
      </c>
      <c r="J4" s="11">
        <v>1</v>
      </c>
      <c r="K4" s="11"/>
      <c r="L4" s="11"/>
      <c r="M4" s="11"/>
      <c r="N4" s="12"/>
    </row>
    <row r="5" spans="1:14" ht="15.6" thickTop="1" thickBot="1" x14ac:dyDescent="0.35">
      <c r="A5" s="25" t="s">
        <v>4</v>
      </c>
      <c r="B5" s="26"/>
      <c r="C5" s="16">
        <v>39.200000000000003</v>
      </c>
      <c r="D5" s="16">
        <v>3.4</v>
      </c>
      <c r="E5" s="16">
        <v>121.7</v>
      </c>
      <c r="F5" s="16">
        <v>1386.9</v>
      </c>
      <c r="G5" s="16">
        <v>1508.6</v>
      </c>
      <c r="I5" s="10" t="s">
        <v>33</v>
      </c>
      <c r="J5" s="11">
        <v>-0.70392866981792368</v>
      </c>
      <c r="K5" s="11">
        <v>1</v>
      </c>
      <c r="L5" s="11"/>
      <c r="M5" s="11"/>
      <c r="N5" s="12"/>
    </row>
    <row r="6" spans="1:14" ht="15.6" thickTop="1" thickBot="1" x14ac:dyDescent="0.35">
      <c r="A6" s="25" t="s">
        <v>5</v>
      </c>
      <c r="B6" s="26"/>
      <c r="C6" s="16">
        <v>19</v>
      </c>
      <c r="D6" s="16">
        <v>0.4</v>
      </c>
      <c r="E6" s="16">
        <v>122.9</v>
      </c>
      <c r="F6" s="16">
        <v>721.6</v>
      </c>
      <c r="G6" s="16">
        <v>844.5</v>
      </c>
      <c r="I6" s="10" t="s">
        <v>34</v>
      </c>
      <c r="J6" s="11">
        <v>-3.4659693800132882E-2</v>
      </c>
      <c r="K6" s="11">
        <v>0.48972520354221694</v>
      </c>
      <c r="L6" s="11">
        <v>1</v>
      </c>
      <c r="M6" s="11"/>
      <c r="N6" s="12"/>
    </row>
    <row r="7" spans="1:14" ht="15.6" thickTop="1" thickBot="1" x14ac:dyDescent="0.35">
      <c r="A7" s="25" t="s">
        <v>6</v>
      </c>
      <c r="B7" s="26"/>
      <c r="C7" s="16">
        <v>13.7</v>
      </c>
      <c r="D7" s="16">
        <v>1.6</v>
      </c>
      <c r="E7" s="16">
        <v>63.7</v>
      </c>
      <c r="F7" s="16">
        <v>479.4</v>
      </c>
      <c r="G7" s="16">
        <v>543.1</v>
      </c>
      <c r="I7" s="10" t="s">
        <v>35</v>
      </c>
      <c r="J7" s="11">
        <v>-0.21043840455864024</v>
      </c>
      <c r="K7" s="11">
        <v>0.69655731768776075</v>
      </c>
      <c r="L7" s="11">
        <v>0.92864304462900704</v>
      </c>
      <c r="M7" s="11">
        <v>1</v>
      </c>
      <c r="N7" s="12"/>
    </row>
    <row r="8" spans="1:14" ht="15.6" thickTop="1" thickBot="1" x14ac:dyDescent="0.35">
      <c r="A8" s="25" t="s">
        <v>7</v>
      </c>
      <c r="B8" s="26"/>
      <c r="C8" s="16">
        <v>6.6</v>
      </c>
      <c r="D8" s="16">
        <v>0.4</v>
      </c>
      <c r="E8" s="16">
        <v>56.3</v>
      </c>
      <c r="F8" s="16">
        <v>489.3</v>
      </c>
      <c r="G8" s="16">
        <v>545.6</v>
      </c>
      <c r="I8" s="13" t="s">
        <v>36</v>
      </c>
      <c r="J8" s="14">
        <v>-0.19893212394463261</v>
      </c>
      <c r="K8" s="14">
        <v>0.68514030676103455</v>
      </c>
      <c r="L8" s="14">
        <v>0.93810714033823106</v>
      </c>
      <c r="M8" s="14">
        <v>0.99965191355195493</v>
      </c>
      <c r="N8" s="15">
        <v>1</v>
      </c>
    </row>
    <row r="9" spans="1:14" ht="15.6" thickTop="1" thickBot="1" x14ac:dyDescent="0.35">
      <c r="A9" s="25" t="s">
        <v>8</v>
      </c>
      <c r="B9" s="26"/>
      <c r="C9" s="16">
        <v>24.7</v>
      </c>
      <c r="D9" s="16">
        <v>0.5</v>
      </c>
      <c r="E9" s="16">
        <v>81.400000000000006</v>
      </c>
      <c r="F9" s="16">
        <v>708</v>
      </c>
      <c r="G9" s="16">
        <v>789.4</v>
      </c>
    </row>
    <row r="10" spans="1:14" ht="15.6" thickTop="1" thickBot="1" x14ac:dyDescent="0.35">
      <c r="A10" s="25" t="s">
        <v>9</v>
      </c>
      <c r="B10" s="26"/>
      <c r="C10" s="16">
        <v>10.6</v>
      </c>
      <c r="D10" s="16">
        <v>0.5</v>
      </c>
      <c r="E10" s="16">
        <v>53.5</v>
      </c>
      <c r="F10" s="16">
        <v>525.4</v>
      </c>
      <c r="G10" s="16">
        <v>578.9</v>
      </c>
    </row>
    <row r="11" spans="1:14" ht="15.6" thickTop="1" thickBot="1" x14ac:dyDescent="0.35">
      <c r="A11" s="25" t="s">
        <v>10</v>
      </c>
      <c r="B11" s="26"/>
      <c r="C11" s="16">
        <v>12.2</v>
      </c>
      <c r="D11" s="16">
        <v>2.2999999999999998</v>
      </c>
      <c r="E11" s="16">
        <v>53.5</v>
      </c>
      <c r="F11" s="16">
        <v>722.6</v>
      </c>
      <c r="G11" s="16">
        <v>776.1</v>
      </c>
    </row>
    <row r="12" spans="1:14" ht="15.6" thickTop="1" thickBot="1" x14ac:dyDescent="0.35">
      <c r="A12" s="25" t="s">
        <v>11</v>
      </c>
      <c r="B12" s="26"/>
      <c r="C12" s="16">
        <v>16.3</v>
      </c>
      <c r="D12" s="16">
        <v>1.5</v>
      </c>
      <c r="E12" s="16">
        <v>53.1</v>
      </c>
      <c r="F12" s="16">
        <v>363.4</v>
      </c>
      <c r="G12" s="16">
        <v>416.5</v>
      </c>
    </row>
    <row r="13" spans="1:14" ht="15.6" thickTop="1" thickBot="1" x14ac:dyDescent="0.35">
      <c r="A13" s="25" t="s">
        <v>12</v>
      </c>
      <c r="B13" s="26"/>
      <c r="C13" s="16">
        <v>8.8000000000000007</v>
      </c>
      <c r="D13" s="16">
        <v>0.4</v>
      </c>
      <c r="E13" s="16">
        <v>57</v>
      </c>
      <c r="F13" s="16">
        <v>281.10000000000002</v>
      </c>
      <c r="G13" s="16">
        <v>338.1</v>
      </c>
    </row>
    <row r="14" spans="1:14" ht="15.6" thickTop="1" thickBot="1" x14ac:dyDescent="0.35">
      <c r="A14" s="25" t="s">
        <v>13</v>
      </c>
      <c r="B14" s="26"/>
      <c r="C14" s="16">
        <v>19.8</v>
      </c>
      <c r="D14" s="16">
        <v>2.8</v>
      </c>
      <c r="E14" s="16">
        <v>87.9</v>
      </c>
      <c r="F14" s="16">
        <v>1029</v>
      </c>
      <c r="G14" s="16">
        <v>1116.9000000000001</v>
      </c>
    </row>
    <row r="15" spans="1:14" ht="15.6" thickTop="1" thickBot="1" x14ac:dyDescent="0.35">
      <c r="A15" s="25" t="s">
        <v>14</v>
      </c>
      <c r="B15" s="26"/>
      <c r="C15" s="16">
        <v>12.9</v>
      </c>
      <c r="D15" s="16">
        <v>1.4</v>
      </c>
      <c r="E15" s="16">
        <v>53.2</v>
      </c>
      <c r="F15" s="16">
        <v>482.7</v>
      </c>
      <c r="G15" s="16">
        <v>535.9</v>
      </c>
    </row>
    <row r="16" spans="1:14" ht="15.6" thickTop="1" thickBot="1" x14ac:dyDescent="0.35">
      <c r="A16" s="25" t="s">
        <v>15</v>
      </c>
      <c r="B16" s="26"/>
      <c r="C16" s="16">
        <v>16.399999999999999</v>
      </c>
      <c r="D16" s="16">
        <v>2.7</v>
      </c>
      <c r="E16" s="16">
        <v>72.5</v>
      </c>
      <c r="F16" s="16">
        <v>971.4</v>
      </c>
      <c r="G16" s="16">
        <v>1043.9000000000001</v>
      </c>
    </row>
    <row r="17" spans="1:7" ht="15.6" thickTop="1" thickBot="1" x14ac:dyDescent="0.35">
      <c r="A17" s="25" t="s">
        <v>16</v>
      </c>
      <c r="B17" s="26"/>
      <c r="C17" s="16">
        <v>21.5</v>
      </c>
      <c r="D17" s="16">
        <v>1.8</v>
      </c>
      <c r="E17" s="16">
        <v>82.6</v>
      </c>
      <c r="F17" s="16">
        <v>555.79999999999995</v>
      </c>
      <c r="G17" s="16">
        <v>638.4</v>
      </c>
    </row>
    <row r="18" spans="1:7" ht="15.6" thickTop="1" thickBot="1" x14ac:dyDescent="0.35">
      <c r="A18" s="25" t="s">
        <v>17</v>
      </c>
      <c r="B18" s="26"/>
      <c r="C18" s="16">
        <v>12.3</v>
      </c>
      <c r="D18" s="16">
        <v>0.9</v>
      </c>
      <c r="E18" s="16">
        <v>56.3</v>
      </c>
      <c r="F18" s="16">
        <v>425.6</v>
      </c>
      <c r="G18" s="16">
        <v>481.9</v>
      </c>
    </row>
    <row r="19" spans="1:7" ht="15.6" thickTop="1" thickBot="1" x14ac:dyDescent="0.35">
      <c r="A19" s="25" t="s">
        <v>18</v>
      </c>
      <c r="B19" s="26"/>
      <c r="C19" s="16">
        <v>13.8</v>
      </c>
      <c r="D19" s="16">
        <v>1</v>
      </c>
      <c r="E19" s="16">
        <v>48.8</v>
      </c>
      <c r="F19" s="16">
        <v>448.5</v>
      </c>
      <c r="G19" s="16">
        <v>497.3</v>
      </c>
    </row>
    <row r="20" spans="1:7" ht="15.6" thickTop="1" thickBot="1" x14ac:dyDescent="0.35">
      <c r="A20" s="25" t="s">
        <v>19</v>
      </c>
      <c r="B20" s="26"/>
      <c r="C20" s="16">
        <v>9.4</v>
      </c>
      <c r="D20" s="16">
        <v>1.1000000000000001</v>
      </c>
      <c r="E20" s="16">
        <v>52.8</v>
      </c>
      <c r="F20" s="16">
        <v>397.3</v>
      </c>
      <c r="G20" s="16">
        <v>450.1</v>
      </c>
    </row>
    <row r="21" spans="1:7" ht="15.6" thickTop="1" thickBot="1" x14ac:dyDescent="0.35">
      <c r="A21" s="25" t="s">
        <v>20</v>
      </c>
      <c r="B21" s="26"/>
      <c r="C21" s="16">
        <v>39.299999999999997</v>
      </c>
      <c r="D21" s="16">
        <v>2.8</v>
      </c>
      <c r="E21" s="16">
        <v>84.6</v>
      </c>
      <c r="F21" s="16">
        <v>1197.5999999999999</v>
      </c>
      <c r="G21" s="16">
        <v>1282.2</v>
      </c>
    </row>
    <row r="22" spans="1:7" ht="15.6" thickTop="1" thickBot="1" x14ac:dyDescent="0.35">
      <c r="A22" s="25" t="s">
        <v>21</v>
      </c>
      <c r="B22" s="26"/>
      <c r="C22" s="16">
        <v>11.1</v>
      </c>
      <c r="D22" s="16">
        <v>0.4</v>
      </c>
      <c r="E22" s="16">
        <v>55.9</v>
      </c>
      <c r="F22" s="16">
        <v>432.1</v>
      </c>
      <c r="G22" s="16">
        <v>488</v>
      </c>
    </row>
    <row r="23" spans="1:7" ht="15.6" thickTop="1" thickBot="1" x14ac:dyDescent="0.35">
      <c r="A23" s="25" t="s">
        <v>22</v>
      </c>
      <c r="B23" s="26"/>
      <c r="C23" s="16">
        <v>13.4</v>
      </c>
      <c r="D23" s="16">
        <v>0.6</v>
      </c>
      <c r="E23" s="16">
        <v>53</v>
      </c>
      <c r="F23" s="16">
        <v>492.3</v>
      </c>
      <c r="G23" s="16">
        <v>545.29999999999995</v>
      </c>
    </row>
    <row r="24" spans="1:7" ht="15.6" thickTop="1" thickBot="1" x14ac:dyDescent="0.35">
      <c r="A24" s="25" t="s">
        <v>23</v>
      </c>
      <c r="B24" s="26"/>
      <c r="C24" s="16">
        <v>21.5</v>
      </c>
      <c r="D24" s="16">
        <v>0.5</v>
      </c>
      <c r="E24" s="16">
        <v>59.8</v>
      </c>
      <c r="F24" s="16">
        <v>507.1</v>
      </c>
      <c r="G24" s="16">
        <v>566.9</v>
      </c>
    </row>
    <row r="25" spans="1:7" ht="15.6" thickTop="1" thickBot="1" x14ac:dyDescent="0.35">
      <c r="A25" s="25" t="s">
        <v>24</v>
      </c>
      <c r="B25" s="26"/>
      <c r="C25" s="16">
        <v>5.9</v>
      </c>
      <c r="D25" s="16">
        <v>0.7</v>
      </c>
      <c r="E25" s="16">
        <v>35.700000000000003</v>
      </c>
      <c r="F25" s="16">
        <v>331.1</v>
      </c>
      <c r="G25" s="16">
        <v>366.8</v>
      </c>
    </row>
    <row r="26" spans="1:7" ht="15.6" thickTop="1" thickBot="1" x14ac:dyDescent="0.35">
      <c r="A26" s="25" t="s">
        <v>25</v>
      </c>
      <c r="B26" s="26"/>
      <c r="C26" s="16">
        <v>13.1</v>
      </c>
      <c r="D26" s="16">
        <v>0.7</v>
      </c>
      <c r="E26" s="16">
        <v>53.9</v>
      </c>
      <c r="F26" s="16">
        <v>403.1</v>
      </c>
      <c r="G26" s="16">
        <v>457</v>
      </c>
    </row>
    <row r="27" spans="1:7" ht="15.6" thickTop="1" thickBot="1" x14ac:dyDescent="0.35">
      <c r="A27" s="25" t="s">
        <v>26</v>
      </c>
      <c r="B27" s="26"/>
      <c r="C27" s="16">
        <v>10.1</v>
      </c>
      <c r="D27" s="16">
        <v>5.5</v>
      </c>
      <c r="E27" s="16">
        <v>96.7</v>
      </c>
      <c r="F27" s="16">
        <v>1267</v>
      </c>
      <c r="G27" s="16">
        <v>1363.7</v>
      </c>
    </row>
    <row r="28" spans="1:7" ht="15" thickTop="1" x14ac:dyDescent="0.3"/>
    <row r="29" spans="1:7" x14ac:dyDescent="0.3">
      <c r="A29" s="24" t="s">
        <v>38</v>
      </c>
      <c r="B29" s="24"/>
      <c r="C29" s="17">
        <f>AVERAGE(C3:C27)</f>
        <v>16.360000000000003</v>
      </c>
      <c r="D29" s="17">
        <f>AVERAGE(D3:D27)</f>
        <v>1.44</v>
      </c>
      <c r="E29" s="17">
        <f>AVERAGE(E3:E27)</f>
        <v>67.099999999999994</v>
      </c>
      <c r="F29" s="17">
        <f>AVERAGE(F3:F27)</f>
        <v>625.04399999999998</v>
      </c>
      <c r="G29" s="17">
        <f>AVERAGE(G3:G27)</f>
        <v>692.14399999999989</v>
      </c>
    </row>
    <row r="30" spans="1:7" x14ac:dyDescent="0.3">
      <c r="A30" s="24" t="s">
        <v>39</v>
      </c>
      <c r="B30" s="24"/>
      <c r="C30" s="17">
        <f>VARP(C3:C27)</f>
        <v>71.264799999999909</v>
      </c>
      <c r="D30" s="17">
        <f>VARP(D3:D27)</f>
        <v>1.472</v>
      </c>
      <c r="E30" s="17">
        <f>VARP(E3:E27)</f>
        <v>467.39280000000076</v>
      </c>
      <c r="F30" s="17">
        <f>VARP(F3:F27)</f>
        <v>91183.725663999983</v>
      </c>
      <c r="G30" s="17">
        <f>VARP(G3:G27)</f>
        <v>101854.24006399994</v>
      </c>
    </row>
    <row r="36" spans="1:18" ht="15" thickBot="1" x14ac:dyDescent="0.35"/>
    <row r="37" spans="1:18" ht="15.6" thickTop="1" thickBot="1" x14ac:dyDescent="0.35">
      <c r="A37" s="25" t="s">
        <v>2</v>
      </c>
      <c r="B37" s="26"/>
      <c r="C37" s="16">
        <f>(C3-C$29)/SQRT(25*C30)</f>
        <v>0.21654026108095728</v>
      </c>
      <c r="D37" s="16">
        <f t="shared" ref="D37:G37" si="0">(D3-D$29)/SQRT(25*D30)</f>
        <v>-0.15495441124800996</v>
      </c>
      <c r="E37" s="16">
        <f t="shared" si="0"/>
        <v>3.6078925397681545E-2</v>
      </c>
      <c r="F37" s="16">
        <f>(F3-F$29)/SQRT(25*F30)</f>
        <v>4.0772743992897034E-3</v>
      </c>
      <c r="G37" s="16">
        <f t="shared" si="0"/>
        <v>6.3018157881023331E-3</v>
      </c>
      <c r="H37" s="31" t="s">
        <v>40</v>
      </c>
    </row>
    <row r="38" spans="1:18" ht="15.6" thickTop="1" thickBot="1" x14ac:dyDescent="0.35">
      <c r="A38" s="25" t="s">
        <v>3</v>
      </c>
      <c r="B38" s="26"/>
      <c r="C38" s="16">
        <f>(C4-C29)/SQRT(25*C$30)</f>
        <v>-0.10566406612921994</v>
      </c>
      <c r="D38" s="16">
        <f t="shared" ref="D38:G38" si="1">(D4-D29)/SQRT(25*D$30)</f>
        <v>2.6375218935831505E-2</v>
      </c>
      <c r="E38" s="16">
        <f t="shared" si="1"/>
        <v>-0.16096751331273274</v>
      </c>
      <c r="F38" s="16">
        <f t="shared" si="1"/>
        <v>-0.16455074087997412</v>
      </c>
      <c r="G38" s="16">
        <f t="shared" si="1"/>
        <v>-0.16659704816748711</v>
      </c>
      <c r="H38" s="32"/>
      <c r="J38" s="23" t="s">
        <v>41</v>
      </c>
      <c r="K38" s="23"/>
      <c r="L38" s="23"/>
      <c r="M38" s="23"/>
      <c r="N38" s="23"/>
    </row>
    <row r="39" spans="1:18" ht="15.6" thickTop="1" thickBot="1" x14ac:dyDescent="0.35">
      <c r="A39" s="25" t="s">
        <v>4</v>
      </c>
      <c r="B39" s="26"/>
      <c r="C39" s="16">
        <f>(C5-C29)/SQRT(25*C$30)</f>
        <v>0.54111373775591531</v>
      </c>
      <c r="D39" s="16">
        <f t="shared" ref="D39:G39" si="2">(D5-D29)/SQRT(25*D$30)</f>
        <v>0.32309643196393567</v>
      </c>
      <c r="E39" s="16">
        <f t="shared" si="2"/>
        <v>0.50510495556754098</v>
      </c>
      <c r="F39" s="16">
        <f t="shared" si="2"/>
        <v>0.50459648550117375</v>
      </c>
      <c r="G39" s="16">
        <f t="shared" si="2"/>
        <v>0.51165028948794744</v>
      </c>
      <c r="H39" s="32"/>
      <c r="J39" s="4">
        <f t="array" ref="J39:N43">MMULT(TRANSPOSE(C37:G61),C37:G61)</f>
        <v>1.0000000000000018</v>
      </c>
      <c r="K39" s="4">
        <v>0.29587516763279237</v>
      </c>
      <c r="L39" s="4">
        <v>0.65618672597921768</v>
      </c>
      <c r="M39" s="4">
        <v>0.66077736382629193</v>
      </c>
      <c r="N39" s="4">
        <v>0.66965835608757662</v>
      </c>
    </row>
    <row r="40" spans="1:18" ht="15.6" thickTop="1" thickBot="1" x14ac:dyDescent="0.35">
      <c r="A40" s="25" t="s">
        <v>5</v>
      </c>
      <c r="B40" s="26"/>
      <c r="C40" s="16">
        <f>(C6-C29)/SQRT(25*C$30)</f>
        <v>6.25455458702108E-2</v>
      </c>
      <c r="D40" s="16">
        <f t="shared" ref="D40:G40" si="3">(D6-D29)/SQRT(25*D$30)</f>
        <v>-0.17143892308290465</v>
      </c>
      <c r="E40" s="16">
        <f t="shared" si="3"/>
        <v>0.51620616338221226</v>
      </c>
      <c r="F40" s="16">
        <f t="shared" si="3"/>
        <v>6.3951479353120982E-2</v>
      </c>
      <c r="G40" s="16">
        <f t="shared" si="3"/>
        <v>9.5477271898578464E-2</v>
      </c>
      <c r="H40" s="32"/>
      <c r="J40" s="4">
        <v>0.29587516763279237</v>
      </c>
      <c r="K40" s="4">
        <v>1.0000000000000002</v>
      </c>
      <c r="L40" s="4">
        <v>0.48470068042468206</v>
      </c>
      <c r="M40" s="4">
        <v>0.79985148324195188</v>
      </c>
      <c r="N40" s="4">
        <v>0.78962946415725943</v>
      </c>
    </row>
    <row r="41" spans="1:18" ht="15.6" thickTop="1" thickBot="1" x14ac:dyDescent="0.35">
      <c r="A41" s="25" t="s">
        <v>6</v>
      </c>
      <c r="B41" s="26"/>
      <c r="C41" s="16">
        <f>(C7-C29)/SQRT(25*C$30)</f>
        <v>-6.3019375763167101E-2</v>
      </c>
      <c r="D41" s="16">
        <f t="shared" ref="D41:G41" si="4">(D7-D29)/SQRT(25*D$30)</f>
        <v>2.6375218935831505E-2</v>
      </c>
      <c r="E41" s="16">
        <f t="shared" si="4"/>
        <v>-3.1453422141568398E-2</v>
      </c>
      <c r="F41" s="16">
        <f t="shared" si="4"/>
        <v>-9.6463702503272186E-2</v>
      </c>
      <c r="G41" s="16">
        <f t="shared" si="4"/>
        <v>-9.3401733524453953E-2</v>
      </c>
      <c r="H41" s="32"/>
      <c r="J41" s="4">
        <v>0.65618672597921768</v>
      </c>
      <c r="K41" s="4">
        <v>0.48470068042468206</v>
      </c>
      <c r="L41" s="4">
        <v>0.99999999999999856</v>
      </c>
      <c r="M41" s="4">
        <v>0.78145395122021799</v>
      </c>
      <c r="N41" s="4">
        <v>0.80712915291936549</v>
      </c>
    </row>
    <row r="42" spans="1:18" ht="15.6" thickTop="1" thickBot="1" x14ac:dyDescent="0.35">
      <c r="A42" s="25" t="s">
        <v>7</v>
      </c>
      <c r="B42" s="26"/>
      <c r="C42" s="16">
        <f>(C8-C29)/SQRT(25*C$30)</f>
        <v>-0.23122898776259784</v>
      </c>
      <c r="D42" s="16">
        <f t="shared" ref="D42:G42" si="5">(D8-D29)/SQRT(25*D$30)</f>
        <v>-0.17143892308290465</v>
      </c>
      <c r="E42" s="16">
        <f>(E8-E29)/SQRT(25*E$30)</f>
        <v>-9.9910870332041032E-2</v>
      </c>
      <c r="F42" s="16">
        <f t="shared" si="5"/>
        <v>-8.9906682270496391E-2</v>
      </c>
      <c r="G42" s="16">
        <f t="shared" si="5"/>
        <v>-9.183505298843013E-2</v>
      </c>
      <c r="H42" s="32"/>
      <c r="J42" s="4">
        <v>0.66077736382629193</v>
      </c>
      <c r="K42" s="4">
        <v>0.79985148324195188</v>
      </c>
      <c r="L42" s="4">
        <v>0.78145395122021799</v>
      </c>
      <c r="M42" s="4">
        <v>1.0000000000000002</v>
      </c>
      <c r="N42" s="4">
        <v>0.99910631478331124</v>
      </c>
    </row>
    <row r="43" spans="1:18" ht="15.6" thickTop="1" thickBot="1" x14ac:dyDescent="0.35">
      <c r="A43" s="25" t="s">
        <v>8</v>
      </c>
      <c r="B43" s="26"/>
      <c r="C43" s="16">
        <f>(C9-C29)/SQRT(25*C$30)</f>
        <v>0.19758706536271153</v>
      </c>
      <c r="D43" s="16">
        <f t="shared" ref="D43:G43" si="6">(D9-D29)/SQRT(25*D$30)</f>
        <v>-0.15495441124800996</v>
      </c>
      <c r="E43" s="16">
        <f t="shared" si="6"/>
        <v>0.13228939312483223</v>
      </c>
      <c r="F43" s="16">
        <f t="shared" si="6"/>
        <v>5.4943855599004755E-2</v>
      </c>
      <c r="G43" s="16">
        <f t="shared" si="6"/>
        <v>6.0947632884613329E-2</v>
      </c>
      <c r="H43" s="32"/>
      <c r="J43" s="4">
        <v>0.66965835608757662</v>
      </c>
      <c r="K43" s="4">
        <v>0.78962946415725943</v>
      </c>
      <c r="L43" s="4">
        <v>0.80712915291936549</v>
      </c>
      <c r="M43" s="4">
        <v>0.99910631478331124</v>
      </c>
      <c r="N43" s="4">
        <v>1.0000000000000004</v>
      </c>
    </row>
    <row r="44" spans="1:18" ht="15.6" thickTop="1" thickBot="1" x14ac:dyDescent="0.35">
      <c r="A44" s="25" t="s">
        <v>9</v>
      </c>
      <c r="B44" s="26"/>
      <c r="C44" s="16">
        <f>(C10-C29)/SQRT(25*C$30)</f>
        <v>-0.13646300917136925</v>
      </c>
      <c r="D44" s="16">
        <f t="shared" ref="D44:G44" si="7">(D10-D29)/SQRT(25*D$30)</f>
        <v>-0.15495441124800996</v>
      </c>
      <c r="E44" s="16">
        <f t="shared" si="7"/>
        <v>-0.12581368856627387</v>
      </c>
      <c r="F44" s="16">
        <f t="shared" si="7"/>
        <v>-6.5996739805526172E-2</v>
      </c>
      <c r="G44" s="16">
        <f t="shared" si="7"/>
        <v>-7.0966868248592788E-2</v>
      </c>
      <c r="H44" s="32"/>
    </row>
    <row r="45" spans="1:18" ht="15.6" thickTop="1" thickBot="1" x14ac:dyDescent="0.35">
      <c r="A45" s="25" t="s">
        <v>10</v>
      </c>
      <c r="B45" s="26"/>
      <c r="C45" s="16">
        <f>(C11-C29)/SQRT(25*C$30)</f>
        <v>-9.8556617734877824E-2</v>
      </c>
      <c r="D45" s="16">
        <f t="shared" ref="D45:G45" si="8">(D11-D29)/SQRT(25*D$30)</f>
        <v>0.14176680178009421</v>
      </c>
      <c r="E45" s="16">
        <f t="shared" si="8"/>
        <v>-0.12581368856627387</v>
      </c>
      <c r="F45" s="16">
        <f t="shared" si="8"/>
        <v>6.4613804629158944E-2</v>
      </c>
      <c r="G45" s="16">
        <f t="shared" si="8"/>
        <v>5.2612892432966608E-2</v>
      </c>
      <c r="H45" s="32"/>
      <c r="J45" s="21" t="s">
        <v>42</v>
      </c>
      <c r="K45"/>
      <c r="L45"/>
      <c r="N45" s="17" t="s">
        <v>43</v>
      </c>
      <c r="R45" s="17" t="s">
        <v>44</v>
      </c>
    </row>
    <row r="46" spans="1:18" ht="15.6" thickTop="1" thickBot="1" x14ac:dyDescent="0.35">
      <c r="A46" s="25" t="s">
        <v>11</v>
      </c>
      <c r="B46" s="26"/>
      <c r="C46" s="16">
        <f>(C12-C29)/SQRT(25*C$30)</f>
        <v>-1.4214896788684829E-3</v>
      </c>
      <c r="D46" s="16">
        <f t="shared" ref="D46:G46" si="9">(D12-D29)/SQRT(25*D$30)</f>
        <v>9.8907071009368148E-3</v>
      </c>
      <c r="E46" s="16">
        <f t="shared" si="9"/>
        <v>-0.12951409117116428</v>
      </c>
      <c r="F46" s="16">
        <f t="shared" si="9"/>
        <v>-0.17329343452367518</v>
      </c>
      <c r="G46" s="16">
        <f t="shared" si="9"/>
        <v>-0.1727384358687005</v>
      </c>
      <c r="H46" s="32"/>
      <c r="J46" s="18">
        <f>MDETERM(J39:N43)</f>
        <v>6.1116705226506681E-18</v>
      </c>
      <c r="K46"/>
      <c r="L46"/>
      <c r="N46" s="17">
        <f>-(25-1-(2*5+5)/5)*LN(J46)</f>
        <v>832.36296213243588</v>
      </c>
      <c r="R46" s="17">
        <f>_xlfn.CHISQ.INV(0.05,5*(5-1)/2)</f>
        <v>3.9402991361190596</v>
      </c>
    </row>
    <row r="47" spans="1:18" ht="15.6" thickTop="1" thickBot="1" x14ac:dyDescent="0.35">
      <c r="A47" s="25" t="s">
        <v>12</v>
      </c>
      <c r="B47" s="26"/>
      <c r="C47" s="16">
        <f>(C13-C29)/SQRT(25*C$30)</f>
        <v>-0.17910769953742209</v>
      </c>
      <c r="D47" s="16">
        <f t="shared" ref="D47:G47" si="10">(D13-D29)/SQRT(25*D$30)</f>
        <v>-0.17143892308290465</v>
      </c>
      <c r="E47" s="16">
        <f t="shared" si="10"/>
        <v>-9.3435165773482778E-2</v>
      </c>
      <c r="F47" s="16">
        <f t="shared" si="10"/>
        <v>-0.227802804741599</v>
      </c>
      <c r="G47" s="16">
        <f t="shared" si="10"/>
        <v>-0.22186953747840765</v>
      </c>
      <c r="H47" s="32"/>
    </row>
    <row r="48" spans="1:18" ht="15.6" thickTop="1" thickBot="1" x14ac:dyDescent="0.35">
      <c r="A48" s="25" t="s">
        <v>13</v>
      </c>
      <c r="B48" s="26"/>
      <c r="C48" s="16">
        <f>(C14-C29)/SQRT(25*C$30)</f>
        <v>8.1498741588456533E-2</v>
      </c>
      <c r="D48" s="16">
        <f>(D14-D29)/SQRT(25*D$30)</f>
        <v>0.22418936095456757</v>
      </c>
      <c r="E48" s="16">
        <f>(E14-E29)/SQRT(25*E$30)</f>
        <v>0.19242093545430139</v>
      </c>
      <c r="F48" s="16">
        <f t="shared" ref="F48:G48" si="11">(F14-F29)/SQRT(25*F$30)</f>
        <v>0.26755026920718888</v>
      </c>
      <c r="G48" s="16">
        <f t="shared" si="11"/>
        <v>0.26618278310373455</v>
      </c>
      <c r="H48" s="32"/>
    </row>
    <row r="49" spans="1:16" ht="15.6" thickTop="1" thickBot="1" x14ac:dyDescent="0.35">
      <c r="A49" s="25" t="s">
        <v>14</v>
      </c>
      <c r="B49" s="26"/>
      <c r="C49" s="16">
        <f>(C15-C29)/SQRT(25*C$30)</f>
        <v>-8.1972571481412793E-2</v>
      </c>
      <c r="D49" s="16">
        <f t="shared" ref="D49:G49" si="12">(D15-D29)/SQRT(25*D$30)</f>
        <v>-6.5938047339578762E-3</v>
      </c>
      <c r="E49" s="16">
        <f t="shared" si="12"/>
        <v>-0.12858899051994166</v>
      </c>
      <c r="F49" s="16">
        <f t="shared" si="12"/>
        <v>-9.4278029092346921E-2</v>
      </c>
      <c r="G49" s="16">
        <f t="shared" si="12"/>
        <v>-9.7913773468202597E-2</v>
      </c>
      <c r="H49" s="32"/>
      <c r="J49" s="23" t="s">
        <v>45</v>
      </c>
      <c r="K49" s="23"/>
      <c r="L49" s="23"/>
      <c r="M49" s="23"/>
      <c r="N49" s="23"/>
    </row>
    <row r="50" spans="1:16" ht="15.6" thickTop="1" thickBot="1" x14ac:dyDescent="0.35">
      <c r="A50" s="25" t="s">
        <v>15</v>
      </c>
      <c r="B50" s="26"/>
      <c r="C50" s="16">
        <f>(C16-C29)/SQRT(25*C$30)</f>
        <v>9.4765978591218158E-4</v>
      </c>
      <c r="D50" s="16">
        <f t="shared" ref="D50:G50" si="13">(D16-D29)/SQRT(25*D$30)</f>
        <v>0.20770484911967296</v>
      </c>
      <c r="E50" s="16">
        <f t="shared" si="13"/>
        <v>4.9955435166020579E-2</v>
      </c>
      <c r="F50" s="16">
        <f t="shared" si="13"/>
        <v>0.22940033330740256</v>
      </c>
      <c r="G50" s="16">
        <f t="shared" si="13"/>
        <v>0.22043571145183885</v>
      </c>
      <c r="H50" s="32"/>
      <c r="J50" s="4">
        <f t="array" ref="J50:N54">MINVERSE(J39:N43)</f>
        <v>2.4636826351261787</v>
      </c>
      <c r="K50" s="4">
        <v>1.4500354465015901</v>
      </c>
      <c r="L50" s="4">
        <v>-0.562499999999999</v>
      </c>
      <c r="M50" s="4">
        <v>-5.9999999999999893</v>
      </c>
      <c r="N50" s="4">
        <v>2.9999999999999947</v>
      </c>
    </row>
    <row r="51" spans="1:16" ht="15.6" thickTop="1" thickBot="1" x14ac:dyDescent="0.35">
      <c r="A51" s="25" t="s">
        <v>16</v>
      </c>
      <c r="B51" s="26"/>
      <c r="C51" s="16">
        <f>(C17-C29)/SQRT(25*C$30)</f>
        <v>0.12177428248972867</v>
      </c>
      <c r="D51" s="16">
        <f t="shared" ref="D51:G51" si="14">(D17-D29)/SQRT(25*D$30)</f>
        <v>5.9344242605620851E-2</v>
      </c>
      <c r="E51" s="16">
        <f t="shared" si="14"/>
        <v>0.14339060093950337</v>
      </c>
      <c r="F51" s="16">
        <f>(F17-F29)/SQRT(25*F$30)</f>
        <v>-4.5862051413972302E-2</v>
      </c>
      <c r="G51" s="16">
        <f t="shared" si="14"/>
        <v>-3.3679871491225741E-2</v>
      </c>
      <c r="H51" s="32"/>
      <c r="J51" s="4">
        <v>1.4500354465015883</v>
      </c>
      <c r="K51" s="4">
        <v>4.0829414129491886</v>
      </c>
      <c r="L51" s="4">
        <v>0.47947418407647974</v>
      </c>
      <c r="M51" s="4">
        <v>-11.507380417835513</v>
      </c>
      <c r="N51" s="4">
        <v>7.6715869452236758</v>
      </c>
    </row>
    <row r="52" spans="1:16" ht="15.6" thickTop="1" thickBot="1" x14ac:dyDescent="0.35">
      <c r="A52" s="25" t="s">
        <v>17</v>
      </c>
      <c r="B52" s="26"/>
      <c r="C52" s="16">
        <f>(C18-C29)/SQRT(25*C$30)</f>
        <v>-9.6187468270097082E-2</v>
      </c>
      <c r="D52" s="16">
        <f t="shared" ref="D52:G52" si="15">(D18-D29)/SQRT(25*D$30)</f>
        <v>-8.9016363908431234E-2</v>
      </c>
      <c r="E52" s="16">
        <f t="shared" si="15"/>
        <v>-9.9910870332041032E-2</v>
      </c>
      <c r="F52" s="16">
        <f t="shared" si="15"/>
        <v>-0.13209680235411422</v>
      </c>
      <c r="G52" s="16">
        <f t="shared" si="15"/>
        <v>-0.13175407304631723</v>
      </c>
      <c r="H52" s="32"/>
      <c r="J52" s="4">
        <v>-0.51260378440228016</v>
      </c>
      <c r="K52" s="4">
        <v>0.58979238920477373</v>
      </c>
      <c r="L52" s="4">
        <v>36740084673386.461</v>
      </c>
      <c r="M52" s="4">
        <v>513165924462962.31</v>
      </c>
      <c r="N52" s="4">
        <v>-542361309083177.31</v>
      </c>
    </row>
    <row r="53" spans="1:16" ht="15.6" thickTop="1" thickBot="1" x14ac:dyDescent="0.35">
      <c r="A53" s="25" t="s">
        <v>18</v>
      </c>
      <c r="B53" s="26"/>
      <c r="C53" s="16">
        <f>(C19-C29)/SQRT(25*C$30)</f>
        <v>-6.0650226298386359E-2</v>
      </c>
      <c r="D53" s="16">
        <f t="shared" ref="D53:G53" si="16">(D19-D29)/SQRT(25*D$30)</f>
        <v>-7.2531852073536573E-2</v>
      </c>
      <c r="E53" s="16">
        <f t="shared" si="16"/>
        <v>-0.16929341917373619</v>
      </c>
      <c r="F53" s="16">
        <f t="shared" si="16"/>
        <v>-0.11692955353284504</v>
      </c>
      <c r="G53" s="16">
        <f t="shared" si="16"/>
        <v>-0.12210332094441044</v>
      </c>
      <c r="H53" s="32"/>
      <c r="J53" s="4">
        <v>-4.6074187219234153</v>
      </c>
      <c r="K53" s="4">
        <v>-10.01335995005274</v>
      </c>
      <c r="L53" s="4">
        <v>513165924462961.88</v>
      </c>
      <c r="M53" s="4">
        <v>7167628174267868</v>
      </c>
      <c r="N53" s="4">
        <v>-7575413748848662</v>
      </c>
    </row>
    <row r="54" spans="1:16" ht="15.6" thickTop="1" thickBot="1" x14ac:dyDescent="0.35">
      <c r="A54" s="25" t="s">
        <v>19</v>
      </c>
      <c r="B54" s="26"/>
      <c r="C54" s="16">
        <f>(C20-C29)/SQRT(25*C$30)</f>
        <v>-0.16489280274873783</v>
      </c>
      <c r="D54" s="16">
        <f>(D20-D29)/SQRT(25*D$30)</f>
        <v>-5.6047340238641878E-2</v>
      </c>
      <c r="E54" s="16">
        <f t="shared" ref="E54:G54" si="17">(E20-E29)/SQRT(25*E$30)</f>
        <v>-0.13228939312483209</v>
      </c>
      <c r="F54" s="16">
        <f t="shared" si="17"/>
        <v>-0.15084060766598842</v>
      </c>
      <c r="G54" s="16">
        <f t="shared" si="17"/>
        <v>-0.15168224946454026</v>
      </c>
      <c r="H54" s="32"/>
      <c r="J54" s="4">
        <v>2.2222222222222223</v>
      </c>
      <c r="K54" s="4">
        <v>5.333333333333333</v>
      </c>
      <c r="L54" s="4">
        <v>-542361309083176.88</v>
      </c>
      <c r="M54" s="4">
        <v>-7575413748848660</v>
      </c>
      <c r="N54" s="4">
        <v>8006399337547548</v>
      </c>
    </row>
    <row r="55" spans="1:16" ht="15.6" thickTop="1" thickBot="1" x14ac:dyDescent="0.35">
      <c r="A55" s="25" t="s">
        <v>20</v>
      </c>
      <c r="B55" s="26"/>
      <c r="C55" s="16">
        <f>(C21-C29)/SQRT(25*C$30)</f>
        <v>0.54348288722069582</v>
      </c>
      <c r="D55" s="16">
        <f t="shared" ref="D55:G55" si="18">(D21-D29)/SQRT(25*D$30)</f>
        <v>0.22418936095456757</v>
      </c>
      <c r="E55" s="16">
        <f t="shared" si="18"/>
        <v>0.16189261396395541</v>
      </c>
      <c r="F55" s="16">
        <f t="shared" si="18"/>
        <v>0.37921831074718837</v>
      </c>
      <c r="G55" s="16">
        <f t="shared" si="18"/>
        <v>0.36977170014562988</v>
      </c>
      <c r="H55" s="32"/>
    </row>
    <row r="56" spans="1:16" ht="15.6" thickTop="1" thickBot="1" x14ac:dyDescent="0.35">
      <c r="A56" s="25" t="s">
        <v>21</v>
      </c>
      <c r="B56" s="26"/>
      <c r="C56" s="16">
        <f>(C22-C29)/SQRT(25*C$30)</f>
        <v>-0.12461726184746569</v>
      </c>
      <c r="D56" s="16">
        <f>(D22-D29)/SQRT(25*D$30)</f>
        <v>-0.17143892308290465</v>
      </c>
      <c r="E56" s="16">
        <f>(E22-E29)/SQRT(25*E$30)</f>
        <v>-0.10361127293693143</v>
      </c>
      <c r="F56" s="16">
        <f t="shared" ref="F56" si="19">(F22-F29)/SQRT(25*F$30)</f>
        <v>-0.12779168805986751</v>
      </c>
      <c r="G56" s="16">
        <f>(G22-G29)/SQRT(25*G$30)</f>
        <v>-0.12793137253841907</v>
      </c>
      <c r="H56" s="32"/>
    </row>
    <row r="57" spans="1:16" ht="15.6" thickTop="1" thickBot="1" x14ac:dyDescent="0.35">
      <c r="A57" s="25" t="s">
        <v>22</v>
      </c>
      <c r="B57" s="26"/>
      <c r="C57" s="16">
        <f>(C23-C29)/SQRT(25*C$30)</f>
        <v>-7.0126824157509218E-2</v>
      </c>
      <c r="D57" s="16">
        <f>(D23-D29)/SQRT(25*D$30)</f>
        <v>-0.13846989941311527</v>
      </c>
      <c r="E57" s="16">
        <f t="shared" ref="E57:G57" si="20">(E23-E29)/SQRT(25*E$30)</f>
        <v>-0.13043919182238686</v>
      </c>
      <c r="F57" s="16">
        <f t="shared" si="20"/>
        <v>-8.791970644238252E-2</v>
      </c>
      <c r="G57" s="16">
        <f t="shared" si="20"/>
        <v>-9.2023054652753025E-2</v>
      </c>
      <c r="H57" s="32"/>
      <c r="J57" s="23" t="s">
        <v>46</v>
      </c>
      <c r="K57" s="23"/>
      <c r="L57" s="23"/>
      <c r="M57" s="23"/>
      <c r="N57" s="23"/>
    </row>
    <row r="58" spans="1:16" ht="15.6" thickTop="1" thickBot="1" x14ac:dyDescent="0.35">
      <c r="A58" s="25" t="s">
        <v>23</v>
      </c>
      <c r="B58" s="26"/>
      <c r="C58" s="16">
        <f>(C24-C29)/SQRT(25*C$30)</f>
        <v>0.12177428248972867</v>
      </c>
      <c r="D58" s="16">
        <f>(D24-D29)/SQRT(25*D$30)</f>
        <v>-0.15495441124800996</v>
      </c>
      <c r="E58" s="16">
        <f t="shared" ref="E58:G58" si="21">(E24-E29)/SQRT(25*E$30)</f>
        <v>-6.7532347539249943E-2</v>
      </c>
      <c r="F58" s="16">
        <f t="shared" si="21"/>
        <v>-7.8117292357020751E-2</v>
      </c>
      <c r="G58" s="16">
        <f t="shared" si="21"/>
        <v>-7.8486934821507162E-2</v>
      </c>
      <c r="H58" s="32"/>
      <c r="J58" s="4">
        <f>(J50-1)*(25-5)/(5-1)</f>
        <v>7.3184131756308934</v>
      </c>
      <c r="K58" s="4">
        <f t="shared" ref="K58:N58" si="22">(K50-1)*(25-5)/(5-1)</f>
        <v>2.2501772325079505</v>
      </c>
      <c r="L58" s="4">
        <f t="shared" si="22"/>
        <v>-7.8124999999999956</v>
      </c>
      <c r="M58" s="4">
        <f t="shared" si="22"/>
        <v>-34.999999999999943</v>
      </c>
      <c r="N58" s="4">
        <f t="shared" si="22"/>
        <v>9.9999999999999734</v>
      </c>
      <c r="P58" s="17" t="s">
        <v>47</v>
      </c>
    </row>
    <row r="59" spans="1:16" ht="15.6" thickTop="1" thickBot="1" x14ac:dyDescent="0.35">
      <c r="A59" s="25" t="s">
        <v>24</v>
      </c>
      <c r="B59" s="26"/>
      <c r="C59" s="16">
        <f>(C25-C29)/SQRT(25*C$30)</f>
        <v>-0.24781303401606283</v>
      </c>
      <c r="D59" s="16">
        <f>(D25-D29)/SQRT(25*D$30)</f>
        <v>-0.1219853875782206</v>
      </c>
      <c r="E59" s="16">
        <f t="shared" ref="E59:G59" si="23">(E25-E29)/SQRT(25*E$30)</f>
        <v>-0.29048160448389704</v>
      </c>
      <c r="F59" s="16">
        <f t="shared" si="23"/>
        <v>-0.19468654093970114</v>
      </c>
      <c r="G59" s="16">
        <f t="shared" si="23"/>
        <v>-0.20388404492485415</v>
      </c>
      <c r="H59" s="32"/>
      <c r="J59" s="4">
        <f t="shared" ref="J59:N59" si="24">(J51-1)*(25-5)/(5-1)</f>
        <v>2.2501772325079417</v>
      </c>
      <c r="K59" s="4">
        <f t="shared" si="24"/>
        <v>15.414707064745944</v>
      </c>
      <c r="L59" s="4">
        <f t="shared" si="24"/>
        <v>-2.6026290796176008</v>
      </c>
      <c r="M59" s="4">
        <f t="shared" si="24"/>
        <v>-62.536902089177566</v>
      </c>
      <c r="N59" s="4">
        <f t="shared" si="24"/>
        <v>33.35793472611838</v>
      </c>
      <c r="P59" s="17">
        <f>FINV(0.05,(5-1),(25-5))</f>
        <v>2.8660814020156589</v>
      </c>
    </row>
    <row r="60" spans="1:16" ht="15.6" thickTop="1" thickBot="1" x14ac:dyDescent="0.35">
      <c r="A60" s="25" t="s">
        <v>25</v>
      </c>
      <c r="B60" s="26"/>
      <c r="C60" s="16">
        <f>(C26-C29)/SQRT(25*C$30)</f>
        <v>-7.7234272551851391E-2</v>
      </c>
      <c r="D60" s="16">
        <f t="shared" ref="D60:G60" si="25">(D26-D29)/SQRT(25*D$30)</f>
        <v>-0.1219853875782206</v>
      </c>
      <c r="E60" s="16">
        <f t="shared" si="25"/>
        <v>-0.12211328596138347</v>
      </c>
      <c r="F60" s="16">
        <f t="shared" si="25"/>
        <v>-0.14699912106496826</v>
      </c>
      <c r="G60" s="16">
        <f t="shared" si="25"/>
        <v>-0.14735821118511452</v>
      </c>
      <c r="H60" s="32"/>
      <c r="J60" s="4">
        <f t="shared" ref="J60:N60" si="26">(J52-1)*(25-5)/(5-1)</f>
        <v>-7.563018922011401</v>
      </c>
      <c r="K60" s="4">
        <f t="shared" si="26"/>
        <v>-2.0510380539761313</v>
      </c>
      <c r="L60" s="4">
        <f t="shared" si="26"/>
        <v>183700423366927.31</v>
      </c>
      <c r="M60" s="4">
        <f t="shared" si="26"/>
        <v>2565829622314806.5</v>
      </c>
      <c r="N60" s="4">
        <f t="shared" si="26"/>
        <v>-2711806545415891.5</v>
      </c>
    </row>
    <row r="61" spans="1:16" ht="15.6" thickTop="1" thickBot="1" x14ac:dyDescent="0.35">
      <c r="A61" s="25" t="s">
        <v>26</v>
      </c>
      <c r="B61" s="26"/>
      <c r="C61" s="16">
        <f>(C27-C29)/SQRT(25*C$30)</f>
        <v>-0.14830875649527284</v>
      </c>
      <c r="D61" s="16">
        <f t="shared" ref="D61:G61" si="27">(D27-D29)/SQRT(25*D$30)</f>
        <v>0.66927118049672396</v>
      </c>
      <c r="E61" s="16">
        <f t="shared" si="27"/>
        <v>0.27382979276189034</v>
      </c>
      <c r="F61" s="16">
        <f t="shared" si="27"/>
        <v>0.42518368490422259</v>
      </c>
      <c r="G61" s="16">
        <f t="shared" si="27"/>
        <v>0.42084548562000662</v>
      </c>
      <c r="H61" s="33"/>
      <c r="J61" s="4">
        <f t="shared" ref="J61:N61" si="28">(J53-1)*(25-5)/(5-1)</f>
        <v>-28.037093609617077</v>
      </c>
      <c r="K61" s="4">
        <f t="shared" si="28"/>
        <v>-55.066799750263698</v>
      </c>
      <c r="L61" s="4">
        <f t="shared" si="28"/>
        <v>2565829622314804.5</v>
      </c>
      <c r="M61" s="4">
        <f t="shared" si="28"/>
        <v>3.5838140871339336E+16</v>
      </c>
      <c r="N61" s="4">
        <f t="shared" si="28"/>
        <v>-3.7877068744243312E+16</v>
      </c>
    </row>
    <row r="62" spans="1:16" ht="15" thickTop="1" x14ac:dyDescent="0.3">
      <c r="J62" s="4">
        <f t="shared" ref="J62:N62" si="29">(J54-1)*(25-5)/(5-1)</f>
        <v>6.1111111111111116</v>
      </c>
      <c r="K62" s="4">
        <f>(K54-1)*(25-5)/(5-1)</f>
        <v>21.666666666666664</v>
      </c>
      <c r="L62" s="4">
        <f t="shared" si="29"/>
        <v>-2711806545415889.5</v>
      </c>
      <c r="M62" s="4">
        <f t="shared" si="29"/>
        <v>-3.7877068744243304E+16</v>
      </c>
      <c r="N62" s="4">
        <f t="shared" si="29"/>
        <v>4.0031996687737736E+16</v>
      </c>
    </row>
    <row r="66" spans="10:16" x14ac:dyDescent="0.3">
      <c r="J66" s="23" t="s">
        <v>48</v>
      </c>
      <c r="K66" s="23"/>
      <c r="L66" s="23"/>
      <c r="M66" s="23"/>
      <c r="N66" s="23"/>
    </row>
    <row r="67" spans="10:16" x14ac:dyDescent="0.3">
      <c r="J67" s="19">
        <f>-J50/SQRT($J$50*J50)</f>
        <v>-1</v>
      </c>
      <c r="K67" s="19">
        <f>-K50/SQRT($J$50*K51)</f>
        <v>-0.45719309592208074</v>
      </c>
      <c r="L67" s="19">
        <f>-L50/SQRT($J$50*L52)</f>
        <v>5.9123490953771225E-8</v>
      </c>
      <c r="M67" s="19">
        <f>-M50/SQRT($J$50*M53)</f>
        <v>4.5151391086114942E-8</v>
      </c>
      <c r="N67" s="19">
        <f>-N50/SQRT($J$50*N54)</f>
        <v>-2.1360442715449733E-8</v>
      </c>
    </row>
    <row r="68" spans="10:16" x14ac:dyDescent="0.3">
      <c r="J68" s="19"/>
      <c r="K68" s="19">
        <f>-K51/SQRT($K$51*K51)</f>
        <v>-1</v>
      </c>
      <c r="L68" s="19">
        <f>-L51/SQRT($K$51*L52)</f>
        <v>-3.9147909733522917E-8</v>
      </c>
      <c r="M68" s="19">
        <f>-M51/SQRT($K$51*M53)</f>
        <v>6.7267015980495195E-8</v>
      </c>
      <c r="N68" s="19">
        <f>-N51/SQRT($K$51*N54)</f>
        <v>-4.2430682109739738E-8</v>
      </c>
    </row>
    <row r="69" spans="10:16" x14ac:dyDescent="0.3">
      <c r="J69" s="19"/>
      <c r="K69" s="19"/>
      <c r="L69" s="19">
        <f>-L52/SQRT($L$52*L52)</f>
        <v>-1</v>
      </c>
      <c r="M69" s="19">
        <f>-M52/SQRT($L$52*M53)</f>
        <v>-0.99999999999995226</v>
      </c>
      <c r="N69" s="19">
        <f>-N52/SQRT($L$52*N54)</f>
        <v>0.99999999999995848</v>
      </c>
    </row>
    <row r="70" spans="10:16" x14ac:dyDescent="0.3">
      <c r="J70" s="19"/>
      <c r="K70" s="19"/>
      <c r="L70" s="19"/>
      <c r="M70" s="19">
        <f>-M53/SQRT($M$53*M53)</f>
        <v>-1</v>
      </c>
      <c r="N70" s="19">
        <f>-N53/SQRT($M$53*N54)</f>
        <v>0.99999999999999944</v>
      </c>
    </row>
    <row r="71" spans="10:16" x14ac:dyDescent="0.3">
      <c r="J71" s="19"/>
      <c r="K71" s="19"/>
      <c r="L71" s="19"/>
      <c r="M71" s="19"/>
      <c r="N71" s="19">
        <f>-N54/SQRT($N$54*N54)</f>
        <v>-1</v>
      </c>
    </row>
    <row r="73" spans="10:16" x14ac:dyDescent="0.3">
      <c r="K73" s="23" t="s">
        <v>49</v>
      </c>
      <c r="L73" s="23"/>
      <c r="M73" s="23"/>
      <c r="N73" s="23"/>
    </row>
    <row r="74" spans="10:16" x14ac:dyDescent="0.3">
      <c r="K74" s="20">
        <f>K67*SQRT(25-5)/SQRT(1-K67^2)</f>
        <v>-2.298970652953662</v>
      </c>
      <c r="L74" s="20">
        <f>L67*SQRT(25-5)/SQRT(1-L67^2)</f>
        <v>2.6440828967945315E-7</v>
      </c>
      <c r="M74" s="20">
        <f>M67*SQRT(25-5)/SQRT(1-M67^2)</f>
        <v>2.0192315949446236E-7</v>
      </c>
      <c r="N74" s="20">
        <f>N67*SQRT(25-5)/SQRT(1-N67^2)</f>
        <v>-9.5526803882471634E-8</v>
      </c>
      <c r="P74" s="17" t="s">
        <v>50</v>
      </c>
    </row>
    <row r="75" spans="10:16" x14ac:dyDescent="0.3">
      <c r="K75" s="20"/>
      <c r="L75" s="20">
        <f>L68*SQRT(25-5)/SQRT(1-L68^2)</f>
        <v>-1.7507477468236598E-7</v>
      </c>
      <c r="M75" s="20">
        <f>M68*SQRT(25-5)/SQRT(1-M68^2)</f>
        <v>3.0082724075190455E-7</v>
      </c>
      <c r="N75" s="20">
        <f>N68*SQRT(25-5)/SQRT(1-N68^2)</f>
        <v>-1.8975577905812466E-7</v>
      </c>
      <c r="P75" s="17">
        <f>_xlfn.T.INV.2T(0.05,25-5)</f>
        <v>2.0859634472658648</v>
      </c>
    </row>
    <row r="76" spans="10:16" x14ac:dyDescent="0.3">
      <c r="M76" s="4">
        <f>M69*SQRT(25-5)/SQRT(1-M69^2)</f>
        <v>-14473069.823304098</v>
      </c>
      <c r="N76" s="4">
        <f>N69*SQRT(25-5)/SQRT(1-N69^2)</f>
        <v>15518833.869598549</v>
      </c>
    </row>
    <row r="77" spans="10:16" x14ac:dyDescent="0.3">
      <c r="N77" s="4">
        <f>N70*SQRT(25-5)/SQRT(1-N70^2)</f>
        <v>134217727.99999993</v>
      </c>
    </row>
  </sheetData>
  <mergeCells count="61">
    <mergeCell ref="J66:N66"/>
    <mergeCell ref="H37:H61"/>
    <mergeCell ref="A57:B57"/>
    <mergeCell ref="A58:B58"/>
    <mergeCell ref="A59:B59"/>
    <mergeCell ref="A60:B60"/>
    <mergeCell ref="A61:B61"/>
    <mergeCell ref="A52:B52"/>
    <mergeCell ref="A53:B53"/>
    <mergeCell ref="A54:B54"/>
    <mergeCell ref="A55:B55"/>
    <mergeCell ref="A56:B56"/>
    <mergeCell ref="A47:B47"/>
    <mergeCell ref="A27:B27"/>
    <mergeCell ref="A21:B21"/>
    <mergeCell ref="A22:B22"/>
    <mergeCell ref="A23:B23"/>
    <mergeCell ref="A24:B24"/>
    <mergeCell ref="A25:B25"/>
    <mergeCell ref="A26:B26"/>
    <mergeCell ref="A48:B48"/>
    <mergeCell ref="A49:B49"/>
    <mergeCell ref="A45:B45"/>
    <mergeCell ref="A46:B46"/>
    <mergeCell ref="A20:B20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I2:N2"/>
    <mergeCell ref="A6:B6"/>
    <mergeCell ref="A7:B7"/>
    <mergeCell ref="A8:B8"/>
    <mergeCell ref="A1:B2"/>
    <mergeCell ref="C1:G1"/>
    <mergeCell ref="A3:B3"/>
    <mergeCell ref="A4:B4"/>
    <mergeCell ref="A5:B5"/>
    <mergeCell ref="K73:N73"/>
    <mergeCell ref="J57:N57"/>
    <mergeCell ref="J38:N38"/>
    <mergeCell ref="A29:B29"/>
    <mergeCell ref="A30:B30"/>
    <mergeCell ref="A37:B37"/>
    <mergeCell ref="A38:B38"/>
    <mergeCell ref="A39:B39"/>
    <mergeCell ref="A40:B40"/>
    <mergeCell ref="A41:B41"/>
    <mergeCell ref="J49:N49"/>
    <mergeCell ref="A50:B50"/>
    <mergeCell ref="A51:B51"/>
    <mergeCell ref="A42:B42"/>
    <mergeCell ref="A43:B43"/>
    <mergeCell ref="A44:B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2018-10-15T14:15:05Z</dcterms:modified>
</cp:coreProperties>
</file>