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2" sheetId="2" r:id="rId1"/>
    <sheet name="Лист1" sheetId="1" r:id="rId2"/>
  </sheets>
  <calcPr calcId="162913" iterate="1" iterateCount="10000" iterateDelta="1E-8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1" i="1" l="1"/>
  <c r="F61" i="1"/>
  <c r="E61" i="1"/>
  <c r="D61" i="1"/>
  <c r="C61" i="1"/>
  <c r="G60" i="1"/>
  <c r="F60" i="1"/>
  <c r="E60" i="1"/>
  <c r="D60" i="1"/>
  <c r="C60" i="1"/>
  <c r="G59" i="1"/>
  <c r="F59" i="1"/>
  <c r="E59" i="1"/>
  <c r="D59" i="1"/>
  <c r="C59" i="1"/>
  <c r="G58" i="1"/>
  <c r="F58" i="1"/>
  <c r="E58" i="1"/>
  <c r="D58" i="1"/>
  <c r="C58" i="1"/>
  <c r="G57" i="1"/>
  <c r="F57" i="1"/>
  <c r="E57" i="1"/>
  <c r="D57" i="1"/>
  <c r="C57" i="1"/>
  <c r="G56" i="1"/>
  <c r="F56" i="1"/>
  <c r="E56" i="1"/>
  <c r="D56" i="1"/>
  <c r="C56" i="1"/>
  <c r="G55" i="1"/>
  <c r="F55" i="1"/>
  <c r="E55" i="1"/>
  <c r="D55" i="1"/>
  <c r="C55" i="1"/>
  <c r="G54" i="1"/>
  <c r="F54" i="1"/>
  <c r="E54" i="1"/>
  <c r="D54" i="1"/>
  <c r="C54" i="1"/>
  <c r="G53" i="1"/>
  <c r="F53" i="1"/>
  <c r="E53" i="1"/>
  <c r="D53" i="1"/>
  <c r="C53" i="1"/>
  <c r="G52" i="1"/>
  <c r="F52" i="1"/>
  <c r="E52" i="1"/>
  <c r="D52" i="1"/>
  <c r="C52" i="1"/>
  <c r="G51" i="1"/>
  <c r="F51" i="1"/>
  <c r="E51" i="1"/>
  <c r="D51" i="1"/>
  <c r="C51" i="1"/>
  <c r="G50" i="1"/>
  <c r="F50" i="1"/>
  <c r="E50" i="1"/>
  <c r="D50" i="1"/>
  <c r="C50" i="1"/>
  <c r="G49" i="1"/>
  <c r="F49" i="1"/>
  <c r="E49" i="1"/>
  <c r="D49" i="1"/>
  <c r="C49" i="1"/>
  <c r="G48" i="1"/>
  <c r="F48" i="1"/>
  <c r="E48" i="1"/>
  <c r="D48" i="1"/>
  <c r="C48" i="1"/>
  <c r="G47" i="1"/>
  <c r="F47" i="1"/>
  <c r="E47" i="1"/>
  <c r="D47" i="1"/>
  <c r="C47" i="1"/>
  <c r="G46" i="1"/>
  <c r="F46" i="1"/>
  <c r="E46" i="1"/>
  <c r="D46" i="1"/>
  <c r="C46" i="1"/>
  <c r="G45" i="1"/>
  <c r="F45" i="1"/>
  <c r="E45" i="1"/>
  <c r="D45" i="1"/>
  <c r="C45" i="1"/>
  <c r="G44" i="1"/>
  <c r="F44" i="1"/>
  <c r="E44" i="1"/>
  <c r="D44" i="1"/>
  <c r="C44" i="1"/>
  <c r="G43" i="1"/>
  <c r="F43" i="1"/>
  <c r="E43" i="1"/>
  <c r="D43" i="1"/>
  <c r="C43" i="1"/>
  <c r="G42" i="1"/>
  <c r="F42" i="1"/>
  <c r="E42" i="1"/>
  <c r="D42" i="1"/>
  <c r="C42" i="1"/>
  <c r="G41" i="1"/>
  <c r="F41" i="1"/>
  <c r="E41" i="1"/>
  <c r="D41" i="1"/>
  <c r="C41" i="1"/>
  <c r="G40" i="1"/>
  <c r="F40" i="1"/>
  <c r="E40" i="1"/>
  <c r="D40" i="1"/>
  <c r="C40" i="1"/>
  <c r="G39" i="1"/>
  <c r="F39" i="1"/>
  <c r="E39" i="1"/>
  <c r="D39" i="1"/>
  <c r="C39" i="1"/>
  <c r="G38" i="1"/>
  <c r="F38" i="1"/>
  <c r="E38" i="1"/>
  <c r="D38" i="1"/>
  <c r="C38" i="1"/>
  <c r="G37" i="1"/>
  <c r="F37" i="1"/>
  <c r="E37" i="1"/>
  <c r="D37" i="1"/>
  <c r="C37" i="1"/>
  <c r="P75" i="1" l="1"/>
  <c r="P59" i="1" l="1"/>
  <c r="R46" i="1" l="1"/>
  <c r="F30" i="1" l="1"/>
  <c r="E29" i="1"/>
  <c r="D30" i="1"/>
  <c r="C30" i="1"/>
  <c r="G30" i="1"/>
  <c r="E30" i="1"/>
  <c r="G29" i="1"/>
  <c r="F29" i="1"/>
  <c r="D29" i="1"/>
  <c r="C29" i="1"/>
  <c r="J39" i="1" l="1" a="1"/>
  <c r="J39" i="1" l="1"/>
  <c r="L43" i="1"/>
  <c r="N41" i="1"/>
  <c r="N40" i="1"/>
  <c r="K43" i="1"/>
  <c r="J40" i="1"/>
  <c r="K39" i="1"/>
  <c r="M41" i="1"/>
  <c r="L41" i="1"/>
  <c r="L40" i="1"/>
  <c r="J43" i="1"/>
  <c r="N39" i="1"/>
  <c r="K40" i="1"/>
  <c r="M42" i="1"/>
  <c r="N42" i="1"/>
  <c r="N43" i="1"/>
  <c r="J41" i="1"/>
  <c r="K41" i="1"/>
  <c r="K42" i="1"/>
  <c r="L39" i="1"/>
  <c r="M39" i="1"/>
  <c r="M40" i="1"/>
  <c r="M43" i="1"/>
  <c r="J42" i="1"/>
  <c r="L42" i="1"/>
  <c r="J51" i="1" l="1" a="1"/>
  <c r="J46" i="1"/>
  <c r="N46" i="1" s="1"/>
  <c r="J51" i="1" l="1"/>
  <c r="J54" i="1"/>
  <c r="J62" i="1" s="1"/>
  <c r="J52" i="1"/>
  <c r="J60" i="1" s="1"/>
  <c r="L51" i="1"/>
  <c r="L55" i="1"/>
  <c r="L63" i="1" s="1"/>
  <c r="N54" i="1"/>
  <c r="N55" i="1"/>
  <c r="M51" i="1"/>
  <c r="K54" i="1"/>
  <c r="K62" i="1" s="1"/>
  <c r="K52" i="1"/>
  <c r="K55" i="1"/>
  <c r="K63" i="1" s="1"/>
  <c r="M54" i="1"/>
  <c r="M52" i="1"/>
  <c r="N53" i="1"/>
  <c r="M53" i="1"/>
  <c r="J53" i="1"/>
  <c r="J61" i="1" s="1"/>
  <c r="K53" i="1"/>
  <c r="K61" i="1" s="1"/>
  <c r="J55" i="1"/>
  <c r="J63" i="1" s="1"/>
  <c r="L54" i="1"/>
  <c r="L62" i="1" s="1"/>
  <c r="M55" i="1"/>
  <c r="M63" i="1" s="1"/>
  <c r="L53" i="1"/>
  <c r="N52" i="1"/>
  <c r="L52" i="1"/>
  <c r="N51" i="1"/>
  <c r="K51" i="1"/>
  <c r="J67" i="1" l="1"/>
  <c r="J59" i="1"/>
  <c r="N67" i="1"/>
  <c r="N74" i="1" s="1"/>
  <c r="N59" i="1"/>
  <c r="L68" i="1"/>
  <c r="L75" i="1" s="1"/>
  <c r="L60" i="1"/>
  <c r="K67" i="1"/>
  <c r="K74" i="1" s="1"/>
  <c r="K59" i="1"/>
  <c r="M67" i="1"/>
  <c r="M74" i="1" s="1"/>
  <c r="M59" i="1"/>
  <c r="M69" i="1"/>
  <c r="M76" i="1" s="1"/>
  <c r="M61" i="1"/>
  <c r="N71" i="1"/>
  <c r="N63" i="1"/>
  <c r="N68" i="1"/>
  <c r="N75" i="1" s="1"/>
  <c r="N60" i="1"/>
  <c r="N69" i="1"/>
  <c r="N76" i="1" s="1"/>
  <c r="N61" i="1"/>
  <c r="N70" i="1"/>
  <c r="N77" i="1" s="1"/>
  <c r="N62" i="1"/>
  <c r="K68" i="1"/>
  <c r="K60" i="1"/>
  <c r="L69" i="1"/>
  <c r="L61" i="1"/>
  <c r="M68" i="1"/>
  <c r="M75" i="1" s="1"/>
  <c r="M60" i="1"/>
  <c r="M70" i="1"/>
  <c r="M62" i="1"/>
  <c r="L67" i="1"/>
  <c r="L74" i="1" s="1"/>
  <c r="L59" i="1"/>
</calcChain>
</file>

<file path=xl/sharedStrings.xml><?xml version="1.0" encoding="utf-8"?>
<sst xmlns="http://schemas.openxmlformats.org/spreadsheetml/2006/main" count="91" uniqueCount="51">
  <si>
    <t>Область</t>
  </si>
  <si>
    <t>Індикатори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</si>
  <si>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</si>
  <si>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</si>
  <si>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</si>
  <si>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</si>
  <si>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</si>
  <si>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</si>
  <si>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</si>
  <si>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</si>
  <si>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</si>
  <si>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</si>
  <si>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</si>
  <si>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</si>
  <si>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</si>
  <si>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</si>
  <si>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</si>
  <si>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</si>
  <si>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</si>
  <si>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</si>
  <si>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</si>
  <si>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</si>
  <si>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</si>
  <si>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</si>
  <si>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</si>
  <si>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</si>
  <si>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</si>
  <si>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Працевлаштування зареєстрованих безробітних тис. осіб</t>
  </si>
  <si>
    <t>Потреба підприємств у працівниках тис. осіб</t>
  </si>
  <si>
    <t>Безробітне населення працездатного віку тис. осіб</t>
  </si>
  <si>
    <t>Зайняте населення працездатного віку тис. осіб</t>
  </si>
  <si>
    <t>Економічна активність населення працездатного віку тис. осіб</t>
  </si>
  <si>
    <t>Столбец 1</t>
  </si>
  <si>
    <t>Столбец 2</t>
  </si>
  <si>
    <t>Столбец 3</t>
  </si>
  <si>
    <t>Столбец 4</t>
  </si>
  <si>
    <t>Столбец 5</t>
  </si>
  <si>
    <t>КОРЕЛЯЦІЙНА МАТРИЦЯ</t>
  </si>
  <si>
    <t>СЕРЕДНІ ЗНАЧЕННЯ</t>
  </si>
  <si>
    <t>ДИСПЕРСІЯ</t>
  </si>
  <si>
    <t>НОРМАЛІЗОВАНА МАТРИЦЯ</t>
  </si>
  <si>
    <t>КОРЕЛЯЦІЙНА МАТРИЦЯ НА ОСНОВІ НОРМАЛІЗОВАНИХ ДАНИХ</t>
  </si>
  <si>
    <t>ДЕТЕРМІНАНТ КОРЕЛЯЦІЙНОЇ МАТРИЦІ</t>
  </si>
  <si>
    <t>Обчислення критерію Xi^2</t>
  </si>
  <si>
    <t>ТАБЛИЧНЕ ЗНАЧЕННЯ</t>
  </si>
  <si>
    <t>ОБЕРНЕНА МАТРИЦЯ</t>
  </si>
  <si>
    <t>Обчислення F-критерію</t>
  </si>
  <si>
    <t>Критичне (табличне) значення F-критерію</t>
  </si>
  <si>
    <t>Розрахунок частинних коефіцієнтів кореляції</t>
  </si>
  <si>
    <t>Обчислення t-критеріїв Стьюдента</t>
  </si>
  <si>
    <t>Табличне значення t-критерію Стьюдента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</si>
</sst>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0" fillId="0" borderId="0" xfId="0" applyFill="1" applyBorder="1" applyAlignment="1"/>
    <xf numFmtId="0" fontId="0" fillId="0" borderId="5" xfId="0" applyFill="1" applyBorder="1" applyAlignment="1"/>
    <xf numFmtId="0" fontId="2" fillId="0" borderId="6" xfId="0" applyFont="1" applyFill="1" applyBorder="1" applyAlignment="1">
      <alignment horizontal="center"/>
    </xf>
    <xf numFmtId="2" fontId="0" fillId="0" borderId="0" xfId="0" applyNumberFormat="1"/>
    <xf numFmtId="2" fontId="1" fillId="2" borderId="2" xfId="1" applyNumberFormat="1" applyBorder="1" applyAlignment="1"/>
    <xf numFmtId="2" fontId="1" fillId="2" borderId="2" xfId="1" applyNumberFormat="1" applyBorder="1"/>
    <xf numFmtId="2" fontId="2" fillId="0" borderId="10" xfId="0" applyNumberFormat="1" applyFon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/>
    </xf>
    <xf numFmtId="2" fontId="2" fillId="0" borderId="11" xfId="0" applyNumberFormat="1" applyFont="1" applyFill="1" applyBorder="1" applyAlignment="1">
      <alignment horizontal="center"/>
    </xf>
    <xf numFmtId="2" fontId="0" fillId="0" borderId="12" xfId="0" applyNumberFormat="1" applyFill="1" applyBorder="1" applyAlignment="1"/>
    <xf numFmtId="2" fontId="0" fillId="0" borderId="0" xfId="0" applyNumberFormat="1" applyFill="1" applyBorder="1" applyAlignment="1"/>
    <xf numFmtId="2" fontId="0" fillId="0" borderId="13" xfId="0" applyNumberFormat="1" applyFill="1" applyBorder="1" applyAlignment="1"/>
    <xf numFmtId="2" fontId="0" fillId="0" borderId="14" xfId="0" applyNumberFormat="1" applyFill="1" applyBorder="1" applyAlignment="1"/>
    <xf numFmtId="2" fontId="0" fillId="0" borderId="5" xfId="0" applyNumberFormat="1" applyFill="1" applyBorder="1" applyAlignment="1"/>
    <xf numFmtId="2" fontId="0" fillId="0" borderId="15" xfId="0" applyNumberFormat="1" applyFill="1" applyBorder="1" applyAlignment="1"/>
    <xf numFmtId="2" fontId="1" fillId="3" borderId="1" xfId="1" applyNumberFormat="1" applyFill="1"/>
    <xf numFmtId="2" fontId="1" fillId="2" borderId="1" xfId="1" applyNumberFormat="1"/>
    <xf numFmtId="164" fontId="1" fillId="3" borderId="19" xfId="1" applyNumberFormat="1" applyFill="1" applyBorder="1" applyAlignment="1"/>
    <xf numFmtId="2" fontId="1" fillId="3" borderId="1" xfId="1" applyNumberFormat="1" applyFill="1" applyAlignment="1">
      <alignment horizontal="right" vertical="center" wrapText="1"/>
    </xf>
    <xf numFmtId="2" fontId="1" fillId="3" borderId="1" xfId="1" applyNumberFormat="1" applyFill="1" applyAlignment="1"/>
    <xf numFmtId="2" fontId="1" fillId="2" borderId="3" xfId="1" applyNumberFormat="1" applyBorder="1" applyAlignment="1">
      <alignment horizontal="center"/>
    </xf>
    <xf numFmtId="2" fontId="1" fillId="2" borderId="4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1" xfId="1" applyNumberFormat="1" applyAlignment="1">
      <alignment horizontal="center"/>
    </xf>
    <xf numFmtId="2" fontId="1" fillId="2" borderId="2" xfId="1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1" fillId="3" borderId="16" xfId="1" applyNumberFormat="1" applyFill="1" applyBorder="1" applyAlignment="1">
      <alignment horizontal="center" vertical="center" textRotation="90" shrinkToFit="1"/>
    </xf>
    <xf numFmtId="2" fontId="1" fillId="3" borderId="17" xfId="1" applyNumberFormat="1" applyFill="1" applyBorder="1" applyAlignment="1">
      <alignment horizontal="center" vertical="center" textRotation="90" shrinkToFit="1"/>
    </xf>
    <xf numFmtId="2" fontId="1" fillId="3" borderId="18" xfId="1" applyNumberFormat="1" applyFill="1" applyBorder="1" applyAlignment="1">
      <alignment horizontal="center" vertical="center" textRotation="90" shrinkToFi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sheetData>
    <row r="1" spans="1:6" x14ac:dyDescent="0.3">
      <c r="A1" s="3"/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</row>
    <row r="2" spans="1:6" x14ac:dyDescent="0.3">
      <c r="A2" s="1" t="s">
        <v>32</v>
      </c>
      <c r="B2" s="1">
        <v>1</v>
      </c>
      <c r="C2" s="1"/>
      <c r="D2" s="1"/>
      <c r="E2" s="1"/>
      <c r="F2" s="1"/>
    </row>
    <row r="3" spans="1:6" x14ac:dyDescent="0.3">
      <c r="A3" s="1" t="s">
        <v>33</v>
      </c>
      <c r="B3" s="1">
        <v>0.16594979985716757</v>
      </c>
      <c r="C3" s="1">
        <v>1</v>
      </c>
      <c r="D3" s="1"/>
      <c r="E3" s="1"/>
      <c r="F3" s="1"/>
    </row>
    <row r="4" spans="1:6" x14ac:dyDescent="0.3">
      <c r="A4" s="1" t="s">
        <v>34</v>
      </c>
      <c r="B4" s="1">
        <v>0.61087011695783122</v>
      </c>
      <c r="C4" s="1">
        <v>0.56618992502109922</v>
      </c>
      <c r="D4" s="1">
        <v>1</v>
      </c>
      <c r="E4" s="1"/>
      <c r="F4" s="1"/>
    </row>
    <row r="5" spans="1:6" x14ac:dyDescent="0.3">
      <c r="A5" s="1" t="s">
        <v>35</v>
      </c>
      <c r="B5" s="1">
        <v>0.54978457432347094</v>
      </c>
      <c r="C5" s="1">
        <v>0.7242527795552538</v>
      </c>
      <c r="D5" s="1">
        <v>0.93644939421484497</v>
      </c>
      <c r="E5" s="1">
        <v>1</v>
      </c>
      <c r="F5" s="1"/>
    </row>
    <row r="6" spans="1:6" ht="15" thickBot="1" x14ac:dyDescent="0.35">
      <c r="A6" s="2" t="s">
        <v>36</v>
      </c>
      <c r="B6" s="2">
        <v>0.55625171072241908</v>
      </c>
      <c r="C6" s="2">
        <v>0.71630682844443461</v>
      </c>
      <c r="D6" s="2">
        <v>0.94466950610254696</v>
      </c>
      <c r="E6" s="2">
        <v>0.99970677271620156</v>
      </c>
      <c r="F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zoomScale="70" zoomScaleNormal="70" workbookViewId="0">
      <selection activeCell="G48" sqref="G48"/>
    </sheetView>
  </sheetViews>
  <sheetFormatPr defaultRowHeight="14.4" x14ac:dyDescent="0.3"/>
  <cols>
    <col min="1" max="2" width="8.88671875" style="4"/>
    <col min="3" max="3" width="50.77734375" style="4" customWidth="1"/>
    <col min="4" max="4" width="40.6640625" style="4" customWidth="1"/>
    <col min="5" max="5" width="46.109375" style="4" customWidth="1"/>
    <col min="6" max="6" width="44" style="4" customWidth="1"/>
    <col min="7" max="7" width="62.5546875" style="4" customWidth="1"/>
    <col min="8" max="9" width="8.88671875" style="4"/>
    <col min="10" max="10" width="39.77734375" style="4" customWidth="1"/>
    <col min="11" max="11" width="9.109375" style="4" bestFit="1" customWidth="1"/>
    <col min="12" max="12" width="29" style="4" customWidth="1"/>
    <col min="13" max="13" width="28.109375" style="4" customWidth="1"/>
    <col min="14" max="14" width="29.21875" style="4" customWidth="1"/>
    <col min="15" max="15" width="8.88671875" style="4"/>
    <col min="16" max="16" width="9" style="4" bestFit="1" customWidth="1"/>
    <col min="17" max="17" width="8.88671875" style="4"/>
    <col min="18" max="18" width="9" style="4" bestFit="1" customWidth="1"/>
    <col min="19" max="16384" width="8.88671875" style="4"/>
  </cols>
  <sheetData>
    <row r="1" spans="1:14" ht="15.6" thickTop="1" thickBot="1" x14ac:dyDescent="0.35">
      <c r="A1" s="21" t="s">
        <v>0</v>
      </c>
      <c r="B1" s="22"/>
      <c r="C1" s="25" t="s">
        <v>1</v>
      </c>
      <c r="D1" s="25"/>
      <c r="E1" s="25"/>
      <c r="F1" s="25"/>
      <c r="G1" s="25"/>
    </row>
    <row r="2" spans="1:14" ht="15.6" thickTop="1" thickBot="1" x14ac:dyDescent="0.35">
      <c r="A2" s="21"/>
      <c r="B2" s="22"/>
      <c r="C2" s="5" t="s">
        <v>27</v>
      </c>
      <c r="D2" s="6" t="s">
        <v>28</v>
      </c>
      <c r="E2" s="6" t="s">
        <v>29</v>
      </c>
      <c r="F2" s="6" t="s">
        <v>30</v>
      </c>
      <c r="G2" s="6" t="s">
        <v>31</v>
      </c>
    </row>
    <row r="3" spans="1:14" ht="15.6" thickTop="1" thickBot="1" x14ac:dyDescent="0.35">
      <c r="A3" s="21" t="s">
        <v>2</v>
      </c>
      <c r="B3" s="22"/>
      <c r="C3" s="16">
        <v>22.7</v>
      </c>
      <c r="D3" s="16">
        <v>0.8</v>
      </c>
      <c r="E3" s="16">
        <v>76.5</v>
      </c>
      <c r="F3" s="16">
        <v>617.79999999999995</v>
      </c>
      <c r="G3" s="16">
        <v>694.3</v>
      </c>
      <c r="I3" s="26" t="s">
        <v>37</v>
      </c>
      <c r="J3" s="27"/>
      <c r="K3" s="27"/>
      <c r="L3" s="27"/>
      <c r="M3" s="27"/>
      <c r="N3" s="28"/>
    </row>
    <row r="4" spans="1:14" ht="15.6" thickTop="1" thickBot="1" x14ac:dyDescent="0.35">
      <c r="A4" s="21" t="s">
        <v>3</v>
      </c>
      <c r="B4" s="22"/>
      <c r="C4" s="16">
        <v>10.6</v>
      </c>
      <c r="D4" s="16">
        <v>2.2000000000000002</v>
      </c>
      <c r="E4" s="16">
        <v>52.1</v>
      </c>
      <c r="F4" s="16">
        <v>361.4</v>
      </c>
      <c r="G4" s="16">
        <v>413.5</v>
      </c>
      <c r="I4" s="7"/>
      <c r="J4" s="8" t="s">
        <v>32</v>
      </c>
      <c r="K4" s="8" t="s">
        <v>33</v>
      </c>
      <c r="L4" s="8" t="s">
        <v>34</v>
      </c>
      <c r="M4" s="8" t="s">
        <v>35</v>
      </c>
      <c r="N4" s="9" t="s">
        <v>36</v>
      </c>
    </row>
    <row r="5" spans="1:14" ht="15.6" thickTop="1" thickBot="1" x14ac:dyDescent="0.35">
      <c r="A5" s="21" t="s">
        <v>4</v>
      </c>
      <c r="B5" s="22"/>
      <c r="C5" s="16">
        <v>40.6</v>
      </c>
      <c r="D5" s="16">
        <v>4.5</v>
      </c>
      <c r="E5" s="16">
        <v>129.19999999999999</v>
      </c>
      <c r="F5" s="16">
        <v>1346.3</v>
      </c>
      <c r="G5" s="16">
        <v>1475.5</v>
      </c>
      <c r="I5" s="10" t="s">
        <v>32</v>
      </c>
      <c r="J5" s="11">
        <v>1</v>
      </c>
      <c r="K5" s="11"/>
      <c r="L5" s="11"/>
      <c r="M5" s="11"/>
      <c r="N5" s="12"/>
    </row>
    <row r="6" spans="1:14" ht="15.6" thickTop="1" thickBot="1" x14ac:dyDescent="0.35">
      <c r="A6" s="21" t="s">
        <v>5</v>
      </c>
      <c r="B6" s="22"/>
      <c r="C6" s="16">
        <v>21.7</v>
      </c>
      <c r="D6" s="16">
        <v>0.7</v>
      </c>
      <c r="E6" s="16">
        <v>125.3</v>
      </c>
      <c r="F6" s="16">
        <v>705.7</v>
      </c>
      <c r="G6" s="16">
        <v>831</v>
      </c>
      <c r="I6" s="10" t="s">
        <v>33</v>
      </c>
      <c r="J6" s="11">
        <v>0.16594979985716757</v>
      </c>
      <c r="K6" s="11">
        <v>1</v>
      </c>
      <c r="L6" s="11"/>
      <c r="M6" s="11"/>
      <c r="N6" s="12"/>
    </row>
    <row r="7" spans="1:14" ht="15.6" thickTop="1" thickBot="1" x14ac:dyDescent="0.35">
      <c r="A7" s="21" t="s">
        <v>6</v>
      </c>
      <c r="B7" s="22"/>
      <c r="C7" s="16">
        <v>12.9</v>
      </c>
      <c r="D7" s="16">
        <v>1.9</v>
      </c>
      <c r="E7" s="16">
        <v>62</v>
      </c>
      <c r="F7" s="16">
        <v>485.2</v>
      </c>
      <c r="G7" s="16">
        <v>547.20000000000005</v>
      </c>
      <c r="I7" s="10" t="s">
        <v>34</v>
      </c>
      <c r="J7" s="11">
        <v>0.61087011695783122</v>
      </c>
      <c r="K7" s="11">
        <v>0.56618992502109922</v>
      </c>
      <c r="L7" s="11">
        <v>1</v>
      </c>
      <c r="M7" s="11"/>
      <c r="N7" s="12"/>
    </row>
    <row r="8" spans="1:14" ht="15.6" thickTop="1" thickBot="1" x14ac:dyDescent="0.35">
      <c r="A8" s="21" t="s">
        <v>7</v>
      </c>
      <c r="B8" s="22"/>
      <c r="C8" s="16">
        <v>6</v>
      </c>
      <c r="D8" s="16">
        <v>0.8</v>
      </c>
      <c r="E8" s="16">
        <v>58.2</v>
      </c>
      <c r="F8" s="16">
        <v>481.1</v>
      </c>
      <c r="G8" s="16">
        <v>539.29999999999995</v>
      </c>
      <c r="I8" s="10" t="s">
        <v>35</v>
      </c>
      <c r="J8" s="11">
        <v>0.54978457432347105</v>
      </c>
      <c r="K8" s="11">
        <v>0.7242527795552538</v>
      </c>
      <c r="L8" s="11">
        <v>0.93644939421484497</v>
      </c>
      <c r="M8" s="11">
        <v>1</v>
      </c>
      <c r="N8" s="12"/>
    </row>
    <row r="9" spans="1:14" ht="15.6" thickTop="1" thickBot="1" x14ac:dyDescent="0.35">
      <c r="A9" s="21" t="s">
        <v>8</v>
      </c>
      <c r="B9" s="22"/>
      <c r="C9" s="16">
        <v>23.5</v>
      </c>
      <c r="D9" s="16">
        <v>0.8</v>
      </c>
      <c r="E9" s="16">
        <v>86.2</v>
      </c>
      <c r="F9" s="16">
        <v>694.3</v>
      </c>
      <c r="G9" s="16">
        <v>780.5</v>
      </c>
      <c r="I9" s="13" t="s">
        <v>36</v>
      </c>
      <c r="J9" s="14">
        <v>0.55625171072241908</v>
      </c>
      <c r="K9" s="14">
        <v>0.71630682844443461</v>
      </c>
      <c r="L9" s="14">
        <v>0.94466950610254696</v>
      </c>
      <c r="M9" s="14">
        <v>0.99970677271620156</v>
      </c>
      <c r="N9" s="15">
        <v>1</v>
      </c>
    </row>
    <row r="10" spans="1:14" ht="15.6" thickTop="1" thickBot="1" x14ac:dyDescent="0.35">
      <c r="A10" s="21" t="s">
        <v>9</v>
      </c>
      <c r="B10" s="22"/>
      <c r="C10" s="16">
        <v>10.3</v>
      </c>
      <c r="D10" s="16">
        <v>1.1000000000000001</v>
      </c>
      <c r="E10" s="16">
        <v>51.9</v>
      </c>
      <c r="F10" s="16">
        <v>526.4</v>
      </c>
      <c r="G10" s="16">
        <v>578.29999999999995</v>
      </c>
    </row>
    <row r="11" spans="1:14" ht="15.6" thickTop="1" thickBot="1" x14ac:dyDescent="0.35">
      <c r="A11" s="21" t="s">
        <v>10</v>
      </c>
      <c r="B11" s="22"/>
      <c r="C11" s="16">
        <v>12.1</v>
      </c>
      <c r="D11" s="16">
        <v>4.7</v>
      </c>
      <c r="E11" s="16">
        <v>51.9</v>
      </c>
      <c r="F11" s="16">
        <v>728.2</v>
      </c>
      <c r="G11" s="16">
        <v>780.1</v>
      </c>
    </row>
    <row r="12" spans="1:14" ht="15.6" thickTop="1" thickBot="1" x14ac:dyDescent="0.35">
      <c r="A12" s="21" t="s">
        <v>11</v>
      </c>
      <c r="B12" s="22"/>
      <c r="C12" s="16">
        <v>15</v>
      </c>
      <c r="D12" s="16">
        <v>2</v>
      </c>
      <c r="E12" s="16">
        <v>52.6</v>
      </c>
      <c r="F12" s="16">
        <v>363.8</v>
      </c>
      <c r="G12" s="16">
        <v>416.4</v>
      </c>
    </row>
    <row r="13" spans="1:14" ht="15.6" thickTop="1" thickBot="1" x14ac:dyDescent="0.35">
      <c r="A13" s="21" t="s">
        <v>12</v>
      </c>
      <c r="B13" s="22"/>
      <c r="C13" s="16">
        <v>8.8000000000000007</v>
      </c>
      <c r="D13" s="16">
        <v>0.5</v>
      </c>
      <c r="E13" s="16">
        <v>58.3</v>
      </c>
      <c r="F13" s="16">
        <v>272.39999999999998</v>
      </c>
      <c r="G13" s="16">
        <v>330.7</v>
      </c>
    </row>
    <row r="14" spans="1:14" ht="15.6" thickTop="1" thickBot="1" x14ac:dyDescent="0.35">
      <c r="A14" s="21" t="s">
        <v>13</v>
      </c>
      <c r="B14" s="22"/>
      <c r="C14" s="16">
        <v>16.3</v>
      </c>
      <c r="D14" s="16">
        <v>5.7</v>
      </c>
      <c r="E14" s="16">
        <v>85.8</v>
      </c>
      <c r="F14" s="16">
        <v>1033.9000000000001</v>
      </c>
      <c r="G14" s="16">
        <v>1119.7</v>
      </c>
    </row>
    <row r="15" spans="1:14" ht="15.6" thickTop="1" thickBot="1" x14ac:dyDescent="0.35">
      <c r="A15" s="21" t="s">
        <v>14</v>
      </c>
      <c r="B15" s="22"/>
      <c r="C15" s="16">
        <v>12.2</v>
      </c>
      <c r="D15" s="16">
        <v>1.8</v>
      </c>
      <c r="E15" s="16">
        <v>56.3</v>
      </c>
      <c r="F15" s="16">
        <v>472.7</v>
      </c>
      <c r="G15" s="16">
        <v>529</v>
      </c>
    </row>
    <row r="16" spans="1:14" ht="15.6" thickTop="1" thickBot="1" x14ac:dyDescent="0.35">
      <c r="A16" s="21" t="s">
        <v>15</v>
      </c>
      <c r="B16" s="22"/>
      <c r="C16" s="16">
        <v>15.4</v>
      </c>
      <c r="D16" s="16">
        <v>3</v>
      </c>
      <c r="E16" s="16">
        <v>77.2</v>
      </c>
      <c r="F16" s="16">
        <v>961</v>
      </c>
      <c r="G16" s="16">
        <v>1038.2</v>
      </c>
    </row>
    <row r="17" spans="1:7" ht="15.6" thickTop="1" thickBot="1" x14ac:dyDescent="0.35">
      <c r="A17" s="21" t="s">
        <v>16</v>
      </c>
      <c r="B17" s="22"/>
      <c r="C17" s="16">
        <v>21.9</v>
      </c>
      <c r="D17" s="16">
        <v>2.2000000000000002</v>
      </c>
      <c r="E17" s="16">
        <v>78.3</v>
      </c>
      <c r="F17" s="16">
        <v>562</v>
      </c>
      <c r="G17" s="16">
        <v>640.29999999999995</v>
      </c>
    </row>
    <row r="18" spans="1:7" ht="15.6" thickTop="1" thickBot="1" x14ac:dyDescent="0.35">
      <c r="A18" s="21" t="s">
        <v>17</v>
      </c>
      <c r="B18" s="22"/>
      <c r="C18" s="16">
        <v>13.1</v>
      </c>
      <c r="D18" s="16">
        <v>1.1000000000000001</v>
      </c>
      <c r="E18" s="16">
        <v>60.1</v>
      </c>
      <c r="F18" s="16">
        <v>416.7</v>
      </c>
      <c r="G18" s="16">
        <v>476.8</v>
      </c>
    </row>
    <row r="19" spans="1:7" ht="15.6" thickTop="1" thickBot="1" x14ac:dyDescent="0.35">
      <c r="A19" s="21" t="s">
        <v>18</v>
      </c>
      <c r="B19" s="22"/>
      <c r="C19" s="16">
        <v>14.2</v>
      </c>
      <c r="D19" s="16">
        <v>1.3</v>
      </c>
      <c r="E19" s="16">
        <v>48</v>
      </c>
      <c r="F19" s="16">
        <v>450</v>
      </c>
      <c r="G19" s="16">
        <v>498</v>
      </c>
    </row>
    <row r="20" spans="1:7" ht="15.6" thickTop="1" thickBot="1" x14ac:dyDescent="0.35">
      <c r="A20" s="21" t="s">
        <v>19</v>
      </c>
      <c r="B20" s="22"/>
      <c r="C20" s="16">
        <v>9.4</v>
      </c>
      <c r="D20" s="16">
        <v>1</v>
      </c>
      <c r="E20" s="16">
        <v>53.9</v>
      </c>
      <c r="F20" s="16">
        <v>387.7</v>
      </c>
      <c r="G20" s="16">
        <v>441.6</v>
      </c>
    </row>
    <row r="21" spans="1:7" ht="15.6" thickTop="1" thickBot="1" x14ac:dyDescent="0.35">
      <c r="A21" s="21" t="s">
        <v>20</v>
      </c>
      <c r="B21" s="22"/>
      <c r="C21" s="16">
        <v>40.1</v>
      </c>
      <c r="D21" s="16">
        <v>3.5</v>
      </c>
      <c r="E21" s="16">
        <v>80.400000000000006</v>
      </c>
      <c r="F21" s="16">
        <v>1204.7</v>
      </c>
      <c r="G21" s="16">
        <v>1285.0999999999999</v>
      </c>
    </row>
    <row r="22" spans="1:7" ht="15.6" thickTop="1" thickBot="1" x14ac:dyDescent="0.35">
      <c r="A22" s="21" t="s">
        <v>21</v>
      </c>
      <c r="B22" s="22"/>
      <c r="C22" s="16">
        <v>10.199999999999999</v>
      </c>
      <c r="D22" s="16">
        <v>0.5</v>
      </c>
      <c r="E22" s="16">
        <v>55</v>
      </c>
      <c r="F22" s="16">
        <v>433.1</v>
      </c>
      <c r="G22" s="16">
        <v>488.1</v>
      </c>
    </row>
    <row r="23" spans="1:7" ht="15.6" thickTop="1" thickBot="1" x14ac:dyDescent="0.35">
      <c r="A23" s="21" t="s">
        <v>22</v>
      </c>
      <c r="B23" s="22"/>
      <c r="C23" s="16">
        <v>13</v>
      </c>
      <c r="D23" s="16">
        <v>1.2</v>
      </c>
      <c r="E23" s="16">
        <v>50.2</v>
      </c>
      <c r="F23" s="16">
        <v>495.6</v>
      </c>
      <c r="G23" s="16">
        <v>545.79999999999995</v>
      </c>
    </row>
    <row r="24" spans="1:7" ht="15.6" thickTop="1" thickBot="1" x14ac:dyDescent="0.35">
      <c r="A24" s="21" t="s">
        <v>23</v>
      </c>
      <c r="B24" s="22"/>
      <c r="C24" s="16">
        <v>20.100000000000001</v>
      </c>
      <c r="D24" s="16">
        <v>0.2</v>
      </c>
      <c r="E24" s="16">
        <v>59.2</v>
      </c>
      <c r="F24" s="16">
        <v>507.4</v>
      </c>
      <c r="G24" s="16">
        <v>566.6</v>
      </c>
    </row>
    <row r="25" spans="1:7" ht="15.6" thickTop="1" thickBot="1" x14ac:dyDescent="0.35">
      <c r="A25" s="21" t="s">
        <v>24</v>
      </c>
      <c r="B25" s="22"/>
      <c r="C25" s="16">
        <v>5.8</v>
      </c>
      <c r="D25" s="19">
        <v>1.2</v>
      </c>
      <c r="E25" s="16">
        <v>34.799999999999997</v>
      </c>
      <c r="F25" s="16">
        <v>331.8</v>
      </c>
      <c r="G25" s="16">
        <v>366.6</v>
      </c>
    </row>
    <row r="26" spans="1:7" ht="15.6" thickTop="1" thickBot="1" x14ac:dyDescent="0.35">
      <c r="A26" s="21" t="s">
        <v>25</v>
      </c>
      <c r="B26" s="22"/>
      <c r="C26" s="16">
        <v>12.6</v>
      </c>
      <c r="D26" s="16">
        <v>1.1000000000000001</v>
      </c>
      <c r="E26" s="16">
        <v>53.5</v>
      </c>
      <c r="F26" s="16">
        <v>404.5</v>
      </c>
      <c r="G26" s="16">
        <v>458</v>
      </c>
    </row>
    <row r="27" spans="1:7" ht="15.6" thickTop="1" thickBot="1" x14ac:dyDescent="0.35">
      <c r="A27" s="21" t="s">
        <v>26</v>
      </c>
      <c r="B27" s="22"/>
      <c r="C27" s="16">
        <v>10.1</v>
      </c>
      <c r="D27" s="16">
        <v>6.6</v>
      </c>
      <c r="E27" s="16">
        <v>100.4</v>
      </c>
      <c r="F27" s="16">
        <v>1252.2</v>
      </c>
      <c r="G27" s="16">
        <v>1352.6</v>
      </c>
    </row>
    <row r="28" spans="1:7" ht="15" thickTop="1" x14ac:dyDescent="0.3"/>
    <row r="29" spans="1:7" x14ac:dyDescent="0.3">
      <c r="A29" s="24" t="s">
        <v>38</v>
      </c>
      <c r="B29" s="24"/>
      <c r="C29" s="17">
        <f>AVERAGE(C3:C27)</f>
        <v>15.944000000000003</v>
      </c>
      <c r="D29" s="17">
        <f>AVERAGE(D3:D27)</f>
        <v>2.0160000000000005</v>
      </c>
      <c r="E29" s="17">
        <f>AVERAGE(E3:E27)</f>
        <v>67.89200000000001</v>
      </c>
      <c r="F29" s="17">
        <f>AVERAGE(F3:F27)</f>
        <v>619.83600000000001</v>
      </c>
      <c r="G29" s="17">
        <f>AVERAGE(G3:G27)</f>
        <v>687.72800000000007</v>
      </c>
    </row>
    <row r="30" spans="1:7" x14ac:dyDescent="0.3">
      <c r="A30" s="24" t="s">
        <v>39</v>
      </c>
      <c r="B30" s="24"/>
      <c r="C30" s="17">
        <f>VARP(C3:C27)</f>
        <v>74.944063999999869</v>
      </c>
      <c r="D30" s="17">
        <f>VARP(D3:D27)</f>
        <v>2.8285439999999982</v>
      </c>
      <c r="E30" s="17">
        <f>VARP(E3:E27)</f>
        <v>522.0567359999992</v>
      </c>
      <c r="F30" s="17">
        <f>VARP(F3:F27)</f>
        <v>88905.491104000001</v>
      </c>
      <c r="G30" s="17">
        <f>VARP(G3:G27)</f>
        <v>99830.009215999991</v>
      </c>
    </row>
    <row r="36" spans="1:18" ht="15" thickBot="1" x14ac:dyDescent="0.35"/>
    <row r="37" spans="1:18" ht="15.6" thickTop="1" thickBot="1" x14ac:dyDescent="0.35">
      <c r="A37" s="21" t="s">
        <v>2</v>
      </c>
      <c r="B37" s="22"/>
      <c r="C37" s="16">
        <f>(C3-C$29)/SQRT(27*C30)</f>
        <v>0.15018935038987116</v>
      </c>
      <c r="D37" s="16">
        <f t="shared" ref="D37:G37" si="0">(D3-D$29)/SQRT(27*D30)</f>
        <v>-0.13914583888413509</v>
      </c>
      <c r="E37" s="16">
        <f t="shared" si="0"/>
        <v>7.250392610622014E-2</v>
      </c>
      <c r="F37" s="16">
        <f t="shared" si="0"/>
        <v>-1.3141096331820664E-3</v>
      </c>
      <c r="G37" s="16">
        <f t="shared" si="0"/>
        <v>4.0029956400181891E-3</v>
      </c>
      <c r="H37" s="29" t="s">
        <v>40</v>
      </c>
    </row>
    <row r="38" spans="1:18" ht="15.6" thickTop="1" thickBot="1" x14ac:dyDescent="0.35">
      <c r="A38" s="21" t="s">
        <v>3</v>
      </c>
      <c r="B38" s="22"/>
      <c r="C38" s="16">
        <f>(C4-C29)/SQRT(27*C$30)</f>
        <v>-0.11879986508044292</v>
      </c>
      <c r="D38" s="16">
        <f t="shared" ref="D38:G38" si="1">(D4-D29)/SQRT(27*D$30)</f>
        <v>2.105496246273093E-2</v>
      </c>
      <c r="E38" s="16">
        <f t="shared" si="1"/>
        <v>-0.13301370830267548</v>
      </c>
      <c r="F38" s="16">
        <f t="shared" si="1"/>
        <v>-0.16680414398871848</v>
      </c>
      <c r="G38" s="16">
        <f t="shared" si="1"/>
        <v>-0.16703187589332422</v>
      </c>
      <c r="H38" s="30"/>
      <c r="J38" s="23" t="s">
        <v>41</v>
      </c>
      <c r="K38" s="23"/>
      <c r="L38" s="23"/>
      <c r="M38" s="23"/>
      <c r="N38" s="23"/>
    </row>
    <row r="39" spans="1:18" ht="15.6" thickTop="1" thickBot="1" x14ac:dyDescent="0.35">
      <c r="A39" s="21" t="s">
        <v>4</v>
      </c>
      <c r="B39" s="22"/>
      <c r="C39" s="16">
        <f>(C5-C29)/SQRT(27*C$30)</f>
        <v>0.54811554517653427</v>
      </c>
      <c r="D39" s="16">
        <f t="shared" ref="D39:G39" si="2">(D5-D29)/SQRT(27*D$30)</f>
        <v>0.28424199324686794</v>
      </c>
      <c r="E39" s="16">
        <f t="shared" si="2"/>
        <v>0.51638832501395771</v>
      </c>
      <c r="F39" s="16">
        <f t="shared" si="2"/>
        <v>0.46888670950881595</v>
      </c>
      <c r="G39" s="16">
        <f t="shared" si="2"/>
        <v>0.47983077926482981</v>
      </c>
      <c r="H39" s="30"/>
      <c r="J39" s="4">
        <f t="array" ref="J39:N43">MMULT(TRANSPOSE(C37:G61),C37:G61)</f>
        <v>0.91127263139101078</v>
      </c>
      <c r="K39" s="4">
        <v>0.24764453503337097</v>
      </c>
      <c r="L39" s="4">
        <v>0.56497690435641079</v>
      </c>
      <c r="M39" s="4">
        <v>0.60441567188020096</v>
      </c>
      <c r="N39" s="4">
        <v>0.61124307920565613</v>
      </c>
    </row>
    <row r="40" spans="1:18" ht="15.6" thickTop="1" thickBot="1" x14ac:dyDescent="0.35">
      <c r="A40" s="21" t="s">
        <v>5</v>
      </c>
      <c r="B40" s="22"/>
      <c r="C40" s="16">
        <f>(C6-C29)/SQRT(257*C$30)</f>
        <v>4.1474924453779947E-2</v>
      </c>
      <c r="D40" s="16">
        <f t="shared" ref="D40:G40" si="3">(D6-D29)/SQRT(257*D$30)</f>
        <v>-4.8809893288002934E-2</v>
      </c>
      <c r="E40" s="16">
        <f t="shared" si="3"/>
        <v>0.15672814863610485</v>
      </c>
      <c r="F40" s="16">
        <f t="shared" si="3"/>
        <v>1.7963057581032379E-2</v>
      </c>
      <c r="G40" s="16">
        <f t="shared" si="3"/>
        <v>2.8285522538526495E-2</v>
      </c>
      <c r="H40" s="30"/>
      <c r="J40" s="4">
        <v>0.24764453503337097</v>
      </c>
      <c r="K40" s="4">
        <v>0.90563135899848834</v>
      </c>
      <c r="L40" s="4">
        <v>0.46299508988841637</v>
      </c>
      <c r="M40" s="4">
        <v>0.73576299534112999</v>
      </c>
      <c r="N40" s="4">
        <v>0.72782067282253549</v>
      </c>
    </row>
    <row r="41" spans="1:18" ht="15.6" thickTop="1" thickBot="1" x14ac:dyDescent="0.35">
      <c r="A41" s="21" t="s">
        <v>6</v>
      </c>
      <c r="B41" s="22"/>
      <c r="C41" s="16">
        <f>(C7-C29)/SQRT(27*C$30)</f>
        <v>-6.7669683627407995E-2</v>
      </c>
      <c r="D41" s="16">
        <f t="shared" ref="D41:G41" si="4">(D7-D29)/SQRT(27*D$30)</f>
        <v>-1.3273780683026103E-2</v>
      </c>
      <c r="E41" s="16">
        <f t="shared" si="4"/>
        <v>-4.9627454997426851E-2</v>
      </c>
      <c r="F41" s="16">
        <f t="shared" si="4"/>
        <v>-8.689904939739472E-2</v>
      </c>
      <c r="G41" s="16">
        <f t="shared" si="4"/>
        <v>-8.5595400380475598E-2</v>
      </c>
      <c r="H41" s="30"/>
      <c r="J41" s="4">
        <v>0.56497690435641079</v>
      </c>
      <c r="K41" s="4">
        <v>0.46299508988841637</v>
      </c>
      <c r="L41" s="4">
        <v>0.71667948547306726</v>
      </c>
      <c r="M41" s="4">
        <v>0.6829196816304246</v>
      </c>
      <c r="N41" s="4">
        <v>0.69629764579105169</v>
      </c>
    </row>
    <row r="42" spans="1:18" ht="15.6" thickTop="1" thickBot="1" x14ac:dyDescent="0.35">
      <c r="A42" s="21" t="s">
        <v>7</v>
      </c>
      <c r="B42" s="22"/>
      <c r="C42" s="16">
        <f>(C8-C29)/SQRT(27*C$30)</f>
        <v>-0.22106022798651273</v>
      </c>
      <c r="D42" s="16">
        <f t="shared" ref="D42:G42" si="5">(D8-D29)/SQRT(27*D$30)</f>
        <v>-0.13914583888413509</v>
      </c>
      <c r="E42" s="16">
        <f t="shared" si="5"/>
        <v>-8.1634299700451551E-2</v>
      </c>
      <c r="F42" s="16">
        <f t="shared" si="5"/>
        <v>-8.9545340898399772E-2</v>
      </c>
      <c r="G42" s="16">
        <f t="shared" si="5"/>
        <v>-9.0407278888714276E-2</v>
      </c>
      <c r="H42" s="30"/>
      <c r="J42" s="4">
        <v>0.60441567188020096</v>
      </c>
      <c r="K42" s="4">
        <v>0.73576299534112999</v>
      </c>
      <c r="L42" s="4">
        <v>0.6829196816304246</v>
      </c>
      <c r="M42" s="4">
        <v>0.92317724330882678</v>
      </c>
      <c r="N42" s="4">
        <v>0.92058725324934543</v>
      </c>
    </row>
    <row r="43" spans="1:18" ht="15.6" thickTop="1" thickBot="1" x14ac:dyDescent="0.35">
      <c r="A43" s="21" t="s">
        <v>8</v>
      </c>
      <c r="B43" s="22"/>
      <c r="C43" s="16">
        <f>(C9-C29)/SQRT(27*C$30)</f>
        <v>0.16797376133005723</v>
      </c>
      <c r="D43" s="16">
        <f t="shared" ref="D43:G43" si="6">(D9-D29)/SQRT(27*D$30)</f>
        <v>-0.13914583888413509</v>
      </c>
      <c r="E43" s="16">
        <f t="shared" si="6"/>
        <v>0.15420560863762539</v>
      </c>
      <c r="F43" s="16">
        <f t="shared" si="6"/>
        <v>4.8061817153863706E-2</v>
      </c>
      <c r="G43" s="16">
        <f t="shared" si="6"/>
        <v>5.6507290248900402E-2</v>
      </c>
      <c r="H43" s="30"/>
      <c r="J43" s="4">
        <v>0.61124307920565613</v>
      </c>
      <c r="K43" s="4">
        <v>0.72782067282253549</v>
      </c>
      <c r="L43" s="4">
        <v>0.69629764579105169</v>
      </c>
      <c r="M43" s="4">
        <v>0.92058725324934543</v>
      </c>
      <c r="N43" s="4">
        <v>0.91911050812541384</v>
      </c>
    </row>
    <row r="44" spans="1:18" ht="15.6" thickTop="1" thickBot="1" x14ac:dyDescent="0.35">
      <c r="A44" s="21" t="s">
        <v>9</v>
      </c>
      <c r="B44" s="22"/>
      <c r="C44" s="16">
        <f>(C10-C29)/SQRT(27*C$30)</f>
        <v>-0.12546901918301268</v>
      </c>
      <c r="D44" s="16">
        <f t="shared" ref="D44:G44" si="7">(D10-D29)/SQRT(27*D$30)</f>
        <v>-0.10481709573837809</v>
      </c>
      <c r="E44" s="16">
        <f t="shared" si="7"/>
        <v>-0.13469827907651891</v>
      </c>
      <c r="F44" s="16">
        <f t="shared" si="7"/>
        <v>-6.0307046997051125E-2</v>
      </c>
      <c r="G44" s="16">
        <f t="shared" si="7"/>
        <v>-6.6652435620194489E-2</v>
      </c>
      <c r="H44" s="30"/>
    </row>
    <row r="45" spans="1:18" ht="15.6" thickTop="1" thickBot="1" x14ac:dyDescent="0.35">
      <c r="A45" s="21" t="s">
        <v>10</v>
      </c>
      <c r="B45" s="22"/>
      <c r="C45" s="16">
        <f>(C11-C29)/SQRT(27*C$30)</f>
        <v>-8.5454094567594063E-2</v>
      </c>
      <c r="D45" s="16">
        <f t="shared" ref="D45:G45" si="8">(D11-D29)/SQRT(27*D$30)</f>
        <v>0.30712782201070593</v>
      </c>
      <c r="E45" s="16">
        <f t="shared" si="8"/>
        <v>-0.13469827907651891</v>
      </c>
      <c r="F45" s="16">
        <f t="shared" si="8"/>
        <v>6.9942129808515427E-2</v>
      </c>
      <c r="G45" s="16">
        <f t="shared" si="8"/>
        <v>5.6263650830761749E-2</v>
      </c>
      <c r="H45" s="30"/>
      <c r="J45" s="20" t="s">
        <v>42</v>
      </c>
      <c r="K45"/>
      <c r="L45"/>
      <c r="N45" s="17" t="s">
        <v>43</v>
      </c>
      <c r="R45" s="17" t="s">
        <v>44</v>
      </c>
    </row>
    <row r="46" spans="1:18" ht="15.6" thickTop="1" thickBot="1" x14ac:dyDescent="0.35">
      <c r="A46" s="21" t="s">
        <v>11</v>
      </c>
      <c r="B46" s="22"/>
      <c r="C46" s="16">
        <f>(C12-C29)/SQRT(27*C$30)</f>
        <v>-2.0985604909419604E-2</v>
      </c>
      <c r="D46" s="16">
        <f t="shared" ref="D46:G46" si="9">(D12-D29)/SQRT(27*D$30)</f>
        <v>-1.8308663011070926E-3</v>
      </c>
      <c r="E46" s="16">
        <f t="shared" si="9"/>
        <v>-0.12880228136806696</v>
      </c>
      <c r="F46" s="16">
        <f t="shared" si="9"/>
        <v>-0.1652550953052033</v>
      </c>
      <c r="G46" s="16">
        <f t="shared" si="9"/>
        <v>-0.1652654901118189</v>
      </c>
      <c r="H46" s="30"/>
      <c r="J46" s="18">
        <f>MDETERM(J39:N43)</f>
        <v>3.3084687266134412E-18</v>
      </c>
      <c r="K46"/>
      <c r="L46"/>
      <c r="N46" s="17">
        <f>-(25-1-(2*5+5)/5)*LN(J46)</f>
        <v>845.25097044998699</v>
      </c>
      <c r="R46" s="17">
        <f>_xlfn.CHISQ.INV(0.05,5*(5-1)/2)</f>
        <v>3.9402991361190596</v>
      </c>
    </row>
    <row r="47" spans="1:18" ht="15.6" thickTop="1" thickBot="1" x14ac:dyDescent="0.35">
      <c r="A47" s="21" t="s">
        <v>12</v>
      </c>
      <c r="B47" s="22"/>
      <c r="C47" s="16">
        <f>(C13-C29)/SQRT(27*C$30)</f>
        <v>-0.15881478969586152</v>
      </c>
      <c r="D47" s="16">
        <f t="shared" ref="D47:G47" si="10">(D13-D29)/SQRT(27*D$30)</f>
        <v>-0.1734745820298921</v>
      </c>
      <c r="E47" s="16">
        <f t="shared" si="10"/>
        <v>-8.0792014313529906E-2</v>
      </c>
      <c r="F47" s="16">
        <f t="shared" si="10"/>
        <v>-0.22424803266907239</v>
      </c>
      <c r="G47" s="16">
        <f t="shared" si="10"/>
        <v>-0.21746523544802776</v>
      </c>
      <c r="H47" s="30"/>
    </row>
    <row r="48" spans="1:18" ht="15.6" thickTop="1" thickBot="1" x14ac:dyDescent="0.35">
      <c r="A48" s="21" t="s">
        <v>13</v>
      </c>
      <c r="B48" s="22"/>
      <c r="C48" s="16">
        <f>(C14-C29)/SQRT(27*C$30)</f>
        <v>7.9140628683827523E-3</v>
      </c>
      <c r="D48" s="16">
        <f t="shared" ref="D48:G48" si="11">(D14-D29)/SQRT(27*D$30)</f>
        <v>0.42155696582989594</v>
      </c>
      <c r="E48" s="16">
        <f t="shared" si="11"/>
        <v>0.15083646708993853</v>
      </c>
      <c r="F48" s="16">
        <f t="shared" si="11"/>
        <v>0.26725220587125914</v>
      </c>
      <c r="G48" s="16">
        <f t="shared" si="11"/>
        <v>0.26311351683048784</v>
      </c>
      <c r="H48" s="30"/>
    </row>
    <row r="49" spans="1:16" ht="15.6" thickTop="1" thickBot="1" x14ac:dyDescent="0.35">
      <c r="A49" s="21" t="s">
        <v>14</v>
      </c>
      <c r="B49" s="22"/>
      <c r="C49" s="16">
        <f>(C15-C29)/SQRT(27*C$30)</f>
        <v>-8.3231043200070812E-2</v>
      </c>
      <c r="D49" s="16">
        <f t="shared" ref="D49:G49" si="12">(D15-D29)/SQRT(27*D$30)</f>
        <v>-2.4716695064945088E-2</v>
      </c>
      <c r="E49" s="16">
        <f t="shared" si="12"/>
        <v>-9.7637722051963971E-2</v>
      </c>
      <c r="F49" s="16">
        <f t="shared" si="12"/>
        <v>-9.4967011290702855E-2</v>
      </c>
      <c r="G49" s="16">
        <f t="shared" si="12"/>
        <v>-9.6680993905784857E-2</v>
      </c>
      <c r="H49" s="30"/>
    </row>
    <row r="50" spans="1:16" ht="15.6" thickTop="1" thickBot="1" x14ac:dyDescent="0.35">
      <c r="A50" s="21" t="s">
        <v>15</v>
      </c>
      <c r="B50" s="22"/>
      <c r="C50" s="16">
        <f>(C16-C29)/SQRT(27*C$30)</f>
        <v>-1.2093399439326568E-2</v>
      </c>
      <c r="D50" s="16">
        <f t="shared" ref="D50:G50" si="13">(D16-D29)/SQRT(27*D$30)</f>
        <v>0.11259827751808291</v>
      </c>
      <c r="E50" s="16">
        <f t="shared" si="13"/>
        <v>7.839992381467209E-2</v>
      </c>
      <c r="F50" s="16">
        <f t="shared" si="13"/>
        <v>0.22019985210948606</v>
      </c>
      <c r="G50" s="16">
        <f t="shared" si="13"/>
        <v>0.213471985384735</v>
      </c>
      <c r="H50" s="30"/>
      <c r="J50" s="23" t="s">
        <v>45</v>
      </c>
      <c r="K50" s="23"/>
      <c r="L50" s="23"/>
      <c r="M50" s="23"/>
      <c r="N50" s="23"/>
    </row>
    <row r="51" spans="1:16" ht="15.6" thickTop="1" thickBot="1" x14ac:dyDescent="0.35">
      <c r="A51" s="21" t="s">
        <v>16</v>
      </c>
      <c r="B51" s="22"/>
      <c r="C51" s="16">
        <f>(C17-C29)/SQRT(27*C$30)</f>
        <v>0.13240493944968509</v>
      </c>
      <c r="D51" s="16">
        <f t="shared" ref="D51:G51" si="14">(D17-D29)/SQRT(27*D$30)</f>
        <v>2.105496246273093E-2</v>
      </c>
      <c r="E51" s="16">
        <f t="shared" si="14"/>
        <v>8.7665063070810789E-2</v>
      </c>
      <c r="F51" s="16">
        <f t="shared" si="14"/>
        <v>-3.7329491524909546E-2</v>
      </c>
      <c r="G51" s="16">
        <f t="shared" si="14"/>
        <v>-2.8888325808701508E-2</v>
      </c>
      <c r="H51" s="30"/>
      <c r="J51" s="4">
        <f t="array" ref="J51:N55">MINVERSE(J39:N43)</f>
        <v>3.0661651565751251</v>
      </c>
      <c r="K51" s="4">
        <v>2.0097577867695957</v>
      </c>
      <c r="L51" s="4">
        <v>-0.99448833288963812</v>
      </c>
      <c r="M51" s="4">
        <v>-3.8407825270220508</v>
      </c>
      <c r="N51" s="4">
        <v>0.54868321814600718</v>
      </c>
    </row>
    <row r="52" spans="1:16" ht="15.6" thickTop="1" thickBot="1" x14ac:dyDescent="0.35">
      <c r="A52" s="21" t="s">
        <v>17</v>
      </c>
      <c r="B52" s="22"/>
      <c r="C52" s="16">
        <f>(C18-C29)/SQRT(27*C$30)</f>
        <v>-6.3223580892361492E-2</v>
      </c>
      <c r="D52" s="16">
        <f t="shared" ref="D52:G52" si="15">(D18-D29)/SQRT(27*D$30)</f>
        <v>-0.10481709573837809</v>
      </c>
      <c r="E52" s="16">
        <f t="shared" si="15"/>
        <v>-6.5630877348939201E-2</v>
      </c>
      <c r="F52" s="16">
        <f t="shared" si="15"/>
        <v>-0.13111148057272329</v>
      </c>
      <c r="G52" s="16">
        <f t="shared" si="15"/>
        <v>-0.12847593797288057</v>
      </c>
      <c r="H52" s="30"/>
      <c r="J52" s="4">
        <v>2.0097577867695948</v>
      </c>
      <c r="K52" s="4">
        <v>4.7896140724604432</v>
      </c>
      <c r="L52" s="4">
        <v>1.0810152845507159</v>
      </c>
      <c r="M52" s="4">
        <v>-0.59642222595901573</v>
      </c>
      <c r="N52" s="4">
        <v>-5.3678000336311413</v>
      </c>
    </row>
    <row r="53" spans="1:16" ht="15.6" thickTop="1" thickBot="1" x14ac:dyDescent="0.35">
      <c r="A53" s="21" t="s">
        <v>18</v>
      </c>
      <c r="B53" s="22"/>
      <c r="C53" s="16">
        <f>(C19-C29)/SQRT(27*C$30)</f>
        <v>-3.8770015849605675E-2</v>
      </c>
      <c r="D53" s="16">
        <f t="shared" ref="D53:G53" si="16">(D19-D29)/SQRT(27*D$30)</f>
        <v>-8.193126697454009E-2</v>
      </c>
      <c r="E53" s="16">
        <f t="shared" si="16"/>
        <v>-0.16754740916646532</v>
      </c>
      <c r="F53" s="16">
        <f t="shared" si="16"/>
        <v>-0.10961843008895042</v>
      </c>
      <c r="G53" s="16">
        <f t="shared" si="16"/>
        <v>-0.11556304881153134</v>
      </c>
      <c r="H53" s="30"/>
      <c r="J53" s="4">
        <v>-1.0030493691714959</v>
      </c>
      <c r="K53" s="4">
        <v>1.0323584129327792</v>
      </c>
      <c r="L53" s="4">
        <v>28986314330262.246</v>
      </c>
      <c r="M53" s="4">
        <v>378266985267738.13</v>
      </c>
      <c r="N53" s="4">
        <v>-400834137063949.94</v>
      </c>
    </row>
    <row r="54" spans="1:16" ht="15.6" thickTop="1" thickBot="1" x14ac:dyDescent="0.35">
      <c r="A54" s="21" t="s">
        <v>19</v>
      </c>
      <c r="B54" s="22"/>
      <c r="C54" s="16">
        <f>(C20-C29)/SQRT(27*C$30)</f>
        <v>-0.14547648149072198</v>
      </c>
      <c r="D54" s="16">
        <f t="shared" ref="D54:G54" si="17">(D20-D29)/SQRT(27*D$30)</f>
        <v>-0.1162600101202971</v>
      </c>
      <c r="E54" s="16">
        <f t="shared" si="17"/>
        <v>-0.11785257133808484</v>
      </c>
      <c r="F54" s="16">
        <f t="shared" si="17"/>
        <v>-0.14982915216519815</v>
      </c>
      <c r="G54" s="16">
        <f t="shared" si="17"/>
        <v>-0.14991620676908302</v>
      </c>
      <c r="H54" s="30"/>
      <c r="J54" s="4">
        <v>-3.7876955925353952</v>
      </c>
      <c r="K54" s="4">
        <v>-1.6011672292712704</v>
      </c>
      <c r="L54" s="4">
        <v>378266985267737.06</v>
      </c>
      <c r="M54" s="4">
        <v>4936326519932513</v>
      </c>
      <c r="N54" s="4">
        <v>-5230824412240268</v>
      </c>
    </row>
    <row r="55" spans="1:16" ht="15.6" thickTop="1" thickBot="1" x14ac:dyDescent="0.35">
      <c r="A55" s="21" t="s">
        <v>20</v>
      </c>
      <c r="B55" s="22"/>
      <c r="C55" s="16">
        <f>(C21-C29)/SQRT(27*C$30)</f>
        <v>0.53700028833891789</v>
      </c>
      <c r="D55" s="16">
        <f t="shared" ref="D55:G55" si="18">(D21-D29)/SQRT(27*D$30)</f>
        <v>0.16981284942767791</v>
      </c>
      <c r="E55" s="16">
        <f t="shared" si="18"/>
        <v>0.10535305619616663</v>
      </c>
      <c r="F55" s="16">
        <f t="shared" si="18"/>
        <v>0.37749283718142146</v>
      </c>
      <c r="G55" s="16">
        <f t="shared" si="18"/>
        <v>0.36385841623082554</v>
      </c>
      <c r="H55" s="30"/>
      <c r="J55" s="4">
        <v>0.92307692307692313</v>
      </c>
      <c r="K55" s="4">
        <v>-4.3076923076923075</v>
      </c>
      <c r="L55" s="4">
        <v>-400834137063948.94</v>
      </c>
      <c r="M55" s="4">
        <v>-5230824412240270</v>
      </c>
      <c r="N55" s="4">
        <v>5542891849071380</v>
      </c>
    </row>
    <row r="56" spans="1:16" ht="15.6" thickTop="1" thickBot="1" x14ac:dyDescent="0.35">
      <c r="A56" s="21" t="s">
        <v>21</v>
      </c>
      <c r="B56" s="22"/>
      <c r="C56" s="16">
        <f>(C22-C29)/SQRT(27*C$30)</f>
        <v>-0.12769207055053597</v>
      </c>
      <c r="D56" s="16">
        <f t="shared" ref="D56:G56" si="19">(D22-D29)/SQRT(27*D$30)</f>
        <v>-0.1734745820298921</v>
      </c>
      <c r="E56" s="16">
        <f t="shared" si="19"/>
        <v>-0.10858743208194609</v>
      </c>
      <c r="F56" s="16">
        <f t="shared" si="19"/>
        <v>-0.120526314568703</v>
      </c>
      <c r="G56" s="16">
        <f t="shared" si="19"/>
        <v>-0.12159312441046329</v>
      </c>
      <c r="H56" s="30"/>
    </row>
    <row r="57" spans="1:16" ht="15.6" thickTop="1" thickBot="1" x14ac:dyDescent="0.35">
      <c r="A57" s="21" t="s">
        <v>22</v>
      </c>
      <c r="B57" s="22"/>
      <c r="C57" s="16">
        <f>(C23-C29)/SQRT(27*C$30)</f>
        <v>-6.5446632259884743E-2</v>
      </c>
      <c r="D57" s="16">
        <f t="shared" ref="D57:G57" si="20">(D23-D29)/SQRT(27*D$30)</f>
        <v>-9.3374181356459099E-2</v>
      </c>
      <c r="E57" s="16">
        <f t="shared" si="20"/>
        <v>-0.14901713065418784</v>
      </c>
      <c r="F57" s="16">
        <f t="shared" si="20"/>
        <v>-8.0186505102162339E-2</v>
      </c>
      <c r="G57" s="16">
        <f t="shared" si="20"/>
        <v>-8.6448138343960979E-2</v>
      </c>
      <c r="H57" s="30"/>
    </row>
    <row r="58" spans="1:16" ht="15.6" thickTop="1" thickBot="1" x14ac:dyDescent="0.35">
      <c r="A58" s="21" t="s">
        <v>23</v>
      </c>
      <c r="B58" s="22"/>
      <c r="C58" s="16">
        <f>(C24-C29)/SQRT(27*C$30)</f>
        <v>9.2390014834266537E-2</v>
      </c>
      <c r="D58" s="16">
        <f t="shared" ref="D58:G58" si="21">(D24-D29)/SQRT(27*D$30)</f>
        <v>-0.20780332517564912</v>
      </c>
      <c r="E58" s="16">
        <f t="shared" si="21"/>
        <v>-7.3211445831234526E-2</v>
      </c>
      <c r="F58" s="16">
        <f t="shared" si="21"/>
        <v>-7.2570349074879484E-2</v>
      </c>
      <c r="G58" s="16">
        <f t="shared" si="21"/>
        <v>-7.3778888600750381E-2</v>
      </c>
      <c r="H58" s="30"/>
      <c r="J58" s="23" t="s">
        <v>46</v>
      </c>
      <c r="K58" s="23"/>
      <c r="L58" s="23"/>
      <c r="M58" s="23"/>
      <c r="N58" s="23"/>
      <c r="P58" s="17" t="s">
        <v>47</v>
      </c>
    </row>
    <row r="59" spans="1:16" ht="15.6" thickTop="1" thickBot="1" x14ac:dyDescent="0.35">
      <c r="A59" s="21" t="s">
        <v>24</v>
      </c>
      <c r="B59" s="22"/>
      <c r="C59" s="16">
        <f>(C25-C29)/SQRT(27*C$30)</f>
        <v>-0.22550633072155923</v>
      </c>
      <c r="D59" s="16">
        <f t="shared" ref="D59:G59" si="22">(D25-D29)/SQRT(27*D$30)</f>
        <v>-9.3374181356459099E-2</v>
      </c>
      <c r="E59" s="16">
        <f t="shared" si="22"/>
        <v>-0.27872908024013021</v>
      </c>
      <c r="F59" s="16">
        <f t="shared" si="22"/>
        <v>-0.1859090777520721</v>
      </c>
      <c r="G59" s="16">
        <f t="shared" si="22"/>
        <v>-0.19559859767008259</v>
      </c>
      <c r="H59" s="30"/>
      <c r="J59" s="4">
        <f>(J51-1)*(25-5)/(5-1)</f>
        <v>10.330825782875625</v>
      </c>
      <c r="K59" s="4">
        <f t="shared" ref="K59:N59" si="23">(K51-1)*(25-5)/(5-1)</f>
        <v>5.0487889338479786</v>
      </c>
      <c r="L59" s="4">
        <f t="shared" si="23"/>
        <v>-9.9724416644481906</v>
      </c>
      <c r="M59" s="4">
        <f t="shared" si="23"/>
        <v>-24.203912635110253</v>
      </c>
      <c r="N59" s="4">
        <f t="shared" si="23"/>
        <v>-2.2565839092699642</v>
      </c>
      <c r="P59" s="17">
        <f>FINV(0.05,(5-1),(25-5))</f>
        <v>2.8660814020156589</v>
      </c>
    </row>
    <row r="60" spans="1:16" ht="15.6" thickTop="1" thickBot="1" x14ac:dyDescent="0.35">
      <c r="A60" s="21" t="s">
        <v>25</v>
      </c>
      <c r="B60" s="22"/>
      <c r="C60" s="16">
        <f>(C26-C29)/SQRT(27*C$30)</f>
        <v>-7.4338837729977778E-2</v>
      </c>
      <c r="D60" s="16">
        <f t="shared" ref="D60:G60" si="24">(D26-D29)/SQRT(27*D$30)</f>
        <v>-0.10481709573837809</v>
      </c>
      <c r="E60" s="16">
        <f t="shared" si="24"/>
        <v>-0.12122171288577165</v>
      </c>
      <c r="F60" s="16">
        <f t="shared" si="24"/>
        <v>-0.13898581138059202</v>
      </c>
      <c r="G60" s="16">
        <f t="shared" si="24"/>
        <v>-0.13992699062539779</v>
      </c>
      <c r="H60" s="30"/>
      <c r="J60" s="4">
        <f t="shared" ref="J60:N60" si="25">(J52-1)*(25-5)/(5-1)</f>
        <v>5.0487889338479741</v>
      </c>
      <c r="K60" s="4">
        <f t="shared" si="25"/>
        <v>18.948070362302218</v>
      </c>
      <c r="L60" s="4">
        <f t="shared" si="25"/>
        <v>0.40507642275357969</v>
      </c>
      <c r="M60" s="4">
        <f t="shared" si="25"/>
        <v>-7.9821111297950784</v>
      </c>
      <c r="N60" s="4">
        <f t="shared" si="25"/>
        <v>-31.839000168155707</v>
      </c>
    </row>
    <row r="61" spans="1:16" ht="15.6" thickTop="1" thickBot="1" x14ac:dyDescent="0.35">
      <c r="A61" s="21" t="s">
        <v>26</v>
      </c>
      <c r="B61" s="22"/>
      <c r="C61" s="16">
        <f>(C27-C29)/SQRT(27*C$30)</f>
        <v>-0.12991512191805921</v>
      </c>
      <c r="D61" s="16">
        <f t="shared" ref="D61:G61" si="26">(D27-D29)/SQRT(27*D$30)</f>
        <v>0.52454319526716697</v>
      </c>
      <c r="E61" s="16">
        <f t="shared" si="26"/>
        <v>0.27381013358050732</v>
      </c>
      <c r="F61" s="16">
        <f t="shared" si="26"/>
        <v>0.4081510923759924</v>
      </c>
      <c r="G61" s="16">
        <f t="shared" si="26"/>
        <v>0.40497256804172516</v>
      </c>
      <c r="H61" s="31"/>
      <c r="J61" s="4">
        <f t="shared" ref="J61:N61" si="27">(J53-1)*(25-5)/(5-1)</f>
        <v>-10.015246845857479</v>
      </c>
      <c r="K61" s="4">
        <f t="shared" si="27"/>
        <v>0.16179206466389595</v>
      </c>
      <c r="L61" s="4">
        <f t="shared" si="27"/>
        <v>144931571651306.22</v>
      </c>
      <c r="M61" s="4">
        <f t="shared" si="27"/>
        <v>1891334926338685.5</v>
      </c>
      <c r="N61" s="4">
        <f t="shared" si="27"/>
        <v>-2004170685319754.8</v>
      </c>
    </row>
    <row r="62" spans="1:16" ht="15" thickTop="1" x14ac:dyDescent="0.3">
      <c r="J62" s="4">
        <f t="shared" ref="J62:N62" si="28">(J54-1)*(25-5)/(5-1)</f>
        <v>-23.938477962676977</v>
      </c>
      <c r="K62" s="4">
        <f t="shared" si="28"/>
        <v>-13.005836146356353</v>
      </c>
      <c r="L62" s="4">
        <f>(L54-1)*(25-5)/(5-1)</f>
        <v>1891334926338680.3</v>
      </c>
      <c r="M62" s="4">
        <f t="shared" si="28"/>
        <v>2.468163259966256E+16</v>
      </c>
      <c r="N62" s="4">
        <f t="shared" si="28"/>
        <v>-2.6154122061201344E+16</v>
      </c>
    </row>
    <row r="63" spans="1:16" x14ac:dyDescent="0.3">
      <c r="J63" s="4">
        <f t="shared" ref="J63:N63" si="29">(J55-1)*(25-5)/(5-1)</f>
        <v>-0.38461538461538436</v>
      </c>
      <c r="K63" s="4">
        <f>(K55-1)*(25-5)/(5-1)</f>
        <v>-26.538461538461537</v>
      </c>
      <c r="L63" s="4">
        <f t="shared" si="29"/>
        <v>-2004170685319749.8</v>
      </c>
      <c r="M63" s="4">
        <f t="shared" si="29"/>
        <v>-2.6154122061201356E+16</v>
      </c>
      <c r="N63" s="4">
        <f t="shared" si="29"/>
        <v>2.7714459245356896E+16</v>
      </c>
    </row>
    <row r="66" spans="10:16" x14ac:dyDescent="0.3">
      <c r="J66" s="23" t="s">
        <v>48</v>
      </c>
      <c r="K66" s="23"/>
      <c r="L66" s="23"/>
      <c r="M66" s="23"/>
      <c r="N66" s="23"/>
    </row>
    <row r="67" spans="10:16" x14ac:dyDescent="0.3">
      <c r="J67" s="4">
        <f>-J51/SQRT($J$51*J51)</f>
        <v>-1</v>
      </c>
      <c r="K67" s="4">
        <f>-K51/SQRT($J$51*K52)</f>
        <v>-0.52443985348846001</v>
      </c>
      <c r="L67" s="4">
        <f>-L51/SQRT($J$51*L53)</f>
        <v>1.0548857403427142E-7</v>
      </c>
      <c r="M67" s="4">
        <f>-M51/SQRT($J$51*M54)</f>
        <v>3.121907317621012E-8</v>
      </c>
      <c r="N67" s="4">
        <f>-N51/SQRT($J$51*N55)</f>
        <v>-4.2087749382248102E-9</v>
      </c>
    </row>
    <row r="68" spans="10:16" x14ac:dyDescent="0.3">
      <c r="K68" s="4">
        <f>-K52/SQRT($K$52*K52)</f>
        <v>-1</v>
      </c>
      <c r="L68" s="4">
        <f>-L52/SQRT($K$52*L53)</f>
        <v>-9.174556408852389E-8</v>
      </c>
      <c r="M68" s="4">
        <f>-M52/SQRT($K$52*M54)</f>
        <v>3.8788377997923801E-9</v>
      </c>
      <c r="N68" s="4">
        <f>-N52/SQRT($K$52*N55)</f>
        <v>3.2944116547946286E-8</v>
      </c>
    </row>
    <row r="69" spans="10:16" x14ac:dyDescent="0.3">
      <c r="L69" s="4">
        <f>-L53/SQRT($L$53*L53)</f>
        <v>-1</v>
      </c>
      <c r="M69" s="4">
        <f>-M53/SQRT($L$53*M54)</f>
        <v>-0.99999999999989464</v>
      </c>
      <c r="N69" s="4">
        <f>-N53/SQRT($L$53*N55)</f>
        <v>0.99999999999990619</v>
      </c>
    </row>
    <row r="70" spans="10:16" x14ac:dyDescent="0.3">
      <c r="M70" s="4">
        <f>-M54/SQRT($M$54*M54)</f>
        <v>-1</v>
      </c>
      <c r="N70" s="4">
        <f>-N54/SQRT($M$54*N55)</f>
        <v>0.99999999999999867</v>
      </c>
    </row>
    <row r="71" spans="10:16" x14ac:dyDescent="0.3">
      <c r="N71" s="4">
        <f>-N55/SQRT($N$55*N55)</f>
        <v>-1</v>
      </c>
    </row>
    <row r="73" spans="10:16" x14ac:dyDescent="0.3">
      <c r="K73" s="23" t="s">
        <v>49</v>
      </c>
      <c r="L73" s="23"/>
      <c r="M73" s="23"/>
      <c r="N73" s="23"/>
    </row>
    <row r="74" spans="10:16" x14ac:dyDescent="0.3">
      <c r="K74" s="4">
        <f>K67*SQRT(25-5)/SQRT(1-K67^2)</f>
        <v>-2.7545636500251098</v>
      </c>
      <c r="L74" s="4">
        <f>L67*SQRT(25-5)/SQRT(1-L67^2)</f>
        <v>4.7175924478030284E-7</v>
      </c>
      <c r="M74" s="4">
        <f>M67*SQRT(25-5)/SQRT(1-M67^2)</f>
        <v>1.3961593963309227E-7</v>
      </c>
      <c r="N74" s="4">
        <f>N67*SQRT(25-5)/SQRT(1-N67^2)</f>
        <v>-1.8822213727736307E-8</v>
      </c>
      <c r="P74" s="17" t="s">
        <v>50</v>
      </c>
    </row>
    <row r="75" spans="10:16" x14ac:dyDescent="0.3">
      <c r="L75" s="4">
        <f>L68*SQRT(25-5)/SQRT(1-L68^2)</f>
        <v>-4.1029863587200765E-7</v>
      </c>
      <c r="M75" s="4">
        <f>M68*SQRT(25-5)/SQRT(1-M68^2)</f>
        <v>1.7346689988062963E-8</v>
      </c>
      <c r="N75" s="4">
        <f>N68*SQRT(25-5)/SQRT(1-N68^2)</f>
        <v>1.4733056811976729E-7</v>
      </c>
      <c r="P75" s="17">
        <f>_xlfn.T.INV.2T(0.05,25-5)</f>
        <v>2.0859634472658648</v>
      </c>
    </row>
    <row r="76" spans="10:16" x14ac:dyDescent="0.3">
      <c r="M76" s="4">
        <f>M69*SQRT(25-5)/SQRT(1-M69^2)</f>
        <v>-9742306.280453369</v>
      </c>
      <c r="N76" s="4">
        <f>N69*SQRT(25-5)/SQRT(1-N69^2)</f>
        <v>10324440.615383647</v>
      </c>
    </row>
    <row r="77" spans="10:16" x14ac:dyDescent="0.3">
      <c r="N77" s="4">
        <f>N70*SQRT(25-5)/SQRT(1-N70^2)</f>
        <v>86637170.884966046</v>
      </c>
    </row>
  </sheetData>
  <mergeCells count="61">
    <mergeCell ref="J66:N66"/>
    <mergeCell ref="J50:N50"/>
    <mergeCell ref="A47:B47"/>
    <mergeCell ref="A48:B48"/>
    <mergeCell ref="A49:B49"/>
    <mergeCell ref="A50:B50"/>
    <mergeCell ref="H37:H61"/>
    <mergeCell ref="A51:B51"/>
    <mergeCell ref="A59:B59"/>
    <mergeCell ref="A60:B60"/>
    <mergeCell ref="A61:B61"/>
    <mergeCell ref="A52:B52"/>
    <mergeCell ref="A53:B53"/>
    <mergeCell ref="A54:B54"/>
    <mergeCell ref="I3:N3"/>
    <mergeCell ref="A6:B6"/>
    <mergeCell ref="A7:B7"/>
    <mergeCell ref="A8:B8"/>
    <mergeCell ref="A26:B26"/>
    <mergeCell ref="A20:B20"/>
    <mergeCell ref="A9:B9"/>
    <mergeCell ref="A10:B10"/>
    <mergeCell ref="A11:B11"/>
    <mergeCell ref="A12:B12"/>
    <mergeCell ref="A13:B13"/>
    <mergeCell ref="A1:B2"/>
    <mergeCell ref="C1:G1"/>
    <mergeCell ref="A3:B3"/>
    <mergeCell ref="A4:B4"/>
    <mergeCell ref="A5:B5"/>
    <mergeCell ref="A14:B14"/>
    <mergeCell ref="A15:B15"/>
    <mergeCell ref="A16:B16"/>
    <mergeCell ref="A17:B17"/>
    <mergeCell ref="A18:B18"/>
    <mergeCell ref="K73:N73"/>
    <mergeCell ref="A24:B24"/>
    <mergeCell ref="A25:B25"/>
    <mergeCell ref="J58:N58"/>
    <mergeCell ref="J38:N38"/>
    <mergeCell ref="A29:B29"/>
    <mergeCell ref="A30:B30"/>
    <mergeCell ref="A27:B27"/>
    <mergeCell ref="A39:B39"/>
    <mergeCell ref="A40:B40"/>
    <mergeCell ref="A41:B41"/>
    <mergeCell ref="A42:B42"/>
    <mergeCell ref="A56:B56"/>
    <mergeCell ref="A57:B57"/>
    <mergeCell ref="A58:B58"/>
    <mergeCell ref="A37:B37"/>
    <mergeCell ref="A43:B43"/>
    <mergeCell ref="A44:B44"/>
    <mergeCell ref="A45:B45"/>
    <mergeCell ref="A55:B55"/>
    <mergeCell ref="A19:B19"/>
    <mergeCell ref="A21:B21"/>
    <mergeCell ref="A22:B22"/>
    <mergeCell ref="A23:B23"/>
    <mergeCell ref="A38:B38"/>
    <mergeCell ref="A46:B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2018-10-16T15:02:14Z</dcterms:modified>
</cp:coreProperties>
</file>