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2" sheetId="2" r:id="rId1"/>
    <sheet name="Лист1" sheetId="1" r:id="rId2"/>
  </sheets>
  <calcPr calcId="162913" iterate="1" iterateCount="10000" iterateDelta="1E-8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5" i="1" l="1"/>
  <c r="P59" i="1" l="1"/>
  <c r="R46" i="1" l="1"/>
  <c r="F30" i="1" l="1"/>
  <c r="E29" i="1"/>
  <c r="D30" i="1"/>
  <c r="C30" i="1"/>
  <c r="G30" i="1"/>
  <c r="E30" i="1"/>
  <c r="E39" i="1" s="1"/>
  <c r="G29" i="1"/>
  <c r="F29" i="1"/>
  <c r="D29" i="1"/>
  <c r="C29" i="1"/>
  <c r="C41" i="1" l="1"/>
  <c r="G60" i="1"/>
  <c r="F52" i="1"/>
  <c r="F51" i="1"/>
  <c r="F42" i="1"/>
  <c r="D53" i="1"/>
  <c r="D51" i="1"/>
  <c r="D38" i="1"/>
  <c r="G56" i="1"/>
  <c r="G39" i="1"/>
  <c r="G52" i="1"/>
  <c r="G41" i="1"/>
  <c r="C51" i="1"/>
  <c r="E54" i="1"/>
  <c r="G44" i="1"/>
  <c r="F57" i="1"/>
  <c r="G54" i="1"/>
  <c r="D59" i="1"/>
  <c r="G48" i="1"/>
  <c r="G59" i="1"/>
  <c r="G37" i="1"/>
  <c r="F49" i="1"/>
  <c r="F61" i="1"/>
  <c r="G46" i="1"/>
  <c r="E44" i="1"/>
  <c r="C56" i="1"/>
  <c r="E59" i="1"/>
  <c r="C61" i="1"/>
  <c r="C38" i="1"/>
  <c r="F39" i="1"/>
  <c r="D41" i="1"/>
  <c r="G42" i="1"/>
  <c r="F44" i="1"/>
  <c r="D46" i="1"/>
  <c r="D48" i="1"/>
  <c r="G49" i="1"/>
  <c r="E51" i="1"/>
  <c r="C53" i="1"/>
  <c r="F54" i="1"/>
  <c r="D56" i="1"/>
  <c r="G57" i="1"/>
  <c r="F59" i="1"/>
  <c r="D61" i="1"/>
  <c r="E38" i="1"/>
  <c r="C40" i="1"/>
  <c r="F41" i="1"/>
  <c r="D43" i="1"/>
  <c r="C45" i="1"/>
  <c r="F46" i="1"/>
  <c r="F48" i="1"/>
  <c r="D50" i="1"/>
  <c r="G51" i="1"/>
  <c r="E53" i="1"/>
  <c r="C55" i="1"/>
  <c r="F56" i="1"/>
  <c r="D58" i="1"/>
  <c r="C60" i="1"/>
  <c r="G61" i="1"/>
  <c r="E41" i="1"/>
  <c r="E46" i="1"/>
  <c r="C58" i="1"/>
  <c r="C37" i="1"/>
  <c r="F38" i="1"/>
  <c r="D40" i="1"/>
  <c r="F43" i="1"/>
  <c r="D47" i="1"/>
  <c r="E50" i="1"/>
  <c r="F53" i="1"/>
  <c r="D55" i="1"/>
  <c r="F58" i="1"/>
  <c r="D60" i="1"/>
  <c r="C47" i="1"/>
  <c r="D37" i="1"/>
  <c r="G38" i="1"/>
  <c r="E40" i="1"/>
  <c r="C42" i="1"/>
  <c r="G43" i="1"/>
  <c r="E45" i="1"/>
  <c r="E47" i="1"/>
  <c r="C49" i="1"/>
  <c r="F50" i="1"/>
  <c r="D52" i="1"/>
  <c r="G53" i="1"/>
  <c r="E55" i="1"/>
  <c r="C57" i="1"/>
  <c r="G58" i="1"/>
  <c r="E60" i="1"/>
  <c r="E43" i="1"/>
  <c r="C46" i="1"/>
  <c r="C48" i="1"/>
  <c r="C43" i="1"/>
  <c r="E48" i="1"/>
  <c r="C50" i="1"/>
  <c r="E56" i="1"/>
  <c r="D45" i="1"/>
  <c r="C52" i="1"/>
  <c r="E37" i="1"/>
  <c r="C39" i="1"/>
  <c r="F40" i="1"/>
  <c r="D42" i="1"/>
  <c r="C44" i="1"/>
  <c r="F45" i="1"/>
  <c r="F47" i="1"/>
  <c r="D49" i="1"/>
  <c r="G50" i="1"/>
  <c r="E52" i="1"/>
  <c r="C54" i="1"/>
  <c r="F55" i="1"/>
  <c r="D57" i="1"/>
  <c r="C59" i="1"/>
  <c r="F60" i="1"/>
  <c r="E58" i="1"/>
  <c r="F37" i="1"/>
  <c r="D39" i="1"/>
  <c r="G40" i="1"/>
  <c r="E42" i="1"/>
  <c r="D44" i="1"/>
  <c r="G45" i="1"/>
  <c r="G47" i="1"/>
  <c r="E49" i="1"/>
  <c r="D54" i="1"/>
  <c r="G55" i="1"/>
  <c r="E57" i="1"/>
  <c r="E61" i="1"/>
  <c r="J39" i="1" l="1" a="1"/>
  <c r="J39" i="1" l="1"/>
  <c r="L43" i="1"/>
  <c r="N41" i="1"/>
  <c r="N40" i="1"/>
  <c r="K43" i="1"/>
  <c r="J40" i="1"/>
  <c r="K39" i="1"/>
  <c r="M41" i="1"/>
  <c r="L41" i="1"/>
  <c r="L40" i="1"/>
  <c r="J43" i="1"/>
  <c r="N39" i="1"/>
  <c r="K40" i="1"/>
  <c r="M42" i="1"/>
  <c r="N42" i="1"/>
  <c r="N43" i="1"/>
  <c r="J41" i="1"/>
  <c r="K41" i="1"/>
  <c r="K42" i="1"/>
  <c r="L39" i="1"/>
  <c r="M39" i="1"/>
  <c r="M40" i="1"/>
  <c r="M43" i="1"/>
  <c r="J42" i="1"/>
  <c r="L42" i="1"/>
  <c r="J51" i="1" l="1" a="1"/>
  <c r="J46" i="1"/>
  <c r="N46" i="1" s="1"/>
  <c r="J51" i="1" l="1"/>
  <c r="J54" i="1"/>
  <c r="J62" i="1" s="1"/>
  <c r="J52" i="1"/>
  <c r="J60" i="1" s="1"/>
  <c r="L51" i="1"/>
  <c r="L55" i="1"/>
  <c r="L63" i="1" s="1"/>
  <c r="N54" i="1"/>
  <c r="N55" i="1"/>
  <c r="M51" i="1"/>
  <c r="K54" i="1"/>
  <c r="K62" i="1" s="1"/>
  <c r="K52" i="1"/>
  <c r="K55" i="1"/>
  <c r="K63" i="1" s="1"/>
  <c r="M54" i="1"/>
  <c r="M52" i="1"/>
  <c r="N53" i="1"/>
  <c r="M53" i="1"/>
  <c r="J53" i="1"/>
  <c r="J61" i="1" s="1"/>
  <c r="K53" i="1"/>
  <c r="K61" i="1" s="1"/>
  <c r="J55" i="1"/>
  <c r="J63" i="1" s="1"/>
  <c r="L54" i="1"/>
  <c r="L62" i="1" s="1"/>
  <c r="M55" i="1"/>
  <c r="M63" i="1" s="1"/>
  <c r="L53" i="1"/>
  <c r="N52" i="1"/>
  <c r="L52" i="1"/>
  <c r="N51" i="1"/>
  <c r="K51" i="1"/>
  <c r="J67" i="1" l="1"/>
  <c r="J59" i="1"/>
  <c r="N67" i="1"/>
  <c r="N74" i="1" s="1"/>
  <c r="N59" i="1"/>
  <c r="L68" i="1"/>
  <c r="L75" i="1" s="1"/>
  <c r="L60" i="1"/>
  <c r="K67" i="1"/>
  <c r="K74" i="1" s="1"/>
  <c r="K59" i="1"/>
  <c r="M67" i="1"/>
  <c r="M74" i="1" s="1"/>
  <c r="M59" i="1"/>
  <c r="M69" i="1"/>
  <c r="M76" i="1" s="1"/>
  <c r="M61" i="1"/>
  <c r="N71" i="1"/>
  <c r="N63" i="1"/>
  <c r="N68" i="1"/>
  <c r="N75" i="1" s="1"/>
  <c r="N60" i="1"/>
  <c r="N69" i="1"/>
  <c r="N76" i="1" s="1"/>
  <c r="N61" i="1"/>
  <c r="N70" i="1"/>
  <c r="N77" i="1" s="1"/>
  <c r="N62" i="1"/>
  <c r="K68" i="1"/>
  <c r="K60" i="1"/>
  <c r="L69" i="1"/>
  <c r="L61" i="1"/>
  <c r="M68" i="1"/>
  <c r="M75" i="1" s="1"/>
  <c r="M60" i="1"/>
  <c r="M70" i="1"/>
  <c r="M62" i="1"/>
  <c r="L67" i="1"/>
  <c r="L74" i="1" s="1"/>
  <c r="L59" i="1"/>
</calcChain>
</file>

<file path=xl/sharedStrings.xml><?xml version="1.0" encoding="utf-8"?>
<sst xmlns="http://schemas.openxmlformats.org/spreadsheetml/2006/main" count="91" uniqueCount="51">
  <si>
    <t>Область</t>
  </si>
  <si>
    <t>Індикатори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</si>
  <si>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</si>
  <si>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</si>
  <si>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</si>
  <si>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</si>
  <si>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</si>
  <si>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</si>
  <si>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</si>
  <si>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</si>
  <si>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</si>
  <si>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</si>
  <si>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</si>
  <si>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</si>
  <si>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</si>
  <si>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</si>
  <si>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</si>
  <si>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</si>
  <si>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</si>
  <si>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</si>
  <si>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</si>
  <si>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</si>
  <si>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</si>
  <si>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</si>
  <si>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</si>
  <si>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</si>
  <si>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м.Київ</t>
  </si>
  <si>
    <t>Працевлаштування зареєстрованих безробітних тис. осіб</t>
  </si>
  <si>
    <t>Потреба підприємств у працівниках тис. осіб</t>
  </si>
  <si>
    <t>Безробітне населення працездатного віку тис. осіб</t>
  </si>
  <si>
    <t>Зайняте населення працездатного віку тис. осіб</t>
  </si>
  <si>
    <t>Економічна активність населення працездатного віку тис. осіб</t>
  </si>
  <si>
    <t>Столбец 1</t>
  </si>
  <si>
    <t>Столбец 2</t>
  </si>
  <si>
    <t>Столбец 3</t>
  </si>
  <si>
    <t>Столбец 4</t>
  </si>
  <si>
    <t>Столбец 5</t>
  </si>
  <si>
    <t>КОРЕЛЯЦІЙНА МАТРИЦЯ</t>
  </si>
  <si>
    <t>СЕРЕДНІ ЗНАЧЕННЯ</t>
  </si>
  <si>
    <t>ДИСПЕРСІЯ</t>
  </si>
  <si>
    <t>НОРМАЛІЗОВАНА МАТРИЦЯ</t>
  </si>
  <si>
    <t>КОРЕЛЯЦІЙНА МАТРИЦЯ НА ОСНОВІ НОРМАЛІЗОВАНИХ ДАНИХ</t>
  </si>
  <si>
    <t>ДЕТЕРМІНАНТ КОРЕЛЯЦІЙНОЇ МАТРИЦІ</t>
  </si>
  <si>
    <t>Обчислення критерію Xi^2</t>
  </si>
  <si>
    <t>ТАБЛИЧНЕ ЗНАЧЕННЯ</t>
  </si>
  <si>
    <t>ОБЕРНЕНА МАТРИЦЯ</t>
  </si>
  <si>
    <t>Обчислення F-критерію</t>
  </si>
  <si>
    <t>Критичне (табличне) значення F-критерію</t>
  </si>
  <si>
    <t>Розрахунок частинних коефіцієнтів кореляції</t>
  </si>
  <si>
    <t>Обчислення t-критеріїв Стьюдента</t>
  </si>
  <si>
    <t>Табличне значення t-критерію Стьюдента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</si>
</sst>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00000000000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 style="thick">
        <color rgb="FF3F3F3F"/>
      </left>
      <right/>
      <top style="thick">
        <color rgb="FF3F3F3F"/>
      </top>
      <bottom style="thick">
        <color rgb="FF3F3F3F"/>
      </bottom>
      <diagonal/>
    </border>
    <border>
      <left/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3">
    <xf numFmtId="0" fontId="0" fillId="0" borderId="0" xfId="0"/>
    <xf numFmtId="0" fontId="0" fillId="0" borderId="0" xfId="0" applyFill="1" applyBorder="1" applyAlignment="1"/>
    <xf numFmtId="0" fontId="0" fillId="0" borderId="5" xfId="0" applyFill="1" applyBorder="1" applyAlignment="1"/>
    <xf numFmtId="0" fontId="2" fillId="0" borderId="6" xfId="0" applyFont="1" applyFill="1" applyBorder="1" applyAlignment="1">
      <alignment horizontal="center"/>
    </xf>
    <xf numFmtId="2" fontId="0" fillId="0" borderId="0" xfId="0" applyNumberFormat="1"/>
    <xf numFmtId="2" fontId="1" fillId="2" borderId="2" xfId="1" applyNumberFormat="1" applyBorder="1" applyAlignment="1"/>
    <xf numFmtId="2" fontId="1" fillId="2" borderId="2" xfId="1" applyNumberFormat="1" applyBorder="1"/>
    <xf numFmtId="2" fontId="2" fillId="0" borderId="10" xfId="0" applyNumberFormat="1" applyFont="1" applyFill="1" applyBorder="1" applyAlignment="1">
      <alignment horizontal="center"/>
    </xf>
    <xf numFmtId="2" fontId="2" fillId="0" borderId="6" xfId="0" applyNumberFormat="1" applyFont="1" applyFill="1" applyBorder="1" applyAlignment="1">
      <alignment horizontal="center"/>
    </xf>
    <xf numFmtId="2" fontId="2" fillId="0" borderId="11" xfId="0" applyNumberFormat="1" applyFont="1" applyFill="1" applyBorder="1" applyAlignment="1">
      <alignment horizontal="center"/>
    </xf>
    <xf numFmtId="2" fontId="0" fillId="0" borderId="12" xfId="0" applyNumberFormat="1" applyFill="1" applyBorder="1" applyAlignment="1"/>
    <xf numFmtId="2" fontId="0" fillId="0" borderId="0" xfId="0" applyNumberFormat="1" applyFill="1" applyBorder="1" applyAlignment="1"/>
    <xf numFmtId="2" fontId="0" fillId="0" borderId="13" xfId="0" applyNumberFormat="1" applyFill="1" applyBorder="1" applyAlignment="1"/>
    <xf numFmtId="2" fontId="0" fillId="0" borderId="14" xfId="0" applyNumberFormat="1" applyFill="1" applyBorder="1" applyAlignment="1"/>
    <xf numFmtId="2" fontId="0" fillId="0" borderId="5" xfId="0" applyNumberFormat="1" applyFill="1" applyBorder="1" applyAlignment="1"/>
    <xf numFmtId="2" fontId="0" fillId="0" borderId="15" xfId="0" applyNumberFormat="1" applyFill="1" applyBorder="1" applyAlignment="1"/>
    <xf numFmtId="2" fontId="1" fillId="3" borderId="1" xfId="1" applyNumberFormat="1" applyFill="1"/>
    <xf numFmtId="2" fontId="1" fillId="2" borderId="1" xfId="1" applyNumberFormat="1"/>
    <xf numFmtId="164" fontId="1" fillId="3" borderId="19" xfId="1" applyNumberFormat="1" applyFill="1" applyBorder="1" applyAlignment="1"/>
    <xf numFmtId="2" fontId="1" fillId="3" borderId="1" xfId="1" applyNumberFormat="1" applyFill="1" applyAlignment="1"/>
    <xf numFmtId="2" fontId="1" fillId="2" borderId="3" xfId="1" applyNumberFormat="1" applyBorder="1" applyAlignment="1">
      <alignment horizontal="center"/>
    </xf>
    <xf numFmtId="2" fontId="1" fillId="2" borderId="4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2" borderId="1" xfId="1" applyNumberFormat="1" applyAlignment="1">
      <alignment horizontal="center"/>
    </xf>
    <xf numFmtId="2" fontId="1" fillId="2" borderId="2" xfId="1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1" fillId="3" borderId="16" xfId="1" applyNumberFormat="1" applyFill="1" applyBorder="1" applyAlignment="1">
      <alignment horizontal="center" vertical="center" textRotation="90" shrinkToFit="1"/>
    </xf>
    <xf numFmtId="2" fontId="1" fillId="3" borderId="17" xfId="1" applyNumberFormat="1" applyFill="1" applyBorder="1" applyAlignment="1">
      <alignment horizontal="center" vertical="center" textRotation="90" shrinkToFit="1"/>
    </xf>
    <xf numFmtId="2" fontId="1" fillId="3" borderId="18" xfId="1" applyNumberFormat="1" applyFill="1" applyBorder="1" applyAlignment="1">
      <alignment horizontal="center" vertical="center" textRotation="90" shrinkToFit="1"/>
    </xf>
    <xf numFmtId="165" fontId="1" fillId="3" borderId="1" xfId="1" applyNumberFormat="1" applyFill="1"/>
    <xf numFmtId="165" fontId="1" fillId="3" borderId="1" xfId="1" applyNumberFormat="1" applyFill="1" applyAlignment="1">
      <alignment horizontal="right"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4.4" x14ac:dyDescent="0.3"/>
  <sheetData>
    <row r="1" spans="1:6" x14ac:dyDescent="0.3">
      <c r="A1" s="3"/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</row>
    <row r="2" spans="1:6" x14ac:dyDescent="0.3">
      <c r="A2" s="1" t="s">
        <v>32</v>
      </c>
      <c r="B2" s="1">
        <v>1</v>
      </c>
      <c r="C2" s="1"/>
      <c r="D2" s="1"/>
      <c r="E2" s="1"/>
      <c r="F2" s="1"/>
    </row>
    <row r="3" spans="1:6" x14ac:dyDescent="0.3">
      <c r="A3" s="1" t="s">
        <v>33</v>
      </c>
      <c r="B3" s="1">
        <v>0.16594979985716757</v>
      </c>
      <c r="C3" s="1">
        <v>1</v>
      </c>
      <c r="D3" s="1"/>
      <c r="E3" s="1"/>
      <c r="F3" s="1"/>
    </row>
    <row r="4" spans="1:6" x14ac:dyDescent="0.3">
      <c r="A4" s="1" t="s">
        <v>34</v>
      </c>
      <c r="B4" s="1">
        <v>0.61087011695783122</v>
      </c>
      <c r="C4" s="1">
        <v>0.56618992502109922</v>
      </c>
      <c r="D4" s="1">
        <v>1</v>
      </c>
      <c r="E4" s="1"/>
      <c r="F4" s="1"/>
    </row>
    <row r="5" spans="1:6" x14ac:dyDescent="0.3">
      <c r="A5" s="1" t="s">
        <v>35</v>
      </c>
      <c r="B5" s="1">
        <v>0.54978457432347094</v>
      </c>
      <c r="C5" s="1">
        <v>0.7242527795552538</v>
      </c>
      <c r="D5" s="1">
        <v>0.93644939421484497</v>
      </c>
      <c r="E5" s="1">
        <v>1</v>
      </c>
      <c r="F5" s="1"/>
    </row>
    <row r="6" spans="1:6" ht="15" thickBot="1" x14ac:dyDescent="0.35">
      <c r="A6" s="2" t="s">
        <v>36</v>
      </c>
      <c r="B6" s="2">
        <v>0.55625171072241908</v>
      </c>
      <c r="C6" s="2">
        <v>0.71630682844443461</v>
      </c>
      <c r="D6" s="2">
        <v>0.94466950610254696</v>
      </c>
      <c r="E6" s="2">
        <v>0.99970677271620156</v>
      </c>
      <c r="F6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tabSelected="1" topLeftCell="F43" zoomScale="70" zoomScaleNormal="70" workbookViewId="0">
      <selection activeCell="M68" sqref="M68"/>
    </sheetView>
  </sheetViews>
  <sheetFormatPr defaultRowHeight="14.4" x14ac:dyDescent="0.3"/>
  <cols>
    <col min="1" max="2" width="8.88671875" style="4"/>
    <col min="3" max="3" width="50.77734375" style="4" customWidth="1"/>
    <col min="4" max="4" width="40.6640625" style="4" customWidth="1"/>
    <col min="5" max="5" width="46.109375" style="4" customWidth="1"/>
    <col min="6" max="6" width="44" style="4" customWidth="1"/>
    <col min="7" max="7" width="62.5546875" style="4" customWidth="1"/>
    <col min="8" max="9" width="8.88671875" style="4"/>
    <col min="10" max="10" width="39.77734375" style="4" customWidth="1"/>
    <col min="11" max="11" width="9.109375" style="4" bestFit="1" customWidth="1"/>
    <col min="12" max="12" width="29" style="4" customWidth="1"/>
    <col min="13" max="13" width="28.109375" style="4" customWidth="1"/>
    <col min="14" max="14" width="29.21875" style="4" customWidth="1"/>
    <col min="15" max="15" width="8.88671875" style="4"/>
    <col min="16" max="16" width="9" style="4" bestFit="1" customWidth="1"/>
    <col min="17" max="17" width="8.88671875" style="4"/>
    <col min="18" max="18" width="9" style="4" bestFit="1" customWidth="1"/>
    <col min="19" max="16384" width="8.88671875" style="4"/>
  </cols>
  <sheetData>
    <row r="1" spans="1:14" ht="15.6" thickTop="1" thickBot="1" x14ac:dyDescent="0.35">
      <c r="A1" s="20" t="s">
        <v>0</v>
      </c>
      <c r="B1" s="21"/>
      <c r="C1" s="24" t="s">
        <v>1</v>
      </c>
      <c r="D1" s="24"/>
      <c r="E1" s="24"/>
      <c r="F1" s="24"/>
      <c r="G1" s="24"/>
    </row>
    <row r="2" spans="1:14" ht="15.6" thickTop="1" thickBot="1" x14ac:dyDescent="0.35">
      <c r="A2" s="20"/>
      <c r="B2" s="21"/>
      <c r="C2" s="5" t="s">
        <v>27</v>
      </c>
      <c r="D2" s="6" t="s">
        <v>28</v>
      </c>
      <c r="E2" s="6" t="s">
        <v>29</v>
      </c>
      <c r="F2" s="6" t="s">
        <v>30</v>
      </c>
      <c r="G2" s="6" t="s">
        <v>31</v>
      </c>
    </row>
    <row r="3" spans="1:14" ht="15.6" thickTop="1" thickBot="1" x14ac:dyDescent="0.35">
      <c r="A3" s="20" t="s">
        <v>2</v>
      </c>
      <c r="B3" s="21"/>
      <c r="C3" s="31">
        <v>22700</v>
      </c>
      <c r="D3" s="31">
        <v>800</v>
      </c>
      <c r="E3" s="31">
        <v>76500</v>
      </c>
      <c r="F3" s="31">
        <v>617800</v>
      </c>
      <c r="G3" s="31">
        <v>694300</v>
      </c>
      <c r="I3" s="25" t="s">
        <v>37</v>
      </c>
      <c r="J3" s="26"/>
      <c r="K3" s="26"/>
      <c r="L3" s="26"/>
      <c r="M3" s="26"/>
      <c r="N3" s="27"/>
    </row>
    <row r="4" spans="1:14" ht="15.6" thickTop="1" thickBot="1" x14ac:dyDescent="0.35">
      <c r="A4" s="20" t="s">
        <v>3</v>
      </c>
      <c r="B4" s="21"/>
      <c r="C4" s="31">
        <v>10600</v>
      </c>
      <c r="D4" s="31">
        <v>2200</v>
      </c>
      <c r="E4" s="31">
        <v>52100</v>
      </c>
      <c r="F4" s="31">
        <v>361400</v>
      </c>
      <c r="G4" s="31">
        <v>413500</v>
      </c>
      <c r="I4" s="7"/>
      <c r="J4" s="8" t="s">
        <v>32</v>
      </c>
      <c r="K4" s="8" t="s">
        <v>33</v>
      </c>
      <c r="L4" s="8" t="s">
        <v>34</v>
      </c>
      <c r="M4" s="8" t="s">
        <v>35</v>
      </c>
      <c r="N4" s="9" t="s">
        <v>36</v>
      </c>
    </row>
    <row r="5" spans="1:14" ht="15.6" thickTop="1" thickBot="1" x14ac:dyDescent="0.35">
      <c r="A5" s="20" t="s">
        <v>4</v>
      </c>
      <c r="B5" s="21"/>
      <c r="C5" s="31">
        <v>40600</v>
      </c>
      <c r="D5" s="31">
        <v>4500</v>
      </c>
      <c r="E5" s="31">
        <v>129200</v>
      </c>
      <c r="F5" s="31">
        <v>1346300</v>
      </c>
      <c r="G5" s="31">
        <v>1475500</v>
      </c>
      <c r="I5" s="10" t="s">
        <v>32</v>
      </c>
      <c r="J5" s="11">
        <v>1</v>
      </c>
      <c r="K5" s="11"/>
      <c r="L5" s="11"/>
      <c r="M5" s="11"/>
      <c r="N5" s="12"/>
    </row>
    <row r="6" spans="1:14" ht="15.6" thickTop="1" thickBot="1" x14ac:dyDescent="0.35">
      <c r="A6" s="20" t="s">
        <v>5</v>
      </c>
      <c r="B6" s="21"/>
      <c r="C6" s="31">
        <v>21700</v>
      </c>
      <c r="D6" s="31">
        <v>700</v>
      </c>
      <c r="E6" s="31">
        <v>125300</v>
      </c>
      <c r="F6" s="31">
        <v>705700</v>
      </c>
      <c r="G6" s="31">
        <v>831000</v>
      </c>
      <c r="I6" s="10" t="s">
        <v>33</v>
      </c>
      <c r="J6" s="11">
        <v>0.16594979985716757</v>
      </c>
      <c r="K6" s="11">
        <v>1</v>
      </c>
      <c r="L6" s="11"/>
      <c r="M6" s="11"/>
      <c r="N6" s="12"/>
    </row>
    <row r="7" spans="1:14" ht="15.6" thickTop="1" thickBot="1" x14ac:dyDescent="0.35">
      <c r="A7" s="20" t="s">
        <v>6</v>
      </c>
      <c r="B7" s="21"/>
      <c r="C7" s="31">
        <v>12900</v>
      </c>
      <c r="D7" s="31">
        <v>1900</v>
      </c>
      <c r="E7" s="31">
        <v>62000</v>
      </c>
      <c r="F7" s="31">
        <v>485200</v>
      </c>
      <c r="G7" s="31">
        <v>547200</v>
      </c>
      <c r="I7" s="10" t="s">
        <v>34</v>
      </c>
      <c r="J7" s="11">
        <v>0.61087011695783122</v>
      </c>
      <c r="K7" s="11">
        <v>0.56618992502109922</v>
      </c>
      <c r="L7" s="11">
        <v>1</v>
      </c>
      <c r="M7" s="11"/>
      <c r="N7" s="12"/>
    </row>
    <row r="8" spans="1:14" ht="15.6" thickTop="1" thickBot="1" x14ac:dyDescent="0.35">
      <c r="A8" s="20" t="s">
        <v>7</v>
      </c>
      <c r="B8" s="21"/>
      <c r="C8" s="31">
        <v>6000</v>
      </c>
      <c r="D8" s="31">
        <v>800</v>
      </c>
      <c r="E8" s="31">
        <v>58200</v>
      </c>
      <c r="F8" s="31">
        <v>481100</v>
      </c>
      <c r="G8" s="31">
        <v>539300</v>
      </c>
      <c r="I8" s="10" t="s">
        <v>35</v>
      </c>
      <c r="J8" s="11">
        <v>0.54978457432347105</v>
      </c>
      <c r="K8" s="11">
        <v>0.7242527795552538</v>
      </c>
      <c r="L8" s="11">
        <v>0.93644939421484497</v>
      </c>
      <c r="M8" s="11">
        <v>1</v>
      </c>
      <c r="N8" s="12"/>
    </row>
    <row r="9" spans="1:14" ht="15.6" thickTop="1" thickBot="1" x14ac:dyDescent="0.35">
      <c r="A9" s="20" t="s">
        <v>8</v>
      </c>
      <c r="B9" s="21"/>
      <c r="C9" s="31">
        <v>23500</v>
      </c>
      <c r="D9" s="31">
        <v>800</v>
      </c>
      <c r="E9" s="31">
        <v>86200</v>
      </c>
      <c r="F9" s="31">
        <v>694300</v>
      </c>
      <c r="G9" s="31">
        <v>780500</v>
      </c>
      <c r="I9" s="13" t="s">
        <v>36</v>
      </c>
      <c r="J9" s="14">
        <v>0.55625171072241908</v>
      </c>
      <c r="K9" s="14">
        <v>0.71630682844443461</v>
      </c>
      <c r="L9" s="14">
        <v>0.94466950610254696</v>
      </c>
      <c r="M9" s="14">
        <v>0.99970677271620156</v>
      </c>
      <c r="N9" s="15">
        <v>1</v>
      </c>
    </row>
    <row r="10" spans="1:14" ht="15.6" thickTop="1" thickBot="1" x14ac:dyDescent="0.35">
      <c r="A10" s="20" t="s">
        <v>9</v>
      </c>
      <c r="B10" s="21"/>
      <c r="C10" s="31">
        <v>10300</v>
      </c>
      <c r="D10" s="31">
        <v>1100</v>
      </c>
      <c r="E10" s="31">
        <v>51900</v>
      </c>
      <c r="F10" s="31">
        <v>526400</v>
      </c>
      <c r="G10" s="31">
        <v>578300</v>
      </c>
    </row>
    <row r="11" spans="1:14" ht="15.6" thickTop="1" thickBot="1" x14ac:dyDescent="0.35">
      <c r="A11" s="20" t="s">
        <v>10</v>
      </c>
      <c r="B11" s="21"/>
      <c r="C11" s="31">
        <v>12100</v>
      </c>
      <c r="D11" s="31">
        <v>4700</v>
      </c>
      <c r="E11" s="31">
        <v>51900</v>
      </c>
      <c r="F11" s="31">
        <v>728200</v>
      </c>
      <c r="G11" s="31">
        <v>780100</v>
      </c>
    </row>
    <row r="12" spans="1:14" ht="15.6" thickTop="1" thickBot="1" x14ac:dyDescent="0.35">
      <c r="A12" s="20" t="s">
        <v>11</v>
      </c>
      <c r="B12" s="21"/>
      <c r="C12" s="31">
        <v>15000</v>
      </c>
      <c r="D12" s="31">
        <v>2000</v>
      </c>
      <c r="E12" s="31">
        <v>52600</v>
      </c>
      <c r="F12" s="31">
        <v>363800</v>
      </c>
      <c r="G12" s="31">
        <v>416400</v>
      </c>
    </row>
    <row r="13" spans="1:14" ht="15.6" thickTop="1" thickBot="1" x14ac:dyDescent="0.35">
      <c r="A13" s="20" t="s">
        <v>12</v>
      </c>
      <c r="B13" s="21"/>
      <c r="C13" s="31">
        <v>8800</v>
      </c>
      <c r="D13" s="31">
        <v>500</v>
      </c>
      <c r="E13" s="31">
        <v>58300</v>
      </c>
      <c r="F13" s="31">
        <v>272400</v>
      </c>
      <c r="G13" s="31">
        <v>330700</v>
      </c>
    </row>
    <row r="14" spans="1:14" ht="15.6" thickTop="1" thickBot="1" x14ac:dyDescent="0.35">
      <c r="A14" s="20" t="s">
        <v>13</v>
      </c>
      <c r="B14" s="21"/>
      <c r="C14" s="31">
        <v>16300</v>
      </c>
      <c r="D14" s="31">
        <v>5700</v>
      </c>
      <c r="E14" s="31">
        <v>85800</v>
      </c>
      <c r="F14" s="31">
        <v>1033900</v>
      </c>
      <c r="G14" s="31">
        <v>1119700</v>
      </c>
    </row>
    <row r="15" spans="1:14" ht="15.6" thickTop="1" thickBot="1" x14ac:dyDescent="0.35">
      <c r="A15" s="20" t="s">
        <v>14</v>
      </c>
      <c r="B15" s="21"/>
      <c r="C15" s="31">
        <v>12200</v>
      </c>
      <c r="D15" s="31">
        <v>1800</v>
      </c>
      <c r="E15" s="31">
        <v>56300</v>
      </c>
      <c r="F15" s="31">
        <v>472700</v>
      </c>
      <c r="G15" s="31">
        <v>529000</v>
      </c>
    </row>
    <row r="16" spans="1:14" ht="15.6" thickTop="1" thickBot="1" x14ac:dyDescent="0.35">
      <c r="A16" s="20" t="s">
        <v>15</v>
      </c>
      <c r="B16" s="21"/>
      <c r="C16" s="31">
        <v>15400</v>
      </c>
      <c r="D16" s="31">
        <v>3000</v>
      </c>
      <c r="E16" s="31">
        <v>77200</v>
      </c>
      <c r="F16" s="31">
        <v>961000</v>
      </c>
      <c r="G16" s="31">
        <v>1038200</v>
      </c>
    </row>
    <row r="17" spans="1:7" ht="15.6" thickTop="1" thickBot="1" x14ac:dyDescent="0.35">
      <c r="A17" s="20" t="s">
        <v>16</v>
      </c>
      <c r="B17" s="21"/>
      <c r="C17" s="31">
        <v>21900</v>
      </c>
      <c r="D17" s="31">
        <v>2200</v>
      </c>
      <c r="E17" s="31">
        <v>78300</v>
      </c>
      <c r="F17" s="31">
        <v>562000</v>
      </c>
      <c r="G17" s="31">
        <v>640300</v>
      </c>
    </row>
    <row r="18" spans="1:7" ht="15.6" thickTop="1" thickBot="1" x14ac:dyDescent="0.35">
      <c r="A18" s="20" t="s">
        <v>17</v>
      </c>
      <c r="B18" s="21"/>
      <c r="C18" s="31">
        <v>13100</v>
      </c>
      <c r="D18" s="31">
        <v>1100</v>
      </c>
      <c r="E18" s="31">
        <v>60100</v>
      </c>
      <c r="F18" s="31">
        <v>416700</v>
      </c>
      <c r="G18" s="31">
        <v>476800</v>
      </c>
    </row>
    <row r="19" spans="1:7" ht="15.6" thickTop="1" thickBot="1" x14ac:dyDescent="0.35">
      <c r="A19" s="20" t="s">
        <v>18</v>
      </c>
      <c r="B19" s="21"/>
      <c r="C19" s="31">
        <v>14200</v>
      </c>
      <c r="D19" s="31">
        <v>1300</v>
      </c>
      <c r="E19" s="31">
        <v>48000</v>
      </c>
      <c r="F19" s="31">
        <v>450000</v>
      </c>
      <c r="G19" s="31">
        <v>498000</v>
      </c>
    </row>
    <row r="20" spans="1:7" ht="15.6" thickTop="1" thickBot="1" x14ac:dyDescent="0.35">
      <c r="A20" s="20" t="s">
        <v>19</v>
      </c>
      <c r="B20" s="21"/>
      <c r="C20" s="31">
        <v>9400</v>
      </c>
      <c r="D20" s="31">
        <v>1000</v>
      </c>
      <c r="E20" s="31">
        <v>53900</v>
      </c>
      <c r="F20" s="31">
        <v>387700</v>
      </c>
      <c r="G20" s="31">
        <v>441600</v>
      </c>
    </row>
    <row r="21" spans="1:7" ht="15.6" thickTop="1" thickBot="1" x14ac:dyDescent="0.35">
      <c r="A21" s="20" t="s">
        <v>20</v>
      </c>
      <c r="B21" s="21"/>
      <c r="C21" s="31">
        <v>40100</v>
      </c>
      <c r="D21" s="31">
        <v>3500</v>
      </c>
      <c r="E21" s="31">
        <v>80400</v>
      </c>
      <c r="F21" s="31">
        <v>1204700</v>
      </c>
      <c r="G21" s="31">
        <v>1285100</v>
      </c>
    </row>
    <row r="22" spans="1:7" ht="15.6" thickTop="1" thickBot="1" x14ac:dyDescent="0.35">
      <c r="A22" s="20" t="s">
        <v>21</v>
      </c>
      <c r="B22" s="21"/>
      <c r="C22" s="31">
        <v>10200</v>
      </c>
      <c r="D22" s="31">
        <v>500</v>
      </c>
      <c r="E22" s="31">
        <v>55000</v>
      </c>
      <c r="F22" s="31">
        <v>433100</v>
      </c>
      <c r="G22" s="31">
        <v>488100</v>
      </c>
    </row>
    <row r="23" spans="1:7" ht="15.6" thickTop="1" thickBot="1" x14ac:dyDescent="0.35">
      <c r="A23" s="20" t="s">
        <v>22</v>
      </c>
      <c r="B23" s="21"/>
      <c r="C23" s="31">
        <v>13000</v>
      </c>
      <c r="D23" s="31">
        <v>1200</v>
      </c>
      <c r="E23" s="31">
        <v>50200</v>
      </c>
      <c r="F23" s="31">
        <v>495600</v>
      </c>
      <c r="G23" s="31">
        <v>545800</v>
      </c>
    </row>
    <row r="24" spans="1:7" ht="15.6" thickTop="1" thickBot="1" x14ac:dyDescent="0.35">
      <c r="A24" s="20" t="s">
        <v>23</v>
      </c>
      <c r="B24" s="21"/>
      <c r="C24" s="31">
        <v>20100</v>
      </c>
      <c r="D24" s="31">
        <v>200</v>
      </c>
      <c r="E24" s="31">
        <v>59200</v>
      </c>
      <c r="F24" s="31">
        <v>507400</v>
      </c>
      <c r="G24" s="31">
        <v>566600</v>
      </c>
    </row>
    <row r="25" spans="1:7" ht="15.6" thickTop="1" thickBot="1" x14ac:dyDescent="0.35">
      <c r="A25" s="20" t="s">
        <v>24</v>
      </c>
      <c r="B25" s="21"/>
      <c r="C25" s="31">
        <v>5800</v>
      </c>
      <c r="D25" s="32">
        <v>1200</v>
      </c>
      <c r="E25" s="31">
        <v>34800</v>
      </c>
      <c r="F25" s="31">
        <v>331800</v>
      </c>
      <c r="G25" s="31">
        <v>366600</v>
      </c>
    </row>
    <row r="26" spans="1:7" ht="15.6" thickTop="1" thickBot="1" x14ac:dyDescent="0.35">
      <c r="A26" s="20" t="s">
        <v>25</v>
      </c>
      <c r="B26" s="21"/>
      <c r="C26" s="31">
        <v>12600</v>
      </c>
      <c r="D26" s="31">
        <v>1100</v>
      </c>
      <c r="E26" s="31">
        <v>53500</v>
      </c>
      <c r="F26" s="31">
        <v>404500</v>
      </c>
      <c r="G26" s="31">
        <v>458000</v>
      </c>
    </row>
    <row r="27" spans="1:7" ht="15.6" thickTop="1" thickBot="1" x14ac:dyDescent="0.35">
      <c r="A27" s="20" t="s">
        <v>26</v>
      </c>
      <c r="B27" s="21"/>
      <c r="C27" s="31">
        <v>10100</v>
      </c>
      <c r="D27" s="31">
        <v>6600</v>
      </c>
      <c r="E27" s="31">
        <v>100400</v>
      </c>
      <c r="F27" s="31">
        <v>1252200</v>
      </c>
      <c r="G27" s="31">
        <v>1352600</v>
      </c>
    </row>
    <row r="28" spans="1:7" ht="15" thickTop="1" x14ac:dyDescent="0.3"/>
    <row r="29" spans="1:7" x14ac:dyDescent="0.3">
      <c r="A29" s="23" t="s">
        <v>38</v>
      </c>
      <c r="B29" s="23"/>
      <c r="C29" s="17">
        <f>AVERAGE(C3:C27)</f>
        <v>15944</v>
      </c>
      <c r="D29" s="17">
        <f>AVERAGE(D3:D27)</f>
        <v>2016</v>
      </c>
      <c r="E29" s="17">
        <f>AVERAGE(E3:E27)</f>
        <v>67892</v>
      </c>
      <c r="F29" s="17">
        <f>AVERAGE(F3:F27)</f>
        <v>619836</v>
      </c>
      <c r="G29" s="17">
        <f>AVERAGE(G3:G27)</f>
        <v>687728</v>
      </c>
    </row>
    <row r="30" spans="1:7" x14ac:dyDescent="0.3">
      <c r="A30" s="23" t="s">
        <v>39</v>
      </c>
      <c r="B30" s="23"/>
      <c r="C30" s="17">
        <f>VARP(C3:C27)</f>
        <v>74944064</v>
      </c>
      <c r="D30" s="17">
        <f>VARP(D3:D27)</f>
        <v>2828544</v>
      </c>
      <c r="E30" s="17">
        <f>VARP(E3:E27)</f>
        <v>522056736</v>
      </c>
      <c r="F30" s="17">
        <f>VARP(F3:F27)</f>
        <v>88905491104</v>
      </c>
      <c r="G30" s="17">
        <f>VARP(G3:G27)</f>
        <v>99830009216</v>
      </c>
    </row>
    <row r="36" spans="1:18" ht="15" thickBot="1" x14ac:dyDescent="0.35"/>
    <row r="37" spans="1:18" ht="15.6" thickTop="1" thickBot="1" x14ac:dyDescent="0.35">
      <c r="A37" s="20" t="s">
        <v>2</v>
      </c>
      <c r="B37" s="21"/>
      <c r="C37" s="16">
        <f>(C3-C$29)/SQRT(25*C30)</f>
        <v>0.15608135137861281</v>
      </c>
      <c r="D37" s="16">
        <f t="shared" ref="D37:G37" si="0">(D3-D$29)/SQRT(25*D30)</f>
        <v>-0.14460459756546895</v>
      </c>
      <c r="E37" s="16">
        <f t="shared" si="0"/>
        <v>7.5348290258515707E-2</v>
      </c>
      <c r="F37" s="16">
        <f t="shared" si="0"/>
        <v>-1.3656627908321844E-3</v>
      </c>
      <c r="G37" s="16">
        <f t="shared" si="0"/>
        <v>4.16003509859299E-3</v>
      </c>
      <c r="H37" s="28" t="s">
        <v>40</v>
      </c>
    </row>
    <row r="38" spans="1:18" ht="15.6" thickTop="1" thickBot="1" x14ac:dyDescent="0.35">
      <c r="A38" s="20" t="s">
        <v>3</v>
      </c>
      <c r="B38" s="21"/>
      <c r="C38" s="16">
        <f>(C4-C29)/SQRT(25*C$30)</f>
        <v>-0.12346044135099273</v>
      </c>
      <c r="D38" s="16">
        <f t="shared" ref="D38:G38" si="1">(D4-D29)/SQRT(25*D$30)</f>
        <v>2.1880958842143326E-2</v>
      </c>
      <c r="E38" s="16">
        <f t="shared" si="1"/>
        <v>-0.1382319005300279</v>
      </c>
      <c r="F38" s="16">
        <f t="shared" si="1"/>
        <v>-0.17334795138089706</v>
      </c>
      <c r="G38" s="16">
        <f t="shared" si="1"/>
        <v>-0.17358461731846597</v>
      </c>
      <c r="H38" s="29"/>
      <c r="J38" s="22" t="s">
        <v>41</v>
      </c>
      <c r="K38" s="22"/>
      <c r="L38" s="22"/>
      <c r="M38" s="22"/>
      <c r="N38" s="22"/>
    </row>
    <row r="39" spans="1:18" ht="15.6" thickTop="1" thickBot="1" x14ac:dyDescent="0.35">
      <c r="A39" s="20" t="s">
        <v>4</v>
      </c>
      <c r="B39" s="21"/>
      <c r="C39" s="16">
        <f>(C5-C29)/SQRT(25*C$30)</f>
        <v>0.56961838359844241</v>
      </c>
      <c r="D39" s="16">
        <f t="shared" ref="D39:G39" si="2">(D5-D29)/SQRT(25*D$30)</f>
        <v>0.29539294436893493</v>
      </c>
      <c r="E39" s="16">
        <f t="shared" si="2"/>
        <v>0.53664648921573899</v>
      </c>
      <c r="F39" s="16">
        <f t="shared" si="2"/>
        <v>0.48728136231783498</v>
      </c>
      <c r="G39" s="16">
        <f t="shared" si="2"/>
        <v>0.49865477323323137</v>
      </c>
      <c r="H39" s="29"/>
      <c r="J39" s="4">
        <f t="array" ref="J39:N43">MMULT(TRANSPOSE(C37:G61),C37:G61)</f>
        <v>1</v>
      </c>
      <c r="K39" s="4">
        <v>0.24883174077824405</v>
      </c>
      <c r="L39" s="4">
        <v>0.66997770744998408</v>
      </c>
      <c r="M39" s="4">
        <v>0.65962307702703282</v>
      </c>
      <c r="N39" s="4">
        <v>0.67093541271798207</v>
      </c>
    </row>
    <row r="40" spans="1:18" ht="15.6" thickTop="1" thickBot="1" x14ac:dyDescent="0.35">
      <c r="A40" s="20" t="s">
        <v>5</v>
      </c>
      <c r="B40" s="21"/>
      <c r="C40" s="16">
        <f>(C6-C29)/SQRT(25*C$30)</f>
        <v>0.1329787238802983</v>
      </c>
      <c r="D40" s="16">
        <f t="shared" ref="D40:G40" si="3">(D6-D29)/SQRT(25*D$30)</f>
        <v>-0.15649642302315553</v>
      </c>
      <c r="E40" s="16">
        <f t="shared" si="3"/>
        <v>0.50250867183560288</v>
      </c>
      <c r="F40" s="16">
        <f t="shared" si="3"/>
        <v>5.7593943944997388E-2</v>
      </c>
      <c r="G40" s="16">
        <f t="shared" si="3"/>
        <v>9.0690284334390567E-2</v>
      </c>
      <c r="H40" s="29"/>
      <c r="J40" s="4">
        <v>0.24883174077824405</v>
      </c>
      <c r="K40" s="4">
        <v>0.99999999999999989</v>
      </c>
      <c r="L40" s="4">
        <v>0.42965576234606745</v>
      </c>
      <c r="M40" s="4">
        <v>0.78655770567078087</v>
      </c>
      <c r="N40" s="4">
        <v>0.77334468395069</v>
      </c>
    </row>
    <row r="41" spans="1:18" ht="15.6" thickTop="1" thickBot="1" x14ac:dyDescent="0.35">
      <c r="A41" s="20" t="s">
        <v>6</v>
      </c>
      <c r="B41" s="21"/>
      <c r="C41" s="16">
        <f>(C7-C29)/SQRT(25*C$30)</f>
        <v>-7.0324398104869359E-2</v>
      </c>
      <c r="D41" s="16">
        <f t="shared" ref="D41:G41" si="4">(D7-D29)/SQRT(25*D$30)</f>
        <v>-1.3794517530916445E-2</v>
      </c>
      <c r="E41" s="16">
        <f t="shared" si="4"/>
        <v>-5.1574364103528642E-2</v>
      </c>
      <c r="F41" s="16">
        <f t="shared" si="4"/>
        <v>-9.0308141211435156E-2</v>
      </c>
      <c r="G41" s="16">
        <f t="shared" si="4"/>
        <v>-8.8953349411910479E-2</v>
      </c>
      <c r="H41" s="29"/>
      <c r="J41" s="4">
        <v>0.66997770744998408</v>
      </c>
      <c r="K41" s="4">
        <v>0.42965576234606745</v>
      </c>
      <c r="L41" s="4">
        <v>1</v>
      </c>
      <c r="M41" s="4">
        <v>0.76345417033923257</v>
      </c>
      <c r="N41" s="4">
        <v>0.79278632319648135</v>
      </c>
    </row>
    <row r="42" spans="1:18" ht="15.6" thickTop="1" thickBot="1" x14ac:dyDescent="0.35">
      <c r="A42" s="20" t="s">
        <v>7</v>
      </c>
      <c r="B42" s="21"/>
      <c r="C42" s="16">
        <f>(C8-C29)/SQRT(25*C$30)</f>
        <v>-0.22973252784323944</v>
      </c>
      <c r="D42" s="16">
        <f t="shared" ref="D42:G42" si="5">(D8-D29)/SQRT(25*D$30)</f>
        <v>-0.14460459756546895</v>
      </c>
      <c r="E42" s="16">
        <f t="shared" si="5"/>
        <v>-8.4836852832891996E-2</v>
      </c>
      <c r="F42" s="16">
        <f t="shared" si="5"/>
        <v>-9.3058248010262246E-2</v>
      </c>
      <c r="G42" s="16">
        <f t="shared" si="5"/>
        <v>-9.3954000245581301E-2</v>
      </c>
      <c r="H42" s="29"/>
      <c r="J42" s="4">
        <v>0.65962307702703282</v>
      </c>
      <c r="K42" s="4">
        <v>0.78655770567078087</v>
      </c>
      <c r="L42" s="4">
        <v>0.76345417033923257</v>
      </c>
      <c r="M42" s="4">
        <v>1</v>
      </c>
      <c r="N42" s="4">
        <v>0.99890870263392939</v>
      </c>
    </row>
    <row r="43" spans="1:18" ht="15.6" thickTop="1" thickBot="1" x14ac:dyDescent="0.35">
      <c r="A43" s="20" t="s">
        <v>8</v>
      </c>
      <c r="B43" s="21"/>
      <c r="C43" s="16">
        <f>(C9-C29)/SQRT(25*C$30)</f>
        <v>0.17456345337726442</v>
      </c>
      <c r="D43" s="16">
        <f t="shared" ref="D43:G43" si="6">(D9-D29)/SQRT(25*D$30)</f>
        <v>-0.14460459756546895</v>
      </c>
      <c r="E43" s="16">
        <f>(E9-E29)/SQRT(25*E$30)</f>
        <v>0.16025516938346951</v>
      </c>
      <c r="F43" s="16">
        <f t="shared" si="6"/>
        <v>4.9947305528746454E-2</v>
      </c>
      <c r="G43" s="16">
        <f t="shared" si="6"/>
        <v>5.8724098625482175E-2</v>
      </c>
      <c r="H43" s="29"/>
      <c r="J43" s="4">
        <v>0.67093541271798207</v>
      </c>
      <c r="K43" s="4">
        <v>0.77334468395069</v>
      </c>
      <c r="L43" s="4">
        <v>0.79278632319648135</v>
      </c>
      <c r="M43" s="4">
        <v>0.99890870263392939</v>
      </c>
      <c r="N43" s="4">
        <v>1.0000000000000002</v>
      </c>
    </row>
    <row r="44" spans="1:18" ht="15.6" thickTop="1" thickBot="1" x14ac:dyDescent="0.35">
      <c r="A44" s="20" t="s">
        <v>9</v>
      </c>
      <c r="B44" s="21"/>
      <c r="C44" s="16">
        <f>(C10-C29)/SQRT(25*C$30)</f>
        <v>-0.13039122960048707</v>
      </c>
      <c r="D44" s="16">
        <f t="shared" ref="D44:G44" si="7">(D10-D29)/SQRT(25*D$30)</f>
        <v>-0.10892912119240918</v>
      </c>
      <c r="E44" s="16">
        <f t="shared" si="7"/>
        <v>-0.13998255783157332</v>
      </c>
      <c r="F44" s="16">
        <f t="shared" si="7"/>
        <v>-6.2672921672001961E-2</v>
      </c>
      <c r="G44" s="16">
        <f t="shared" si="7"/>
        <v>-6.9267242965434225E-2</v>
      </c>
      <c r="H44" s="29"/>
    </row>
    <row r="45" spans="1:18" ht="15.6" thickTop="1" thickBot="1" x14ac:dyDescent="0.35">
      <c r="A45" s="20" t="s">
        <v>10</v>
      </c>
      <c r="B45" s="21"/>
      <c r="C45" s="16">
        <f>(C11-C29)/SQRT(25*C$30)</f>
        <v>-8.8806500103520966E-2</v>
      </c>
      <c r="D45" s="16">
        <f t="shared" ref="D45:G45" si="8">(D11-D29)/SQRT(25*D$30)</f>
        <v>0.31917659528430808</v>
      </c>
      <c r="E45" s="16">
        <f t="shared" si="8"/>
        <v>-0.13998255783157332</v>
      </c>
      <c r="F45" s="16">
        <f t="shared" si="8"/>
        <v>7.2685993450755812E-2</v>
      </c>
      <c r="G45" s="16">
        <f t="shared" si="8"/>
        <v>5.8470901114916561E-2</v>
      </c>
      <c r="H45" s="29"/>
      <c r="J45" s="19" t="s">
        <v>42</v>
      </c>
      <c r="K45"/>
      <c r="L45"/>
      <c r="N45" s="17" t="s">
        <v>43</v>
      </c>
      <c r="R45" s="17" t="s">
        <v>44</v>
      </c>
    </row>
    <row r="46" spans="1:18" ht="15.6" thickTop="1" thickBot="1" x14ac:dyDescent="0.35">
      <c r="A46" s="20" t="s">
        <v>11</v>
      </c>
      <c r="B46" s="21"/>
      <c r="C46" s="16">
        <f>(C12-C29)/SQRT(25*C$30)</f>
        <v>-2.1808880358408896E-2</v>
      </c>
      <c r="D46" s="16">
        <f t="shared" ref="D46:F46" si="9">(D12-D29)/SQRT(25*D$30)</f>
        <v>-1.9026920732298546E-3</v>
      </c>
      <c r="E46" s="16">
        <f t="shared" si="9"/>
        <v>-0.13385525727616429</v>
      </c>
      <c r="F46" s="16">
        <f t="shared" si="9"/>
        <v>-0.17173813276694949</v>
      </c>
      <c r="G46" s="16">
        <f>(G12-G29)/SQRT(25*G$30)</f>
        <v>-0.17174893536686531</v>
      </c>
      <c r="H46" s="29"/>
      <c r="J46" s="18">
        <f>MDETERM(J39:N43)</f>
        <v>-6.6268849845125109E-19</v>
      </c>
      <c r="K46"/>
      <c r="L46"/>
      <c r="N46" s="17" t="e">
        <f>-(25-1-(2*5+5)/5)*LN(J46)</f>
        <v>#NUM!</v>
      </c>
      <c r="R46" s="17">
        <f>_xlfn.CHISQ.INV(0.05,5*(5-1)/2)</f>
        <v>3.9402991361190596</v>
      </c>
    </row>
    <row r="47" spans="1:18" ht="15.6" thickTop="1" thickBot="1" x14ac:dyDescent="0.35">
      <c r="A47" s="20" t="s">
        <v>12</v>
      </c>
      <c r="B47" s="21"/>
      <c r="C47" s="16">
        <f>(C13-C29)/SQRT(25*C$30)</f>
        <v>-0.16504517084795883</v>
      </c>
      <c r="D47" s="16">
        <f t="shared" ref="D47:G47" si="10">(D13-D29)/SQRT(25*D$30)</f>
        <v>-0.18028007393852871</v>
      </c>
      <c r="E47" s="16">
        <f t="shared" si="10"/>
        <v>-8.3961524182119274E-2</v>
      </c>
      <c r="F47" s="16">
        <f t="shared" si="10"/>
        <v>-0.23304539164811927</v>
      </c>
      <c r="G47" s="16">
        <f t="shared" si="10"/>
        <v>-0.22599650200554747</v>
      </c>
      <c r="H47" s="29"/>
    </row>
    <row r="48" spans="1:18" ht="15.6" thickTop="1" thickBot="1" x14ac:dyDescent="0.35">
      <c r="A48" s="20" t="s">
        <v>13</v>
      </c>
      <c r="B48" s="21"/>
      <c r="C48" s="16">
        <f>(C14-C29)/SQRT(25*C$30)</f>
        <v>8.2245353893999635E-3</v>
      </c>
      <c r="D48" s="16">
        <f>(D14-D29)/SQRT(25*D$30)</f>
        <v>0.43809484986117403</v>
      </c>
      <c r="E48" s="16">
        <f>(E14-E29)/SQRT(25*E$30)</f>
        <v>0.15675385478037865</v>
      </c>
      <c r="F48" s="16">
        <f t="shared" ref="F48:G48" si="11">(F14-F29)/SQRT(25*F$30)</f>
        <v>0.27773663940232696</v>
      </c>
      <c r="G48" s="16">
        <f t="shared" si="11"/>
        <v>0.27343558758512038</v>
      </c>
      <c r="H48" s="29"/>
    </row>
    <row r="49" spans="1:16" ht="15.6" thickTop="1" thickBot="1" x14ac:dyDescent="0.35">
      <c r="A49" s="20" t="s">
        <v>14</v>
      </c>
      <c r="B49" s="21"/>
      <c r="C49" s="16">
        <f>(C15-C29)/SQRT(25*C$30)</f>
        <v>-8.6496237353689512E-2</v>
      </c>
      <c r="D49" s="16">
        <f t="shared" ref="D49:G49" si="12">(D15-D29)/SQRT(25*D$30)</f>
        <v>-2.5686342988603037E-2</v>
      </c>
      <c r="E49" s="16">
        <f t="shared" si="12"/>
        <v>-0.10146809719757366</v>
      </c>
      <c r="F49" s="16">
        <f t="shared" si="12"/>
        <v>-9.8692613159078735E-2</v>
      </c>
      <c r="G49" s="16">
        <f t="shared" si="12"/>
        <v>-0.10047383614264578</v>
      </c>
      <c r="H49" s="29"/>
    </row>
    <row r="50" spans="1:16" ht="15.6" thickTop="1" thickBot="1" x14ac:dyDescent="0.35">
      <c r="A50" s="20" t="s">
        <v>15</v>
      </c>
      <c r="B50" s="21"/>
      <c r="C50" s="16">
        <f>(C16-C29)/SQRT(25*C$30)</f>
        <v>-1.2567829359083092E-2</v>
      </c>
      <c r="D50" s="16">
        <f t="shared" ref="D50:G50" si="13">(D16-D29)/SQRT(25*D$30)</f>
        <v>0.11701556250363605</v>
      </c>
      <c r="E50" s="16">
        <f t="shared" si="13"/>
        <v>8.1475590813924748E-2</v>
      </c>
      <c r="F50" s="16">
        <f t="shared" si="13"/>
        <v>0.22883839900366965</v>
      </c>
      <c r="G50" s="16">
        <f t="shared" si="13"/>
        <v>0.22184659480737709</v>
      </c>
      <c r="H50" s="29"/>
      <c r="J50" s="22" t="s">
        <v>45</v>
      </c>
      <c r="K50" s="22"/>
      <c r="L50" s="22"/>
      <c r="M50" s="22"/>
      <c r="N50" s="22"/>
    </row>
    <row r="51" spans="1:16" ht="15.6" thickTop="1" thickBot="1" x14ac:dyDescent="0.35">
      <c r="A51" s="20" t="s">
        <v>16</v>
      </c>
      <c r="B51" s="21"/>
      <c r="C51" s="16">
        <f>(C17-C29)/SQRT(25*C$30)</f>
        <v>0.13759924937996121</v>
      </c>
      <c r="D51" s="16">
        <f t="shared" ref="D51:G51" si="14">(D17-D29)/SQRT(25*D$30)</f>
        <v>2.1880958842143326E-2</v>
      </c>
      <c r="E51" s="16">
        <f t="shared" si="14"/>
        <v>9.1104205972424662E-2</v>
      </c>
      <c r="F51" s="16">
        <f t="shared" si="14"/>
        <v>-3.8793945565113078E-2</v>
      </c>
      <c r="G51" s="16">
        <f t="shared" si="14"/>
        <v>-3.0021628827764504E-2</v>
      </c>
      <c r="H51" s="29"/>
      <c r="J51" s="4">
        <f t="array" ref="J51:N55">MINVERSE(J39:N43)</f>
        <v>2.7198560466616679</v>
      </c>
      <c r="K51" s="4">
        <v>1.7633068143184616</v>
      </c>
      <c r="L51" s="4">
        <v>0.5</v>
      </c>
      <c r="M51" s="4">
        <v>0</v>
      </c>
      <c r="N51" s="4">
        <v>-8</v>
      </c>
    </row>
    <row r="52" spans="1:16" ht="15.6" thickTop="1" thickBot="1" x14ac:dyDescent="0.35">
      <c r="A52" s="20" t="s">
        <v>17</v>
      </c>
      <c r="B52" s="21"/>
      <c r="C52" s="16">
        <f>(C18-C29)/SQRT(25*C$30)</f>
        <v>-6.5703872605206451E-2</v>
      </c>
      <c r="D52" s="16">
        <f t="shared" ref="D52:G52" si="15">(D18-D29)/SQRT(25*D$30)</f>
        <v>-0.10892912119240918</v>
      </c>
      <c r="E52" s="16">
        <f t="shared" si="15"/>
        <v>-6.8205608468210319E-2</v>
      </c>
      <c r="F52" s="16">
        <f t="shared" si="15"/>
        <v>-0.13625504748452191</v>
      </c>
      <c r="G52" s="16">
        <f t="shared" si="15"/>
        <v>-0.13351611127145802</v>
      </c>
      <c r="H52" s="29"/>
      <c r="J52" s="4">
        <v>1.7633068143184627</v>
      </c>
      <c r="K52" s="4">
        <v>4.3549369171607841</v>
      </c>
      <c r="L52" s="4">
        <v>3.7310140761578641</v>
      </c>
      <c r="M52" s="4">
        <v>25.584096522225355</v>
      </c>
      <c r="N52" s="4">
        <v>-34.112128696300474</v>
      </c>
    </row>
    <row r="53" spans="1:16" ht="15.6" thickTop="1" thickBot="1" x14ac:dyDescent="0.35">
      <c r="A53" s="20" t="s">
        <v>18</v>
      </c>
      <c r="B53" s="21"/>
      <c r="C53" s="16">
        <f>(C19-C29)/SQRT(25*C$30)</f>
        <v>-4.0290982357060502E-2</v>
      </c>
      <c r="D53" s="16">
        <f t="shared" ref="D53:G53" si="16">(D19-D29)/SQRT(25*D$30)</f>
        <v>-8.5145470277035992E-2</v>
      </c>
      <c r="E53" s="16">
        <f t="shared" si="16"/>
        <v>-0.17412037521170939</v>
      </c>
      <c r="F53" s="16">
        <f t="shared" si="16"/>
        <v>-0.11391881421599945</v>
      </c>
      <c r="G53" s="16">
        <f t="shared" si="16"/>
        <v>-0.12009664321148064</v>
      </c>
      <c r="H53" s="29"/>
      <c r="J53" s="4">
        <v>-7.3433345964353816E-2</v>
      </c>
      <c r="K53" s="4">
        <v>3.394370458530175</v>
      </c>
      <c r="L53" s="4">
        <v>-376822086293304.13</v>
      </c>
      <c r="M53" s="4">
        <v>-4917470808480462</v>
      </c>
      <c r="N53" s="4">
        <v>5210843781831133</v>
      </c>
    </row>
    <row r="54" spans="1:16" ht="15.6" thickTop="1" thickBot="1" x14ac:dyDescent="0.35">
      <c r="A54" s="20" t="s">
        <v>19</v>
      </c>
      <c r="B54" s="21"/>
      <c r="C54" s="16">
        <f>(C20-C29)/SQRT(25*C$30)</f>
        <v>-0.15118359434897014</v>
      </c>
      <c r="D54" s="16">
        <f t="shared" ref="D54:G54" si="17">(D20-D29)/SQRT(25*D$30)</f>
        <v>-0.12082094665009577</v>
      </c>
      <c r="E54" s="16">
        <f t="shared" si="17"/>
        <v>-0.12247598481611893</v>
      </c>
      <c r="F54" s="16">
        <f t="shared" si="17"/>
        <v>-0.15570702240305501</v>
      </c>
      <c r="G54" s="16">
        <f t="shared" si="17"/>
        <v>-0.15579749220123179</v>
      </c>
      <c r="H54" s="29"/>
      <c r="J54" s="4">
        <v>0.87067542792063324</v>
      </c>
      <c r="K54" s="4">
        <v>24.785105145538136</v>
      </c>
      <c r="L54" s="4">
        <v>-4917470808480464</v>
      </c>
      <c r="M54" s="4">
        <v>-6.4172244759123E+16</v>
      </c>
      <c r="N54" s="4">
        <v>6.8000717359123752E+16</v>
      </c>
    </row>
    <row r="55" spans="1:16" ht="15.6" thickTop="1" thickBot="1" x14ac:dyDescent="0.35">
      <c r="A55" s="20" t="s">
        <v>20</v>
      </c>
      <c r="B55" s="21"/>
      <c r="C55" s="16">
        <f>(C21-C29)/SQRT(25*C$30)</f>
        <v>0.55806706984928522</v>
      </c>
      <c r="D55" s="16">
        <f t="shared" ref="D55:G55" si="18">(D21-D29)/SQRT(25*D$30)</f>
        <v>0.17647468979206901</v>
      </c>
      <c r="E55" s="16">
        <f t="shared" si="18"/>
        <v>0.10948610763865178</v>
      </c>
      <c r="F55" s="16">
        <f t="shared" si="18"/>
        <v>0.39230206409492863</v>
      </c>
      <c r="G55" s="16">
        <f t="shared" si="18"/>
        <v>0.37813275820400055</v>
      </c>
      <c r="H55" s="29"/>
      <c r="J55" s="4">
        <v>-4</v>
      </c>
      <c r="K55" s="4">
        <v>-32</v>
      </c>
      <c r="L55" s="4">
        <v>5210843781831132</v>
      </c>
      <c r="M55" s="4">
        <v>6.8000717359123752E+16</v>
      </c>
      <c r="N55" s="4">
        <v>-7.2057594037927936E+16</v>
      </c>
    </row>
    <row r="56" spans="1:16" ht="15.6" thickTop="1" thickBot="1" x14ac:dyDescent="0.35">
      <c r="A56" s="20" t="s">
        <v>21</v>
      </c>
      <c r="B56" s="21"/>
      <c r="C56" s="16">
        <f>(C22-C29)/SQRT(25*C$30)</f>
        <v>-0.13270149235031853</v>
      </c>
      <c r="D56" s="16">
        <f>(D22-D29)/SQRT(25*D$30)</f>
        <v>-0.18028007393852871</v>
      </c>
      <c r="E56" s="16">
        <f>(E22-E29)/SQRT(25*E$30)</f>
        <v>-0.11284736965761902</v>
      </c>
      <c r="F56" s="16">
        <f t="shared" ref="F56:G56" si="19">(F22-F29)/SQRT(25*F$30)</f>
        <v>-0.12525462028921355</v>
      </c>
      <c r="G56" s="16">
        <f t="shared" si="19"/>
        <v>-0.12636328159797952</v>
      </c>
      <c r="H56" s="29"/>
    </row>
    <row r="57" spans="1:16" ht="15.6" thickTop="1" thickBot="1" x14ac:dyDescent="0.35">
      <c r="A57" s="20" t="s">
        <v>22</v>
      </c>
      <c r="B57" s="21"/>
      <c r="C57" s="16">
        <f>(C23-C29)/SQRT(25*C$30)</f>
        <v>-6.8014135355037905E-2</v>
      </c>
      <c r="D57" s="16">
        <f>(D23-D29)/SQRT(25*D$30)</f>
        <v>-9.7037295734722584E-2</v>
      </c>
      <c r="E57" s="16">
        <f t="shared" ref="E57:G57" si="20">(E23-E29)/SQRT(25*E$30)</f>
        <v>-0.15486314489470956</v>
      </c>
      <c r="F57" s="16">
        <f t="shared" si="20"/>
        <v>-8.3332260550995713E-2</v>
      </c>
      <c r="G57" s="16">
        <f t="shared" si="20"/>
        <v>-8.9839540698890122E-2</v>
      </c>
      <c r="H57" s="29"/>
    </row>
    <row r="58" spans="1:16" ht="15.6" thickTop="1" thickBot="1" x14ac:dyDescent="0.35">
      <c r="A58" s="20" t="s">
        <v>23</v>
      </c>
      <c r="B58" s="21"/>
      <c r="C58" s="16">
        <f>(C24-C29)/SQRT(25*C$30)</f>
        <v>9.6014519882995086E-2</v>
      </c>
      <c r="D58" s="16">
        <f>(D24-D29)/SQRT(25*D$30)</f>
        <v>-0.2159555503115885</v>
      </c>
      <c r="E58" s="16">
        <f>(E24-E29)/SQRT(25*E$30)</f>
        <v>-7.6083566325164789E-2</v>
      </c>
      <c r="F58" s="16">
        <f t="shared" ref="F58:G58" si="21">(F24-F29)/SQRT(25*F$30)</f>
        <v>-7.5417319032420188E-2</v>
      </c>
      <c r="G58" s="16">
        <f t="shared" si="21"/>
        <v>-7.6673270149478348E-2</v>
      </c>
      <c r="H58" s="29"/>
      <c r="J58" s="22" t="s">
        <v>46</v>
      </c>
      <c r="K58" s="22"/>
      <c r="L58" s="22"/>
      <c r="M58" s="22"/>
      <c r="N58" s="22"/>
      <c r="P58" s="17" t="s">
        <v>47</v>
      </c>
    </row>
    <row r="59" spans="1:16" ht="15.6" thickTop="1" thickBot="1" x14ac:dyDescent="0.35">
      <c r="A59" s="20" t="s">
        <v>24</v>
      </c>
      <c r="B59" s="21"/>
      <c r="C59" s="16">
        <f>(C25-C29)/SQRT(25*C$30)</f>
        <v>-0.23435305334290235</v>
      </c>
      <c r="D59" s="16">
        <f t="shared" ref="D59:G59" si="22">(D25-D29)/SQRT(25*D$30)</f>
        <v>-9.7037295734722584E-2</v>
      </c>
      <c r="E59" s="16">
        <f t="shared" si="22"/>
        <v>-0.2896637571137084</v>
      </c>
      <c r="F59" s="16">
        <f t="shared" si="22"/>
        <v>-0.19320238095291703</v>
      </c>
      <c r="G59" s="16">
        <f t="shared" si="22"/>
        <v>-0.20327202543228387</v>
      </c>
      <c r="H59" s="29"/>
      <c r="J59" s="4">
        <f>(J51-1)*(25-5)/(5-1)</f>
        <v>8.59928023330834</v>
      </c>
      <c r="K59" s="4">
        <f t="shared" ref="K59:N59" si="23">(K51-1)*(25-5)/(5-1)</f>
        <v>3.816534071592308</v>
      </c>
      <c r="L59" s="4">
        <f t="shared" si="23"/>
        <v>-2.5</v>
      </c>
      <c r="M59" s="4">
        <f t="shared" si="23"/>
        <v>-5</v>
      </c>
      <c r="N59" s="4">
        <f t="shared" si="23"/>
        <v>-45</v>
      </c>
      <c r="P59" s="17">
        <f>FINV(0.05,(5-1),(25-5))</f>
        <v>2.8660814020156589</v>
      </c>
    </row>
    <row r="60" spans="1:16" ht="15.6" thickTop="1" thickBot="1" x14ac:dyDescent="0.35">
      <c r="A60" s="20" t="s">
        <v>25</v>
      </c>
      <c r="B60" s="21"/>
      <c r="C60" s="16">
        <f>(C26-C29)/SQRT(25*C$30)</f>
        <v>-7.7255186354363709E-2</v>
      </c>
      <c r="D60" s="16">
        <f t="shared" ref="D60:G60" si="24">(D26-D29)/SQRT(25*D$30)</f>
        <v>-0.10892912119240918</v>
      </c>
      <c r="E60" s="16">
        <f t="shared" si="24"/>
        <v>-0.12597729941920982</v>
      </c>
      <c r="F60" s="16">
        <f t="shared" si="24"/>
        <v>-0.14443829210542203</v>
      </c>
      <c r="G60" s="16">
        <f t="shared" si="24"/>
        <v>-0.14541639426804173</v>
      </c>
      <c r="H60" s="29"/>
      <c r="J60" s="4">
        <f t="shared" ref="J60:N60" si="25">(J52-1)*(25-5)/(5-1)</f>
        <v>3.8165340715923133</v>
      </c>
      <c r="K60" s="4">
        <f t="shared" si="25"/>
        <v>16.774684585803922</v>
      </c>
      <c r="L60" s="4">
        <f t="shared" si="25"/>
        <v>13.65507038078932</v>
      </c>
      <c r="M60" s="4">
        <f t="shared" si="25"/>
        <v>122.92048261112677</v>
      </c>
      <c r="N60" s="4">
        <f t="shared" si="25"/>
        <v>-175.56064348150238</v>
      </c>
    </row>
    <row r="61" spans="1:16" ht="15.6" thickTop="1" thickBot="1" x14ac:dyDescent="0.35">
      <c r="A61" s="20" t="s">
        <v>26</v>
      </c>
      <c r="B61" s="21"/>
      <c r="C61" s="16">
        <f>(C27-C29)/SQRT(25*C$30)</f>
        <v>-0.13501175510014998</v>
      </c>
      <c r="D61" s="16">
        <f t="shared" ref="D61:G61" si="26">(D27-D29)/SQRT(25*D$30)</f>
        <v>0.54512127898035334</v>
      </c>
      <c r="E61" s="16">
        <f>(E27-E29)/SQRT(25*E$30)</f>
        <v>0.28455183779319571</v>
      </c>
      <c r="F61" s="16">
        <f t="shared" si="26"/>
        <v>0.42416305749597422</v>
      </c>
      <c r="G61" s="16">
        <f t="shared" si="26"/>
        <v>0.42085983811194738</v>
      </c>
      <c r="H61" s="30"/>
      <c r="J61" s="4">
        <f t="shared" ref="J61:N61" si="27">(J53-1)*(25-5)/(5-1)</f>
        <v>-5.3671667298217693</v>
      </c>
      <c r="K61" s="4">
        <f t="shared" si="27"/>
        <v>11.971852292650876</v>
      </c>
      <c r="L61" s="4">
        <f t="shared" si="27"/>
        <v>-1884110431466525.5</v>
      </c>
      <c r="M61" s="4">
        <f t="shared" si="27"/>
        <v>-2.4587354042402316E+16</v>
      </c>
      <c r="N61" s="4">
        <f t="shared" si="27"/>
        <v>2.605421890915566E+16</v>
      </c>
    </row>
    <row r="62" spans="1:16" ht="15" thickTop="1" x14ac:dyDescent="0.3">
      <c r="J62" s="4">
        <f t="shared" ref="J62:N62" si="28">(J54-1)*(25-5)/(5-1)</f>
        <v>-0.64662286039683381</v>
      </c>
      <c r="K62" s="4">
        <f t="shared" si="28"/>
        <v>118.92552572769068</v>
      </c>
      <c r="L62" s="4">
        <f>(L54-1)*(25-5)/(5-1)</f>
        <v>-2.4587354042402324E+16</v>
      </c>
      <c r="M62" s="4">
        <f t="shared" si="28"/>
        <v>-3.2086122379561498E+17</v>
      </c>
      <c r="N62" s="4">
        <f t="shared" si="28"/>
        <v>3.4000358679561875E+17</v>
      </c>
    </row>
    <row r="63" spans="1:16" x14ac:dyDescent="0.3">
      <c r="J63" s="4">
        <f t="shared" ref="J63:N63" si="29">(J55-1)*(25-5)/(5-1)</f>
        <v>-25</v>
      </c>
      <c r="K63" s="4">
        <f>(K55-1)*(25-5)/(5-1)</f>
        <v>-165</v>
      </c>
      <c r="L63" s="4">
        <f t="shared" si="29"/>
        <v>2.6054218909155656E+16</v>
      </c>
      <c r="M63" s="4">
        <f t="shared" si="29"/>
        <v>3.4000358679561875E+17</v>
      </c>
      <c r="N63" s="4">
        <f t="shared" si="29"/>
        <v>-3.6028797018963968E+17</v>
      </c>
    </row>
    <row r="66" spans="10:16" x14ac:dyDescent="0.3">
      <c r="J66" s="22" t="s">
        <v>48</v>
      </c>
      <c r="K66" s="22"/>
      <c r="L66" s="22"/>
      <c r="M66" s="22"/>
      <c r="N66" s="22"/>
    </row>
    <row r="67" spans="10:16" x14ac:dyDescent="0.3">
      <c r="J67" s="4">
        <f>-J51/SQRT($J$51*J51)</f>
        <v>-1</v>
      </c>
      <c r="K67" s="4">
        <f>-K51/SQRT($J$51*K52)</f>
        <v>-0.51234675771603422</v>
      </c>
      <c r="L67" s="4" t="e">
        <f>-L51/SQRT($J$51*L53)</f>
        <v>#NUM!</v>
      </c>
      <c r="M67" s="4" t="e">
        <f>-M51/SQRT($J$51*M54)</f>
        <v>#NUM!</v>
      </c>
      <c r="N67" s="4" t="e">
        <f>-N51/SQRT($J$51*N55)</f>
        <v>#NUM!</v>
      </c>
    </row>
    <row r="68" spans="10:16" x14ac:dyDescent="0.3">
      <c r="K68" s="4">
        <f>-K52/SQRT($K$52*K52)</f>
        <v>-1</v>
      </c>
      <c r="L68" s="4" t="e">
        <f>-L52/SQRT($K$52*L53)</f>
        <v>#NUM!</v>
      </c>
      <c r="M68" s="4" t="e">
        <f>-M52/SQRT($K$52*M54)</f>
        <v>#NUM!</v>
      </c>
      <c r="N68" s="4" t="e">
        <f>-N52/SQRT($K$52*N55)</f>
        <v>#NUM!</v>
      </c>
    </row>
    <row r="69" spans="10:16" x14ac:dyDescent="0.3">
      <c r="L69" s="4">
        <f>-L53/SQRT($L$53*L53)</f>
        <v>1</v>
      </c>
      <c r="M69" s="4">
        <f>-M53/SQRT($L$53*M54)</f>
        <v>1.0000000000000042</v>
      </c>
      <c r="N69" s="4">
        <f>-N53/SQRT($L$53*N55)</f>
        <v>-1.0000000000000042</v>
      </c>
    </row>
    <row r="70" spans="10:16" x14ac:dyDescent="0.3">
      <c r="M70" s="4">
        <f>-M54/SQRT($M$54*M54)</f>
        <v>1</v>
      </c>
      <c r="N70" s="4">
        <f>-N54/SQRT($M$54*N55)</f>
        <v>-1.0000000000000002</v>
      </c>
    </row>
    <row r="71" spans="10:16" x14ac:dyDescent="0.3">
      <c r="N71" s="4">
        <f>-N55/SQRT($N$55*N55)</f>
        <v>1</v>
      </c>
    </row>
    <row r="73" spans="10:16" x14ac:dyDescent="0.3">
      <c r="K73" s="22" t="s">
        <v>49</v>
      </c>
      <c r="L73" s="22"/>
      <c r="M73" s="22"/>
      <c r="N73" s="22"/>
    </row>
    <row r="74" spans="10:16" x14ac:dyDescent="0.3">
      <c r="K74" s="4">
        <f>K67*SQRT(25-5)/SQRT(1-K67^2)</f>
        <v>-2.6680732104311971</v>
      </c>
      <c r="L74" s="4" t="e">
        <f>L67*SQRT(25-5)/SQRT(1-L67^2)</f>
        <v>#NUM!</v>
      </c>
      <c r="M74" s="4" t="e">
        <f>M67*SQRT(25-5)/SQRT(1-M67^2)</f>
        <v>#NUM!</v>
      </c>
      <c r="N74" s="4" t="e">
        <f>N67*SQRT(25-5)/SQRT(1-N67^2)</f>
        <v>#NUM!</v>
      </c>
      <c r="P74" s="17" t="s">
        <v>50</v>
      </c>
    </row>
    <row r="75" spans="10:16" x14ac:dyDescent="0.3">
      <c r="L75" s="4" t="e">
        <f>L68*SQRT(25-5)/SQRT(1-L68^2)</f>
        <v>#NUM!</v>
      </c>
      <c r="M75" s="4" t="e">
        <f>M68*SQRT(25-5)/SQRT(1-M68^2)</f>
        <v>#NUM!</v>
      </c>
      <c r="N75" s="4" t="e">
        <f>N68*SQRT(25-5)/SQRT(1-N68^2)</f>
        <v>#NUM!</v>
      </c>
      <c r="P75" s="17">
        <f>_xlfn.T.INV.2T(0.05,25-5)</f>
        <v>2.0859634472658648</v>
      </c>
    </row>
    <row r="76" spans="10:16" x14ac:dyDescent="0.3">
      <c r="M76" s="4" t="e">
        <f>M69*SQRT(25-5)/SQRT(1-M69^2)</f>
        <v>#NUM!</v>
      </c>
      <c r="N76" s="4" t="e">
        <f>N69*SQRT(25-5)/SQRT(1-N69^2)</f>
        <v>#NUM!</v>
      </c>
    </row>
    <row r="77" spans="10:16" x14ac:dyDescent="0.3">
      <c r="N77" s="4" t="e">
        <f>N70*SQRT(25-5)/SQRT(1-N70^2)</f>
        <v>#NUM!</v>
      </c>
    </row>
  </sheetData>
  <mergeCells count="61">
    <mergeCell ref="J66:N66"/>
    <mergeCell ref="J50:N50"/>
    <mergeCell ref="A47:B47"/>
    <mergeCell ref="A48:B48"/>
    <mergeCell ref="A49:B49"/>
    <mergeCell ref="A50:B50"/>
    <mergeCell ref="H37:H61"/>
    <mergeCell ref="A51:B51"/>
    <mergeCell ref="A59:B59"/>
    <mergeCell ref="A60:B60"/>
    <mergeCell ref="A61:B61"/>
    <mergeCell ref="A52:B52"/>
    <mergeCell ref="A53:B53"/>
    <mergeCell ref="A54:B54"/>
    <mergeCell ref="I3:N3"/>
    <mergeCell ref="A6:B6"/>
    <mergeCell ref="A7:B7"/>
    <mergeCell ref="A8:B8"/>
    <mergeCell ref="A26:B26"/>
    <mergeCell ref="A20:B20"/>
    <mergeCell ref="A9:B9"/>
    <mergeCell ref="A10:B10"/>
    <mergeCell ref="A11:B11"/>
    <mergeCell ref="A12:B12"/>
    <mergeCell ref="A13:B13"/>
    <mergeCell ref="A1:B2"/>
    <mergeCell ref="C1:G1"/>
    <mergeCell ref="A3:B3"/>
    <mergeCell ref="A4:B4"/>
    <mergeCell ref="A5:B5"/>
    <mergeCell ref="A14:B14"/>
    <mergeCell ref="A15:B15"/>
    <mergeCell ref="A16:B16"/>
    <mergeCell ref="A17:B17"/>
    <mergeCell ref="A18:B18"/>
    <mergeCell ref="K73:N73"/>
    <mergeCell ref="A24:B24"/>
    <mergeCell ref="A25:B25"/>
    <mergeCell ref="J58:N58"/>
    <mergeCell ref="J38:N38"/>
    <mergeCell ref="A29:B29"/>
    <mergeCell ref="A30:B30"/>
    <mergeCell ref="A27:B27"/>
    <mergeCell ref="A39:B39"/>
    <mergeCell ref="A40:B40"/>
    <mergeCell ref="A41:B41"/>
    <mergeCell ref="A42:B42"/>
    <mergeCell ref="A56:B56"/>
    <mergeCell ref="A57:B57"/>
    <mergeCell ref="A58:B58"/>
    <mergeCell ref="A37:B37"/>
    <mergeCell ref="A43:B43"/>
    <mergeCell ref="A44:B44"/>
    <mergeCell ref="A45:B45"/>
    <mergeCell ref="A55:B55"/>
    <mergeCell ref="A19:B19"/>
    <mergeCell ref="A21:B21"/>
    <mergeCell ref="A22:B22"/>
    <mergeCell ref="A23:B23"/>
    <mergeCell ref="A38:B38"/>
    <mergeCell ref="A46:B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2018-10-15T13:57:11Z</dcterms:modified>
</cp:coreProperties>
</file>