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2" sheetId="2" r:id="rId1"/>
    <sheet name="Лист1" sheetId="1" r:id="rId2"/>
  </sheets>
  <calcPr calcId="162913" iterate="1" iterateCount="32767" iterateDelta="1E-1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1" l="1"/>
  <c r="F40" i="1"/>
  <c r="E40" i="1"/>
  <c r="D40" i="1"/>
  <c r="C40" i="1"/>
  <c r="F41" i="1"/>
  <c r="E41" i="1"/>
  <c r="D41" i="1"/>
  <c r="C41" i="1"/>
  <c r="F42" i="1"/>
  <c r="E42" i="1"/>
  <c r="D42" i="1"/>
  <c r="C42" i="1"/>
  <c r="F43" i="1"/>
  <c r="E43" i="1"/>
  <c r="D43" i="1"/>
  <c r="C43" i="1"/>
  <c r="F44" i="1"/>
  <c r="E44" i="1"/>
  <c r="D44" i="1"/>
  <c r="C44" i="1"/>
  <c r="F45" i="1"/>
  <c r="E45" i="1"/>
  <c r="D45" i="1"/>
  <c r="C45" i="1"/>
  <c r="F46" i="1"/>
  <c r="E46" i="1"/>
  <c r="D46" i="1"/>
  <c r="C46" i="1"/>
  <c r="F47" i="1"/>
  <c r="E47" i="1"/>
  <c r="D47" i="1"/>
  <c r="C47" i="1"/>
  <c r="F48" i="1"/>
  <c r="E48" i="1"/>
  <c r="D48" i="1"/>
  <c r="C48" i="1"/>
  <c r="F49" i="1"/>
  <c r="E49" i="1"/>
  <c r="D49" i="1"/>
  <c r="C49" i="1"/>
  <c r="F50" i="1"/>
  <c r="E50" i="1"/>
  <c r="D50" i="1"/>
  <c r="C50" i="1"/>
  <c r="F51" i="1"/>
  <c r="E51" i="1"/>
  <c r="D51" i="1"/>
  <c r="C51" i="1"/>
  <c r="F52" i="1"/>
  <c r="E52" i="1"/>
  <c r="D52" i="1"/>
  <c r="C52" i="1"/>
  <c r="F53" i="1"/>
  <c r="E53" i="1"/>
  <c r="D53" i="1"/>
  <c r="C53" i="1"/>
  <c r="F54" i="1"/>
  <c r="E54" i="1"/>
  <c r="D54" i="1"/>
  <c r="C54" i="1"/>
  <c r="F55" i="1"/>
  <c r="E55" i="1"/>
  <c r="D55" i="1"/>
  <c r="C55" i="1"/>
  <c r="F56" i="1"/>
  <c r="E56" i="1"/>
  <c r="D56" i="1"/>
  <c r="C56" i="1"/>
  <c r="F57" i="1"/>
  <c r="E57" i="1"/>
  <c r="D57" i="1"/>
  <c r="C57" i="1"/>
  <c r="F58" i="1"/>
  <c r="E58" i="1"/>
  <c r="D58" i="1"/>
  <c r="C58" i="1"/>
  <c r="F59" i="1"/>
  <c r="E59" i="1"/>
  <c r="D59" i="1"/>
  <c r="F60" i="1"/>
  <c r="E60" i="1"/>
  <c r="D60" i="1"/>
  <c r="C59" i="1"/>
  <c r="C60" i="1"/>
  <c r="C61" i="1"/>
  <c r="F61" i="1"/>
  <c r="E61" i="1"/>
  <c r="D61" i="1"/>
  <c r="F39" i="1"/>
  <c r="E39" i="1"/>
  <c r="D39" i="1"/>
  <c r="C38" i="1"/>
  <c r="F38" i="1"/>
  <c r="E38" i="1"/>
  <c r="D38" i="1"/>
  <c r="C37" i="1"/>
  <c r="D37" i="1"/>
  <c r="F37" i="1"/>
  <c r="E37" i="1"/>
  <c r="E30" i="1" l="1"/>
  <c r="P46" i="1"/>
  <c r="P75" i="1" l="1"/>
  <c r="P59" i="1" l="1"/>
  <c r="D30" i="1" l="1"/>
  <c r="C30" i="1"/>
  <c r="C29" i="1"/>
  <c r="G30" i="1"/>
  <c r="F30" i="1"/>
  <c r="G29" i="1"/>
  <c r="F29" i="1"/>
  <c r="E29" i="1"/>
  <c r="D29" i="1"/>
  <c r="G54" i="1" l="1"/>
  <c r="G43" i="1"/>
  <c r="G51" i="1"/>
  <c r="G59" i="1"/>
  <c r="G52" i="1"/>
  <c r="G40" i="1"/>
  <c r="G48" i="1"/>
  <c r="G56" i="1"/>
  <c r="G45" i="1"/>
  <c r="G53" i="1"/>
  <c r="G37" i="1"/>
  <c r="G42" i="1"/>
  <c r="G50" i="1"/>
  <c r="G58" i="1"/>
  <c r="G61" i="1"/>
  <c r="G39" i="1"/>
  <c r="J39" i="1" s="1" a="1"/>
  <c r="J39" i="1" s="1"/>
  <c r="G47" i="1"/>
  <c r="G55" i="1"/>
  <c r="G60" i="1"/>
  <c r="G38" i="1"/>
  <c r="G44" i="1"/>
  <c r="G41" i="1"/>
  <c r="G49" i="1"/>
  <c r="G57" i="1"/>
  <c r="G46" i="1"/>
  <c r="J46" i="1" l="1"/>
  <c r="J43" i="1"/>
  <c r="K40" i="1"/>
  <c r="N39" i="1"/>
  <c r="K42" i="1"/>
  <c r="J40" i="1"/>
  <c r="M40" i="1"/>
  <c r="K41" i="1"/>
  <c r="M43" i="1"/>
  <c r="L43" i="1"/>
  <c r="L41" i="1"/>
  <c r="M42" i="1"/>
  <c r="L39" i="1"/>
  <c r="N41" i="1"/>
  <c r="N43" i="1"/>
  <c r="J41" i="1"/>
  <c r="J42" i="1"/>
  <c r="N40" i="1"/>
  <c r="L42" i="1"/>
  <c r="K43" i="1"/>
  <c r="M39" i="1"/>
  <c r="M41" i="1"/>
  <c r="N42" i="1"/>
  <c r="K39" i="1"/>
  <c r="L40" i="1"/>
  <c r="J50" i="1" l="1" a="1"/>
  <c r="M52" i="1" s="1"/>
  <c r="N46" i="1"/>
  <c r="J52" i="1" l="1"/>
  <c r="J60" i="1" s="1"/>
  <c r="N53" i="1"/>
  <c r="N61" i="1" s="1"/>
  <c r="L54" i="1"/>
  <c r="L62" i="1" s="1"/>
  <c r="L51" i="1"/>
  <c r="L59" i="1" s="1"/>
  <c r="K51" i="1"/>
  <c r="L53" i="1"/>
  <c r="L50" i="1"/>
  <c r="L58" i="1" s="1"/>
  <c r="M54" i="1"/>
  <c r="M62" i="1" s="1"/>
  <c r="N50" i="1"/>
  <c r="N58" i="1" s="1"/>
  <c r="K50" i="1"/>
  <c r="K58" i="1" s="1"/>
  <c r="K54" i="1"/>
  <c r="K62" i="1" s="1"/>
  <c r="L52" i="1"/>
  <c r="K53" i="1"/>
  <c r="K61" i="1" s="1"/>
  <c r="N54" i="1"/>
  <c r="M51" i="1"/>
  <c r="J54" i="1"/>
  <c r="J62" i="1" s="1"/>
  <c r="N52" i="1"/>
  <c r="J50" i="1"/>
  <c r="N51" i="1"/>
  <c r="N59" i="1" s="1"/>
  <c r="M53" i="1"/>
  <c r="K52" i="1"/>
  <c r="K60" i="1" s="1"/>
  <c r="J53" i="1"/>
  <c r="J61" i="1" s="1"/>
  <c r="M50" i="1"/>
  <c r="J51" i="1"/>
  <c r="J59" i="1" s="1"/>
  <c r="M60" i="1"/>
  <c r="N71" i="1" l="1"/>
  <c r="Q66" i="1"/>
  <c r="N62" i="1"/>
  <c r="L61" i="1"/>
  <c r="Q64" i="1"/>
  <c r="K68" i="1"/>
  <c r="Q62" i="1"/>
  <c r="K59" i="1"/>
  <c r="Q65" i="1"/>
  <c r="M61" i="1"/>
  <c r="Q63" i="1"/>
  <c r="L60" i="1"/>
  <c r="J67" i="1"/>
  <c r="Q61" i="1"/>
  <c r="J58" i="1"/>
  <c r="M69" i="1"/>
  <c r="M76" i="1" s="1"/>
  <c r="M70" i="1"/>
  <c r="L69" i="1"/>
  <c r="L68" i="1"/>
  <c r="L75" i="1" s="1"/>
  <c r="L67" i="1"/>
  <c r="L74" i="1" s="1"/>
  <c r="M67" i="1"/>
  <c r="M74" i="1" s="1"/>
  <c r="M68" i="1"/>
  <c r="M75" i="1" s="1"/>
  <c r="K67" i="1"/>
  <c r="K74" i="1" s="1"/>
  <c r="N68" i="1"/>
  <c r="N75" i="1" s="1"/>
  <c r="N69" i="1"/>
  <c r="N67" i="1"/>
  <c r="N74" i="1" s="1"/>
  <c r="N60" i="1"/>
  <c r="M58" i="1"/>
  <c r="N70" i="1"/>
  <c r="M59" i="1"/>
  <c r="N77" i="1" l="1"/>
  <c r="Q84" i="1"/>
  <c r="Q83" i="1"/>
  <c r="N76" i="1"/>
</calcChain>
</file>

<file path=xl/sharedStrings.xml><?xml version="1.0" encoding="utf-8"?>
<sst xmlns="http://schemas.openxmlformats.org/spreadsheetml/2006/main" count="127" uniqueCount="86">
  <si>
    <t>Область</t>
  </si>
  <si>
    <t>Індикатори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</si>
  <si>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</si>
  <si>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</si>
  <si>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</si>
  <si>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</si>
  <si>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</si>
  <si>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</si>
  <si>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</si>
  <si>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</si>
  <si>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</si>
  <si>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</si>
  <si>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</si>
  <si>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</si>
  <si>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</si>
  <si>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</si>
  <si>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</si>
  <si>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</si>
  <si>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</si>
  <si>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</si>
  <si>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</si>
  <si>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</si>
  <si>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</si>
  <si>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</si>
  <si>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</si>
  <si>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</si>
  <si>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</si>
  <si>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КОРЕЛЯЦІЙНА МАТРИЦЯ</t>
  </si>
  <si>
    <t>СЕРЕДНІ ЗНАЧЕННЯ</t>
  </si>
  <si>
    <t>ДИСПЕРСІЯ</t>
  </si>
  <si>
    <t>НОРМАЛІЗОВАНА МАТРИЦЯ</t>
  </si>
  <si>
    <t>КОРЕЛЯЦІЙНА МАТРИЦЯ НА ОСНОВІ НОРМАЛІЗОВАНИХ ДАНИХ</t>
  </si>
  <si>
    <t>ДЕТЕРМІНАНТ КОРЕЛЯЦІЙНОЇ МАТРИЦІ</t>
  </si>
  <si>
    <t>Обчислення критерію Xi^2</t>
  </si>
  <si>
    <t>ТАБЛИЧНЕ ЗНАЧЕННЯ</t>
  </si>
  <si>
    <t>ОБЕРНЕНА МАТРИЦЯ</t>
  </si>
  <si>
    <t>Обчислення F-критерію</t>
  </si>
  <si>
    <t>Критичне (табличне) значення F-критерію</t>
  </si>
  <si>
    <t>Розрахунок частинних коефіцієнтів кореляції</t>
  </si>
  <si>
    <t>Обчислення t-критеріїв Стьюдента</t>
  </si>
  <si>
    <t>Табличне значення t-критерію Стьюдента</t>
  </si>
  <si>
    <t>Кількість вакансій</t>
  </si>
  <si>
    <t>Прцююче населення</t>
  </si>
  <si>
    <t>Економічна активність</t>
  </si>
  <si>
    <t>Фактори</t>
  </si>
  <si>
    <t>Фактичне значення</t>
  </si>
  <si>
    <t>Знак</t>
  </si>
  <si>
    <t>Табличне значення</t>
  </si>
  <si>
    <t>&gt;</t>
  </si>
  <si>
    <t>Економічна активність і Безробітне населення</t>
  </si>
  <si>
    <t>Економічна активність і Прцююче населення</t>
  </si>
  <si>
    <t>Працевлаштування</t>
  </si>
  <si>
    <t>Безробітнє населення</t>
  </si>
  <si>
    <t>Працевлаштування (од.осіб)</t>
  </si>
  <si>
    <t>Кількість вакансій (од.осіб)</t>
  </si>
  <si>
    <t>Безробітне населення (од.осіб)</t>
  </si>
  <si>
    <t>Прцююче населення (од.осіб)</t>
  </si>
  <si>
    <t>Економічна активність (од.осіб)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</si>
  <si>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</si>
  <si>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</si>
  <si>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</si>
  <si>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</si>
  <si>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</si>
  <si>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</si>
  <si>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</si>
  <si>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</si>
  <si>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</si>
  <si>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</si>
  <si>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</si>
  <si>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</si>
  <si>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</si>
  <si>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</si>
  <si>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</si>
  <si>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</si>
  <si>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</si>
  <si>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</si>
  <si>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</si>
  <si>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</si>
  <si>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</si>
  <si>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</si>
  <si>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</si>
  <si>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</si>
  <si>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</si>
  <si>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</si>
  <si>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</si>
  <si>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Переменная X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</si>
</sst>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000000000000000000000000"/>
    <numFmt numFmtId="166" formatCode="0.000000000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>
      <left/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164" fontId="0" fillId="0" borderId="0" xfId="0" applyNumberFormat="1"/>
    <xf numFmtId="164" fontId="1" fillId="3" borderId="1" xfId="1" applyNumberFormat="1" applyFill="1"/>
    <xf numFmtId="164" fontId="1" fillId="2" borderId="1" xfId="1" applyNumberFormat="1"/>
    <xf numFmtId="164" fontId="1" fillId="3" borderId="9" xfId="1" applyNumberFormat="1" applyFill="1" applyBorder="1" applyAlignment="1"/>
    <xf numFmtId="164" fontId="1" fillId="3" borderId="10" xfId="1" applyNumberFormat="1" applyFill="1" applyBorder="1" applyAlignment="1"/>
    <xf numFmtId="165" fontId="1" fillId="3" borderId="8" xfId="1" applyNumberFormat="1" applyFill="1" applyBorder="1" applyAlignment="1"/>
    <xf numFmtId="1" fontId="1" fillId="3" borderId="1" xfId="1" applyNumberFormat="1" applyFill="1"/>
    <xf numFmtId="1" fontId="1" fillId="3" borderId="1" xfId="1" applyNumberFormat="1" applyFill="1" applyAlignment="1">
      <alignment horizontal="right" vertical="center" wrapText="1"/>
    </xf>
    <xf numFmtId="0" fontId="1" fillId="2" borderId="2" xfId="1" applyBorder="1" applyAlignment="1"/>
    <xf numFmtId="0" fontId="1" fillId="2" borderId="2" xfId="1" applyBorder="1"/>
    <xf numFmtId="0" fontId="1" fillId="3" borderId="1" xfId="1" applyFill="1"/>
    <xf numFmtId="0" fontId="1" fillId="2" borderId="1" xfId="1"/>
    <xf numFmtId="0" fontId="0" fillId="0" borderId="0" xfId="0" applyAlignment="1"/>
    <xf numFmtId="0" fontId="1" fillId="3" borderId="1" xfId="1" applyFill="1" applyAlignment="1">
      <alignment horizontal="center"/>
    </xf>
    <xf numFmtId="0" fontId="1" fillId="3" borderId="1" xfId="1" applyFill="1" applyAlignment="1"/>
    <xf numFmtId="166" fontId="1" fillId="3" borderId="1" xfId="1" applyNumberFormat="1" applyFill="1"/>
    <xf numFmtId="0" fontId="1" fillId="2" borderId="1" xfId="1" applyAlignment="1"/>
    <xf numFmtId="1" fontId="1" fillId="4" borderId="1" xfId="1" applyNumberFormat="1" applyFill="1"/>
    <xf numFmtId="164" fontId="1" fillId="2" borderId="3" xfId="1" applyNumberFormat="1" applyBorder="1" applyAlignment="1">
      <alignment horizontal="center"/>
    </xf>
    <xf numFmtId="164" fontId="1" fillId="2" borderId="4" xfId="1" applyNumberFormat="1" applyBorder="1" applyAlignment="1">
      <alignment horizontal="center"/>
    </xf>
    <xf numFmtId="164" fontId="1" fillId="2" borderId="2" xfId="1" applyNumberFormat="1" applyBorder="1" applyAlignment="1">
      <alignment horizontal="center"/>
    </xf>
    <xf numFmtId="1" fontId="1" fillId="2" borderId="3" xfId="1" applyNumberFormat="1" applyBorder="1" applyAlignment="1">
      <alignment horizontal="center"/>
    </xf>
    <xf numFmtId="1" fontId="1" fillId="2" borderId="4" xfId="1" applyNumberFormat="1" applyBorder="1" applyAlignment="1">
      <alignment horizontal="center"/>
    </xf>
    <xf numFmtId="164" fontId="1" fillId="3" borderId="1" xfId="1" applyNumberFormat="1" applyFill="1" applyAlignment="1">
      <alignment horizontal="center"/>
    </xf>
    <xf numFmtId="164" fontId="1" fillId="3" borderId="5" xfId="1" applyNumberFormat="1" applyFill="1" applyBorder="1" applyAlignment="1">
      <alignment horizontal="center" vertical="center" textRotation="90" shrinkToFit="1"/>
    </xf>
    <xf numFmtId="164" fontId="1" fillId="3" borderId="6" xfId="1" applyNumberFormat="1" applyFill="1" applyBorder="1" applyAlignment="1">
      <alignment horizontal="center" vertical="center" textRotation="90" shrinkToFit="1"/>
    </xf>
    <xf numFmtId="164" fontId="1" fillId="3" borderId="7" xfId="1" applyNumberFormat="1" applyFill="1" applyBorder="1" applyAlignment="1">
      <alignment horizontal="center" vertical="center" textRotation="90" shrinkToFit="1"/>
    </xf>
    <xf numFmtId="164" fontId="1" fillId="2" borderId="1" xfId="1" applyNumberFormat="1" applyAlignment="1">
      <alignment horizontal="center"/>
    </xf>
    <xf numFmtId="0" fontId="1" fillId="3" borderId="1" xfId="1" applyFill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" fillId="0" borderId="12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Continuous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4"/>
    </sheetView>
  </sheetViews>
  <sheetFormatPr defaultRowHeight="14.4" x14ac:dyDescent="0.3"/>
  <sheetData>
    <row r="1" spans="1:9" x14ac:dyDescent="0.3">
      <c r="A1" t="s">
        <v>58</v>
      </c>
    </row>
    <row r="2" spans="1:9" ht="15" thickBot="1" x14ac:dyDescent="0.35"/>
    <row r="3" spans="1:9" x14ac:dyDescent="0.3">
      <c r="A3" s="33" t="s">
        <v>59</v>
      </c>
      <c r="B3" s="33"/>
    </row>
    <row r="4" spans="1:9" x14ac:dyDescent="0.3">
      <c r="A4" s="30" t="s">
        <v>60</v>
      </c>
      <c r="B4" s="30">
        <v>0.77078113911746204</v>
      </c>
    </row>
    <row r="5" spans="1:9" x14ac:dyDescent="0.3">
      <c r="A5" s="30" t="s">
        <v>61</v>
      </c>
      <c r="B5" s="30">
        <v>0.5941035644192123</v>
      </c>
    </row>
    <row r="6" spans="1:9" x14ac:dyDescent="0.3">
      <c r="A6" s="30" t="s">
        <v>62</v>
      </c>
      <c r="B6" s="30">
        <v>0.48849931171719502</v>
      </c>
    </row>
    <row r="7" spans="1:9" x14ac:dyDescent="0.3">
      <c r="A7" s="30" t="s">
        <v>63</v>
      </c>
      <c r="B7" s="30">
        <v>5868.2081614953076</v>
      </c>
    </row>
    <row r="8" spans="1:9" ht="15" thickBot="1" x14ac:dyDescent="0.35">
      <c r="A8" s="31" t="s">
        <v>64</v>
      </c>
      <c r="B8" s="31">
        <v>25</v>
      </c>
    </row>
    <row r="10" spans="1:9" ht="15" thickBot="1" x14ac:dyDescent="0.35">
      <c r="A10" t="s">
        <v>65</v>
      </c>
    </row>
    <row r="11" spans="1:9" x14ac:dyDescent="0.3">
      <c r="A11" s="32"/>
      <c r="B11" s="32" t="s">
        <v>70</v>
      </c>
      <c r="C11" s="32" t="s">
        <v>71</v>
      </c>
      <c r="D11" s="32" t="s">
        <v>72</v>
      </c>
      <c r="E11" s="32" t="s">
        <v>73</v>
      </c>
      <c r="F11" s="32" t="s">
        <v>74</v>
      </c>
    </row>
    <row r="12" spans="1:9" x14ac:dyDescent="0.3">
      <c r="A12" s="30" t="s">
        <v>66</v>
      </c>
      <c r="B12" s="30">
        <v>4</v>
      </c>
      <c r="C12" s="30">
        <v>1058466792.440557</v>
      </c>
      <c r="D12" s="30">
        <v>264616698.11013925</v>
      </c>
      <c r="E12" s="30">
        <v>10.24577844588328</v>
      </c>
      <c r="F12" s="30">
        <v>1.1113324764095604E-4</v>
      </c>
    </row>
    <row r="13" spans="1:9" x14ac:dyDescent="0.3">
      <c r="A13" s="30" t="s">
        <v>67</v>
      </c>
      <c r="B13" s="30">
        <v>21</v>
      </c>
      <c r="C13" s="30">
        <v>723153207.559443</v>
      </c>
      <c r="D13" s="30">
        <v>34435867.02664014</v>
      </c>
      <c r="E13" s="30"/>
      <c r="F13" s="30"/>
    </row>
    <row r="14" spans="1:9" ht="15" thickBot="1" x14ac:dyDescent="0.35">
      <c r="A14" s="31" t="s">
        <v>68</v>
      </c>
      <c r="B14" s="31">
        <v>25</v>
      </c>
      <c r="C14" s="31">
        <v>1781620000</v>
      </c>
      <c r="D14" s="31"/>
      <c r="E14" s="31"/>
      <c r="F14" s="31"/>
    </row>
    <row r="15" spans="1:9" ht="15" thickBot="1" x14ac:dyDescent="0.35"/>
    <row r="16" spans="1:9" x14ac:dyDescent="0.3">
      <c r="A16" s="32"/>
      <c r="B16" s="32" t="s">
        <v>75</v>
      </c>
      <c r="C16" s="32" t="s">
        <v>63</v>
      </c>
      <c r="D16" s="32" t="s">
        <v>76</v>
      </c>
      <c r="E16" s="32" t="s">
        <v>77</v>
      </c>
      <c r="F16" s="32" t="s">
        <v>78</v>
      </c>
      <c r="G16" s="32" t="s">
        <v>79</v>
      </c>
      <c r="H16" s="32" t="s">
        <v>80</v>
      </c>
      <c r="I16" s="32" t="s">
        <v>81</v>
      </c>
    </row>
    <row r="17" spans="1:9" x14ac:dyDescent="0.3">
      <c r="A17" s="30" t="s">
        <v>69</v>
      </c>
      <c r="B17" s="30">
        <v>640.9045479917113</v>
      </c>
      <c r="C17" s="30">
        <v>3887.5952424729808</v>
      </c>
      <c r="D17" s="30">
        <v>0.16485886724771751</v>
      </c>
      <c r="E17" s="30">
        <v>0.87063168149731518</v>
      </c>
      <c r="F17" s="30">
        <v>-7443.7923409525611</v>
      </c>
      <c r="G17" s="30">
        <v>8725.6014369359837</v>
      </c>
      <c r="H17" s="30">
        <v>-7443.7923409525611</v>
      </c>
      <c r="I17" s="30">
        <v>8725.6014369359837</v>
      </c>
    </row>
    <row r="18" spans="1:9" x14ac:dyDescent="0.3">
      <c r="A18" s="30" t="s">
        <v>82</v>
      </c>
      <c r="B18" s="30">
        <v>-4.095222349303743</v>
      </c>
      <c r="C18" s="30">
        <v>1.7383987848176095</v>
      </c>
      <c r="D18" s="30">
        <v>-2.3557439093202128</v>
      </c>
      <c r="E18" s="30">
        <v>2.8282725282616657E-2</v>
      </c>
      <c r="F18" s="30">
        <v>-7.7104205298682187</v>
      </c>
      <c r="G18" s="30">
        <v>-0.48002416873926723</v>
      </c>
      <c r="H18" s="30">
        <v>-7.7104205298682187</v>
      </c>
      <c r="I18" s="30">
        <v>-0.48002416873926723</v>
      </c>
    </row>
    <row r="19" spans="1:9" x14ac:dyDescent="0.3">
      <c r="A19" s="30" t="s">
        <v>83</v>
      </c>
      <c r="B19" s="30">
        <v>0</v>
      </c>
      <c r="C19" s="30">
        <v>0</v>
      </c>
      <c r="D19" s="30">
        <v>65535</v>
      </c>
      <c r="E19" s="30" t="e">
        <v>#NUM!</v>
      </c>
      <c r="F19" s="30">
        <v>0</v>
      </c>
      <c r="G19" s="30">
        <v>0</v>
      </c>
      <c r="H19" s="30">
        <v>0</v>
      </c>
      <c r="I19" s="30">
        <v>0</v>
      </c>
    </row>
    <row r="20" spans="1:9" x14ac:dyDescent="0.3">
      <c r="A20" s="30" t="s">
        <v>84</v>
      </c>
      <c r="B20" s="30">
        <v>-2.8962474096734921E-2</v>
      </c>
      <c r="C20" s="30">
        <v>0.10139310737364646</v>
      </c>
      <c r="D20" s="30">
        <v>-0.28564539392213845</v>
      </c>
      <c r="E20" s="30" t="e">
        <v>#NUM!</v>
      </c>
      <c r="F20" s="30">
        <v>-0.23982098395093029</v>
      </c>
      <c r="G20" s="30">
        <v>0.18189603575746047</v>
      </c>
      <c r="H20" s="30">
        <v>-0.23982098395093029</v>
      </c>
      <c r="I20" s="30">
        <v>0.18189603575746047</v>
      </c>
    </row>
    <row r="21" spans="1:9" ht="15" thickBot="1" x14ac:dyDescent="0.35">
      <c r="A21" s="31" t="s">
        <v>85</v>
      </c>
      <c r="B21" s="31">
        <v>5.7385509799008971E-2</v>
      </c>
      <c r="C21" s="31">
        <v>9.3842171551830805E-2</v>
      </c>
      <c r="D21" s="31">
        <v>0.61151088950785704</v>
      </c>
      <c r="E21" s="31">
        <v>0.54742497717284488</v>
      </c>
      <c r="F21" s="31">
        <v>-0.13776996937948841</v>
      </c>
      <c r="G21" s="31">
        <v>0.25254098897750632</v>
      </c>
      <c r="H21" s="31">
        <v>-0.13776996937948841</v>
      </c>
      <c r="I21" s="31">
        <v>0.25254098897750632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zoomScale="85" zoomScaleNormal="85" workbookViewId="0">
      <selection activeCell="C2" sqref="C2:G2"/>
    </sheetView>
  </sheetViews>
  <sheetFormatPr defaultRowHeight="14.4" x14ac:dyDescent="0.3"/>
  <cols>
    <col min="1" max="2" width="8.88671875" style="1"/>
    <col min="3" max="3" width="17.77734375" style="1" customWidth="1"/>
    <col min="4" max="4" width="16.6640625" style="1" customWidth="1"/>
    <col min="5" max="5" width="20.6640625" style="1" customWidth="1"/>
    <col min="6" max="6" width="18.88671875" style="1" customWidth="1"/>
    <col min="7" max="7" width="21" style="1" customWidth="1"/>
    <col min="8" max="8" width="8.88671875" style="1" customWidth="1"/>
    <col min="9" max="9" width="20.77734375" style="1" customWidth="1"/>
    <col min="10" max="10" width="36.88671875" style="1" customWidth="1"/>
    <col min="11" max="11" width="23.77734375" style="1" customWidth="1"/>
    <col min="12" max="12" width="26" style="1" bestFit="1" customWidth="1"/>
    <col min="13" max="14" width="27.109375" style="1" bestFit="1" customWidth="1"/>
    <col min="15" max="15" width="8.88671875" style="1"/>
    <col min="16" max="16" width="40.77734375" style="1" customWidth="1"/>
    <col min="17" max="17" width="25.6640625" style="1" customWidth="1"/>
    <col min="18" max="18" width="4.6640625" style="1" customWidth="1"/>
    <col min="19" max="19" width="19" style="1" customWidth="1"/>
    <col min="20" max="16384" width="8.88671875" style="1"/>
  </cols>
  <sheetData>
    <row r="1" spans="1:14" ht="15.6" customHeight="1" thickTop="1" thickBot="1" x14ac:dyDescent="0.35">
      <c r="A1" s="22">
        <v>2016</v>
      </c>
      <c r="B1" s="23"/>
      <c r="C1" s="21" t="s">
        <v>1</v>
      </c>
      <c r="D1" s="21"/>
      <c r="E1" s="21"/>
      <c r="F1" s="21"/>
      <c r="G1" s="21"/>
    </row>
    <row r="2" spans="1:14" ht="15.6" thickTop="1" thickBot="1" x14ac:dyDescent="0.35">
      <c r="A2" s="19" t="s">
        <v>0</v>
      </c>
      <c r="B2" s="20"/>
      <c r="C2" s="9" t="s">
        <v>53</v>
      </c>
      <c r="D2" s="10" t="s">
        <v>54</v>
      </c>
      <c r="E2" s="10" t="s">
        <v>55</v>
      </c>
      <c r="F2" s="10" t="s">
        <v>56</v>
      </c>
      <c r="G2" s="10" t="s">
        <v>57</v>
      </c>
      <c r="I2" s="13"/>
      <c r="J2" s="13"/>
      <c r="K2" s="13"/>
      <c r="L2" s="13"/>
      <c r="M2" s="13"/>
      <c r="N2" s="13"/>
    </row>
    <row r="3" spans="1:14" ht="15.6" customHeight="1" thickTop="1" thickBot="1" x14ac:dyDescent="0.35">
      <c r="A3" s="19" t="s">
        <v>2</v>
      </c>
      <c r="B3" s="20"/>
      <c r="C3" s="18">
        <v>25500</v>
      </c>
      <c r="D3" s="7">
        <v>500</v>
      </c>
      <c r="E3" s="7">
        <v>71000</v>
      </c>
      <c r="F3" s="7">
        <v>631200</v>
      </c>
      <c r="G3" s="8">
        <v>702200</v>
      </c>
      <c r="I3"/>
      <c r="J3"/>
      <c r="K3"/>
      <c r="L3"/>
      <c r="M3"/>
      <c r="N3"/>
    </row>
    <row r="4" spans="1:14" ht="15.6" thickTop="1" thickBot="1" x14ac:dyDescent="0.35">
      <c r="A4" s="19" t="s">
        <v>3</v>
      </c>
      <c r="B4" s="20"/>
      <c r="C4" s="18">
        <v>11900</v>
      </c>
      <c r="D4" s="7">
        <v>1600</v>
      </c>
      <c r="E4" s="7">
        <v>49700</v>
      </c>
      <c r="F4" s="7">
        <v>376600</v>
      </c>
      <c r="G4" s="7">
        <v>426300</v>
      </c>
      <c r="I4"/>
      <c r="J4"/>
      <c r="K4"/>
      <c r="L4"/>
      <c r="M4"/>
      <c r="N4"/>
    </row>
    <row r="5" spans="1:14" ht="15.6" thickTop="1" thickBot="1" x14ac:dyDescent="0.35">
      <c r="A5" s="19" t="s">
        <v>4</v>
      </c>
      <c r="B5" s="20"/>
      <c r="C5" s="18">
        <v>39200</v>
      </c>
      <c r="D5" s="7">
        <v>3400</v>
      </c>
      <c r="E5" s="7">
        <v>121700</v>
      </c>
      <c r="F5" s="7">
        <v>1386900</v>
      </c>
      <c r="G5" s="7">
        <v>1508600</v>
      </c>
      <c r="I5"/>
      <c r="J5"/>
      <c r="K5"/>
      <c r="L5"/>
      <c r="M5"/>
      <c r="N5"/>
    </row>
    <row r="6" spans="1:14" ht="15.6" thickTop="1" thickBot="1" x14ac:dyDescent="0.35">
      <c r="A6" s="19" t="s">
        <v>5</v>
      </c>
      <c r="B6" s="20"/>
      <c r="C6" s="18">
        <v>19000</v>
      </c>
      <c r="D6" s="7">
        <v>400</v>
      </c>
      <c r="E6" s="7">
        <v>122900</v>
      </c>
      <c r="F6" s="7">
        <v>721600</v>
      </c>
      <c r="G6" s="7">
        <v>844500</v>
      </c>
      <c r="I6"/>
      <c r="J6"/>
      <c r="K6"/>
      <c r="L6"/>
      <c r="M6"/>
      <c r="N6"/>
    </row>
    <row r="7" spans="1:14" ht="15.6" thickTop="1" thickBot="1" x14ac:dyDescent="0.35">
      <c r="A7" s="19" t="s">
        <v>6</v>
      </c>
      <c r="B7" s="20"/>
      <c r="C7" s="18">
        <v>13700</v>
      </c>
      <c r="D7" s="7">
        <v>1600</v>
      </c>
      <c r="E7" s="7">
        <v>63700</v>
      </c>
      <c r="F7" s="7">
        <v>479400</v>
      </c>
      <c r="G7" s="7">
        <v>543100</v>
      </c>
      <c r="I7"/>
      <c r="J7"/>
      <c r="K7"/>
      <c r="L7"/>
      <c r="M7"/>
      <c r="N7"/>
    </row>
    <row r="8" spans="1:14" ht="15.6" thickTop="1" thickBot="1" x14ac:dyDescent="0.35">
      <c r="A8" s="19" t="s">
        <v>7</v>
      </c>
      <c r="B8" s="20"/>
      <c r="C8" s="18">
        <v>6600</v>
      </c>
      <c r="D8" s="7">
        <v>400</v>
      </c>
      <c r="E8" s="7">
        <v>56300</v>
      </c>
      <c r="F8" s="7">
        <v>489300</v>
      </c>
      <c r="G8" s="7">
        <v>545600</v>
      </c>
      <c r="I8"/>
      <c r="J8"/>
      <c r="K8"/>
      <c r="L8"/>
      <c r="M8"/>
      <c r="N8"/>
    </row>
    <row r="9" spans="1:14" ht="15.6" thickTop="1" thickBot="1" x14ac:dyDescent="0.35">
      <c r="A9" s="19" t="s">
        <v>8</v>
      </c>
      <c r="B9" s="20"/>
      <c r="C9" s="18">
        <v>24700</v>
      </c>
      <c r="D9" s="7">
        <v>500</v>
      </c>
      <c r="E9" s="7">
        <v>81400</v>
      </c>
      <c r="F9" s="7">
        <v>708000</v>
      </c>
      <c r="G9" s="7">
        <v>789400</v>
      </c>
      <c r="I9" s="24" t="s">
        <v>27</v>
      </c>
      <c r="J9" s="24"/>
      <c r="K9" s="24"/>
      <c r="L9" s="24"/>
      <c r="M9" s="24"/>
      <c r="N9" s="24"/>
    </row>
    <row r="10" spans="1:14" ht="15.6" thickTop="1" thickBot="1" x14ac:dyDescent="0.35">
      <c r="A10" s="19" t="s">
        <v>9</v>
      </c>
      <c r="B10" s="20"/>
      <c r="C10" s="18">
        <v>10600</v>
      </c>
      <c r="D10" s="7">
        <v>500</v>
      </c>
      <c r="E10" s="7">
        <v>53500</v>
      </c>
      <c r="F10" s="7">
        <v>525400</v>
      </c>
      <c r="G10" s="7">
        <v>578900</v>
      </c>
      <c r="I10" s="14"/>
      <c r="J10" s="15" t="s">
        <v>51</v>
      </c>
      <c r="K10" s="15" t="s">
        <v>41</v>
      </c>
      <c r="L10" s="15" t="s">
        <v>52</v>
      </c>
      <c r="M10" s="15" t="s">
        <v>42</v>
      </c>
      <c r="N10" s="15" t="s">
        <v>43</v>
      </c>
    </row>
    <row r="11" spans="1:14" ht="15.6" thickTop="1" thickBot="1" x14ac:dyDescent="0.35">
      <c r="A11" s="19" t="s">
        <v>10</v>
      </c>
      <c r="B11" s="20"/>
      <c r="C11" s="18">
        <v>12200</v>
      </c>
      <c r="D11" s="7">
        <v>2300</v>
      </c>
      <c r="E11" s="7">
        <v>53500</v>
      </c>
      <c r="F11" s="7">
        <v>722600</v>
      </c>
      <c r="G11" s="7">
        <v>776100</v>
      </c>
      <c r="I11" s="15" t="s">
        <v>51</v>
      </c>
      <c r="J11" s="15">
        <v>1</v>
      </c>
      <c r="K11" s="15"/>
      <c r="L11" s="15"/>
      <c r="M11" s="15"/>
      <c r="N11" s="15"/>
    </row>
    <row r="12" spans="1:14" ht="15.6" thickTop="1" thickBot="1" x14ac:dyDescent="0.35">
      <c r="A12" s="19" t="s">
        <v>11</v>
      </c>
      <c r="B12" s="20"/>
      <c r="C12" s="18">
        <v>16300</v>
      </c>
      <c r="D12" s="7">
        <v>1500</v>
      </c>
      <c r="E12" s="7">
        <v>53100</v>
      </c>
      <c r="F12" s="7">
        <v>363400</v>
      </c>
      <c r="G12" s="7">
        <v>416500</v>
      </c>
      <c r="I12" s="15" t="s">
        <v>41</v>
      </c>
      <c r="J12" s="15">
        <v>0.29587516763279209</v>
      </c>
      <c r="K12" s="15">
        <v>1</v>
      </c>
      <c r="L12" s="15"/>
      <c r="M12" s="15"/>
      <c r="N12" s="15"/>
    </row>
    <row r="13" spans="1:14" ht="15.6" thickTop="1" thickBot="1" x14ac:dyDescent="0.35">
      <c r="A13" s="19" t="s">
        <v>12</v>
      </c>
      <c r="B13" s="20"/>
      <c r="C13" s="18">
        <v>8800</v>
      </c>
      <c r="D13" s="7">
        <v>400</v>
      </c>
      <c r="E13" s="7">
        <v>57000</v>
      </c>
      <c r="F13" s="7">
        <v>281100</v>
      </c>
      <c r="G13" s="7">
        <v>338100</v>
      </c>
      <c r="I13" s="15" t="s">
        <v>52</v>
      </c>
      <c r="J13" s="15">
        <v>0.65618672597921768</v>
      </c>
      <c r="K13" s="15">
        <v>0.4847006804246824</v>
      </c>
      <c r="L13" s="15">
        <v>1</v>
      </c>
      <c r="M13" s="15"/>
      <c r="N13" s="15"/>
    </row>
    <row r="14" spans="1:14" ht="15.6" thickTop="1" thickBot="1" x14ac:dyDescent="0.35">
      <c r="A14" s="19" t="s">
        <v>13</v>
      </c>
      <c r="B14" s="20"/>
      <c r="C14" s="18">
        <v>19800</v>
      </c>
      <c r="D14" s="7">
        <v>2800</v>
      </c>
      <c r="E14" s="7">
        <v>87900</v>
      </c>
      <c r="F14" s="7">
        <v>1029000</v>
      </c>
      <c r="G14" s="7">
        <v>1116900</v>
      </c>
      <c r="I14" s="15" t="s">
        <v>42</v>
      </c>
      <c r="J14" s="15">
        <v>0.66077736382629126</v>
      </c>
      <c r="K14" s="15">
        <v>0.79985148324195154</v>
      </c>
      <c r="L14" s="15">
        <v>0.78145395122021843</v>
      </c>
      <c r="M14" s="15">
        <v>1</v>
      </c>
      <c r="N14" s="15"/>
    </row>
    <row r="15" spans="1:14" ht="15.6" thickTop="1" thickBot="1" x14ac:dyDescent="0.35">
      <c r="A15" s="19" t="s">
        <v>14</v>
      </c>
      <c r="B15" s="20"/>
      <c r="C15" s="18">
        <v>12900</v>
      </c>
      <c r="D15" s="7">
        <v>1400</v>
      </c>
      <c r="E15" s="7">
        <v>53200</v>
      </c>
      <c r="F15" s="7">
        <v>482700</v>
      </c>
      <c r="G15" s="7">
        <v>535900</v>
      </c>
      <c r="I15" s="15" t="s">
        <v>43</v>
      </c>
      <c r="J15" s="15">
        <v>0.66965835608757607</v>
      </c>
      <c r="K15" s="15">
        <v>0.78962946415725932</v>
      </c>
      <c r="L15" s="15">
        <v>0.80712915291936604</v>
      </c>
      <c r="M15" s="15">
        <v>0.99910631478331102</v>
      </c>
      <c r="N15" s="15">
        <v>1</v>
      </c>
    </row>
    <row r="16" spans="1:14" ht="15.6" thickTop="1" thickBot="1" x14ac:dyDescent="0.35">
      <c r="A16" s="19" t="s">
        <v>15</v>
      </c>
      <c r="B16" s="20"/>
      <c r="C16" s="18">
        <v>16400</v>
      </c>
      <c r="D16" s="7">
        <v>2700</v>
      </c>
      <c r="E16" s="7">
        <v>72500</v>
      </c>
      <c r="F16" s="7">
        <v>971400</v>
      </c>
      <c r="G16" s="7">
        <v>1043900</v>
      </c>
    </row>
    <row r="17" spans="1:7" ht="15.6" thickTop="1" thickBot="1" x14ac:dyDescent="0.35">
      <c r="A17" s="19" t="s">
        <v>16</v>
      </c>
      <c r="B17" s="20"/>
      <c r="C17" s="18">
        <v>21500</v>
      </c>
      <c r="D17" s="7">
        <v>1800</v>
      </c>
      <c r="E17" s="7">
        <v>82600</v>
      </c>
      <c r="F17" s="7">
        <v>555800</v>
      </c>
      <c r="G17" s="7">
        <v>638400</v>
      </c>
    </row>
    <row r="18" spans="1:7" ht="15.6" thickTop="1" thickBot="1" x14ac:dyDescent="0.35">
      <c r="A18" s="19" t="s">
        <v>17</v>
      </c>
      <c r="B18" s="20"/>
      <c r="C18" s="18">
        <v>12300</v>
      </c>
      <c r="D18" s="7">
        <v>900</v>
      </c>
      <c r="E18" s="7">
        <v>56300</v>
      </c>
      <c r="F18" s="7">
        <v>425600</v>
      </c>
      <c r="G18" s="7">
        <v>481900</v>
      </c>
    </row>
    <row r="19" spans="1:7" ht="15.6" thickTop="1" thickBot="1" x14ac:dyDescent="0.35">
      <c r="A19" s="19" t="s">
        <v>18</v>
      </c>
      <c r="B19" s="20"/>
      <c r="C19" s="18">
        <v>13800</v>
      </c>
      <c r="D19" s="7">
        <v>1000</v>
      </c>
      <c r="E19" s="7">
        <v>48800</v>
      </c>
      <c r="F19" s="7">
        <v>448500</v>
      </c>
      <c r="G19" s="7">
        <v>497300</v>
      </c>
    </row>
    <row r="20" spans="1:7" ht="15.6" thickTop="1" thickBot="1" x14ac:dyDescent="0.35">
      <c r="A20" s="19" t="s">
        <v>19</v>
      </c>
      <c r="B20" s="20"/>
      <c r="C20" s="18">
        <v>9400</v>
      </c>
      <c r="D20" s="7">
        <v>1100</v>
      </c>
      <c r="E20" s="7">
        <v>52800</v>
      </c>
      <c r="F20" s="7">
        <v>397300</v>
      </c>
      <c r="G20" s="7">
        <v>450100</v>
      </c>
    </row>
    <row r="21" spans="1:7" ht="15.6" thickTop="1" thickBot="1" x14ac:dyDescent="0.35">
      <c r="A21" s="19" t="s">
        <v>20</v>
      </c>
      <c r="B21" s="20"/>
      <c r="C21" s="18">
        <v>39300</v>
      </c>
      <c r="D21" s="7">
        <v>2800</v>
      </c>
      <c r="E21" s="7">
        <v>84600</v>
      </c>
      <c r="F21" s="7">
        <v>1197600</v>
      </c>
      <c r="G21" s="7">
        <v>1282200</v>
      </c>
    </row>
    <row r="22" spans="1:7" ht="15.6" thickTop="1" thickBot="1" x14ac:dyDescent="0.35">
      <c r="A22" s="19" t="s">
        <v>21</v>
      </c>
      <c r="B22" s="20"/>
      <c r="C22" s="18">
        <v>11100</v>
      </c>
      <c r="D22" s="7">
        <v>400</v>
      </c>
      <c r="E22" s="7">
        <v>55900</v>
      </c>
      <c r="F22" s="7">
        <v>432100</v>
      </c>
      <c r="G22" s="7">
        <v>488000</v>
      </c>
    </row>
    <row r="23" spans="1:7" ht="15.6" thickTop="1" thickBot="1" x14ac:dyDescent="0.35">
      <c r="A23" s="19" t="s">
        <v>22</v>
      </c>
      <c r="B23" s="20"/>
      <c r="C23" s="18">
        <v>13400</v>
      </c>
      <c r="D23" s="7">
        <v>600</v>
      </c>
      <c r="E23" s="7">
        <v>53000</v>
      </c>
      <c r="F23" s="7">
        <v>492300</v>
      </c>
      <c r="G23" s="7">
        <v>545300</v>
      </c>
    </row>
    <row r="24" spans="1:7" ht="15.6" thickTop="1" thickBot="1" x14ac:dyDescent="0.35">
      <c r="A24" s="19" t="s">
        <v>23</v>
      </c>
      <c r="B24" s="20"/>
      <c r="C24" s="18">
        <v>21500</v>
      </c>
      <c r="D24" s="7">
        <v>500</v>
      </c>
      <c r="E24" s="7">
        <v>59800</v>
      </c>
      <c r="F24" s="7">
        <v>507100</v>
      </c>
      <c r="G24" s="7">
        <v>566900</v>
      </c>
    </row>
    <row r="25" spans="1:7" ht="15.6" thickTop="1" thickBot="1" x14ac:dyDescent="0.35">
      <c r="A25" s="19" t="s">
        <v>24</v>
      </c>
      <c r="B25" s="20"/>
      <c r="C25" s="18">
        <v>5900</v>
      </c>
      <c r="D25" s="7">
        <v>700</v>
      </c>
      <c r="E25" s="7">
        <v>35700</v>
      </c>
      <c r="F25" s="7">
        <v>331100</v>
      </c>
      <c r="G25" s="7">
        <v>366800</v>
      </c>
    </row>
    <row r="26" spans="1:7" ht="15.6" thickTop="1" thickBot="1" x14ac:dyDescent="0.35">
      <c r="A26" s="19" t="s">
        <v>25</v>
      </c>
      <c r="B26" s="20"/>
      <c r="C26" s="18">
        <v>13100</v>
      </c>
      <c r="D26" s="7">
        <v>700</v>
      </c>
      <c r="E26" s="7">
        <v>53900</v>
      </c>
      <c r="F26" s="7">
        <v>403100</v>
      </c>
      <c r="G26" s="7">
        <v>457000</v>
      </c>
    </row>
    <row r="27" spans="1:7" ht="15.6" thickTop="1" thickBot="1" x14ac:dyDescent="0.35">
      <c r="A27" s="19" t="s">
        <v>26</v>
      </c>
      <c r="B27" s="20"/>
      <c r="C27" s="18">
        <v>10100</v>
      </c>
      <c r="D27" s="7">
        <v>5500</v>
      </c>
      <c r="E27" s="7">
        <v>96700</v>
      </c>
      <c r="F27" s="7">
        <v>1267000</v>
      </c>
      <c r="G27" s="7">
        <v>1363700</v>
      </c>
    </row>
    <row r="28" spans="1:7" ht="15" thickTop="1" x14ac:dyDescent="0.3"/>
    <row r="29" spans="1:7" x14ac:dyDescent="0.3">
      <c r="A29" s="28" t="s">
        <v>28</v>
      </c>
      <c r="B29" s="28"/>
      <c r="C29" s="3">
        <f>AVERAGE(C3:C27)</f>
        <v>16360</v>
      </c>
      <c r="D29" s="3">
        <f>AVERAGE(D3:D27)</f>
        <v>1440</v>
      </c>
      <c r="E29" s="3">
        <f>AVERAGE(E3:E27)</f>
        <v>67100</v>
      </c>
      <c r="F29" s="3">
        <f>AVERAGE(F3:F27)</f>
        <v>625044</v>
      </c>
      <c r="G29" s="3">
        <f>AVERAGE(G3:G27)</f>
        <v>692144</v>
      </c>
    </row>
    <row r="30" spans="1:7" x14ac:dyDescent="0.3">
      <c r="A30" s="28" t="s">
        <v>29</v>
      </c>
      <c r="B30" s="28"/>
      <c r="C30" s="3">
        <f>VARP(C3:C27)</f>
        <v>71264800</v>
      </c>
      <c r="D30" s="3">
        <f>VARP(D3:D27)</f>
        <v>1472000</v>
      </c>
      <c r="E30" s="3">
        <f>VARP(E3:E27)</f>
        <v>467392800</v>
      </c>
      <c r="F30" s="3">
        <f>VARP(F3:F27)</f>
        <v>91183725664</v>
      </c>
      <c r="G30" s="3">
        <f>VARP(G3:G27)</f>
        <v>101854240064</v>
      </c>
    </row>
    <row r="36" spans="1:18" ht="15" thickBot="1" x14ac:dyDescent="0.35"/>
    <row r="37" spans="1:18" ht="15.6" thickTop="1" thickBot="1" x14ac:dyDescent="0.35">
      <c r="A37" s="19" t="s">
        <v>2</v>
      </c>
      <c r="B37" s="20"/>
      <c r="C37" s="2">
        <f>(C3-C$29)/SQRT(27*C30)</f>
        <v>0.20836596337580415</v>
      </c>
      <c r="D37" s="2">
        <f>(D3-D$29)/SQRT(27*D30)</f>
        <v>-0.14910495174359753</v>
      </c>
      <c r="E37" s="2">
        <f t="shared" ref="E37:G37" si="0">(E3-E$29)/SQRT(27*E30)</f>
        <v>3.4716962150706424E-2</v>
      </c>
      <c r="F37" s="2">
        <f t="shared" si="0"/>
        <v>3.9233591199830933E-3</v>
      </c>
      <c r="G37" s="2">
        <f t="shared" si="0"/>
        <v>6.0639250694070985E-3</v>
      </c>
      <c r="H37" s="25" t="s">
        <v>30</v>
      </c>
    </row>
    <row r="38" spans="1:18" ht="15.6" thickTop="1" thickBot="1" x14ac:dyDescent="0.35">
      <c r="A38" s="19" t="s">
        <v>3</v>
      </c>
      <c r="B38" s="20"/>
      <c r="C38" s="2">
        <f>(C4-C$29)/SQRT(27*C30)</f>
        <v>-0.10167529503895913</v>
      </c>
      <c r="D38" s="2">
        <f t="shared" ref="D38:G38" si="1">(D4-D$29)/SQRT(27*D30)</f>
        <v>2.5379566254229366E-2</v>
      </c>
      <c r="E38" s="2">
        <f t="shared" si="1"/>
        <v>-0.15489106190315172</v>
      </c>
      <c r="F38" s="2">
        <f t="shared" si="1"/>
        <v>-0.15833902423734236</v>
      </c>
      <c r="G38" s="2">
        <f t="shared" si="1"/>
        <v>-0.16030808434282623</v>
      </c>
      <c r="H38" s="26"/>
      <c r="J38" s="24" t="s">
        <v>31</v>
      </c>
      <c r="K38" s="24"/>
      <c r="L38" s="24"/>
      <c r="M38" s="24"/>
      <c r="N38" s="24"/>
    </row>
    <row r="39" spans="1:18" ht="15.6" thickTop="1" thickBot="1" x14ac:dyDescent="0.35">
      <c r="A39" s="19" t="s">
        <v>4</v>
      </c>
      <c r="B39" s="20"/>
      <c r="C39" s="2">
        <f>(C5-C$29)/SQRT(27*C30)</f>
        <v>0.52068693692597012</v>
      </c>
      <c r="D39" s="2">
        <f t="shared" ref="D39:G39" si="2">(D5-D$29)/SQRT(27*D30)</f>
        <v>0.31089968661430972</v>
      </c>
      <c r="E39" s="2">
        <f t="shared" si="2"/>
        <v>0.4860374701098899</v>
      </c>
      <c r="F39" s="2">
        <f t="shared" si="2"/>
        <v>0.48554819456040277</v>
      </c>
      <c r="G39" s="2">
        <f t="shared" si="2"/>
        <v>0.49233572061136055</v>
      </c>
      <c r="H39" s="26"/>
      <c r="J39" s="2">
        <f t="array" ref="J39:N43">MMULT(TRANSPOSE(C37:G61),C37:G61)</f>
        <v>0.92592592592592593</v>
      </c>
      <c r="K39" s="2">
        <v>0.2739584885488815</v>
      </c>
      <c r="L39" s="2">
        <v>0.60758030183260914</v>
      </c>
      <c r="M39" s="2">
        <v>0.61183089243175137</v>
      </c>
      <c r="N39" s="2">
        <v>0.62005403341442245</v>
      </c>
    </row>
    <row r="40" spans="1:18" ht="15.6" thickTop="1" thickBot="1" x14ac:dyDescent="0.35">
      <c r="A40" s="19" t="s">
        <v>5</v>
      </c>
      <c r="B40" s="20"/>
      <c r="C40" s="2">
        <f>(C6-C$29)/SQRT(27*C30)</f>
        <v>6.0184479574630516E-2</v>
      </c>
      <c r="D40" s="2">
        <f t="shared" ref="D40:G40" si="3">(D6-D$29)/SQRT(27*D30)</f>
        <v>-0.16496718065249089</v>
      </c>
      <c r="E40" s="2">
        <f t="shared" si="3"/>
        <v>0.49671961231010725</v>
      </c>
      <c r="F40" s="2">
        <f t="shared" si="3"/>
        <v>6.1537339699331957E-2</v>
      </c>
      <c r="G40" s="2">
        <f t="shared" si="3"/>
        <v>9.1873047720225517E-2</v>
      </c>
      <c r="H40" s="26"/>
      <c r="J40" s="2">
        <v>0.2739584885488815</v>
      </c>
      <c r="K40" s="2">
        <v>0.92592592592592593</v>
      </c>
      <c r="L40" s="2">
        <v>0.44879692631915036</v>
      </c>
      <c r="M40" s="2">
        <v>0.74060322522402922</v>
      </c>
      <c r="N40" s="2">
        <v>0.73113839273820291</v>
      </c>
    </row>
    <row r="41" spans="1:18" ht="15.6" thickTop="1" thickBot="1" x14ac:dyDescent="0.35">
      <c r="A41" s="19" t="s">
        <v>6</v>
      </c>
      <c r="B41" s="20"/>
      <c r="C41" s="2">
        <f>(C7-C$29)/SQRT(27*C30)</f>
        <v>-6.0640422601711055E-2</v>
      </c>
      <c r="D41" s="2">
        <f t="shared" ref="D41:G41" si="4">(D7-D$29)/SQRT(27*D30)</f>
        <v>2.5379566254229366E-2</v>
      </c>
      <c r="E41" s="2">
        <f t="shared" si="4"/>
        <v>-3.0266069567282523E-2</v>
      </c>
      <c r="F41" s="2">
        <f t="shared" si="4"/>
        <v>-9.2822241012153611E-2</v>
      </c>
      <c r="G41" s="2">
        <f t="shared" si="4"/>
        <v>-8.9875859988535353E-2</v>
      </c>
      <c r="H41" s="26"/>
      <c r="J41" s="2">
        <v>0.60758030183260914</v>
      </c>
      <c r="K41" s="2">
        <v>0.44879692631915036</v>
      </c>
      <c r="L41" s="2">
        <v>0.92592592592592593</v>
      </c>
      <c r="M41" s="2">
        <v>0.7235684733520541</v>
      </c>
      <c r="N41" s="2">
        <v>0.74734180825867225</v>
      </c>
    </row>
    <row r="42" spans="1:18" ht="15.6" thickTop="1" thickBot="1" x14ac:dyDescent="0.35">
      <c r="A42" s="19" t="s">
        <v>7</v>
      </c>
      <c r="B42" s="20"/>
      <c r="C42" s="2">
        <f>(C8-C$29)/SQRT(27*C30)</f>
        <v>-0.2225001972153007</v>
      </c>
      <c r="D42" s="2">
        <f t="shared" ref="D42:G42" si="5">(D8-D$29)/SQRT(27*D30)</f>
        <v>-0.16496718065249089</v>
      </c>
      <c r="E42" s="2">
        <f t="shared" si="5"/>
        <v>-9.6139279801956246E-2</v>
      </c>
      <c r="F42" s="2">
        <f t="shared" si="5"/>
        <v>-8.651274535136208E-2</v>
      </c>
      <c r="G42" s="2">
        <f t="shared" si="5"/>
        <v>-8.8368320939856179E-2</v>
      </c>
      <c r="H42" s="26"/>
      <c r="J42" s="2">
        <v>0.61183089243175137</v>
      </c>
      <c r="K42" s="2">
        <v>0.74060322522402922</v>
      </c>
      <c r="L42" s="2">
        <v>0.7235684733520541</v>
      </c>
      <c r="M42" s="2">
        <v>0.92592592592592593</v>
      </c>
      <c r="N42" s="2">
        <v>0.92509843961417682</v>
      </c>
    </row>
    <row r="43" spans="1:18" ht="15.6" thickTop="1" thickBot="1" x14ac:dyDescent="0.35">
      <c r="A43" s="19" t="s">
        <v>8</v>
      </c>
      <c r="B43" s="20"/>
      <c r="C43" s="2">
        <f>(C9-C$29)/SQRT(27*C30)</f>
        <v>0.19012824229258277</v>
      </c>
      <c r="D43" s="2">
        <f t="shared" ref="D43:G43" si="6">(D9-D$29)/SQRT(27*D30)</f>
        <v>-0.14910495174359753</v>
      </c>
      <c r="E43" s="2">
        <f t="shared" si="6"/>
        <v>0.12729552788592355</v>
      </c>
      <c r="F43" s="2">
        <f t="shared" si="6"/>
        <v>5.2869749700668857E-2</v>
      </c>
      <c r="G43" s="2">
        <f t="shared" si="6"/>
        <v>5.8646887087336591E-2</v>
      </c>
      <c r="H43" s="26"/>
      <c r="J43" s="2">
        <v>0.62005403341442245</v>
      </c>
      <c r="K43" s="2">
        <v>0.73113839273820291</v>
      </c>
      <c r="L43" s="2">
        <v>0.74734180825867225</v>
      </c>
      <c r="M43" s="2">
        <v>0.92509843961417682</v>
      </c>
      <c r="N43" s="2">
        <v>0.92592592592592615</v>
      </c>
    </row>
    <row r="44" spans="1:18" ht="15.6" thickTop="1" thickBot="1" x14ac:dyDescent="0.35">
      <c r="A44" s="19" t="s">
        <v>9</v>
      </c>
      <c r="B44" s="20"/>
      <c r="C44" s="2">
        <f>(C10-C$29)/SQRT(27*C30)</f>
        <v>-0.13131159179919386</v>
      </c>
      <c r="D44" s="2">
        <f t="shared" ref="D44:G44" si="7">(D10-D$29)/SQRT(27*D30)</f>
        <v>-0.14910495174359753</v>
      </c>
      <c r="E44" s="2">
        <f t="shared" si="7"/>
        <v>-0.12106427826913009</v>
      </c>
      <c r="F44" s="2">
        <f t="shared" si="7"/>
        <v>-6.3505392487263695E-2</v>
      </c>
      <c r="G44" s="2">
        <f t="shared" si="7"/>
        <v>-6.8287900811449628E-2</v>
      </c>
      <c r="H44" s="26"/>
    </row>
    <row r="45" spans="1:18" ht="15.6" thickTop="1" thickBot="1" x14ac:dyDescent="0.35">
      <c r="A45" s="19" t="s">
        <v>10</v>
      </c>
      <c r="B45" s="20"/>
      <c r="C45" s="2">
        <f>(C11-C$29)/SQRT(27*C30)</f>
        <v>-9.4836149632751124E-2</v>
      </c>
      <c r="D45" s="2">
        <f t="shared" ref="D45:G45" si="8">(D11-D$29)/SQRT(27*D30)</f>
        <v>0.13641516861648284</v>
      </c>
      <c r="E45" s="2">
        <f t="shared" si="8"/>
        <v>-0.12106427826913009</v>
      </c>
      <c r="F45" s="2">
        <f t="shared" si="8"/>
        <v>6.2174662493351303E-2</v>
      </c>
      <c r="G45" s="2">
        <f t="shared" si="8"/>
        <v>5.0626779348363397E-2</v>
      </c>
      <c r="H45" s="26"/>
      <c r="J45" s="24" t="s">
        <v>32</v>
      </c>
      <c r="K45" s="24"/>
      <c r="L45" s="24"/>
      <c r="N45" s="3" t="s">
        <v>33</v>
      </c>
      <c r="P45" s="3" t="s">
        <v>34</v>
      </c>
      <c r="R45"/>
    </row>
    <row r="46" spans="1:18" ht="15.6" thickTop="1" thickBot="1" x14ac:dyDescent="0.35">
      <c r="A46" s="19" t="s">
        <v>11</v>
      </c>
      <c r="B46" s="20"/>
      <c r="C46" s="2">
        <f>(C12-C$29)/SQRT(27*C30)</f>
        <v>-1.3678290812416027E-3</v>
      </c>
      <c r="D46" s="2">
        <f t="shared" ref="D46:G46" si="9">(D12-D$29)/SQRT(27*D30)</f>
        <v>9.5173373453360122E-3</v>
      </c>
      <c r="E46" s="2">
        <f t="shared" si="9"/>
        <v>-0.12462499233586921</v>
      </c>
      <c r="F46" s="2">
        <f t="shared" si="9"/>
        <v>-0.16675168511839772</v>
      </c>
      <c r="G46" s="2">
        <f t="shared" si="9"/>
        <v>-0.16621763741364859</v>
      </c>
      <c r="H46" s="26"/>
      <c r="J46" s="6">
        <f>MDETERM(J39:N43)</f>
        <v>1.0481940664076794E-17</v>
      </c>
      <c r="K46" s="4"/>
      <c r="L46" s="5"/>
      <c r="N46" s="3">
        <f>-(25-1-(2*5+5)/5)*LN(J46)</f>
        <v>821.03443451973942</v>
      </c>
      <c r="P46" s="3">
        <f>_xlfn.CHISQ.INV(0.05,5*(5-1)/2)</f>
        <v>3.9402991361190596</v>
      </c>
      <c r="R46"/>
    </row>
    <row r="47" spans="1:18" ht="15.6" thickTop="1" thickBot="1" x14ac:dyDescent="0.35">
      <c r="A47" s="19" t="s">
        <v>12</v>
      </c>
      <c r="B47" s="20"/>
      <c r="C47" s="2">
        <f>(C13-C$29)/SQRT(27*C30)</f>
        <v>-0.17234646423644193</v>
      </c>
      <c r="D47" s="2">
        <f t="shared" ref="D47:G47" si="10">(D13-D$29)/SQRT(27*D30)</f>
        <v>-0.16496718065249089</v>
      </c>
      <c r="E47" s="2">
        <f t="shared" si="10"/>
        <v>-8.9908030185162788E-2</v>
      </c>
      <c r="F47" s="2">
        <f t="shared" si="10"/>
        <v>-0.21920335106618991</v>
      </c>
      <c r="G47" s="2">
        <f t="shared" si="10"/>
        <v>-0.21349406198022738</v>
      </c>
      <c r="H47" s="26"/>
    </row>
    <row r="48" spans="1:18" ht="15.6" thickTop="1" thickBot="1" x14ac:dyDescent="0.35">
      <c r="A48" s="19" t="s">
        <v>13</v>
      </c>
      <c r="B48" s="20"/>
      <c r="C48" s="2">
        <f>(C14-C$29)/SQRT(27*C30)</f>
        <v>7.8422200657851882E-2</v>
      </c>
      <c r="D48" s="2">
        <f t="shared" ref="D48:G48" si="11">(D14-D$29)/SQRT(27*D30)</f>
        <v>0.21572631316094962</v>
      </c>
      <c r="E48" s="2">
        <f t="shared" si="11"/>
        <v>0.18515713147043425</v>
      </c>
      <c r="F48" s="2">
        <f t="shared" si="11"/>
        <v>0.25745036658087889</v>
      </c>
      <c r="G48" s="2">
        <f t="shared" si="11"/>
        <v>0.25613450246430802</v>
      </c>
      <c r="H48" s="26"/>
    </row>
    <row r="49" spans="1:19" ht="15.6" thickTop="1" thickBot="1" x14ac:dyDescent="0.35">
      <c r="A49" s="19" t="s">
        <v>14</v>
      </c>
      <c r="B49" s="20"/>
      <c r="C49" s="2">
        <f>(C15-C$29)/SQRT(27*C30)</f>
        <v>-7.8878143684932428E-2</v>
      </c>
      <c r="D49" s="2">
        <f t="shared" ref="D49:G49" si="12">(D15-D$29)/SQRT(27*D30)</f>
        <v>-6.3448915635573415E-3</v>
      </c>
      <c r="E49" s="2">
        <f t="shared" si="12"/>
        <v>-0.12373481381918443</v>
      </c>
      <c r="F49" s="2">
        <f t="shared" si="12"/>
        <v>-9.0719075791889772E-2</v>
      </c>
      <c r="G49" s="2">
        <f t="shared" si="12"/>
        <v>-9.4217572448731371E-2</v>
      </c>
      <c r="H49" s="26"/>
      <c r="J49" s="24" t="s">
        <v>35</v>
      </c>
      <c r="K49" s="24"/>
      <c r="L49" s="24"/>
      <c r="M49" s="24"/>
      <c r="N49" s="24"/>
    </row>
    <row r="50" spans="1:19" ht="15.6" thickTop="1" thickBot="1" x14ac:dyDescent="0.35">
      <c r="A50" s="19" t="s">
        <v>15</v>
      </c>
      <c r="B50" s="20"/>
      <c r="C50" s="2">
        <f>(C16-C$29)/SQRT(27*C30)</f>
        <v>9.1188605416106842E-4</v>
      </c>
      <c r="D50" s="2">
        <f t="shared" ref="D50:G50" si="13">(D16-D$29)/SQRT(27*D30)</f>
        <v>0.19986408425205626</v>
      </c>
      <c r="E50" s="2">
        <f t="shared" si="13"/>
        <v>4.8069639900978123E-2</v>
      </c>
      <c r="F50" s="2">
        <f t="shared" si="13"/>
        <v>0.22074057364536456</v>
      </c>
      <c r="G50" s="2">
        <f t="shared" si="13"/>
        <v>0.21211436224287622</v>
      </c>
      <c r="H50" s="26"/>
      <c r="J50" s="2">
        <f t="array" ref="J50:N54">MINVERSE(J39:N43)</f>
        <v>2.6607772459362806</v>
      </c>
      <c r="K50" s="2">
        <v>1.5660382822217176</v>
      </c>
      <c r="L50" s="2">
        <v>-0.40499999999999997</v>
      </c>
      <c r="M50" s="2">
        <v>-2.97</v>
      </c>
      <c r="N50" s="2">
        <v>0.27</v>
      </c>
    </row>
    <row r="51" spans="1:19" ht="15.6" thickTop="1" thickBot="1" x14ac:dyDescent="0.35">
      <c r="A51" s="19" t="s">
        <v>16</v>
      </c>
      <c r="B51" s="20"/>
      <c r="C51" s="2">
        <f>(C17-C$29)/SQRT(27*C30)</f>
        <v>0.11717735795969729</v>
      </c>
      <c r="D51" s="2">
        <f t="shared" ref="D51:G51" si="14">(D17-D$29)/SQRT(27*D30)</f>
        <v>5.7104024072016077E-2</v>
      </c>
      <c r="E51" s="2">
        <f t="shared" si="14"/>
        <v>0.1379776700861409</v>
      </c>
      <c r="F51" s="2">
        <f t="shared" si="14"/>
        <v>-4.4130779549075586E-2</v>
      </c>
      <c r="G51" s="2">
        <f t="shared" si="14"/>
        <v>-3.2408471452885348E-2</v>
      </c>
      <c r="H51" s="26"/>
      <c r="J51" s="2">
        <v>1.5660382822217176</v>
      </c>
      <c r="K51" s="2">
        <v>4.4095767259851177</v>
      </c>
      <c r="L51" s="2">
        <v>0.92470021214749676</v>
      </c>
      <c r="M51" s="2">
        <v>-6.5098894935183775</v>
      </c>
      <c r="N51" s="2">
        <v>1.1836162715487959</v>
      </c>
    </row>
    <row r="52" spans="1:19" ht="15.6" thickTop="1" thickBot="1" x14ac:dyDescent="0.35">
      <c r="A52" s="19" t="s">
        <v>17</v>
      </c>
      <c r="B52" s="20"/>
      <c r="C52" s="2">
        <f>(C18-C$29)/SQRT(27*C30)</f>
        <v>-9.2556434497348447E-2</v>
      </c>
      <c r="D52" s="2">
        <f t="shared" ref="D52:G52" si="15">(D18-D$29)/SQRT(27*D30)</f>
        <v>-8.5656036108024108E-2</v>
      </c>
      <c r="E52" s="2">
        <f t="shared" si="15"/>
        <v>-9.6139279801956246E-2</v>
      </c>
      <c r="F52" s="2">
        <f t="shared" si="15"/>
        <v>-0.12711020733039441</v>
      </c>
      <c r="G52" s="2">
        <f t="shared" si="15"/>
        <v>-0.12678041590020148</v>
      </c>
      <c r="H52" s="26"/>
      <c r="J52" s="2">
        <v>-0.39103374364176757</v>
      </c>
      <c r="K52" s="2">
        <v>0.97555163222790964</v>
      </c>
      <c r="L52" s="2">
        <v>15745750574310.479</v>
      </c>
      <c r="M52" s="2">
        <v>219928253341267.53</v>
      </c>
      <c r="N52" s="2">
        <v>-232440561035647.63</v>
      </c>
    </row>
    <row r="53" spans="1:19" ht="15.6" thickTop="1" thickBot="1" x14ac:dyDescent="0.35">
      <c r="A53" s="19" t="s">
        <v>18</v>
      </c>
      <c r="B53" s="20"/>
      <c r="C53" s="2">
        <f>(C19-C$29)/SQRT(27*C30)</f>
        <v>-5.8360707466308379E-2</v>
      </c>
      <c r="D53" s="2">
        <f t="shared" ref="D53:G53" si="16">(D19-D$29)/SQRT(27*D30)</f>
        <v>-6.9793807199130753E-2</v>
      </c>
      <c r="E53" s="2">
        <f t="shared" si="16"/>
        <v>-0.16290266855331476</v>
      </c>
      <c r="F53" s="2">
        <f t="shared" si="16"/>
        <v>-0.11251551534735139</v>
      </c>
      <c r="G53" s="2">
        <f t="shared" si="16"/>
        <v>-0.11749397536033777</v>
      </c>
      <c r="H53" s="26"/>
      <c r="J53" s="2">
        <v>-2.7052045531181808</v>
      </c>
      <c r="K53" s="2">
        <v>-6.0853816690322615</v>
      </c>
      <c r="L53" s="2">
        <v>219928253341267.75</v>
      </c>
      <c r="M53" s="2">
        <v>3071840646114801.5</v>
      </c>
      <c r="N53" s="2">
        <v>-3246605892363709.5</v>
      </c>
    </row>
    <row r="54" spans="1:19" ht="15.6" thickTop="1" thickBot="1" x14ac:dyDescent="0.35">
      <c r="A54" s="19" t="s">
        <v>19</v>
      </c>
      <c r="B54" s="20"/>
      <c r="C54" s="2">
        <f>(C20-C$29)/SQRT(27*C30)</f>
        <v>-0.15866817342402592</v>
      </c>
      <c r="D54" s="2">
        <f t="shared" ref="D54:G54" si="17">(D20-D$29)/SQRT(27*D30)</f>
        <v>-5.3931578290237404E-2</v>
      </c>
      <c r="E54" s="2">
        <f t="shared" si="17"/>
        <v>-0.12729552788592355</v>
      </c>
      <c r="F54" s="2">
        <f t="shared" si="17"/>
        <v>-0.14514644240114191</v>
      </c>
      <c r="G54" s="2">
        <f t="shared" si="17"/>
        <v>-0.14595631259940053</v>
      </c>
      <c r="H54" s="26"/>
      <c r="J54" s="2">
        <v>0</v>
      </c>
      <c r="K54" s="2">
        <v>0.76190476190476186</v>
      </c>
      <c r="L54" s="2">
        <v>-232440561035647.63</v>
      </c>
      <c r="M54" s="2">
        <v>-3246605892363709</v>
      </c>
      <c r="N54" s="2">
        <v>3431314001806092</v>
      </c>
    </row>
    <row r="55" spans="1:19" ht="15.6" thickTop="1" thickBot="1" x14ac:dyDescent="0.35">
      <c r="A55" s="19" t="s">
        <v>20</v>
      </c>
      <c r="B55" s="20"/>
      <c r="C55" s="2">
        <f>(C21-C$29)/SQRT(27*C30)</f>
        <v>0.52296665206137272</v>
      </c>
      <c r="D55" s="2">
        <f t="shared" ref="D55:G55" si="18">(D21-D$29)/SQRT(27*D30)</f>
        <v>0.21572631316094962</v>
      </c>
      <c r="E55" s="2">
        <f t="shared" si="18"/>
        <v>0.15578124041983651</v>
      </c>
      <c r="F55" s="2">
        <f t="shared" si="18"/>
        <v>0.36490298965254059</v>
      </c>
      <c r="G55" s="2">
        <f t="shared" si="18"/>
        <v>0.35581298436297482</v>
      </c>
      <c r="H55" s="26"/>
    </row>
    <row r="56" spans="1:19" ht="15.6" thickTop="1" thickBot="1" x14ac:dyDescent="0.35">
      <c r="A56" s="19" t="s">
        <v>21</v>
      </c>
      <c r="B56" s="20"/>
      <c r="C56" s="2">
        <f>(C22-C$29)/SQRT(27*C30)</f>
        <v>-0.1199130161221805</v>
      </c>
      <c r="D56" s="2">
        <f t="shared" ref="D56:G56" si="19">(D22-D$29)/SQRT(27*D30)</f>
        <v>-0.16496718065249089</v>
      </c>
      <c r="E56" s="2">
        <f t="shared" si="19"/>
        <v>-9.9699993868695366E-2</v>
      </c>
      <c r="F56" s="2">
        <f t="shared" si="19"/>
        <v>-0.12296760916926867</v>
      </c>
      <c r="G56" s="2">
        <f t="shared" si="19"/>
        <v>-0.12310202062142429</v>
      </c>
      <c r="H56" s="26"/>
    </row>
    <row r="57" spans="1:19" ht="15.6" thickTop="1" thickBot="1" x14ac:dyDescent="0.35">
      <c r="A57" s="19" t="s">
        <v>22</v>
      </c>
      <c r="B57" s="20"/>
      <c r="C57" s="2">
        <f>(C23-C$29)/SQRT(27*C30)</f>
        <v>-6.7479568007919072E-2</v>
      </c>
      <c r="D57" s="2">
        <f t="shared" ref="D57:G57" si="20">(D23-D$29)/SQRT(27*D30)</f>
        <v>-0.13324272283470417</v>
      </c>
      <c r="E57" s="2">
        <f t="shared" si="20"/>
        <v>-0.12551517085255398</v>
      </c>
      <c r="F57" s="2">
        <f t="shared" si="20"/>
        <v>-8.4600776969304042E-2</v>
      </c>
      <c r="G57" s="2">
        <f t="shared" si="20"/>
        <v>-8.8549225625697683E-2</v>
      </c>
      <c r="H57" s="26"/>
      <c r="J57" s="24" t="s">
        <v>36</v>
      </c>
      <c r="K57" s="24"/>
      <c r="L57" s="24"/>
      <c r="M57" s="24"/>
      <c r="N57" s="24"/>
    </row>
    <row r="58" spans="1:19" ht="15.6" thickTop="1" thickBot="1" x14ac:dyDescent="0.35">
      <c r="A58" s="19" t="s">
        <v>23</v>
      </c>
      <c r="B58" s="20"/>
      <c r="C58" s="2">
        <f>(C24-C$29)/SQRT(27*C30)</f>
        <v>0.11717735795969729</v>
      </c>
      <c r="D58" s="2">
        <f t="shared" ref="D58:G58" si="21">(D24-D$29)/SQRT(27*D30)</f>
        <v>-0.14910495174359753</v>
      </c>
      <c r="E58" s="2">
        <f t="shared" si="21"/>
        <v>-6.4983031717988943E-2</v>
      </c>
      <c r="F58" s="2">
        <f t="shared" si="21"/>
        <v>-7.5168399617817724E-2</v>
      </c>
      <c r="G58" s="2">
        <f t="shared" si="21"/>
        <v>-7.5524088245109644E-2</v>
      </c>
      <c r="H58" s="26"/>
      <c r="J58" s="2">
        <f>(J50-1)*(25-5)/(5-1)</f>
        <v>8.3038862296814031</v>
      </c>
      <c r="K58" s="2">
        <f t="shared" ref="K58:N58" si="22">(K50-1)*(25-5)/(5-1)</f>
        <v>2.8301914111085882</v>
      </c>
      <c r="L58" s="2">
        <f t="shared" si="22"/>
        <v>-7.0250000000000004</v>
      </c>
      <c r="M58" s="2">
        <f t="shared" si="22"/>
        <v>-19.850000000000001</v>
      </c>
      <c r="N58" s="2">
        <f t="shared" si="22"/>
        <v>-3.65</v>
      </c>
      <c r="P58" s="3" t="s">
        <v>37</v>
      </c>
    </row>
    <row r="59" spans="1:19" ht="15.6" thickTop="1" thickBot="1" x14ac:dyDescent="0.35">
      <c r="A59" s="19" t="s">
        <v>24</v>
      </c>
      <c r="B59" s="20"/>
      <c r="C59" s="2">
        <f>(C25-C$29)/SQRT(27*C30)</f>
        <v>-0.23845820316311941</v>
      </c>
      <c r="D59" s="2">
        <f t="shared" ref="D59:G59" si="23">(D25-D$29)/SQRT(27*D30)</f>
        <v>-0.11738049392581082</v>
      </c>
      <c r="E59" s="2">
        <f t="shared" si="23"/>
        <v>-0.27951605423902093</v>
      </c>
      <c r="F59" s="2">
        <f t="shared" si="23"/>
        <v>-0.18733721136522261</v>
      </c>
      <c r="G59" s="2">
        <f t="shared" si="23"/>
        <v>-0.19618751370139051</v>
      </c>
      <c r="H59" s="26"/>
      <c r="J59" s="2">
        <f t="shared" ref="J59:N59" si="24">(J51-1)*(25-5)/(5-1)</f>
        <v>2.8301914111085882</v>
      </c>
      <c r="K59" s="2">
        <f>(K51-1)*(25-5)/(5-1)</f>
        <v>17.04788362992559</v>
      </c>
      <c r="L59" s="2">
        <f t="shared" si="24"/>
        <v>-0.37649893926251621</v>
      </c>
      <c r="M59" s="2">
        <f t="shared" si="24"/>
        <v>-37.549447467591889</v>
      </c>
      <c r="N59" s="2">
        <f t="shared" si="24"/>
        <v>0.91808135774397948</v>
      </c>
      <c r="P59" s="3">
        <f>FINV(0.05,(5-1),(25-5))</f>
        <v>2.8660814020156589</v>
      </c>
    </row>
    <row r="60" spans="1:19" ht="15.6" thickTop="1" thickBot="1" x14ac:dyDescent="0.35">
      <c r="A60" s="19" t="s">
        <v>25</v>
      </c>
      <c r="B60" s="20"/>
      <c r="C60" s="2">
        <f>(C26-C$29)/SQRT(27*C30)</f>
        <v>-7.4318713414127074E-2</v>
      </c>
      <c r="D60" s="2">
        <f t="shared" ref="D60:G60" si="25">(D26-D$29)/SQRT(27*D30)</f>
        <v>-0.11738049392581082</v>
      </c>
      <c r="E60" s="2">
        <f t="shared" si="25"/>
        <v>-0.11750356420239097</v>
      </c>
      <c r="F60" s="2">
        <f t="shared" si="25"/>
        <v>-0.14144997019582969</v>
      </c>
      <c r="G60" s="2">
        <f t="shared" si="25"/>
        <v>-0.14179550482504602</v>
      </c>
      <c r="H60" s="26"/>
      <c r="J60" s="2">
        <f t="shared" ref="J60:N60" si="26">(J52-1)*(25-5)/(5-1)</f>
        <v>-6.9551687182088369</v>
      </c>
      <c r="K60" s="2">
        <f t="shared" si="26"/>
        <v>-0.12224183886045181</v>
      </c>
      <c r="L60" s="2">
        <f>(L52-1)*(25-5)/(5-1)</f>
        <v>78728752871547.391</v>
      </c>
      <c r="M60" s="2">
        <f t="shared" si="26"/>
        <v>1099641266706332.6</v>
      </c>
      <c r="N60" s="2">
        <f t="shared" si="26"/>
        <v>-1162202805178243</v>
      </c>
      <c r="Q60" s="12" t="s">
        <v>45</v>
      </c>
      <c r="R60" s="12" t="s">
        <v>46</v>
      </c>
      <c r="S60" s="12" t="s">
        <v>47</v>
      </c>
    </row>
    <row r="61" spans="1:19" ht="15.6" thickTop="1" thickBot="1" x14ac:dyDescent="0.35">
      <c r="A61" s="19" t="s">
        <v>26</v>
      </c>
      <c r="B61" s="20"/>
      <c r="C61" s="2">
        <f>(C27-C$29)/SQRT(27*C30)</f>
        <v>-0.14271016747620721</v>
      </c>
      <c r="D61" s="2">
        <f t="shared" ref="D61:G61" si="27">(D27-D$29)/SQRT(27*D30)</f>
        <v>0.64400649370107022</v>
      </c>
      <c r="E61" s="2">
        <f t="shared" si="27"/>
        <v>0.26349284093869491</v>
      </c>
      <c r="F61" s="2">
        <f t="shared" si="27"/>
        <v>0.40913319155748318</v>
      </c>
      <c r="G61" s="2">
        <f t="shared" si="27"/>
        <v>0.40495875734991577</v>
      </c>
      <c r="H61" s="27"/>
      <c r="J61" s="2">
        <f t="shared" ref="J61:N61" si="28">(J53-1)*(25-5)/(5-1)</f>
        <v>-18.526022765590902</v>
      </c>
      <c r="K61" s="2">
        <f t="shared" si="28"/>
        <v>-35.426908345161308</v>
      </c>
      <c r="L61" s="2">
        <f>(L53-1)*(25-5)/(5-1)</f>
        <v>1099641266706333.8</v>
      </c>
      <c r="M61" s="2">
        <f>(M53-1)*(25-5)/(5-1)</f>
        <v>1.5359203230574002E+16</v>
      </c>
      <c r="N61" s="2">
        <f t="shared" si="28"/>
        <v>-1.6233029461818552E+16</v>
      </c>
      <c r="Q61" s="12">
        <f>(J50-1)*(25-5)/(5-1)</f>
        <v>8.3038862296814031</v>
      </c>
      <c r="R61" s="12" t="s">
        <v>48</v>
      </c>
      <c r="S61" s="17">
        <v>2.8660999999999999</v>
      </c>
    </row>
    <row r="62" spans="1:19" ht="15" thickTop="1" x14ac:dyDescent="0.3">
      <c r="J62" s="2">
        <f t="shared" ref="J62:M62" si="29">(J54-1)*(25-5)/(5-1)</f>
        <v>-5</v>
      </c>
      <c r="K62" s="2">
        <f>(K54-1)*(25-5)/(5-1)</f>
        <v>-1.1904761904761907</v>
      </c>
      <c r="L62" s="2">
        <f t="shared" si="29"/>
        <v>-1162202805178243</v>
      </c>
      <c r="M62" s="2">
        <f t="shared" si="29"/>
        <v>-1.623302946181855E+16</v>
      </c>
      <c r="N62" s="2">
        <f>(N54-1)*(25-5)/(5-1)</f>
        <v>1.7156570009030456E+16</v>
      </c>
      <c r="Q62" s="12">
        <f>(K51-1)*(25-5)/(5-1)</f>
        <v>17.04788362992559</v>
      </c>
      <c r="R62" s="12" t="s">
        <v>48</v>
      </c>
      <c r="S62" s="17"/>
    </row>
    <row r="63" spans="1:19" x14ac:dyDescent="0.3">
      <c r="Q63" s="3">
        <f>(L52-1)*(25-5)/(5-1)</f>
        <v>78728752871547.391</v>
      </c>
      <c r="R63" s="12" t="s">
        <v>48</v>
      </c>
      <c r="S63" s="17"/>
    </row>
    <row r="64" spans="1:19" x14ac:dyDescent="0.3">
      <c r="Q64" s="3">
        <f>(L53-1)*(25-5)/(5-1)</f>
        <v>1099641266706333.8</v>
      </c>
      <c r="R64" s="12" t="s">
        <v>48</v>
      </c>
      <c r="S64" s="17"/>
    </row>
    <row r="65" spans="10:19" x14ac:dyDescent="0.3">
      <c r="Q65" s="3">
        <f>(M53-1)*(25-5)/(5-1)</f>
        <v>1.5359203230574002E+16</v>
      </c>
      <c r="R65" s="12" t="s">
        <v>48</v>
      </c>
      <c r="S65" s="17"/>
    </row>
    <row r="66" spans="10:19" x14ac:dyDescent="0.3">
      <c r="J66" s="24" t="s">
        <v>38</v>
      </c>
      <c r="K66" s="24"/>
      <c r="L66" s="24"/>
      <c r="M66" s="24"/>
      <c r="N66" s="24"/>
      <c r="Q66" s="3">
        <f>(N54-1)*(25-5)/(5-1)</f>
        <v>1.7156570009030456E+16</v>
      </c>
      <c r="R66" s="12" t="s">
        <v>48</v>
      </c>
      <c r="S66" s="17"/>
    </row>
    <row r="67" spans="10:19" x14ac:dyDescent="0.3">
      <c r="J67" s="2">
        <f>-J50/SQRT($J$50*J50)</f>
        <v>-1</v>
      </c>
      <c r="K67" s="2">
        <f>-K50/SQRT($J$50*K51)</f>
        <v>-0.45719309592208046</v>
      </c>
      <c r="L67" s="16">
        <f>-L50/SQRT($J$50*L52)</f>
        <v>6.257042148225833E-8</v>
      </c>
      <c r="M67" s="16">
        <f>-M50/SQRT($J$50*M53)</f>
        <v>3.2851321844681644E-8</v>
      </c>
      <c r="N67" s="16">
        <f>-N50/SQRT($J$50*N54)</f>
        <v>-2.8257209659660623E-9</v>
      </c>
      <c r="Q67"/>
      <c r="R67"/>
      <c r="S67"/>
    </row>
    <row r="68" spans="10:19" x14ac:dyDescent="0.3">
      <c r="J68" s="2"/>
      <c r="K68" s="2">
        <f>-K51/SQRT($K$51*K51)</f>
        <v>-1</v>
      </c>
      <c r="L68" s="16">
        <f>-L51/SQRT($K$51*L52)</f>
        <v>-1.1097389303882146E-7</v>
      </c>
      <c r="M68" s="16">
        <f>-M51/SQRT($K$51*M53)</f>
        <v>5.5933992941136535E-8</v>
      </c>
      <c r="N68" s="16">
        <f>-N51/SQRT($K$51*N54)</f>
        <v>-9.6223742418179043E-9</v>
      </c>
      <c r="Q68"/>
      <c r="R68"/>
      <c r="S68"/>
    </row>
    <row r="69" spans="10:19" x14ac:dyDescent="0.3">
      <c r="J69" s="2"/>
      <c r="K69" s="2"/>
      <c r="L69" s="2">
        <f>-L52/SQRT($L$52*L52)</f>
        <v>-1</v>
      </c>
      <c r="M69" s="2">
        <f>-M52/SQRT($L$52*M53)</f>
        <v>-0.99999999999987954</v>
      </c>
      <c r="N69" s="2">
        <f>-N52/SQRT($L$52*N54)</f>
        <v>0.99999999999989608</v>
      </c>
      <c r="Q69"/>
      <c r="R69"/>
      <c r="S69"/>
    </row>
    <row r="70" spans="10:19" x14ac:dyDescent="0.3">
      <c r="J70" s="2"/>
      <c r="K70" s="2"/>
      <c r="L70" s="2"/>
      <c r="M70" s="2">
        <f>-M53/SQRT($M$53*M53)</f>
        <v>-1</v>
      </c>
      <c r="N70" s="2">
        <f>-N53/SQRT($M$53*N54)</f>
        <v>0.99999999999999845</v>
      </c>
      <c r="Q70"/>
      <c r="R70"/>
      <c r="S70"/>
    </row>
    <row r="71" spans="10:19" x14ac:dyDescent="0.3">
      <c r="J71" s="2"/>
      <c r="K71" s="2"/>
      <c r="L71" s="2"/>
      <c r="M71" s="2"/>
      <c r="N71" s="2">
        <f>-N54/SQRT($N$54*N54)</f>
        <v>-1</v>
      </c>
      <c r="Q71"/>
      <c r="R71"/>
      <c r="S71"/>
    </row>
    <row r="73" spans="10:19" x14ac:dyDescent="0.3">
      <c r="K73" s="24" t="s">
        <v>39</v>
      </c>
      <c r="L73" s="24"/>
      <c r="M73" s="24"/>
      <c r="N73" s="24"/>
    </row>
    <row r="74" spans="10:19" x14ac:dyDescent="0.3">
      <c r="K74" s="2">
        <f>K67*SQRT(25-5)/SQRT(1-K67^2)</f>
        <v>-2.2989706529536598</v>
      </c>
      <c r="L74" s="16">
        <f>L67*SQRT(25-5)/SQRT(1-L67^2)</f>
        <v>2.7982343163028614E-7</v>
      </c>
      <c r="M74" s="16">
        <f>M67*SQRT(25-5)/SQRT(1-M67^2)</f>
        <v>1.4691557759086397E-7</v>
      </c>
      <c r="N74" s="16">
        <f>N67*SQRT(25-5)/SQRT(1-N67^2)</f>
        <v>-1.263700833069297E-8</v>
      </c>
      <c r="P74" s="3" t="s">
        <v>40</v>
      </c>
    </row>
    <row r="75" spans="10:19" x14ac:dyDescent="0.3">
      <c r="K75" s="2"/>
      <c r="L75" s="16">
        <f>L68*SQRT(25-5)/SQRT(1-L68^2)</f>
        <v>-4.9629033712519413E-7</v>
      </c>
      <c r="M75" s="16">
        <f>M68*SQRT(25-5)/SQRT(1-M68^2)</f>
        <v>2.5014442093874976E-7</v>
      </c>
      <c r="N75" s="16">
        <f>N68*SQRT(25-5)/SQRT(1-N68^2)</f>
        <v>-4.3032565819295671E-8</v>
      </c>
      <c r="P75" s="3">
        <f>_xlfn.T.INV.2T(0.05,25-5)</f>
        <v>2.0859634472658648</v>
      </c>
    </row>
    <row r="76" spans="10:19" x14ac:dyDescent="0.3">
      <c r="K76" s="2"/>
      <c r="L76" s="2"/>
      <c r="M76" s="2">
        <f>M69*SQRT(25-5)/SQRT(1-M69^2)</f>
        <v>-9111293.0659702942</v>
      </c>
      <c r="N76" s="2">
        <f>N69*SQRT(25-5)/SQRT(1-N69^2)</f>
        <v>9809727.8896297812</v>
      </c>
    </row>
    <row r="77" spans="10:19" x14ac:dyDescent="0.3">
      <c r="K77" s="2"/>
      <c r="L77" s="2"/>
      <c r="M77" s="2"/>
      <c r="N77" s="2">
        <f>N70*SQRT(25-5)/SQRT(1-N70^2)</f>
        <v>80210434.192730829</v>
      </c>
    </row>
    <row r="82" spans="16:19" x14ac:dyDescent="0.3">
      <c r="P82" s="12" t="s">
        <v>44</v>
      </c>
      <c r="Q82" s="12" t="s">
        <v>45</v>
      </c>
      <c r="R82" s="12" t="s">
        <v>46</v>
      </c>
      <c r="S82" s="12" t="s">
        <v>47</v>
      </c>
    </row>
    <row r="83" spans="16:19" x14ac:dyDescent="0.3">
      <c r="P83" s="11" t="s">
        <v>49</v>
      </c>
      <c r="Q83" s="11">
        <f>N69*SQRT(25-5)/SQRT(1-N69^2)</f>
        <v>9809727.8896297812</v>
      </c>
      <c r="R83" s="11" t="s">
        <v>48</v>
      </c>
      <c r="S83" s="29">
        <v>2.0859999999999999</v>
      </c>
    </row>
    <row r="84" spans="16:19" x14ac:dyDescent="0.3">
      <c r="P84" s="11" t="s">
        <v>50</v>
      </c>
      <c r="Q84" s="11">
        <f>N70*SQRT(25-5)/SQRT(1-N70^2)</f>
        <v>80210434.192730829</v>
      </c>
      <c r="R84" s="11" t="s">
        <v>48</v>
      </c>
      <c r="S84" s="29"/>
    </row>
  </sheetData>
  <mergeCells count="64">
    <mergeCell ref="S83:S84"/>
    <mergeCell ref="I9:N9"/>
    <mergeCell ref="K73:N73"/>
    <mergeCell ref="J57:N57"/>
    <mergeCell ref="J38:N38"/>
    <mergeCell ref="J66:N66"/>
    <mergeCell ref="A29:B29"/>
    <mergeCell ref="A30:B30"/>
    <mergeCell ref="A37:B37"/>
    <mergeCell ref="A38:B38"/>
    <mergeCell ref="A39:B39"/>
    <mergeCell ref="A40:B40"/>
    <mergeCell ref="A41:B41"/>
    <mergeCell ref="J49:N49"/>
    <mergeCell ref="A50:B50"/>
    <mergeCell ref="A51:B51"/>
    <mergeCell ref="A42:B42"/>
    <mergeCell ref="A43:B43"/>
    <mergeCell ref="A44:B44"/>
    <mergeCell ref="A45:B45"/>
    <mergeCell ref="A46:B46"/>
    <mergeCell ref="J45:L45"/>
    <mergeCell ref="H37:H61"/>
    <mergeCell ref="A57:B57"/>
    <mergeCell ref="A58:B58"/>
    <mergeCell ref="A59:B59"/>
    <mergeCell ref="A60:B60"/>
    <mergeCell ref="A6:B6"/>
    <mergeCell ref="A7:B7"/>
    <mergeCell ref="A8:B8"/>
    <mergeCell ref="C1:G1"/>
    <mergeCell ref="A3:B3"/>
    <mergeCell ref="A4:B4"/>
    <mergeCell ref="A5:B5"/>
    <mergeCell ref="A2:B2"/>
    <mergeCell ref="A1:B1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7:B27"/>
    <mergeCell ref="A21:B21"/>
    <mergeCell ref="A22:B22"/>
    <mergeCell ref="A23:B23"/>
    <mergeCell ref="A24:B24"/>
    <mergeCell ref="A25:B25"/>
    <mergeCell ref="A26:B26"/>
    <mergeCell ref="A47:B47"/>
    <mergeCell ref="A48:B48"/>
    <mergeCell ref="A49:B49"/>
    <mergeCell ref="A61:B61"/>
    <mergeCell ref="A52:B52"/>
    <mergeCell ref="A53:B53"/>
    <mergeCell ref="A54:B54"/>
    <mergeCell ref="A55:B55"/>
    <mergeCell ref="A56:B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2018-11-28T14:52:16Z</dcterms:modified>
</cp:coreProperties>
</file>