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B79A1FB6-CB32-433E-A2AF-F583AFF0ED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ne" sheetId="1" r:id="rId1"/>
    <sheet name="Raport1" sheetId="2" r:id="rId2"/>
    <sheet name="Raport2" sheetId="3" r:id="rId3"/>
    <sheet name="Raport3" sheetId="4" r:id="rId4"/>
    <sheet name="Rapor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/>
  <c r="T4" i="1"/>
  <c r="T36" i="1" s="1"/>
  <c r="O12" i="1"/>
  <c r="T3" i="1"/>
  <c r="S18" i="1" s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12" i="1"/>
  <c r="K2" i="2"/>
  <c r="O4" i="1"/>
  <c r="P13" i="1" s="1"/>
  <c r="O3" i="1"/>
  <c r="O13" i="1" s="1"/>
  <c r="S24" i="1" l="1"/>
  <c r="S47" i="1"/>
  <c r="S41" i="1"/>
  <c r="S23" i="1"/>
  <c r="S40" i="1"/>
  <c r="S17" i="1"/>
  <c r="S57" i="1"/>
  <c r="S39" i="1"/>
  <c r="S16" i="1"/>
  <c r="S56" i="1"/>
  <c r="S33" i="1"/>
  <c r="S15" i="1"/>
  <c r="S55" i="1"/>
  <c r="S32" i="1"/>
  <c r="S49" i="1"/>
  <c r="S31" i="1"/>
  <c r="S48" i="1"/>
  <c r="S25" i="1"/>
  <c r="S54" i="1"/>
  <c r="S38" i="1"/>
  <c r="S30" i="1"/>
  <c r="S14" i="1"/>
  <c r="S45" i="1"/>
  <c r="S29" i="1"/>
  <c r="S21" i="1"/>
  <c r="S12" i="1"/>
  <c r="S52" i="1"/>
  <c r="S36" i="1"/>
  <c r="S28" i="1"/>
  <c r="S20" i="1"/>
  <c r="S59" i="1"/>
  <c r="S51" i="1"/>
  <c r="S43" i="1"/>
  <c r="S35" i="1"/>
  <c r="S27" i="1"/>
  <c r="S19" i="1"/>
  <c r="S46" i="1"/>
  <c r="S22" i="1"/>
  <c r="S53" i="1"/>
  <c r="S37" i="1"/>
  <c r="S13" i="1"/>
  <c r="S44" i="1"/>
  <c r="S58" i="1"/>
  <c r="S50" i="1"/>
  <c r="S42" i="1"/>
  <c r="S34" i="1"/>
  <c r="S26" i="1"/>
  <c r="T29" i="1"/>
  <c r="T51" i="1"/>
  <c r="T41" i="1"/>
  <c r="T58" i="1"/>
  <c r="T47" i="1"/>
  <c r="T26" i="1"/>
  <c r="T57" i="1"/>
  <c r="T35" i="1"/>
  <c r="T44" i="1"/>
  <c r="T23" i="1"/>
  <c r="T53" i="1"/>
  <c r="T43" i="1"/>
  <c r="T33" i="1"/>
  <c r="T21" i="1"/>
  <c r="T45" i="1"/>
  <c r="T25" i="1"/>
  <c r="T55" i="1"/>
  <c r="T34" i="1"/>
  <c r="T13" i="1"/>
  <c r="T52" i="1"/>
  <c r="T42" i="1"/>
  <c r="T31" i="1"/>
  <c r="T20" i="1"/>
  <c r="T19" i="1"/>
  <c r="T12" i="1"/>
  <c r="T50" i="1"/>
  <c r="T39" i="1"/>
  <c r="T28" i="1"/>
  <c r="T18" i="1"/>
  <c r="T59" i="1"/>
  <c r="T49" i="1"/>
  <c r="T37" i="1"/>
  <c r="T27" i="1"/>
  <c r="T17" i="1"/>
  <c r="T56" i="1"/>
  <c r="T48" i="1"/>
  <c r="T40" i="1"/>
  <c r="T32" i="1"/>
  <c r="T24" i="1"/>
  <c r="T16" i="1"/>
  <c r="T15" i="1"/>
  <c r="T54" i="1"/>
  <c r="T46" i="1"/>
  <c r="T38" i="1"/>
  <c r="T30" i="1"/>
  <c r="T22" i="1"/>
  <c r="T14" i="1"/>
  <c r="O38" i="1"/>
  <c r="O22" i="1"/>
  <c r="O53" i="1"/>
  <c r="O29" i="1"/>
  <c r="O44" i="1"/>
  <c r="O20" i="1"/>
  <c r="O59" i="1"/>
  <c r="O51" i="1"/>
  <c r="O43" i="1"/>
  <c r="O35" i="1"/>
  <c r="O27" i="1"/>
  <c r="O19" i="1"/>
  <c r="O46" i="1"/>
  <c r="O14" i="1"/>
  <c r="O45" i="1"/>
  <c r="O21" i="1"/>
  <c r="O52" i="1"/>
  <c r="O36" i="1"/>
  <c r="O28" i="1"/>
  <c r="O58" i="1"/>
  <c r="O50" i="1"/>
  <c r="O42" i="1"/>
  <c r="O34" i="1"/>
  <c r="O26" i="1"/>
  <c r="O18" i="1"/>
  <c r="O57" i="1"/>
  <c r="O41" i="1"/>
  <c r="O25" i="1"/>
  <c r="O16" i="1"/>
  <c r="O49" i="1"/>
  <c r="O33" i="1"/>
  <c r="O17" i="1"/>
  <c r="O56" i="1"/>
  <c r="O48" i="1"/>
  <c r="O40" i="1"/>
  <c r="O32" i="1"/>
  <c r="O24" i="1"/>
  <c r="O55" i="1"/>
  <c r="O47" i="1"/>
  <c r="O39" i="1"/>
  <c r="O31" i="1"/>
  <c r="O23" i="1"/>
  <c r="O15" i="1"/>
  <c r="O54" i="1"/>
  <c r="O30" i="1"/>
  <c r="O37" i="1"/>
  <c r="Q13" i="1"/>
  <c r="P19" i="1"/>
  <c r="P59" i="1"/>
  <c r="P38" i="1"/>
  <c r="P16" i="1"/>
  <c r="P56" i="1"/>
  <c r="P35" i="1"/>
  <c r="P14" i="1"/>
  <c r="P54" i="1"/>
  <c r="P32" i="1"/>
  <c r="P51" i="1"/>
  <c r="P30" i="1"/>
  <c r="Q30" i="1" s="1"/>
  <c r="P48" i="1"/>
  <c r="P27" i="1"/>
  <c r="Q27" i="1" s="1"/>
  <c r="P46" i="1"/>
  <c r="Q46" i="1" s="1"/>
  <c r="P24" i="1"/>
  <c r="P43" i="1"/>
  <c r="P22" i="1"/>
  <c r="Q22" i="1" s="1"/>
  <c r="P40" i="1"/>
  <c r="P12" i="1"/>
  <c r="P52" i="1"/>
  <c r="P44" i="1"/>
  <c r="P36" i="1"/>
  <c r="P28" i="1"/>
  <c r="P20" i="1"/>
  <c r="Q20" i="1" s="1"/>
  <c r="P58" i="1"/>
  <c r="Q58" i="1" s="1"/>
  <c r="P50" i="1"/>
  <c r="Q50" i="1" s="1"/>
  <c r="P42" i="1"/>
  <c r="P34" i="1"/>
  <c r="P26" i="1"/>
  <c r="P18" i="1"/>
  <c r="Q18" i="1" s="1"/>
  <c r="P57" i="1"/>
  <c r="P49" i="1"/>
  <c r="Q49" i="1" s="1"/>
  <c r="P41" i="1"/>
  <c r="Q41" i="1" s="1"/>
  <c r="P33" i="1"/>
  <c r="P25" i="1"/>
  <c r="Q25" i="1" s="1"/>
  <c r="P17" i="1"/>
  <c r="P55" i="1"/>
  <c r="P47" i="1"/>
  <c r="P39" i="1"/>
  <c r="P31" i="1"/>
  <c r="P23" i="1"/>
  <c r="Q23" i="1" s="1"/>
  <c r="P15" i="1"/>
  <c r="P53" i="1"/>
  <c r="P45" i="1"/>
  <c r="P37" i="1"/>
  <c r="P29" i="1"/>
  <c r="Q29" i="1" s="1"/>
  <c r="P21" i="1"/>
  <c r="U12" i="1" l="1"/>
  <c r="U13" i="1" s="1"/>
  <c r="Q42" i="1"/>
  <c r="Q47" i="1"/>
  <c r="Q57" i="1"/>
  <c r="Q35" i="1"/>
  <c r="Q26" i="1"/>
  <c r="Q17" i="1"/>
  <c r="Q33" i="1"/>
  <c r="Q21" i="1"/>
  <c r="Q28" i="1"/>
  <c r="Q24" i="1"/>
  <c r="Q14" i="1"/>
  <c r="Q45" i="1"/>
  <c r="Q53" i="1"/>
  <c r="Q12" i="1"/>
  <c r="Q15" i="1" s="1"/>
  <c r="Q16" i="1" s="1"/>
  <c r="Q32" i="1"/>
  <c r="Q19" i="1"/>
  <c r="Q31" i="1"/>
  <c r="Q43" i="1"/>
  <c r="Q54" i="1"/>
  <c r="Q44" i="1"/>
  <c r="Q48" i="1"/>
  <c r="Q59" i="1"/>
  <c r="L59" i="1"/>
  <c r="U14" i="1" l="1"/>
  <c r="U15" i="1"/>
  <c r="U16" i="1" s="1"/>
  <c r="Q34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U17" i="1" l="1"/>
  <c r="U18" i="1"/>
  <c r="Q36" i="1"/>
  <c r="A35" i="1"/>
  <c r="A36" i="1" s="1"/>
  <c r="U19" i="1" l="1"/>
  <c r="Q37" i="1"/>
  <c r="A37" i="1"/>
  <c r="U20" i="1" l="1"/>
  <c r="Q38" i="1"/>
  <c r="A38" i="1"/>
  <c r="U21" i="1" l="1"/>
  <c r="Q39" i="1"/>
  <c r="Q40" i="1" s="1"/>
  <c r="A39" i="1"/>
  <c r="U22" i="1" l="1"/>
  <c r="Q51" i="1"/>
  <c r="Q52" i="1" s="1"/>
  <c r="A40" i="1"/>
  <c r="U23" i="1" l="1"/>
  <c r="Q55" i="1"/>
  <c r="Q56" i="1" s="1"/>
  <c r="K3" i="2" s="1"/>
  <c r="K4" i="2" s="1"/>
  <c r="K5" i="2" s="1"/>
  <c r="B24" i="2" s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U24" i="1" l="1"/>
  <c r="B22" i="2"/>
  <c r="K6" i="2"/>
  <c r="B23" i="2"/>
  <c r="A52" i="1"/>
  <c r="U25" i="1" l="1"/>
  <c r="F23" i="2"/>
  <c r="G23" i="2"/>
  <c r="J18" i="2"/>
  <c r="K18" i="2" s="1"/>
  <c r="L18" i="2" s="1"/>
  <c r="J19" i="2"/>
  <c r="K19" i="2" s="1"/>
  <c r="L19" i="2" s="1"/>
  <c r="J20" i="2"/>
  <c r="K20" i="2" s="1"/>
  <c r="L20" i="2" s="1"/>
  <c r="J16" i="2"/>
  <c r="K16" i="2" s="1"/>
  <c r="L16" i="2" s="1"/>
  <c r="J17" i="2"/>
  <c r="K17" i="2" s="1"/>
  <c r="L17" i="2" s="1"/>
  <c r="E23" i="2"/>
  <c r="A53" i="1"/>
  <c r="A54" i="1" s="1"/>
  <c r="A55" i="1" s="1"/>
  <c r="A56" i="1" s="1"/>
  <c r="A57" i="1" s="1"/>
  <c r="A58" i="1" s="1"/>
  <c r="A59" i="1" s="1"/>
  <c r="U26" i="1" l="1"/>
  <c r="U27" i="1" s="1"/>
  <c r="U28" i="1" s="1"/>
  <c r="U29" i="1" s="1"/>
  <c r="U30" i="1" s="1"/>
  <c r="U31" i="1" s="1"/>
  <c r="U32" i="1" s="1"/>
  <c r="U33" i="1" s="1"/>
  <c r="U34" i="1" s="1"/>
  <c r="U35" i="1" s="1"/>
  <c r="C17" i="2" a="1"/>
  <c r="C17" i="2" s="1"/>
  <c r="B17" i="2"/>
  <c r="H17" i="2" a="1"/>
  <c r="H17" i="2" s="1"/>
  <c r="D17" i="2" a="1"/>
  <c r="D17" i="2" s="1"/>
  <c r="F17" i="2" a="1"/>
  <c r="F17" i="2" s="1"/>
  <c r="E17" i="2" a="1"/>
  <c r="E17" i="2" s="1"/>
  <c r="G17" i="2" a="1"/>
  <c r="G17" i="2" s="1"/>
  <c r="G16" i="2" a="1"/>
  <c r="G16" i="2" s="1"/>
  <c r="H16" i="2" a="1"/>
  <c r="H16" i="2" s="1"/>
  <c r="F16" i="2" a="1"/>
  <c r="F16" i="2" s="1"/>
  <c r="E16" i="2" a="1"/>
  <c r="E16" i="2" s="1"/>
  <c r="B16" i="2"/>
  <c r="D16" i="2" a="1"/>
  <c r="D16" i="2" s="1"/>
  <c r="C16" i="2" a="1"/>
  <c r="C16" i="2" s="1"/>
  <c r="E20" i="2" a="1"/>
  <c r="E20" i="2" s="1"/>
  <c r="B20" i="2"/>
  <c r="C20" i="2" a="1"/>
  <c r="C20" i="2" s="1"/>
  <c r="F20" i="2" a="1"/>
  <c r="F20" i="2" s="1"/>
  <c r="D20" i="2" a="1"/>
  <c r="D20" i="2" s="1"/>
  <c r="G20" i="2" a="1"/>
  <c r="G20" i="2" s="1"/>
  <c r="H20" i="2" a="1"/>
  <c r="H20" i="2" s="1"/>
  <c r="F19" i="2" a="1"/>
  <c r="F19" i="2" s="1"/>
  <c r="E19" i="2" a="1"/>
  <c r="E19" i="2" s="1"/>
  <c r="G19" i="2" a="1"/>
  <c r="G19" i="2" s="1"/>
  <c r="C19" i="2" a="1"/>
  <c r="C19" i="2" s="1"/>
  <c r="H19" i="2" a="1"/>
  <c r="H19" i="2" s="1"/>
  <c r="D19" i="2" a="1"/>
  <c r="D19" i="2" s="1"/>
  <c r="B19" i="2"/>
  <c r="E18" i="2" a="1"/>
  <c r="E18" i="2" s="1"/>
  <c r="B18" i="2"/>
  <c r="C18" i="2" a="1"/>
  <c r="C18" i="2" s="1"/>
  <c r="F18" i="2" a="1"/>
  <c r="F18" i="2" s="1"/>
  <c r="D18" i="2" a="1"/>
  <c r="D18" i="2" s="1"/>
  <c r="G18" i="2" a="1"/>
  <c r="G18" i="2" s="1"/>
  <c r="H18" i="2" a="1"/>
  <c r="H18" i="2" s="1"/>
  <c r="U36" i="1" l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G22" i="2"/>
  <c r="G24" i="2" s="1"/>
  <c r="E22" i="2"/>
  <c r="E24" i="2" s="1"/>
  <c r="F22" i="2"/>
  <c r="F24" i="2" s="1"/>
  <c r="U53" i="1" l="1"/>
  <c r="U54" i="1" s="1"/>
  <c r="U55" i="1" s="1"/>
  <c r="U56" i="1" s="1"/>
  <c r="U57" i="1" s="1"/>
  <c r="U58" i="1" s="1"/>
  <c r="U59" i="1" s="1"/>
  <c r="M3" i="3" l="1"/>
  <c r="M4" i="3" s="1"/>
  <c r="B22" i="3" l="1"/>
  <c r="M5" i="3"/>
  <c r="B24" i="3" l="1"/>
  <c r="M6" i="3"/>
  <c r="B23" i="3"/>
  <c r="L17" i="3" l="1"/>
  <c r="M17" i="3" s="1"/>
  <c r="N17" i="3" s="1"/>
  <c r="L20" i="3"/>
  <c r="M20" i="3" s="1"/>
  <c r="N20" i="3" s="1"/>
  <c r="L19" i="3"/>
  <c r="M19" i="3" s="1"/>
  <c r="N19" i="3" s="1"/>
  <c r="L18" i="3"/>
  <c r="M18" i="3" s="1"/>
  <c r="N18" i="3" s="1"/>
  <c r="L16" i="3"/>
  <c r="M16" i="3" s="1"/>
  <c r="N16" i="3" s="1"/>
  <c r="F23" i="3"/>
  <c r="H23" i="3"/>
  <c r="I23" i="3"/>
  <c r="G23" i="3"/>
  <c r="B18" i="3" l="1"/>
  <c r="F18" i="3"/>
  <c r="C18" i="3"/>
  <c r="I18" i="3"/>
  <c r="D18" i="3"/>
  <c r="E18" i="3"/>
  <c r="G18" i="3"/>
  <c r="H18" i="3"/>
  <c r="J18" i="3"/>
  <c r="F19" i="3"/>
  <c r="B19" i="3"/>
  <c r="H19" i="3"/>
  <c r="C19" i="3"/>
  <c r="I19" i="3"/>
  <c r="G19" i="3"/>
  <c r="D19" i="3"/>
  <c r="J19" i="3"/>
  <c r="E19" i="3"/>
  <c r="J20" i="3"/>
  <c r="F20" i="3"/>
  <c r="D20" i="3"/>
  <c r="H20" i="3"/>
  <c r="G20" i="3"/>
  <c r="I20" i="3"/>
  <c r="E20" i="3"/>
  <c r="B20" i="3"/>
  <c r="C20" i="3"/>
  <c r="D16" i="3"/>
  <c r="I16" i="3"/>
  <c r="C16" i="3"/>
  <c r="B16" i="3"/>
  <c r="F16" i="3"/>
  <c r="F22" i="3" s="1"/>
  <c r="F24" i="3" s="1"/>
  <c r="H16" i="3"/>
  <c r="G16" i="3"/>
  <c r="E16" i="3"/>
  <c r="J16" i="3"/>
  <c r="E17" i="3"/>
  <c r="C17" i="3"/>
  <c r="B17" i="3"/>
  <c r="H17" i="3"/>
  <c r="G17" i="3"/>
  <c r="J17" i="3"/>
  <c r="I17" i="3"/>
  <c r="D17" i="3"/>
  <c r="F17" i="3"/>
  <c r="G22" i="3" l="1"/>
  <c r="G24" i="3" s="1"/>
  <c r="I22" i="3"/>
  <c r="I24" i="3" s="1"/>
  <c r="H22" i="3"/>
  <c r="H24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<sst xmlns="http://schemas.openxmlformats.org/spreadsheetml/2006/main" count="332" uniqueCount="166">
  <si>
    <t>OT</t>
  </si>
  <si>
    <t>LT</t>
  </si>
  <si>
    <t>na koniec roku</t>
  </si>
  <si>
    <t>lp</t>
  </si>
  <si>
    <t>grupa</t>
  </si>
  <si>
    <t>numer</t>
  </si>
  <si>
    <t>nazwa środka trwałego</t>
  </si>
  <si>
    <t>symbol klasyfikacji GUS</t>
  </si>
  <si>
    <t>data</t>
  </si>
  <si>
    <t>data wykreślenia</t>
  </si>
  <si>
    <t>wartość</t>
  </si>
  <si>
    <t>współcz.</t>
  </si>
  <si>
    <t>umorzenie</t>
  </si>
  <si>
    <t>użytkownik</t>
  </si>
  <si>
    <t>inw</t>
  </si>
  <si>
    <t>przyjęcia przez</t>
  </si>
  <si>
    <t>z ewidencji</t>
  </si>
  <si>
    <t>początkowa</t>
  </si>
  <si>
    <t>amortyzacji</t>
  </si>
  <si>
    <t>wpisane w koszty</t>
  </si>
  <si>
    <t>aktualna</t>
  </si>
  <si>
    <t>użytkownika</t>
  </si>
  <si>
    <t>BUDYNEK</t>
  </si>
  <si>
    <t>101 Budynki produkcyjne ogólnego przeznaczenia - wielokondygnac.</t>
  </si>
  <si>
    <t>OPROGRAMOWANIE MS OFFICE 97 PROFFESS</t>
  </si>
  <si>
    <t>000003</t>
  </si>
  <si>
    <t>000005</t>
  </si>
  <si>
    <t>000010</t>
  </si>
  <si>
    <t>000050</t>
  </si>
  <si>
    <t>LICENCJE WINDOWS 2003-3 SZT</t>
  </si>
  <si>
    <t>LATARNIE OSWIETLENIOWE</t>
  </si>
  <si>
    <t>294 Latarnie oświetleniowe</t>
  </si>
  <si>
    <t>MASZTY</t>
  </si>
  <si>
    <t>491 Zespoły komputerowe</t>
  </si>
  <si>
    <t>Drukarka HP Laser Jet 6P</t>
  </si>
  <si>
    <t>KOMPLET STOŁÓW DO NAWAZKOWNI</t>
  </si>
  <si>
    <t>800 Narzędzia, przyrządy, sprawdziany itp.</t>
  </si>
  <si>
    <t>DRUKARKA ATRAMENTOWA HP DESKJET 720C</t>
  </si>
  <si>
    <t>NOTEBOOK IBM THINKPED</t>
  </si>
  <si>
    <t>KOMPUTER COMPAQ DP EXD</t>
  </si>
  <si>
    <t>KOMPUTER COMPAQ DP EXP</t>
  </si>
  <si>
    <t>DRUKARKA KOLOROWA HP 4550 N</t>
  </si>
  <si>
    <t>SERWER SIECIOWY ML370R01 P1000 256EURO</t>
  </si>
  <si>
    <t>PALMTOP KOMPUTER PRZENOŚNY</t>
  </si>
  <si>
    <t>57 Maszyny, urządzenia i aparaty przemysłów spożywczych</t>
  </si>
  <si>
    <t>547 Masz., urządz. i apar. do wyrobów papierniczych i tekturow..</t>
  </si>
  <si>
    <t>KLIMATYZACJA</t>
  </si>
  <si>
    <t>653 Urządzenia klimatyzacyjne</t>
  </si>
  <si>
    <t>TRANSFORMATOR</t>
  </si>
  <si>
    <t>630 Transformatory</t>
  </si>
  <si>
    <t>ALARM</t>
  </si>
  <si>
    <t>624 Urządzenia alarmowe i sygnalizacyjne</t>
  </si>
  <si>
    <t>SUWNICA JEDNODZWIGOWA</t>
  </si>
  <si>
    <t>641 Dźwigi, wciągarki, i wyciągarki przejezdne i nieprzejezdne..</t>
  </si>
  <si>
    <t>669 Pozostałe urządzenia nieprzemysłowe</t>
  </si>
  <si>
    <t>KLIMATYZATOR SAMSUNG NEO</t>
  </si>
  <si>
    <t>ODKURZACZ NA PRODUKCJE</t>
  </si>
  <si>
    <t>SAMOCHOCHOD OSOBOWY GOLF WTS 2132</t>
  </si>
  <si>
    <t>741 Samochody osobowe</t>
  </si>
  <si>
    <t>SAMOCHOD OSOBOWY GOLF WTS 2133</t>
  </si>
  <si>
    <t>763 Wózki jezd. podnośn., mechan., wysok. podnosz. o nap. spalin</t>
  </si>
  <si>
    <t>742 Samochody ciężarowe</t>
  </si>
  <si>
    <t>SAMOCH.CIĘZAROWY-VOLVO WZY J454</t>
  </si>
  <si>
    <t>WOZEK WIDLOWY ELEKTRYCZNY</t>
  </si>
  <si>
    <t>000001</t>
  </si>
  <si>
    <t>801 Wyposażenie, aparaty i sprzęt laboratoryjny</t>
  </si>
  <si>
    <t>WAGA ANALITYCZNA AG 245/A DO LABORAT.</t>
  </si>
  <si>
    <t>PIEC LABORATORYJNY Z PROGRAMAT.</t>
  </si>
  <si>
    <t>WOZEK PALETOWY Z WAGA</t>
  </si>
  <si>
    <t>MIKROSKOP NIKON SE</t>
  </si>
  <si>
    <t>LINIA TECHNOLOGICZNA</t>
  </si>
  <si>
    <t>PRASA</t>
  </si>
  <si>
    <t>Zestaw komputerowy HP Vectra</t>
  </si>
  <si>
    <t>KOMPUTER COMPAG</t>
  </si>
  <si>
    <t>000117</t>
  </si>
  <si>
    <t>000118</t>
  </si>
  <si>
    <t>000128</t>
  </si>
  <si>
    <t>000143</t>
  </si>
  <si>
    <t>000144</t>
  </si>
  <si>
    <t>000215</t>
  </si>
  <si>
    <t>000216</t>
  </si>
  <si>
    <t>000217</t>
  </si>
  <si>
    <t>000218</t>
  </si>
  <si>
    <t>000222</t>
  </si>
  <si>
    <t>000223</t>
  </si>
  <si>
    <t>000224</t>
  </si>
  <si>
    <t>000225</t>
  </si>
  <si>
    <t>000226</t>
  </si>
  <si>
    <t>000227</t>
  </si>
  <si>
    <t>000228</t>
  </si>
  <si>
    <t>000233</t>
  </si>
  <si>
    <t>000115</t>
  </si>
  <si>
    <t>000211</t>
  </si>
  <si>
    <t>OWIJARKA</t>
  </si>
  <si>
    <t>000321</t>
  </si>
  <si>
    <t>000323</t>
  </si>
  <si>
    <t>000356</t>
  </si>
  <si>
    <t>000357</t>
  </si>
  <si>
    <t>000361</t>
  </si>
  <si>
    <t>000104</t>
  </si>
  <si>
    <t>000105</t>
  </si>
  <si>
    <t>000108</t>
  </si>
  <si>
    <t>000124</t>
  </si>
  <si>
    <t>000234</t>
  </si>
  <si>
    <t>000237</t>
  </si>
  <si>
    <t>000238</t>
  </si>
  <si>
    <t>000239</t>
  </si>
  <si>
    <t>000161</t>
  </si>
  <si>
    <t>000186</t>
  </si>
  <si>
    <t>000112</t>
  </si>
  <si>
    <t>000113</t>
  </si>
  <si>
    <t>000229</t>
  </si>
  <si>
    <t>000366</t>
  </si>
  <si>
    <t>000367</t>
  </si>
  <si>
    <t>000368</t>
  </si>
  <si>
    <t>000103</t>
  </si>
  <si>
    <t>000107</t>
  </si>
  <si>
    <t>BLD</t>
  </si>
  <si>
    <t>IT</t>
  </si>
  <si>
    <t>PS</t>
  </si>
  <si>
    <t>SM</t>
  </si>
  <si>
    <t>FIN</t>
  </si>
  <si>
    <t>AD</t>
  </si>
  <si>
    <t>HNH</t>
  </si>
  <si>
    <t>HR</t>
  </si>
  <si>
    <t>QA</t>
  </si>
  <si>
    <t>LOG</t>
  </si>
  <si>
    <t>000444</t>
  </si>
  <si>
    <t>KOMPUTER</t>
  </si>
  <si>
    <t>wsk. czy wpisywać tylko niecałkowicie umorzone (0) / czy wszystkie (1)</t>
  </si>
  <si>
    <t>nr strony</t>
  </si>
  <si>
    <t>grupa inwentarzowa (* wszystkie grupy)</t>
  </si>
  <si>
    <t>użytkownik (* wszyscy użytkownicy)</t>
  </si>
  <si>
    <t>rok przyjęcia do użytkowania (od)</t>
  </si>
  <si>
    <t>rok przyjęcia do użytkowania (do)</t>
  </si>
  <si>
    <t>900 Oprogramowanie komputerow</t>
  </si>
  <si>
    <t>3 pierwsze znaki klasyfikacji GUS (* wszystkie)</t>
  </si>
  <si>
    <t>użytkownik (* wszystkie)</t>
  </si>
  <si>
    <t xml:space="preserve">Do raportu 1 </t>
  </si>
  <si>
    <t>gr. In</t>
  </si>
  <si>
    <t>wsk. am.</t>
  </si>
  <si>
    <t>wska gr. in</t>
  </si>
  <si>
    <t>Do raportu 2</t>
  </si>
  <si>
    <t>Do raportu 3</t>
  </si>
  <si>
    <t>rok</t>
  </si>
  <si>
    <t>nr poz. na raporcie</t>
  </si>
  <si>
    <t>Do raportu 4</t>
  </si>
  <si>
    <t>kl. GUS</t>
  </si>
  <si>
    <t>wsk. użyt.</t>
  </si>
  <si>
    <t>wsk. lat</t>
  </si>
  <si>
    <t>wsk. użytk</t>
  </si>
  <si>
    <t>wsk. GUS</t>
  </si>
  <si>
    <t>raport wg parametrów (komórki o zielonym tle) ze stronicowaniem i podsumowaniem</t>
  </si>
  <si>
    <t>Kryterium wyszukiwania</t>
  </si>
  <si>
    <t>wskaźnik amortyzacji</t>
  </si>
  <si>
    <t>wskaźnik grupy</t>
  </si>
  <si>
    <t>Liczba wierszy na stronie</t>
  </si>
  <si>
    <t>Liczba wszystkich wierszy do wpisania</t>
  </si>
  <si>
    <t>Liczba stron</t>
  </si>
  <si>
    <t>Nr bieżącej strony</t>
  </si>
  <si>
    <t>Nr ostatniej pozycji na poprzedniej stronie</t>
  </si>
  <si>
    <t>nr pozycji</t>
  </si>
  <si>
    <t>nr wiersza z dane</t>
  </si>
  <si>
    <t>Czy błąd?</t>
  </si>
  <si>
    <t xml:space="preserve">wskaźnik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</si>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</sst>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" fontId="1" fillId="0" borderId="0" xfId="0" applyNumberFormat="1" applyFont="1"/>
    <xf numFmtId="1" fontId="1" fillId="0" borderId="0" xfId="0" quotePrefix="1" applyNumberFormat="1" applyFont="1"/>
    <xf numFmtId="0" fontId="0" fillId="2" borderId="1" xfId="0" applyFill="1" applyBorder="1"/>
    <xf numFmtId="4" fontId="1" fillId="0" borderId="0" xfId="0" applyNumberFormat="1" applyFont="1" applyAlignment="1">
      <alignment horizontal="right"/>
    </xf>
    <xf numFmtId="0" fontId="0" fillId="3" borderId="1" xfId="0" applyFill="1" applyBorder="1"/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0" fontId="2" fillId="4" borderId="0" xfId="0" applyFont="1" applyFill="1"/>
    <xf numFmtId="1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1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/>
    <xf numFmtId="1" fontId="4" fillId="0" borderId="0" xfId="0" quotePrefix="1" applyNumberFormat="1" applyFont="1"/>
    <xf numFmtId="14" fontId="4" fillId="0" borderId="0" xfId="0" quotePrefix="1" applyNumberFormat="1" applyFont="1"/>
    <xf numFmtId="10" fontId="4" fillId="0" borderId="0" xfId="0" quotePrefix="1" applyNumberFormat="1" applyFont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right"/>
    </xf>
    <xf numFmtId="0" fontId="4" fillId="2" borderId="1" xfId="0" applyFont="1" applyFill="1" applyBorder="1"/>
    <xf numFmtId="0" fontId="4" fillId="3" borderId="1" xfId="0" applyFont="1" applyFill="1" applyBorder="1"/>
    <xf numFmtId="1" fontId="4" fillId="5" borderId="0" xfId="0" applyNumberFormat="1" applyFont="1" applyFill="1"/>
    <xf numFmtId="1" fontId="4" fillId="5" borderId="0" xfId="0" quotePrefix="1" applyNumberFormat="1" applyFont="1" applyFill="1"/>
    <xf numFmtId="1" fontId="4" fillId="6" borderId="0" xfId="0" applyNumberFormat="1" applyFont="1" applyFill="1"/>
    <xf numFmtId="0" fontId="5" fillId="2" borderId="1" xfId="0" applyFont="1" applyFill="1" applyBorder="1"/>
    <xf numFmtId="1" fontId="4" fillId="7" borderId="0" xfId="0" applyNumberFormat="1" applyFont="1" applyFill="1"/>
    <xf numFmtId="1" fontId="4" fillId="8" borderId="0" xfId="0" applyNumberFormat="1" applyFont="1" applyFill="1"/>
    <xf numFmtId="1" fontId="4" fillId="5" borderId="0" xfId="0" applyNumberFormat="1" applyFont="1" applyFill="1" applyAlignment="1">
      <alignment wrapText="1"/>
    </xf>
    <xf numFmtId="1" fontId="4" fillId="6" borderId="0" xfId="0" applyNumberFormat="1" applyFont="1" applyFill="1" applyAlignment="1">
      <alignment wrapText="1"/>
    </xf>
    <xf numFmtId="1" fontId="4" fillId="8" borderId="0" xfId="0" applyNumberFormat="1" applyFont="1" applyFill="1" applyAlignment="1">
      <alignment wrapText="1"/>
    </xf>
    <xf numFmtId="1" fontId="4" fillId="7" borderId="0" xfId="0" applyNumberFormat="1" applyFont="1" applyFill="1" applyAlignment="1">
      <alignment wrapText="1"/>
    </xf>
    <xf numFmtId="0" fontId="6" fillId="0" borderId="0" xfId="0" applyFont="1"/>
    <xf numFmtId="4" fontId="4" fillId="3" borderId="1" xfId="0" applyNumberFormat="1" applyFont="1" applyFill="1" applyBorder="1"/>
    <xf numFmtId="0" fontId="1" fillId="2" borderId="1" xfId="0" applyFont="1" applyFill="1" applyBorder="1"/>
    <xf numFmtId="1" fontId="0" fillId="0" borderId="0" xfId="0" applyNumberFormat="1"/>
    <xf numFmtId="14" fontId="0" fillId="3" borderId="1" xfId="0" applyNumberFormat="1" applyFill="1" applyBorder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topLeftCell="D1" zoomScale="90" zoomScaleNormal="90" workbookViewId="0">
      <pane ySplit="11" topLeftCell="A33" activePane="bottomLeft" state="frozen"/>
      <selection pane="bottomLeft" activeCell="G38" sqref="G38"/>
    </sheetView>
  </sheetViews>
  <sheetFormatPr defaultColWidth="9.109375" defaultRowHeight="13.2" x14ac:dyDescent="0.25"/>
  <cols>
    <col min="1" max="1" width="4.5546875" style="11" customWidth="1"/>
    <col min="2" max="2" width="9.109375" style="11"/>
    <col min="3" max="3" width="7.5546875" style="11" bestFit="1" customWidth="1"/>
    <col min="4" max="4" width="51.109375" style="11" bestFit="1" customWidth="1"/>
    <col min="5" max="5" width="63.33203125" style="11" bestFit="1" customWidth="1"/>
    <col min="6" max="6" width="15" style="12" bestFit="1" customWidth="1"/>
    <col min="7" max="7" width="11.44140625" style="12" customWidth="1"/>
    <col min="8" max="10" width="14.6640625" style="13" customWidth="1"/>
    <col min="11" max="11" width="17.44140625" style="13" bestFit="1" customWidth="1"/>
    <col min="12" max="12" width="14.6640625" style="13" customWidth="1"/>
    <col min="13" max="13" width="21.6640625" style="11" customWidth="1"/>
    <col min="14" max="14" width="7.44140625" style="26" customWidth="1"/>
    <col min="15" max="15" width="9.33203125" style="26" bestFit="1" customWidth="1"/>
    <col min="16" max="16" width="11" style="26" bestFit="1" customWidth="1"/>
    <col min="17" max="17" width="9.109375" style="26"/>
    <col min="18" max="18" width="9.109375" style="11"/>
    <col min="19" max="21" width="9.109375" style="28"/>
    <col min="22" max="22" width="9.109375" style="11"/>
    <col min="23" max="25" width="9.109375" style="31"/>
    <col min="26" max="26" width="9.109375" style="11"/>
    <col min="27" max="27" width="12.109375" style="30" bestFit="1" customWidth="1"/>
    <col min="28" max="30" width="9.109375" style="30"/>
    <col min="31" max="16384" width="9.109375" style="11"/>
  </cols>
  <sheetData>
    <row r="1" spans="1:30" x14ac:dyDescent="0.25">
      <c r="N1" s="26" t="s">
        <v>138</v>
      </c>
      <c r="S1" s="28" t="s">
        <v>142</v>
      </c>
      <c r="W1" s="31" t="s">
        <v>143</v>
      </c>
      <c r="AA1" s="30" t="s">
        <v>146</v>
      </c>
    </row>
    <row r="2" spans="1:30" x14ac:dyDescent="0.25">
      <c r="N2" s="26" t="s">
        <v>153</v>
      </c>
      <c r="S2" s="28" t="s">
        <v>153</v>
      </c>
    </row>
    <row r="3" spans="1:30" x14ac:dyDescent="0.25">
      <c r="N3" s="26" t="s">
        <v>154</v>
      </c>
      <c r="O3" s="26">
        <f>Raport1!B6</f>
        <v>0</v>
      </c>
      <c r="S3" s="28" t="s">
        <v>164</v>
      </c>
      <c r="T3" s="28">
        <f>Raport2!B6</f>
        <v>0</v>
      </c>
    </row>
    <row r="4" spans="1:30" x14ac:dyDescent="0.25">
      <c r="N4" s="26" t="s">
        <v>155</v>
      </c>
      <c r="O4" s="26">
        <f>Raport1!B7</f>
        <v>6</v>
      </c>
      <c r="S4" s="28" t="s">
        <v>164</v>
      </c>
      <c r="T4" s="28" t="str">
        <f>Raport2!B7</f>
        <v>*</v>
      </c>
    </row>
    <row r="7" spans="1:30" x14ac:dyDescent="0.25">
      <c r="F7" s="14" t="s">
        <v>0</v>
      </c>
      <c r="G7" s="14" t="s">
        <v>1</v>
      </c>
      <c r="H7" s="15" t="s">
        <v>0</v>
      </c>
      <c r="I7" s="15"/>
      <c r="J7" s="15"/>
      <c r="K7" s="15" t="s">
        <v>2</v>
      </c>
      <c r="L7" s="15"/>
    </row>
    <row r="8" spans="1:30" ht="39.6" x14ac:dyDescent="0.25">
      <c r="A8" s="16" t="s">
        <v>3</v>
      </c>
      <c r="B8" s="16" t="s">
        <v>4</v>
      </c>
      <c r="C8" s="16" t="s">
        <v>5</v>
      </c>
      <c r="F8" s="14" t="s">
        <v>8</v>
      </c>
      <c r="G8" s="14" t="s">
        <v>9</v>
      </c>
      <c r="H8" s="15" t="s">
        <v>10</v>
      </c>
      <c r="I8" s="15" t="s">
        <v>10</v>
      </c>
      <c r="J8" s="15" t="s">
        <v>11</v>
      </c>
      <c r="K8" s="15" t="s">
        <v>12</v>
      </c>
      <c r="L8" s="15" t="s">
        <v>10</v>
      </c>
      <c r="M8" s="11" t="s">
        <v>13</v>
      </c>
      <c r="N8" s="32" t="s">
        <v>139</v>
      </c>
      <c r="O8" s="32" t="s">
        <v>140</v>
      </c>
      <c r="P8" s="32" t="s">
        <v>141</v>
      </c>
      <c r="Q8" s="32" t="s">
        <v>145</v>
      </c>
      <c r="S8" s="28" t="s">
        <v>140</v>
      </c>
      <c r="T8" s="28" t="s">
        <v>148</v>
      </c>
      <c r="U8" s="33" t="s">
        <v>145</v>
      </c>
      <c r="W8" s="31" t="s">
        <v>144</v>
      </c>
      <c r="X8" s="31" t="s">
        <v>149</v>
      </c>
      <c r="Y8" s="34" t="s">
        <v>145</v>
      </c>
      <c r="AA8" s="30" t="s">
        <v>150</v>
      </c>
      <c r="AB8" s="30" t="s">
        <v>147</v>
      </c>
      <c r="AC8" s="30" t="s">
        <v>151</v>
      </c>
      <c r="AD8" s="35" t="s">
        <v>145</v>
      </c>
    </row>
    <row r="9" spans="1:30" x14ac:dyDescent="0.25">
      <c r="B9" s="16" t="s">
        <v>14</v>
      </c>
      <c r="C9" s="16" t="s">
        <v>14</v>
      </c>
      <c r="D9" s="17" t="s">
        <v>6</v>
      </c>
      <c r="E9" s="17" t="s">
        <v>7</v>
      </c>
      <c r="F9" s="14" t="s">
        <v>15</v>
      </c>
      <c r="G9" s="14" t="s">
        <v>16</v>
      </c>
      <c r="H9" s="15"/>
      <c r="I9" s="15" t="s">
        <v>17</v>
      </c>
      <c r="J9" s="15" t="s">
        <v>18</v>
      </c>
      <c r="K9" s="15" t="s">
        <v>19</v>
      </c>
      <c r="L9" s="15" t="s">
        <v>20</v>
      </c>
      <c r="M9" s="18"/>
      <c r="N9" s="27"/>
      <c r="O9" s="27"/>
    </row>
    <row r="10" spans="1:30" x14ac:dyDescent="0.25">
      <c r="D10" s="18"/>
      <c r="E10" s="18"/>
      <c r="F10" s="12" t="s">
        <v>21</v>
      </c>
      <c r="G10" s="19"/>
      <c r="M10" s="18"/>
      <c r="N10" s="27"/>
      <c r="O10" s="27"/>
    </row>
    <row r="11" spans="1:30" x14ac:dyDescent="0.25">
      <c r="D11" s="18"/>
      <c r="E11" s="18"/>
      <c r="G11" s="19"/>
      <c r="M11" s="18"/>
      <c r="N11" s="27"/>
      <c r="O11" s="27"/>
    </row>
    <row r="12" spans="1:30" x14ac:dyDescent="0.25">
      <c r="A12" s="11">
        <f>1+A11</f>
        <v>1</v>
      </c>
      <c r="B12" s="18">
        <v>1</v>
      </c>
      <c r="C12" s="18" t="s">
        <v>27</v>
      </c>
      <c r="D12" s="18" t="s">
        <v>22</v>
      </c>
      <c r="E12" s="18" t="s">
        <v>23</v>
      </c>
      <c r="F12" s="12">
        <v>36300</v>
      </c>
      <c r="G12" s="19"/>
      <c r="I12" s="13">
        <v>12430500</v>
      </c>
      <c r="J12" s="20">
        <v>2.5000000000000001E-2</v>
      </c>
      <c r="K12" s="13">
        <v>3312228.25</v>
      </c>
      <c r="L12" s="13">
        <f>I12-K12</f>
        <v>9118271.75</v>
      </c>
      <c r="M12" s="18" t="s">
        <v>117</v>
      </c>
      <c r="N12" s="27" t="str">
        <f>TEXT(B12,"0")</f>
        <v>1</v>
      </c>
      <c r="O12" s="27" t="b">
        <f>OR(L12&gt;0,$O$3)</f>
        <v>1</v>
      </c>
      <c r="P12" s="26">
        <f t="shared" ref="P12:P59" si="0">COUNTIF(N12,$O$4)</f>
        <v>0</v>
      </c>
      <c r="Q12" s="26" t="str">
        <f>IF(AND(O12,P12),MAX($Q$11:Q11)+1,"")</f>
        <v/>
      </c>
      <c r="S12" s="28" t="b">
        <f>OR(L12&gt;0,$T$3)</f>
        <v>1</v>
      </c>
      <c r="T12" s="28">
        <f>COUNTIF(N12,$T$4)</f>
        <v>1</v>
      </c>
      <c r="U12" s="28">
        <f>IF(AND(S12,T12),MAX($U$11:U11)+1,"")</f>
        <v>1</v>
      </c>
    </row>
    <row r="13" spans="1:30" x14ac:dyDescent="0.25">
      <c r="A13" s="11">
        <f t="shared" ref="A13:A59" si="1">1+A12</f>
        <v>2</v>
      </c>
      <c r="B13" s="18">
        <v>9</v>
      </c>
      <c r="C13" s="18" t="s">
        <v>64</v>
      </c>
      <c r="D13" s="18" t="s">
        <v>24</v>
      </c>
      <c r="E13" s="18" t="s">
        <v>135</v>
      </c>
      <c r="F13" s="12">
        <v>35920</v>
      </c>
      <c r="G13" s="12">
        <v>39779</v>
      </c>
      <c r="I13" s="13">
        <v>0</v>
      </c>
      <c r="J13" s="20">
        <v>1</v>
      </c>
      <c r="K13" s="13">
        <v>0</v>
      </c>
      <c r="L13" s="13">
        <f t="shared" ref="L13:L59" si="2">I13-K13</f>
        <v>0</v>
      </c>
      <c r="M13" s="18" t="s">
        <v>118</v>
      </c>
      <c r="N13" s="27" t="str">
        <f t="shared" ref="N13:N59" si="3">TEXT(B13,"0")</f>
        <v>9</v>
      </c>
      <c r="O13" s="27" t="b">
        <f t="shared" ref="O13:O59" si="4">OR(L13&gt;0,$O$3)</f>
        <v>0</v>
      </c>
      <c r="P13" s="26">
        <f t="shared" si="0"/>
        <v>0</v>
      </c>
      <c r="Q13" s="26" t="str">
        <f>IF(AND(O13,P13),MAX($Q$11:Q12)+1,"")</f>
        <v/>
      </c>
      <c r="S13" s="28" t="b">
        <f t="shared" ref="S13:S59" si="5">OR(L13&gt;0,$T$3)</f>
        <v>0</v>
      </c>
      <c r="T13" s="28">
        <f t="shared" ref="T13:T59" si="6">COUNTIF(N13,$T$4)</f>
        <v>1</v>
      </c>
      <c r="U13" s="28" t="str">
        <f>IF(AND(S13,T13),MAX($U$11:U12)+1,"")</f>
        <v/>
      </c>
    </row>
    <row r="14" spans="1:30" x14ac:dyDescent="0.25">
      <c r="A14" s="11">
        <f t="shared" si="1"/>
        <v>3</v>
      </c>
      <c r="B14" s="18">
        <v>9</v>
      </c>
      <c r="C14" s="18" t="s">
        <v>28</v>
      </c>
      <c r="D14" s="18" t="s">
        <v>29</v>
      </c>
      <c r="E14" s="18" t="s">
        <v>135</v>
      </c>
      <c r="F14" s="12">
        <v>39020</v>
      </c>
      <c r="G14" s="19"/>
      <c r="I14" s="13">
        <v>6794.4</v>
      </c>
      <c r="J14" s="20">
        <v>0.5</v>
      </c>
      <c r="K14" s="13">
        <v>6794.4</v>
      </c>
      <c r="L14" s="13">
        <f t="shared" si="2"/>
        <v>0</v>
      </c>
      <c r="M14" s="18" t="s">
        <v>118</v>
      </c>
      <c r="N14" s="27" t="str">
        <f t="shared" si="3"/>
        <v>9</v>
      </c>
      <c r="O14" s="27" t="b">
        <f t="shared" si="4"/>
        <v>0</v>
      </c>
      <c r="P14" s="26">
        <f t="shared" si="0"/>
        <v>0</v>
      </c>
      <c r="Q14" s="26" t="str">
        <f>IF(AND(O14,P14),MAX($Q$11:Q13)+1,"")</f>
        <v/>
      </c>
      <c r="S14" s="28" t="b">
        <f t="shared" si="5"/>
        <v>0</v>
      </c>
      <c r="T14" s="28">
        <f t="shared" si="6"/>
        <v>1</v>
      </c>
      <c r="U14" s="28" t="str">
        <f>IF(AND(S14,T14),MAX($U$11:U13)+1,"")</f>
        <v/>
      </c>
    </row>
    <row r="15" spans="1:30" x14ac:dyDescent="0.25">
      <c r="A15" s="11">
        <f t="shared" si="1"/>
        <v>4</v>
      </c>
      <c r="B15" s="18">
        <v>2</v>
      </c>
      <c r="C15" s="18" t="s">
        <v>74</v>
      </c>
      <c r="D15" s="18" t="s">
        <v>30</v>
      </c>
      <c r="E15" s="18" t="s">
        <v>31</v>
      </c>
      <c r="F15" s="12">
        <v>36300</v>
      </c>
      <c r="G15" s="19"/>
      <c r="I15" s="13">
        <v>32716.89</v>
      </c>
      <c r="J15" s="20">
        <v>0.04</v>
      </c>
      <c r="K15" s="13">
        <v>13951.12</v>
      </c>
      <c r="L15" s="13">
        <f t="shared" si="2"/>
        <v>18765.769999999997</v>
      </c>
      <c r="M15" s="18" t="s">
        <v>117</v>
      </c>
      <c r="N15" s="27" t="str">
        <f t="shared" si="3"/>
        <v>2</v>
      </c>
      <c r="O15" s="27" t="b">
        <f t="shared" si="4"/>
        <v>1</v>
      </c>
      <c r="P15" s="26">
        <f t="shared" si="0"/>
        <v>0</v>
      </c>
      <c r="Q15" s="26" t="str">
        <f>IF(AND(O15,P15),MAX($Q$11:Q14)+1,"")</f>
        <v/>
      </c>
      <c r="S15" s="28" t="b">
        <f t="shared" si="5"/>
        <v>1</v>
      </c>
      <c r="T15" s="28">
        <f t="shared" si="6"/>
        <v>1</v>
      </c>
      <c r="U15" s="28">
        <f>IF(AND(S15,T15),MAX($U$11:U14)+1,"")</f>
        <v>2</v>
      </c>
    </row>
    <row r="16" spans="1:30" x14ac:dyDescent="0.25">
      <c r="A16" s="11">
        <f t="shared" si="1"/>
        <v>5</v>
      </c>
      <c r="B16" s="18">
        <v>2</v>
      </c>
      <c r="C16" s="18" t="s">
        <v>75</v>
      </c>
      <c r="D16" s="18" t="s">
        <v>32</v>
      </c>
      <c r="E16" s="18" t="s">
        <v>31</v>
      </c>
      <c r="F16" s="12">
        <v>36300</v>
      </c>
      <c r="G16" s="19"/>
      <c r="I16" s="13">
        <v>12300</v>
      </c>
      <c r="J16" s="20">
        <v>0.04</v>
      </c>
      <c r="K16" s="13">
        <v>5248</v>
      </c>
      <c r="L16" s="13">
        <f t="shared" si="2"/>
        <v>7052</v>
      </c>
      <c r="M16" s="18" t="s">
        <v>117</v>
      </c>
      <c r="N16" s="27" t="str">
        <f t="shared" si="3"/>
        <v>2</v>
      </c>
      <c r="O16" s="27" t="b">
        <f t="shared" si="4"/>
        <v>1</v>
      </c>
      <c r="P16" s="26">
        <f t="shared" si="0"/>
        <v>0</v>
      </c>
      <c r="Q16" s="26" t="str">
        <f>IF(AND(O16,P16),MAX($Q$11:Q15)+1,"")</f>
        <v/>
      </c>
      <c r="S16" s="28" t="b">
        <f t="shared" si="5"/>
        <v>1</v>
      </c>
      <c r="T16" s="28">
        <f t="shared" si="6"/>
        <v>1</v>
      </c>
      <c r="U16" s="28">
        <f>IF(AND(S16,T16),MAX($U$11:U15)+1,"")</f>
        <v>3</v>
      </c>
    </row>
    <row r="17" spans="1:21" x14ac:dyDescent="0.25">
      <c r="A17" s="11">
        <f t="shared" si="1"/>
        <v>6</v>
      </c>
      <c r="B17" s="18">
        <v>4</v>
      </c>
      <c r="C17" s="18" t="s">
        <v>25</v>
      </c>
      <c r="D17" s="18" t="s">
        <v>34</v>
      </c>
      <c r="E17" s="18" t="s">
        <v>33</v>
      </c>
      <c r="F17" s="12">
        <v>36892</v>
      </c>
      <c r="G17" s="19"/>
      <c r="I17" s="13">
        <v>3149.2</v>
      </c>
      <c r="J17" s="20">
        <v>0.3</v>
      </c>
      <c r="K17" s="13">
        <v>3149.2</v>
      </c>
      <c r="L17" s="13">
        <f t="shared" si="2"/>
        <v>0</v>
      </c>
      <c r="M17" s="18" t="s">
        <v>119</v>
      </c>
      <c r="N17" s="27" t="str">
        <f t="shared" si="3"/>
        <v>4</v>
      </c>
      <c r="O17" s="27" t="b">
        <f t="shared" si="4"/>
        <v>0</v>
      </c>
      <c r="P17" s="26">
        <f t="shared" si="0"/>
        <v>0</v>
      </c>
      <c r="Q17" s="26" t="str">
        <f>IF(AND(O17,P17),MAX($Q$11:Q16)+1,"")</f>
        <v/>
      </c>
      <c r="S17" s="28" t="b">
        <f t="shared" si="5"/>
        <v>0</v>
      </c>
      <c r="T17" s="28">
        <f t="shared" si="6"/>
        <v>1</v>
      </c>
      <c r="U17" s="28" t="str">
        <f>IF(AND(S17,T17),MAX($U$11:U16)+1,"")</f>
        <v/>
      </c>
    </row>
    <row r="18" spans="1:21" x14ac:dyDescent="0.25">
      <c r="A18" s="11">
        <f t="shared" si="1"/>
        <v>7</v>
      </c>
      <c r="B18" s="18">
        <v>4</v>
      </c>
      <c r="C18" s="18" t="s">
        <v>26</v>
      </c>
      <c r="D18" s="18" t="s">
        <v>72</v>
      </c>
      <c r="E18" s="18" t="s">
        <v>33</v>
      </c>
      <c r="F18" s="12">
        <v>36342</v>
      </c>
      <c r="G18" s="12">
        <v>37287</v>
      </c>
      <c r="I18" s="13">
        <v>0</v>
      </c>
      <c r="J18" s="20">
        <v>0.3</v>
      </c>
      <c r="K18" s="13">
        <v>0</v>
      </c>
      <c r="L18" s="13">
        <f t="shared" si="2"/>
        <v>0</v>
      </c>
      <c r="M18" s="18" t="s">
        <v>119</v>
      </c>
      <c r="N18" s="27" t="str">
        <f t="shared" si="3"/>
        <v>4</v>
      </c>
      <c r="O18" s="27" t="b">
        <f t="shared" si="4"/>
        <v>0</v>
      </c>
      <c r="P18" s="26">
        <f t="shared" si="0"/>
        <v>0</v>
      </c>
      <c r="Q18" s="26" t="str">
        <f>IF(AND(O18,P18),MAX($Q$11:Q17)+1,"")</f>
        <v/>
      </c>
      <c r="S18" s="28" t="b">
        <f t="shared" si="5"/>
        <v>0</v>
      </c>
      <c r="T18" s="28">
        <f t="shared" si="6"/>
        <v>1</v>
      </c>
      <c r="U18" s="28" t="str">
        <f>IF(AND(S18,T18),MAX($U$11:U17)+1,"")</f>
        <v/>
      </c>
    </row>
    <row r="19" spans="1:21" x14ac:dyDescent="0.25">
      <c r="A19" s="11">
        <f t="shared" si="1"/>
        <v>8</v>
      </c>
      <c r="B19" s="18">
        <v>8</v>
      </c>
      <c r="C19" s="18" t="s">
        <v>76</v>
      </c>
      <c r="D19" s="18" t="s">
        <v>35</v>
      </c>
      <c r="E19" s="18" t="s">
        <v>36</v>
      </c>
      <c r="F19" s="12">
        <v>36361</v>
      </c>
      <c r="G19" s="19"/>
      <c r="I19" s="13">
        <v>6900</v>
      </c>
      <c r="J19" s="20">
        <v>0.2</v>
      </c>
      <c r="K19" s="13">
        <v>6900</v>
      </c>
      <c r="L19" s="13">
        <f t="shared" si="2"/>
        <v>0</v>
      </c>
      <c r="M19" s="18" t="s">
        <v>119</v>
      </c>
      <c r="N19" s="27" t="str">
        <f t="shared" si="3"/>
        <v>8</v>
      </c>
      <c r="O19" s="27" t="b">
        <f t="shared" si="4"/>
        <v>0</v>
      </c>
      <c r="P19" s="26">
        <f t="shared" si="0"/>
        <v>0</v>
      </c>
      <c r="Q19" s="26" t="str">
        <f>IF(AND(O19,P19),MAX($Q$11:Q18)+1,"")</f>
        <v/>
      </c>
      <c r="S19" s="28" t="b">
        <f t="shared" si="5"/>
        <v>0</v>
      </c>
      <c r="T19" s="28">
        <f t="shared" si="6"/>
        <v>1</v>
      </c>
      <c r="U19" s="28" t="str">
        <f>IF(AND(S19,T19),MAX($U$11:U18)+1,"")</f>
        <v/>
      </c>
    </row>
    <row r="20" spans="1:21" x14ac:dyDescent="0.25">
      <c r="A20" s="11">
        <f t="shared" si="1"/>
        <v>9</v>
      </c>
      <c r="B20" s="18">
        <v>4</v>
      </c>
      <c r="C20" s="18" t="s">
        <v>77</v>
      </c>
      <c r="D20" s="18" t="s">
        <v>37</v>
      </c>
      <c r="E20" s="18" t="s">
        <v>33</v>
      </c>
      <c r="F20" s="12">
        <v>36346</v>
      </c>
      <c r="G20" s="12">
        <v>39289</v>
      </c>
      <c r="I20" s="13">
        <v>0</v>
      </c>
      <c r="J20" s="20">
        <v>0.3</v>
      </c>
      <c r="K20" s="13">
        <v>0</v>
      </c>
      <c r="L20" s="13">
        <f t="shared" si="2"/>
        <v>0</v>
      </c>
      <c r="M20" s="18" t="s">
        <v>119</v>
      </c>
      <c r="N20" s="27" t="str">
        <f t="shared" si="3"/>
        <v>4</v>
      </c>
      <c r="O20" s="27" t="b">
        <f t="shared" si="4"/>
        <v>0</v>
      </c>
      <c r="P20" s="26">
        <f t="shared" si="0"/>
        <v>0</v>
      </c>
      <c r="Q20" s="26" t="str">
        <f>IF(AND(O20,P20),MAX($Q$11:Q19)+1,"")</f>
        <v/>
      </c>
      <c r="S20" s="28" t="b">
        <f t="shared" si="5"/>
        <v>0</v>
      </c>
      <c r="T20" s="28">
        <f t="shared" si="6"/>
        <v>1</v>
      </c>
      <c r="U20" s="28" t="str">
        <f>IF(AND(S20,T20),MAX($U$11:U19)+1,"")</f>
        <v/>
      </c>
    </row>
    <row r="21" spans="1:21" x14ac:dyDescent="0.25">
      <c r="A21" s="11">
        <f t="shared" si="1"/>
        <v>10</v>
      </c>
      <c r="B21" s="18">
        <v>4</v>
      </c>
      <c r="C21" s="18" t="s">
        <v>78</v>
      </c>
      <c r="D21" s="18" t="s">
        <v>38</v>
      </c>
      <c r="E21" s="18" t="s">
        <v>33</v>
      </c>
      <c r="F21" s="12">
        <v>36371</v>
      </c>
      <c r="G21" s="12">
        <v>38649</v>
      </c>
      <c r="I21" s="13">
        <v>0</v>
      </c>
      <c r="J21" s="20">
        <v>0.3</v>
      </c>
      <c r="K21" s="13">
        <v>0</v>
      </c>
      <c r="L21" s="13">
        <f t="shared" si="2"/>
        <v>0</v>
      </c>
      <c r="M21" s="18" t="s">
        <v>120</v>
      </c>
      <c r="N21" s="27" t="str">
        <f t="shared" si="3"/>
        <v>4</v>
      </c>
      <c r="O21" s="27" t="b">
        <f t="shared" si="4"/>
        <v>0</v>
      </c>
      <c r="P21" s="26">
        <f t="shared" si="0"/>
        <v>0</v>
      </c>
      <c r="Q21" s="26" t="str">
        <f>IF(AND(O21,P21),MAX($Q$11:Q20)+1,"")</f>
        <v/>
      </c>
      <c r="S21" s="28" t="b">
        <f t="shared" si="5"/>
        <v>0</v>
      </c>
      <c r="T21" s="28">
        <f t="shared" si="6"/>
        <v>1</v>
      </c>
      <c r="U21" s="28" t="str">
        <f>IF(AND(S21,T21),MAX($U$11:U20)+1,"")</f>
        <v/>
      </c>
    </row>
    <row r="22" spans="1:21" x14ac:dyDescent="0.25">
      <c r="A22" s="11">
        <f t="shared" si="1"/>
        <v>11</v>
      </c>
      <c r="B22" s="18">
        <v>4</v>
      </c>
      <c r="C22" s="18" t="s">
        <v>79</v>
      </c>
      <c r="D22" s="18" t="s">
        <v>73</v>
      </c>
      <c r="E22" s="18" t="s">
        <v>33</v>
      </c>
      <c r="F22" s="12">
        <v>37028</v>
      </c>
      <c r="G22" s="12">
        <v>38387</v>
      </c>
      <c r="I22" s="13">
        <v>0</v>
      </c>
      <c r="J22" s="20">
        <v>0.3</v>
      </c>
      <c r="K22" s="13">
        <v>0</v>
      </c>
      <c r="L22" s="13">
        <f t="shared" si="2"/>
        <v>0</v>
      </c>
      <c r="M22" s="18" t="s">
        <v>119</v>
      </c>
      <c r="N22" s="27" t="str">
        <f t="shared" si="3"/>
        <v>4</v>
      </c>
      <c r="O22" s="27" t="b">
        <f t="shared" si="4"/>
        <v>0</v>
      </c>
      <c r="P22" s="26">
        <f t="shared" si="0"/>
        <v>0</v>
      </c>
      <c r="Q22" s="26" t="str">
        <f>IF(AND(O22,P22),MAX($Q$11:Q21)+1,"")</f>
        <v/>
      </c>
      <c r="S22" s="28" t="b">
        <f t="shared" si="5"/>
        <v>0</v>
      </c>
      <c r="T22" s="28">
        <f t="shared" si="6"/>
        <v>1</v>
      </c>
      <c r="U22" s="28" t="str">
        <f>IF(AND(S22,T22),MAX($U$11:U21)+1,"")</f>
        <v/>
      </c>
    </row>
    <row r="23" spans="1:21" x14ac:dyDescent="0.25">
      <c r="A23" s="11">
        <f t="shared" si="1"/>
        <v>12</v>
      </c>
      <c r="B23" s="18">
        <v>4</v>
      </c>
      <c r="C23" s="18" t="s">
        <v>80</v>
      </c>
      <c r="D23" s="18" t="s">
        <v>73</v>
      </c>
      <c r="E23" s="18" t="s">
        <v>33</v>
      </c>
      <c r="F23" s="12">
        <v>37834</v>
      </c>
      <c r="G23" s="12">
        <v>38331</v>
      </c>
      <c r="I23" s="13">
        <v>0</v>
      </c>
      <c r="J23" s="20">
        <v>0.3</v>
      </c>
      <c r="K23" s="13">
        <v>0</v>
      </c>
      <c r="L23" s="13">
        <f t="shared" si="2"/>
        <v>0</v>
      </c>
      <c r="M23" s="18" t="s">
        <v>118</v>
      </c>
      <c r="N23" s="27" t="str">
        <f t="shared" si="3"/>
        <v>4</v>
      </c>
      <c r="O23" s="27" t="b">
        <f t="shared" si="4"/>
        <v>0</v>
      </c>
      <c r="P23" s="26">
        <f t="shared" si="0"/>
        <v>0</v>
      </c>
      <c r="Q23" s="26" t="str">
        <f>IF(AND(O23,P23),MAX($Q$11:Q22)+1,"")</f>
        <v/>
      </c>
      <c r="S23" s="28" t="b">
        <f t="shared" si="5"/>
        <v>0</v>
      </c>
      <c r="T23" s="28">
        <f t="shared" si="6"/>
        <v>1</v>
      </c>
      <c r="U23" s="28" t="str">
        <f>IF(AND(S23,T23),MAX($U$11:U22)+1,"")</f>
        <v/>
      </c>
    </row>
    <row r="24" spans="1:21" x14ac:dyDescent="0.25">
      <c r="A24" s="11">
        <f t="shared" si="1"/>
        <v>13</v>
      </c>
      <c r="B24" s="18">
        <v>4</v>
      </c>
      <c r="C24" s="18" t="s">
        <v>81</v>
      </c>
      <c r="D24" s="18" t="s">
        <v>73</v>
      </c>
      <c r="E24" s="18" t="s">
        <v>33</v>
      </c>
      <c r="F24" s="12">
        <v>37834</v>
      </c>
      <c r="G24" s="12">
        <v>38404</v>
      </c>
      <c r="I24" s="13">
        <v>0</v>
      </c>
      <c r="J24" s="20">
        <v>0.3</v>
      </c>
      <c r="K24" s="13">
        <v>0</v>
      </c>
      <c r="L24" s="13">
        <f t="shared" si="2"/>
        <v>0</v>
      </c>
      <c r="M24" s="18" t="s">
        <v>118</v>
      </c>
      <c r="N24" s="27" t="str">
        <f t="shared" si="3"/>
        <v>4</v>
      </c>
      <c r="O24" s="27" t="b">
        <f t="shared" si="4"/>
        <v>0</v>
      </c>
      <c r="P24" s="26">
        <f t="shared" si="0"/>
        <v>0</v>
      </c>
      <c r="Q24" s="26" t="str">
        <f>IF(AND(O24,P24),MAX($Q$11:Q23)+1,"")</f>
        <v/>
      </c>
      <c r="S24" s="28" t="b">
        <f t="shared" si="5"/>
        <v>0</v>
      </c>
      <c r="T24" s="28">
        <f t="shared" si="6"/>
        <v>1</v>
      </c>
      <c r="U24" s="28" t="str">
        <f>IF(AND(S24,T24),MAX($U$11:U23)+1,"")</f>
        <v/>
      </c>
    </row>
    <row r="25" spans="1:21" x14ac:dyDescent="0.25">
      <c r="A25" s="11">
        <f t="shared" si="1"/>
        <v>14</v>
      </c>
      <c r="B25" s="18">
        <v>4</v>
      </c>
      <c r="C25" s="18" t="s">
        <v>82</v>
      </c>
      <c r="D25" s="18" t="s">
        <v>73</v>
      </c>
      <c r="E25" s="18" t="s">
        <v>33</v>
      </c>
      <c r="F25" s="12">
        <v>37028</v>
      </c>
      <c r="G25" s="12">
        <v>38560</v>
      </c>
      <c r="I25" s="13">
        <v>0</v>
      </c>
      <c r="J25" s="20">
        <v>0.3</v>
      </c>
      <c r="K25" s="13">
        <v>0</v>
      </c>
      <c r="L25" s="13">
        <f t="shared" si="2"/>
        <v>0</v>
      </c>
      <c r="M25" s="18" t="s">
        <v>121</v>
      </c>
      <c r="N25" s="27" t="str">
        <f t="shared" si="3"/>
        <v>4</v>
      </c>
      <c r="O25" s="27" t="b">
        <f t="shared" si="4"/>
        <v>0</v>
      </c>
      <c r="P25" s="26">
        <f t="shared" si="0"/>
        <v>0</v>
      </c>
      <c r="Q25" s="26" t="str">
        <f>IF(AND(O25,P25),MAX($Q$11:Q24)+1,"")</f>
        <v/>
      </c>
      <c r="S25" s="28" t="b">
        <f t="shared" si="5"/>
        <v>0</v>
      </c>
      <c r="T25" s="28">
        <f t="shared" si="6"/>
        <v>1</v>
      </c>
      <c r="U25" s="28" t="str">
        <f>IF(AND(S25,T25),MAX($U$11:U24)+1,"")</f>
        <v/>
      </c>
    </row>
    <row r="26" spans="1:21" x14ac:dyDescent="0.25">
      <c r="A26" s="11">
        <f t="shared" si="1"/>
        <v>15</v>
      </c>
      <c r="B26" s="18">
        <v>4</v>
      </c>
      <c r="C26" s="18" t="s">
        <v>83</v>
      </c>
      <c r="D26" s="18" t="s">
        <v>39</v>
      </c>
      <c r="E26" s="18" t="s">
        <v>33</v>
      </c>
      <c r="F26" s="12">
        <v>37088</v>
      </c>
      <c r="G26" s="19"/>
      <c r="I26" s="13">
        <v>4412.6000000000004</v>
      </c>
      <c r="J26" s="20">
        <v>0.3</v>
      </c>
      <c r="K26" s="13">
        <v>4412.6000000000004</v>
      </c>
      <c r="L26" s="13">
        <f t="shared" si="2"/>
        <v>0</v>
      </c>
      <c r="M26" s="18" t="s">
        <v>118</v>
      </c>
      <c r="N26" s="27" t="str">
        <f t="shared" si="3"/>
        <v>4</v>
      </c>
      <c r="O26" s="27" t="b">
        <f t="shared" si="4"/>
        <v>0</v>
      </c>
      <c r="P26" s="26">
        <f t="shared" si="0"/>
        <v>0</v>
      </c>
      <c r="Q26" s="26" t="str">
        <f>IF(AND(O26,P26),MAX($Q$11:Q25)+1,"")</f>
        <v/>
      </c>
      <c r="S26" s="28" t="b">
        <f t="shared" si="5"/>
        <v>0</v>
      </c>
      <c r="T26" s="28">
        <f t="shared" si="6"/>
        <v>1</v>
      </c>
      <c r="U26" s="28" t="str">
        <f>IF(AND(S26,T26),MAX($U$11:U25)+1,"")</f>
        <v/>
      </c>
    </row>
    <row r="27" spans="1:21" x14ac:dyDescent="0.25">
      <c r="A27" s="11">
        <f t="shared" si="1"/>
        <v>16</v>
      </c>
      <c r="B27" s="18">
        <v>4</v>
      </c>
      <c r="C27" s="18" t="s">
        <v>84</v>
      </c>
      <c r="D27" s="18" t="s">
        <v>39</v>
      </c>
      <c r="E27" s="18" t="s">
        <v>33</v>
      </c>
      <c r="F27" s="12">
        <v>37834</v>
      </c>
      <c r="G27" s="12">
        <v>38747</v>
      </c>
      <c r="I27" s="13">
        <v>0</v>
      </c>
      <c r="J27" s="20">
        <v>0.3</v>
      </c>
      <c r="K27" s="13">
        <v>0</v>
      </c>
      <c r="L27" s="13">
        <f t="shared" si="2"/>
        <v>0</v>
      </c>
      <c r="M27" s="18" t="s">
        <v>120</v>
      </c>
      <c r="N27" s="27" t="str">
        <f t="shared" si="3"/>
        <v>4</v>
      </c>
      <c r="O27" s="27" t="b">
        <f t="shared" si="4"/>
        <v>0</v>
      </c>
      <c r="P27" s="26">
        <f t="shared" si="0"/>
        <v>0</v>
      </c>
      <c r="Q27" s="26" t="str">
        <f>IF(AND(O27,P27),MAX($Q$11:Q26)+1,"")</f>
        <v/>
      </c>
      <c r="S27" s="28" t="b">
        <f t="shared" si="5"/>
        <v>0</v>
      </c>
      <c r="T27" s="28">
        <f t="shared" si="6"/>
        <v>1</v>
      </c>
      <c r="U27" s="28" t="str">
        <f>IF(AND(S27,T27),MAX($U$11:U26)+1,"")</f>
        <v/>
      </c>
    </row>
    <row r="28" spans="1:21" x14ac:dyDescent="0.25">
      <c r="A28" s="11">
        <f t="shared" si="1"/>
        <v>17</v>
      </c>
      <c r="B28" s="18">
        <v>4</v>
      </c>
      <c r="C28" s="18" t="s">
        <v>85</v>
      </c>
      <c r="D28" s="18" t="s">
        <v>39</v>
      </c>
      <c r="E28" s="18" t="s">
        <v>33</v>
      </c>
      <c r="F28" s="12">
        <v>37088</v>
      </c>
      <c r="G28" s="12">
        <v>38511</v>
      </c>
      <c r="I28" s="13">
        <v>0</v>
      </c>
      <c r="J28" s="20">
        <v>0.3</v>
      </c>
      <c r="K28" s="13">
        <v>0</v>
      </c>
      <c r="L28" s="13">
        <f t="shared" si="2"/>
        <v>0</v>
      </c>
      <c r="M28" s="18" t="s">
        <v>119</v>
      </c>
      <c r="N28" s="27" t="str">
        <f t="shared" si="3"/>
        <v>4</v>
      </c>
      <c r="O28" s="27" t="b">
        <f t="shared" si="4"/>
        <v>0</v>
      </c>
      <c r="P28" s="26">
        <f t="shared" si="0"/>
        <v>0</v>
      </c>
      <c r="Q28" s="26" t="str">
        <f>IF(AND(O28,P28),MAX($Q$11:Q27)+1,"")</f>
        <v/>
      </c>
      <c r="S28" s="28" t="b">
        <f t="shared" si="5"/>
        <v>0</v>
      </c>
      <c r="T28" s="28">
        <f t="shared" si="6"/>
        <v>1</v>
      </c>
      <c r="U28" s="28" t="str">
        <f>IF(AND(S28,T28),MAX($U$11:U27)+1,"")</f>
        <v/>
      </c>
    </row>
    <row r="29" spans="1:21" x14ac:dyDescent="0.25">
      <c r="A29" s="11">
        <f t="shared" si="1"/>
        <v>18</v>
      </c>
      <c r="B29" s="18">
        <v>4</v>
      </c>
      <c r="C29" s="18" t="s">
        <v>86</v>
      </c>
      <c r="D29" s="18" t="s">
        <v>40</v>
      </c>
      <c r="E29" s="18" t="s">
        <v>33</v>
      </c>
      <c r="F29" s="12">
        <v>37088</v>
      </c>
      <c r="G29" s="19"/>
      <c r="I29" s="13">
        <v>5913.2</v>
      </c>
      <c r="J29" s="20">
        <v>0.3</v>
      </c>
      <c r="K29" s="13">
        <v>5913.2</v>
      </c>
      <c r="L29" s="13">
        <f t="shared" si="2"/>
        <v>0</v>
      </c>
      <c r="M29" s="18" t="s">
        <v>119</v>
      </c>
      <c r="N29" s="27" t="str">
        <f t="shared" si="3"/>
        <v>4</v>
      </c>
      <c r="O29" s="27" t="b">
        <f t="shared" si="4"/>
        <v>0</v>
      </c>
      <c r="P29" s="26">
        <f t="shared" si="0"/>
        <v>0</v>
      </c>
      <c r="Q29" s="26" t="str">
        <f>IF(AND(O29,P29),MAX($Q$11:Q28)+1,"")</f>
        <v/>
      </c>
      <c r="S29" s="28" t="b">
        <f t="shared" si="5"/>
        <v>0</v>
      </c>
      <c r="T29" s="28">
        <f t="shared" si="6"/>
        <v>1</v>
      </c>
      <c r="U29" s="28" t="str">
        <f>IF(AND(S29,T29),MAX($U$11:U28)+1,"")</f>
        <v/>
      </c>
    </row>
    <row r="30" spans="1:21" x14ac:dyDescent="0.25">
      <c r="A30" s="11">
        <f t="shared" si="1"/>
        <v>19</v>
      </c>
      <c r="B30" s="18">
        <v>4</v>
      </c>
      <c r="C30" s="18" t="s">
        <v>87</v>
      </c>
      <c r="D30" s="18" t="s">
        <v>40</v>
      </c>
      <c r="E30" s="18" t="s">
        <v>33</v>
      </c>
      <c r="F30" s="12">
        <v>37088</v>
      </c>
      <c r="G30" s="19"/>
      <c r="I30" s="13">
        <v>4412.6000000000004</v>
      </c>
      <c r="J30" s="20">
        <v>0.3</v>
      </c>
      <c r="K30" s="13">
        <v>4412.6000000000004</v>
      </c>
      <c r="L30" s="13">
        <f t="shared" si="2"/>
        <v>0</v>
      </c>
      <c r="M30" s="18" t="s">
        <v>122</v>
      </c>
      <c r="N30" s="27" t="str">
        <f t="shared" si="3"/>
        <v>4</v>
      </c>
      <c r="O30" s="27" t="b">
        <f t="shared" si="4"/>
        <v>0</v>
      </c>
      <c r="P30" s="26">
        <f t="shared" si="0"/>
        <v>0</v>
      </c>
      <c r="Q30" s="26" t="str">
        <f>IF(AND(O30,P30),MAX($Q$11:Q29)+1,"")</f>
        <v/>
      </c>
      <c r="S30" s="28" t="b">
        <f t="shared" si="5"/>
        <v>0</v>
      </c>
      <c r="T30" s="28">
        <f t="shared" si="6"/>
        <v>1</v>
      </c>
      <c r="U30" s="28" t="str">
        <f>IF(AND(S30,T30),MAX($U$11:U29)+1,"")</f>
        <v/>
      </c>
    </row>
    <row r="31" spans="1:21" x14ac:dyDescent="0.25">
      <c r="A31" s="11">
        <f t="shared" si="1"/>
        <v>20</v>
      </c>
      <c r="B31" s="18">
        <v>4</v>
      </c>
      <c r="C31" s="18" t="s">
        <v>88</v>
      </c>
      <c r="D31" s="18" t="s">
        <v>40</v>
      </c>
      <c r="E31" s="18" t="s">
        <v>33</v>
      </c>
      <c r="F31" s="12">
        <v>37088</v>
      </c>
      <c r="G31" s="12">
        <v>38747</v>
      </c>
      <c r="I31" s="13">
        <v>0</v>
      </c>
      <c r="J31" s="20">
        <v>0.3</v>
      </c>
      <c r="K31" s="13">
        <v>0</v>
      </c>
      <c r="L31" s="13">
        <f t="shared" si="2"/>
        <v>0</v>
      </c>
      <c r="M31" s="18" t="s">
        <v>119</v>
      </c>
      <c r="N31" s="27" t="str">
        <f t="shared" si="3"/>
        <v>4</v>
      </c>
      <c r="O31" s="27" t="b">
        <f t="shared" si="4"/>
        <v>0</v>
      </c>
      <c r="P31" s="26">
        <f t="shared" si="0"/>
        <v>0</v>
      </c>
      <c r="Q31" s="26" t="str">
        <f>IF(AND(O31,P31),MAX($Q$11:Q30)+1,"")</f>
        <v/>
      </c>
      <c r="S31" s="28" t="b">
        <f t="shared" si="5"/>
        <v>0</v>
      </c>
      <c r="T31" s="28">
        <f t="shared" si="6"/>
        <v>1</v>
      </c>
      <c r="U31" s="28" t="str">
        <f>IF(AND(S31,T31),MAX($U$11:U30)+1,"")</f>
        <v/>
      </c>
    </row>
    <row r="32" spans="1:21" x14ac:dyDescent="0.25">
      <c r="A32" s="11">
        <f t="shared" si="1"/>
        <v>21</v>
      </c>
      <c r="B32" s="18">
        <v>4</v>
      </c>
      <c r="C32" s="18" t="s">
        <v>89</v>
      </c>
      <c r="D32" s="18" t="s">
        <v>40</v>
      </c>
      <c r="E32" s="18" t="s">
        <v>33</v>
      </c>
      <c r="F32" s="12">
        <v>37088</v>
      </c>
      <c r="G32" s="12">
        <v>38331</v>
      </c>
      <c r="I32" s="13">
        <v>0</v>
      </c>
      <c r="J32" s="20">
        <v>0.3</v>
      </c>
      <c r="K32" s="13">
        <v>0</v>
      </c>
      <c r="L32" s="13">
        <f t="shared" si="2"/>
        <v>0</v>
      </c>
      <c r="M32" s="18" t="s">
        <v>123</v>
      </c>
      <c r="N32" s="27" t="str">
        <f t="shared" si="3"/>
        <v>4</v>
      </c>
      <c r="O32" s="27" t="b">
        <f t="shared" si="4"/>
        <v>0</v>
      </c>
      <c r="P32" s="26">
        <f t="shared" si="0"/>
        <v>0</v>
      </c>
      <c r="Q32" s="26" t="str">
        <f>IF(AND(O32,P32),MAX($Q$11:Q31)+1,"")</f>
        <v/>
      </c>
      <c r="S32" s="28" t="b">
        <f t="shared" si="5"/>
        <v>0</v>
      </c>
      <c r="T32" s="28">
        <f t="shared" si="6"/>
        <v>1</v>
      </c>
      <c r="U32" s="28" t="str">
        <f>IF(AND(S32,T32),MAX($U$11:U31)+1,"")</f>
        <v/>
      </c>
    </row>
    <row r="33" spans="1:21" x14ac:dyDescent="0.25">
      <c r="A33" s="11">
        <f t="shared" si="1"/>
        <v>22</v>
      </c>
      <c r="B33" s="18">
        <v>4</v>
      </c>
      <c r="C33" s="18" t="s">
        <v>90</v>
      </c>
      <c r="D33" s="18" t="s">
        <v>41</v>
      </c>
      <c r="E33" s="18" t="s">
        <v>33</v>
      </c>
      <c r="F33" s="12">
        <v>37834</v>
      </c>
      <c r="G33" s="12">
        <v>40177</v>
      </c>
      <c r="I33" s="13">
        <v>0</v>
      </c>
      <c r="J33" s="20">
        <v>0.3</v>
      </c>
      <c r="K33" s="13">
        <v>0</v>
      </c>
      <c r="L33" s="13">
        <f t="shared" si="2"/>
        <v>0</v>
      </c>
      <c r="M33" s="18" t="s">
        <v>120</v>
      </c>
      <c r="N33" s="27" t="str">
        <f t="shared" si="3"/>
        <v>4</v>
      </c>
      <c r="O33" s="27" t="b">
        <f t="shared" si="4"/>
        <v>0</v>
      </c>
      <c r="P33" s="26">
        <f t="shared" si="0"/>
        <v>0</v>
      </c>
      <c r="Q33" s="26" t="str">
        <f>IF(AND(O33,P33),MAX($Q$11:Q32)+1,"")</f>
        <v/>
      </c>
      <c r="S33" s="28" t="b">
        <f t="shared" si="5"/>
        <v>0</v>
      </c>
      <c r="T33" s="28">
        <f t="shared" si="6"/>
        <v>1</v>
      </c>
      <c r="U33" s="28" t="str">
        <f>IF(AND(S33,T33),MAX($U$11:U32)+1,"")</f>
        <v/>
      </c>
    </row>
    <row r="34" spans="1:21" x14ac:dyDescent="0.25">
      <c r="A34" s="11">
        <f t="shared" si="1"/>
        <v>23</v>
      </c>
      <c r="B34" s="18">
        <v>6</v>
      </c>
      <c r="C34" s="18" t="s">
        <v>91</v>
      </c>
      <c r="D34" s="18" t="s">
        <v>50</v>
      </c>
      <c r="E34" s="18" t="s">
        <v>51</v>
      </c>
      <c r="F34" s="12">
        <v>36300</v>
      </c>
      <c r="G34" s="12">
        <v>40235</v>
      </c>
      <c r="I34" s="13">
        <v>38803.15</v>
      </c>
      <c r="J34" s="20">
        <v>8.5000000000000006E-2</v>
      </c>
      <c r="K34" s="13">
        <v>29485.81</v>
      </c>
      <c r="L34" s="13">
        <f t="shared" si="2"/>
        <v>9317.34</v>
      </c>
      <c r="M34" s="18" t="s">
        <v>117</v>
      </c>
      <c r="N34" s="27" t="str">
        <f t="shared" si="3"/>
        <v>6</v>
      </c>
      <c r="O34" s="27" t="b">
        <f t="shared" si="4"/>
        <v>1</v>
      </c>
      <c r="P34" s="26">
        <f t="shared" si="0"/>
        <v>1</v>
      </c>
      <c r="Q34" s="26">
        <f>IF(AND(O34,P34),MAX($Q$11:Q33)+1,"")</f>
        <v>1</v>
      </c>
      <c r="S34" s="28" t="b">
        <f t="shared" si="5"/>
        <v>1</v>
      </c>
      <c r="T34" s="28">
        <f t="shared" si="6"/>
        <v>1</v>
      </c>
      <c r="U34" s="28">
        <f>IF(AND(S34,T34),MAX($U$11:U33)+1,"")</f>
        <v>4</v>
      </c>
    </row>
    <row r="35" spans="1:21" x14ac:dyDescent="0.25">
      <c r="A35" s="11">
        <f t="shared" si="1"/>
        <v>24</v>
      </c>
      <c r="B35" s="18">
        <v>6</v>
      </c>
      <c r="C35" s="18" t="s">
        <v>92</v>
      </c>
      <c r="D35" s="18" t="s">
        <v>52</v>
      </c>
      <c r="E35" s="18" t="s">
        <v>53</v>
      </c>
      <c r="F35" s="12">
        <v>36978</v>
      </c>
      <c r="G35" s="19"/>
      <c r="I35" s="13">
        <v>81988</v>
      </c>
      <c r="J35" s="20">
        <v>0.18</v>
      </c>
      <c r="K35" s="13">
        <v>81988</v>
      </c>
      <c r="L35" s="13">
        <f t="shared" si="2"/>
        <v>0</v>
      </c>
      <c r="M35" s="18" t="s">
        <v>119</v>
      </c>
      <c r="N35" s="27" t="str">
        <f t="shared" si="3"/>
        <v>6</v>
      </c>
      <c r="O35" s="27" t="b">
        <f t="shared" si="4"/>
        <v>0</v>
      </c>
      <c r="P35" s="26">
        <f t="shared" si="0"/>
        <v>1</v>
      </c>
      <c r="Q35" s="26" t="str">
        <f>IF(AND(O35,P35),MAX($Q$11:Q34)+1,"")</f>
        <v/>
      </c>
      <c r="S35" s="28" t="b">
        <f t="shared" si="5"/>
        <v>0</v>
      </c>
      <c r="T35" s="28">
        <f t="shared" si="6"/>
        <v>1</v>
      </c>
      <c r="U35" s="28" t="str">
        <f>IF(AND(S35,T35),MAX($U$11:U34)+1,"")</f>
        <v/>
      </c>
    </row>
    <row r="36" spans="1:21" x14ac:dyDescent="0.25">
      <c r="A36" s="11">
        <f t="shared" si="1"/>
        <v>25</v>
      </c>
      <c r="B36" s="18">
        <v>6</v>
      </c>
      <c r="C36" s="18" t="s">
        <v>94</v>
      </c>
      <c r="D36" s="18" t="s">
        <v>93</v>
      </c>
      <c r="E36" s="18" t="s">
        <v>54</v>
      </c>
      <c r="F36" s="12">
        <v>38382</v>
      </c>
      <c r="G36" s="19"/>
      <c r="I36" s="13">
        <v>15966.92</v>
      </c>
      <c r="J36" s="20">
        <v>0.1</v>
      </c>
      <c r="K36" s="13">
        <v>7850.39</v>
      </c>
      <c r="L36" s="13">
        <f t="shared" si="2"/>
        <v>8116.53</v>
      </c>
      <c r="M36" s="18" t="s">
        <v>119</v>
      </c>
      <c r="N36" s="27" t="str">
        <f t="shared" si="3"/>
        <v>6</v>
      </c>
      <c r="O36" s="27" t="b">
        <f t="shared" si="4"/>
        <v>1</v>
      </c>
      <c r="P36" s="26">
        <f t="shared" si="0"/>
        <v>1</v>
      </c>
      <c r="Q36" s="26">
        <f>IF(AND(O36,P36),MAX($Q$11:Q35)+1,"")</f>
        <v>2</v>
      </c>
      <c r="S36" s="28" t="b">
        <f t="shared" si="5"/>
        <v>1</v>
      </c>
      <c r="T36" s="28">
        <f t="shared" si="6"/>
        <v>1</v>
      </c>
      <c r="U36" s="28">
        <f>IF(AND(S36,T36),MAX($U$11:U35)+1,"")</f>
        <v>5</v>
      </c>
    </row>
    <row r="37" spans="1:21" x14ac:dyDescent="0.25">
      <c r="A37" s="11">
        <f t="shared" si="1"/>
        <v>26</v>
      </c>
      <c r="B37" s="18">
        <v>6</v>
      </c>
      <c r="C37" s="18" t="s">
        <v>95</v>
      </c>
      <c r="D37" s="18" t="s">
        <v>46</v>
      </c>
      <c r="E37" s="18" t="s">
        <v>47</v>
      </c>
      <c r="F37" s="12">
        <v>38714</v>
      </c>
      <c r="G37" s="19"/>
      <c r="I37" s="13">
        <v>123219.8</v>
      </c>
      <c r="J37" s="20">
        <v>0.1</v>
      </c>
      <c r="K37" s="13">
        <v>44258.82</v>
      </c>
      <c r="L37" s="13">
        <f t="shared" si="2"/>
        <v>78960.98000000001</v>
      </c>
      <c r="M37" s="18" t="s">
        <v>117</v>
      </c>
      <c r="N37" s="27" t="str">
        <f t="shared" si="3"/>
        <v>6</v>
      </c>
      <c r="O37" s="27" t="b">
        <f t="shared" si="4"/>
        <v>1</v>
      </c>
      <c r="P37" s="26">
        <f t="shared" si="0"/>
        <v>1</v>
      </c>
      <c r="Q37" s="26">
        <f>IF(AND(O37,P37),MAX($Q$11:Q36)+1,"")</f>
        <v>3</v>
      </c>
      <c r="S37" s="28" t="b">
        <f t="shared" si="5"/>
        <v>1</v>
      </c>
      <c r="T37" s="28">
        <f t="shared" si="6"/>
        <v>1</v>
      </c>
      <c r="U37" s="28">
        <f>IF(AND(S37,T37),MAX($U$11:U36)+1,"")</f>
        <v>6</v>
      </c>
    </row>
    <row r="38" spans="1:21" x14ac:dyDescent="0.25">
      <c r="A38" s="11">
        <f t="shared" si="1"/>
        <v>27</v>
      </c>
      <c r="B38" s="18">
        <v>6</v>
      </c>
      <c r="C38" s="18" t="s">
        <v>96</v>
      </c>
      <c r="D38" s="18" t="s">
        <v>55</v>
      </c>
      <c r="E38" s="18" t="s">
        <v>47</v>
      </c>
      <c r="F38" s="12">
        <v>39658</v>
      </c>
      <c r="G38" s="19"/>
      <c r="I38" s="13">
        <v>6870</v>
      </c>
      <c r="J38" s="20">
        <v>0.1</v>
      </c>
      <c r="K38" s="13">
        <v>973.25</v>
      </c>
      <c r="L38" s="13">
        <f t="shared" si="2"/>
        <v>5896.75</v>
      </c>
      <c r="M38" s="18" t="s">
        <v>117</v>
      </c>
      <c r="N38" s="27" t="str">
        <f t="shared" si="3"/>
        <v>6</v>
      </c>
      <c r="O38" s="27" t="b">
        <f t="shared" si="4"/>
        <v>1</v>
      </c>
      <c r="P38" s="26">
        <f t="shared" si="0"/>
        <v>1</v>
      </c>
      <c r="Q38" s="26">
        <f>IF(AND(O38,P38),MAX($Q$11:Q37)+1,"")</f>
        <v>4</v>
      </c>
      <c r="S38" s="28" t="b">
        <f t="shared" si="5"/>
        <v>1</v>
      </c>
      <c r="T38" s="28">
        <f t="shared" si="6"/>
        <v>1</v>
      </c>
      <c r="U38" s="28">
        <f>IF(AND(S38,T38),MAX($U$11:U37)+1,"")</f>
        <v>7</v>
      </c>
    </row>
    <row r="39" spans="1:21" x14ac:dyDescent="0.25">
      <c r="A39" s="11">
        <f t="shared" si="1"/>
        <v>28</v>
      </c>
      <c r="B39" s="18">
        <v>6</v>
      </c>
      <c r="C39" s="18" t="s">
        <v>97</v>
      </c>
      <c r="D39" s="18" t="s">
        <v>55</v>
      </c>
      <c r="E39" s="18" t="s">
        <v>47</v>
      </c>
      <c r="F39" s="12">
        <v>39688</v>
      </c>
      <c r="G39" s="19"/>
      <c r="I39" s="13">
        <v>6590</v>
      </c>
      <c r="J39" s="20">
        <v>0.1</v>
      </c>
      <c r="K39" s="13">
        <v>878.67</v>
      </c>
      <c r="L39" s="13">
        <f t="shared" si="2"/>
        <v>5711.33</v>
      </c>
      <c r="M39" s="18" t="s">
        <v>117</v>
      </c>
      <c r="N39" s="27" t="str">
        <f t="shared" si="3"/>
        <v>6</v>
      </c>
      <c r="O39" s="27" t="b">
        <f t="shared" si="4"/>
        <v>1</v>
      </c>
      <c r="P39" s="26">
        <f t="shared" si="0"/>
        <v>1</v>
      </c>
      <c r="Q39" s="26">
        <f>IF(AND(O39,P39),MAX($Q$11:Q38)+1,"")</f>
        <v>5</v>
      </c>
      <c r="S39" s="28" t="b">
        <f t="shared" si="5"/>
        <v>1</v>
      </c>
      <c r="T39" s="28">
        <f t="shared" si="6"/>
        <v>1</v>
      </c>
      <c r="U39" s="28">
        <f>IF(AND(S39,T39),MAX($U$11:U38)+1,"")</f>
        <v>8</v>
      </c>
    </row>
    <row r="40" spans="1:21" x14ac:dyDescent="0.25">
      <c r="A40" s="11">
        <f t="shared" si="1"/>
        <v>29</v>
      </c>
      <c r="B40" s="18">
        <v>6</v>
      </c>
      <c r="C40" s="18" t="s">
        <v>98</v>
      </c>
      <c r="D40" s="18" t="s">
        <v>56</v>
      </c>
      <c r="E40" s="18" t="s">
        <v>54</v>
      </c>
      <c r="F40" s="12">
        <v>39752</v>
      </c>
      <c r="G40" s="19"/>
      <c r="I40" s="13">
        <v>6045</v>
      </c>
      <c r="J40" s="20">
        <v>0.2</v>
      </c>
      <c r="K40" s="13">
        <v>1410.5</v>
      </c>
      <c r="L40" s="13">
        <f t="shared" si="2"/>
        <v>4634.5</v>
      </c>
      <c r="M40" s="18" t="s">
        <v>119</v>
      </c>
      <c r="N40" s="27" t="str">
        <f t="shared" si="3"/>
        <v>6</v>
      </c>
      <c r="O40" s="27" t="b">
        <f t="shared" si="4"/>
        <v>1</v>
      </c>
      <c r="P40" s="26">
        <f t="shared" si="0"/>
        <v>1</v>
      </c>
      <c r="Q40" s="26">
        <f>IF(AND(O40,P40),MAX($Q$11:Q39)+1,"")</f>
        <v>6</v>
      </c>
      <c r="S40" s="28" t="b">
        <f t="shared" si="5"/>
        <v>1</v>
      </c>
      <c r="T40" s="28">
        <f t="shared" si="6"/>
        <v>1</v>
      </c>
      <c r="U40" s="28">
        <f>IF(AND(S40,T40),MAX($U$11:U39)+1,"")</f>
        <v>9</v>
      </c>
    </row>
    <row r="41" spans="1:21" x14ac:dyDescent="0.25">
      <c r="A41" s="11">
        <f t="shared" si="1"/>
        <v>30</v>
      </c>
      <c r="B41" s="18">
        <v>7</v>
      </c>
      <c r="C41" s="18" t="s">
        <v>99</v>
      </c>
      <c r="D41" s="18" t="s">
        <v>57</v>
      </c>
      <c r="E41" s="18" t="s">
        <v>58</v>
      </c>
      <c r="F41" s="12">
        <v>36342</v>
      </c>
      <c r="G41" s="12">
        <v>37894</v>
      </c>
      <c r="I41" s="13">
        <v>0</v>
      </c>
      <c r="J41" s="20">
        <v>0.2</v>
      </c>
      <c r="K41" s="13">
        <v>0</v>
      </c>
      <c r="L41" s="13">
        <f t="shared" si="2"/>
        <v>0</v>
      </c>
      <c r="M41" s="18" t="s">
        <v>124</v>
      </c>
      <c r="N41" s="27" t="str">
        <f t="shared" si="3"/>
        <v>7</v>
      </c>
      <c r="O41" s="27" t="b">
        <f t="shared" si="4"/>
        <v>0</v>
      </c>
      <c r="P41" s="26">
        <f t="shared" si="0"/>
        <v>0</v>
      </c>
      <c r="Q41" s="26" t="str">
        <f>IF(AND(O41,P41),MAX($Q$11:Q40)+1,"")</f>
        <v/>
      </c>
      <c r="S41" s="28" t="b">
        <f t="shared" si="5"/>
        <v>0</v>
      </c>
      <c r="T41" s="28">
        <f t="shared" si="6"/>
        <v>1</v>
      </c>
      <c r="U41" s="28" t="str">
        <f>IF(AND(S41,T41),MAX($U$11:U40)+1,"")</f>
        <v/>
      </c>
    </row>
    <row r="42" spans="1:21" x14ac:dyDescent="0.25">
      <c r="A42" s="11">
        <f t="shared" si="1"/>
        <v>31</v>
      </c>
      <c r="B42" s="18">
        <v>7</v>
      </c>
      <c r="C42" s="18" t="s">
        <v>100</v>
      </c>
      <c r="D42" s="18" t="s">
        <v>59</v>
      </c>
      <c r="E42" s="18" t="s">
        <v>58</v>
      </c>
      <c r="F42" s="12">
        <v>37561</v>
      </c>
      <c r="G42" s="12">
        <v>38168</v>
      </c>
      <c r="I42" s="13">
        <v>0</v>
      </c>
      <c r="J42" s="20">
        <v>0</v>
      </c>
      <c r="K42" s="13">
        <v>0</v>
      </c>
      <c r="L42" s="13">
        <f t="shared" si="2"/>
        <v>0</v>
      </c>
      <c r="M42" s="18" t="s">
        <v>120</v>
      </c>
      <c r="N42" s="27" t="str">
        <f t="shared" si="3"/>
        <v>7</v>
      </c>
      <c r="O42" s="27" t="b">
        <f t="shared" si="4"/>
        <v>0</v>
      </c>
      <c r="P42" s="26">
        <f t="shared" si="0"/>
        <v>0</v>
      </c>
      <c r="Q42" s="26" t="str">
        <f>IF(AND(O42,P42),MAX($Q$11:Q41)+1,"")</f>
        <v/>
      </c>
      <c r="S42" s="28" t="b">
        <f t="shared" si="5"/>
        <v>0</v>
      </c>
      <c r="T42" s="28">
        <f t="shared" si="6"/>
        <v>1</v>
      </c>
      <c r="U42" s="28" t="str">
        <f>IF(AND(S42,T42),MAX($U$11:U41)+1,"")</f>
        <v/>
      </c>
    </row>
    <row r="43" spans="1:21" x14ac:dyDescent="0.25">
      <c r="A43" s="11">
        <f t="shared" si="1"/>
        <v>32</v>
      </c>
      <c r="B43" s="18">
        <v>8</v>
      </c>
      <c r="C43" s="18" t="s">
        <v>101</v>
      </c>
      <c r="D43" s="18" t="s">
        <v>68</v>
      </c>
      <c r="E43" s="18" t="s">
        <v>65</v>
      </c>
      <c r="F43" s="12">
        <v>36342</v>
      </c>
      <c r="G43" s="12">
        <v>40381</v>
      </c>
      <c r="I43" s="13">
        <v>8800</v>
      </c>
      <c r="J43" s="20">
        <v>0.2</v>
      </c>
      <c r="K43" s="13">
        <v>8800</v>
      </c>
      <c r="L43" s="13">
        <f t="shared" si="2"/>
        <v>0</v>
      </c>
      <c r="M43" s="18" t="s">
        <v>119</v>
      </c>
      <c r="N43" s="27" t="str">
        <f t="shared" si="3"/>
        <v>8</v>
      </c>
      <c r="O43" s="27" t="b">
        <f t="shared" si="4"/>
        <v>0</v>
      </c>
      <c r="P43" s="26">
        <f t="shared" si="0"/>
        <v>0</v>
      </c>
      <c r="Q43" s="26" t="str">
        <f>IF(AND(O43,P43),MAX($Q$11:Q42)+1,"")</f>
        <v/>
      </c>
      <c r="S43" s="28" t="b">
        <f t="shared" si="5"/>
        <v>0</v>
      </c>
      <c r="T43" s="28">
        <f t="shared" si="6"/>
        <v>1</v>
      </c>
      <c r="U43" s="28" t="str">
        <f>IF(AND(S43,T43),MAX($U$11:U42)+1,"")</f>
        <v/>
      </c>
    </row>
    <row r="44" spans="1:21" x14ac:dyDescent="0.25">
      <c r="A44" s="11">
        <f t="shared" si="1"/>
        <v>33</v>
      </c>
      <c r="B44" s="18">
        <v>8</v>
      </c>
      <c r="C44" s="18" t="s">
        <v>102</v>
      </c>
      <c r="D44" s="18" t="s">
        <v>69</v>
      </c>
      <c r="E44" s="18" t="s">
        <v>65</v>
      </c>
      <c r="F44" s="12">
        <v>36336</v>
      </c>
      <c r="G44" s="19"/>
      <c r="I44" s="13">
        <v>4905</v>
      </c>
      <c r="J44" s="20">
        <v>0.2</v>
      </c>
      <c r="K44" s="13">
        <v>4905</v>
      </c>
      <c r="L44" s="13">
        <f t="shared" si="2"/>
        <v>0</v>
      </c>
      <c r="M44" s="18" t="s">
        <v>125</v>
      </c>
      <c r="N44" s="27" t="str">
        <f t="shared" si="3"/>
        <v>8</v>
      </c>
      <c r="O44" s="27" t="b">
        <f t="shared" si="4"/>
        <v>0</v>
      </c>
      <c r="P44" s="26">
        <f t="shared" si="0"/>
        <v>0</v>
      </c>
      <c r="Q44" s="26" t="str">
        <f>IF(AND(O44,P44),MAX($Q$11:Q43)+1,"")</f>
        <v/>
      </c>
      <c r="S44" s="28" t="b">
        <f t="shared" si="5"/>
        <v>0</v>
      </c>
      <c r="T44" s="28">
        <f t="shared" si="6"/>
        <v>1</v>
      </c>
      <c r="U44" s="28" t="str">
        <f>IF(AND(S44,T44),MAX($U$11:U43)+1,"")</f>
        <v/>
      </c>
    </row>
    <row r="45" spans="1:21" x14ac:dyDescent="0.25">
      <c r="A45" s="11">
        <f t="shared" si="1"/>
        <v>34</v>
      </c>
      <c r="B45" s="18">
        <v>4</v>
      </c>
      <c r="C45" s="18" t="s">
        <v>103</v>
      </c>
      <c r="D45" s="18" t="s">
        <v>42</v>
      </c>
      <c r="E45" s="18" t="s">
        <v>33</v>
      </c>
      <c r="F45" s="12">
        <v>37210</v>
      </c>
      <c r="G45" s="12">
        <v>39289</v>
      </c>
      <c r="I45" s="13">
        <v>0</v>
      </c>
      <c r="J45" s="20">
        <v>0.3</v>
      </c>
      <c r="K45" s="13">
        <v>0</v>
      </c>
      <c r="L45" s="13">
        <f t="shared" si="2"/>
        <v>0</v>
      </c>
      <c r="M45" s="18" t="s">
        <v>118</v>
      </c>
      <c r="N45" s="27" t="str">
        <f t="shared" si="3"/>
        <v>4</v>
      </c>
      <c r="O45" s="27" t="b">
        <f t="shared" si="4"/>
        <v>0</v>
      </c>
      <c r="P45" s="26">
        <f t="shared" si="0"/>
        <v>0</v>
      </c>
      <c r="Q45" s="26" t="str">
        <f>IF(AND(O45,P45),MAX($Q$11:Q44)+1,"")</f>
        <v/>
      </c>
      <c r="S45" s="28" t="b">
        <f t="shared" si="5"/>
        <v>0</v>
      </c>
      <c r="T45" s="28">
        <f t="shared" si="6"/>
        <v>1</v>
      </c>
      <c r="U45" s="28" t="str">
        <f>IF(AND(S45,T45),MAX($U$11:U44)+1,"")</f>
        <v/>
      </c>
    </row>
    <row r="46" spans="1:21" x14ac:dyDescent="0.25">
      <c r="A46" s="11">
        <f t="shared" si="1"/>
        <v>35</v>
      </c>
      <c r="B46" s="18">
        <v>4</v>
      </c>
      <c r="C46" s="18" t="s">
        <v>104</v>
      </c>
      <c r="D46" s="18" t="s">
        <v>43</v>
      </c>
      <c r="E46" s="18" t="s">
        <v>33</v>
      </c>
      <c r="F46" s="12">
        <v>37255</v>
      </c>
      <c r="G46" s="19"/>
      <c r="I46" s="13">
        <v>2650</v>
      </c>
      <c r="J46" s="20">
        <v>0.3</v>
      </c>
      <c r="K46" s="13">
        <v>2650</v>
      </c>
      <c r="L46" s="13">
        <f t="shared" si="2"/>
        <v>0</v>
      </c>
      <c r="M46" s="18" t="s">
        <v>121</v>
      </c>
      <c r="N46" s="27" t="str">
        <f t="shared" si="3"/>
        <v>4</v>
      </c>
      <c r="O46" s="27" t="b">
        <f t="shared" si="4"/>
        <v>0</v>
      </c>
      <c r="P46" s="26">
        <f t="shared" si="0"/>
        <v>0</v>
      </c>
      <c r="Q46" s="26" t="str">
        <f>IF(AND(O46,P46),MAX($Q$11:Q45)+1,"")</f>
        <v/>
      </c>
      <c r="S46" s="28" t="b">
        <f t="shared" si="5"/>
        <v>0</v>
      </c>
      <c r="T46" s="28">
        <f t="shared" si="6"/>
        <v>1</v>
      </c>
      <c r="U46" s="28" t="str">
        <f>IF(AND(S46,T46),MAX($U$11:U45)+1,"")</f>
        <v/>
      </c>
    </row>
    <row r="47" spans="1:21" x14ac:dyDescent="0.25">
      <c r="A47" s="11">
        <f t="shared" si="1"/>
        <v>36</v>
      </c>
      <c r="B47" s="18">
        <v>4</v>
      </c>
      <c r="C47" s="18" t="s">
        <v>105</v>
      </c>
      <c r="D47" s="18" t="s">
        <v>43</v>
      </c>
      <c r="E47" s="18" t="s">
        <v>33</v>
      </c>
      <c r="F47" s="12">
        <v>37255</v>
      </c>
      <c r="G47" s="19"/>
      <c r="I47" s="13">
        <v>2650</v>
      </c>
      <c r="J47" s="20">
        <v>0.3</v>
      </c>
      <c r="K47" s="13">
        <v>2650</v>
      </c>
      <c r="L47" s="13">
        <f t="shared" si="2"/>
        <v>0</v>
      </c>
      <c r="M47" s="18" t="s">
        <v>125</v>
      </c>
      <c r="N47" s="27" t="str">
        <f t="shared" si="3"/>
        <v>4</v>
      </c>
      <c r="O47" s="27" t="b">
        <f t="shared" si="4"/>
        <v>0</v>
      </c>
      <c r="P47" s="26">
        <f t="shared" si="0"/>
        <v>0</v>
      </c>
      <c r="Q47" s="26" t="str">
        <f>IF(AND(O47,P47),MAX($Q$11:Q46)+1,"")</f>
        <v/>
      </c>
      <c r="S47" s="28" t="b">
        <f t="shared" si="5"/>
        <v>0</v>
      </c>
      <c r="T47" s="28">
        <f t="shared" si="6"/>
        <v>1</v>
      </c>
      <c r="U47" s="28" t="str">
        <f>IF(AND(S47,T47),MAX($U$11:U46)+1,"")</f>
        <v/>
      </c>
    </row>
    <row r="48" spans="1:21" x14ac:dyDescent="0.25">
      <c r="A48" s="11">
        <f t="shared" si="1"/>
        <v>37</v>
      </c>
      <c r="B48" s="18">
        <v>4</v>
      </c>
      <c r="C48" s="18" t="s">
        <v>106</v>
      </c>
      <c r="D48" s="18" t="s">
        <v>43</v>
      </c>
      <c r="E48" s="18" t="s">
        <v>33</v>
      </c>
      <c r="F48" s="12">
        <v>37834</v>
      </c>
      <c r="G48" s="19"/>
      <c r="I48" s="13">
        <v>2650</v>
      </c>
      <c r="J48" s="20">
        <v>0.3</v>
      </c>
      <c r="K48" s="13">
        <v>2650</v>
      </c>
      <c r="L48" s="13">
        <f t="shared" si="2"/>
        <v>0</v>
      </c>
      <c r="M48" s="18" t="s">
        <v>120</v>
      </c>
      <c r="N48" s="27" t="str">
        <f t="shared" si="3"/>
        <v>4</v>
      </c>
      <c r="O48" s="27" t="b">
        <f t="shared" si="4"/>
        <v>0</v>
      </c>
      <c r="P48" s="26">
        <f t="shared" si="0"/>
        <v>0</v>
      </c>
      <c r="Q48" s="26" t="str">
        <f>IF(AND(O48,P48),MAX($Q$11:Q47)+1,"")</f>
        <v/>
      </c>
      <c r="S48" s="28" t="b">
        <f t="shared" si="5"/>
        <v>0</v>
      </c>
      <c r="T48" s="28">
        <f t="shared" si="6"/>
        <v>1</v>
      </c>
      <c r="U48" s="28" t="str">
        <f>IF(AND(S48,T48),MAX($U$11:U47)+1,"")</f>
        <v/>
      </c>
    </row>
    <row r="49" spans="1:21" x14ac:dyDescent="0.25">
      <c r="A49" s="11">
        <f t="shared" si="1"/>
        <v>38</v>
      </c>
      <c r="B49" s="18">
        <v>5</v>
      </c>
      <c r="C49" s="18" t="s">
        <v>107</v>
      </c>
      <c r="D49" s="18" t="s">
        <v>70</v>
      </c>
      <c r="E49" s="18" t="s">
        <v>44</v>
      </c>
      <c r="F49" s="12">
        <v>36342</v>
      </c>
      <c r="G49" s="19"/>
      <c r="I49" s="13">
        <v>9678553.4100000001</v>
      </c>
      <c r="J49" s="20">
        <v>0.1</v>
      </c>
      <c r="K49" s="13">
        <v>9678553.4100000001</v>
      </c>
      <c r="L49" s="13">
        <f t="shared" si="2"/>
        <v>0</v>
      </c>
      <c r="M49" s="18" t="s">
        <v>119</v>
      </c>
      <c r="N49" s="27" t="str">
        <f t="shared" si="3"/>
        <v>5</v>
      </c>
      <c r="O49" s="27" t="b">
        <f t="shared" si="4"/>
        <v>0</v>
      </c>
      <c r="P49" s="26">
        <f t="shared" si="0"/>
        <v>0</v>
      </c>
      <c r="Q49" s="26" t="str">
        <f>IF(AND(O49,P49),MAX($Q$11:Q48)+1,"")</f>
        <v/>
      </c>
      <c r="S49" s="28" t="b">
        <f t="shared" si="5"/>
        <v>0</v>
      </c>
      <c r="T49" s="28">
        <f t="shared" si="6"/>
        <v>1</v>
      </c>
      <c r="U49" s="28" t="str">
        <f>IF(AND(S49,T49),MAX($U$11:U48)+1,"")</f>
        <v/>
      </c>
    </row>
    <row r="50" spans="1:21" x14ac:dyDescent="0.25">
      <c r="A50" s="11">
        <f t="shared" si="1"/>
        <v>39</v>
      </c>
      <c r="B50" s="18">
        <v>5</v>
      </c>
      <c r="C50" s="18" t="s">
        <v>108</v>
      </c>
      <c r="D50" s="18" t="s">
        <v>71</v>
      </c>
      <c r="E50" s="18" t="s">
        <v>45</v>
      </c>
      <c r="F50" s="12">
        <v>36798</v>
      </c>
      <c r="G50" s="19"/>
      <c r="I50" s="13">
        <v>20823</v>
      </c>
      <c r="J50" s="20">
        <v>0.14000000000000001</v>
      </c>
      <c r="K50" s="13">
        <v>20823</v>
      </c>
      <c r="L50" s="13">
        <f t="shared" si="2"/>
        <v>0</v>
      </c>
      <c r="M50" s="18" t="s">
        <v>119</v>
      </c>
      <c r="N50" s="27" t="str">
        <f t="shared" si="3"/>
        <v>5</v>
      </c>
      <c r="O50" s="27" t="b">
        <f t="shared" si="4"/>
        <v>0</v>
      </c>
      <c r="P50" s="26">
        <f t="shared" si="0"/>
        <v>0</v>
      </c>
      <c r="Q50" s="26" t="str">
        <f>IF(AND(O50,P50),MAX($Q$11:Q49)+1,"")</f>
        <v/>
      </c>
      <c r="S50" s="28" t="b">
        <f t="shared" si="5"/>
        <v>0</v>
      </c>
      <c r="T50" s="28">
        <f t="shared" si="6"/>
        <v>1</v>
      </c>
      <c r="U50" s="28" t="str">
        <f>IF(AND(S50,T50),MAX($U$11:U49)+1,"")</f>
        <v/>
      </c>
    </row>
    <row r="51" spans="1:21" x14ac:dyDescent="0.25">
      <c r="A51" s="11">
        <f t="shared" si="1"/>
        <v>40</v>
      </c>
      <c r="B51" s="18">
        <v>6</v>
      </c>
      <c r="C51" s="18" t="s">
        <v>109</v>
      </c>
      <c r="D51" s="18" t="s">
        <v>46</v>
      </c>
      <c r="E51" s="18" t="s">
        <v>47</v>
      </c>
      <c r="F51" s="12">
        <v>36300</v>
      </c>
      <c r="G51" s="19"/>
      <c r="I51" s="13">
        <v>203979.22</v>
      </c>
      <c r="J51" s="20">
        <v>8.5000000000000006E-2</v>
      </c>
      <c r="K51" s="13">
        <v>184833.41</v>
      </c>
      <c r="L51" s="13">
        <f t="shared" si="2"/>
        <v>19145.809999999998</v>
      </c>
      <c r="M51" s="18" t="s">
        <v>117</v>
      </c>
      <c r="N51" s="27" t="str">
        <f t="shared" si="3"/>
        <v>6</v>
      </c>
      <c r="O51" s="27" t="b">
        <f t="shared" si="4"/>
        <v>1</v>
      </c>
      <c r="P51" s="26">
        <f t="shared" si="0"/>
        <v>1</v>
      </c>
      <c r="Q51" s="26">
        <f>IF(AND(O51,P51),MAX($Q$11:Q50)+1,"")</f>
        <v>7</v>
      </c>
      <c r="S51" s="28" t="b">
        <f t="shared" si="5"/>
        <v>1</v>
      </c>
      <c r="T51" s="28">
        <f t="shared" si="6"/>
        <v>1</v>
      </c>
      <c r="U51" s="28">
        <f>IF(AND(S51,T51),MAX($U$11:U50)+1,"")</f>
        <v>10</v>
      </c>
    </row>
    <row r="52" spans="1:21" x14ac:dyDescent="0.25">
      <c r="A52" s="11">
        <f t="shared" si="1"/>
        <v>41</v>
      </c>
      <c r="B52" s="18">
        <v>6</v>
      </c>
      <c r="C52" s="18" t="s">
        <v>110</v>
      </c>
      <c r="D52" s="18" t="s">
        <v>48</v>
      </c>
      <c r="E52" s="18" t="s">
        <v>49</v>
      </c>
      <c r="F52" s="12">
        <v>36300</v>
      </c>
      <c r="G52" s="19"/>
      <c r="I52" s="13">
        <v>257821.47</v>
      </c>
      <c r="J52" s="20">
        <v>8.5000000000000006E-2</v>
      </c>
      <c r="K52" s="13">
        <v>233621.95</v>
      </c>
      <c r="L52" s="13">
        <f t="shared" si="2"/>
        <v>24199.51999999999</v>
      </c>
      <c r="M52" s="18" t="s">
        <v>117</v>
      </c>
      <c r="N52" s="27" t="str">
        <f t="shared" si="3"/>
        <v>6</v>
      </c>
      <c r="O52" s="27" t="b">
        <f t="shared" si="4"/>
        <v>1</v>
      </c>
      <c r="P52" s="26">
        <f t="shared" si="0"/>
        <v>1</v>
      </c>
      <c r="Q52" s="26">
        <f>IF(AND(O52,P52),MAX($Q$11:Q51)+1,"")</f>
        <v>8</v>
      </c>
      <c r="S52" s="28" t="b">
        <f t="shared" si="5"/>
        <v>1</v>
      </c>
      <c r="T52" s="28">
        <f t="shared" si="6"/>
        <v>1</v>
      </c>
      <c r="U52" s="28">
        <f>IF(AND(S52,T52),MAX($U$11:U51)+1,"")</f>
        <v>11</v>
      </c>
    </row>
    <row r="53" spans="1:21" x14ac:dyDescent="0.25">
      <c r="A53" s="11">
        <f t="shared" si="1"/>
        <v>42</v>
      </c>
      <c r="B53" s="18">
        <v>7</v>
      </c>
      <c r="C53" s="18" t="s">
        <v>111</v>
      </c>
      <c r="D53" s="18" t="s">
        <v>62</v>
      </c>
      <c r="E53" s="18" t="s">
        <v>61</v>
      </c>
      <c r="F53" s="12">
        <v>37102</v>
      </c>
      <c r="G53" s="12">
        <v>38867</v>
      </c>
      <c r="I53" s="13">
        <v>0</v>
      </c>
      <c r="J53" s="20">
        <v>0.2</v>
      </c>
      <c r="K53" s="13">
        <v>0</v>
      </c>
      <c r="L53" s="13">
        <f t="shared" si="2"/>
        <v>0</v>
      </c>
      <c r="M53" s="18" t="s">
        <v>123</v>
      </c>
      <c r="N53" s="27" t="str">
        <f t="shared" si="3"/>
        <v>7</v>
      </c>
      <c r="O53" s="27" t="b">
        <f t="shared" si="4"/>
        <v>0</v>
      </c>
      <c r="P53" s="26">
        <f t="shared" si="0"/>
        <v>0</v>
      </c>
      <c r="Q53" s="26" t="str">
        <f>IF(AND(O53,P53),MAX($Q$11:Q52)+1,"")</f>
        <v/>
      </c>
      <c r="S53" s="28" t="b">
        <f t="shared" si="5"/>
        <v>0</v>
      </c>
      <c r="T53" s="28">
        <f t="shared" si="6"/>
        <v>1</v>
      </c>
      <c r="U53" s="28" t="str">
        <f>IF(AND(S53,T53),MAX($U$11:U52)+1,"")</f>
        <v/>
      </c>
    </row>
    <row r="54" spans="1:21" x14ac:dyDescent="0.25">
      <c r="A54" s="11">
        <f t="shared" si="1"/>
        <v>43</v>
      </c>
      <c r="B54" s="18">
        <v>7</v>
      </c>
      <c r="C54" s="18" t="s">
        <v>112</v>
      </c>
      <c r="D54" s="18" t="s">
        <v>63</v>
      </c>
      <c r="E54" s="18" t="s">
        <v>60</v>
      </c>
      <c r="F54" s="12">
        <v>39772</v>
      </c>
      <c r="G54" s="12">
        <v>40079</v>
      </c>
      <c r="I54" s="13">
        <v>0</v>
      </c>
      <c r="J54" s="20">
        <v>0.14000000000000001</v>
      </c>
      <c r="K54" s="13">
        <v>0</v>
      </c>
      <c r="L54" s="13">
        <f t="shared" si="2"/>
        <v>0</v>
      </c>
      <c r="M54" s="18" t="s">
        <v>126</v>
      </c>
      <c r="N54" s="27" t="str">
        <f t="shared" si="3"/>
        <v>7</v>
      </c>
      <c r="O54" s="27" t="b">
        <f t="shared" si="4"/>
        <v>0</v>
      </c>
      <c r="P54" s="26">
        <f t="shared" si="0"/>
        <v>0</v>
      </c>
      <c r="Q54" s="26" t="str">
        <f>IF(AND(O54,P54),MAX($Q$11:Q53)+1,"")</f>
        <v/>
      </c>
      <c r="S54" s="28" t="b">
        <f t="shared" si="5"/>
        <v>0</v>
      </c>
      <c r="T54" s="28">
        <f t="shared" si="6"/>
        <v>1</v>
      </c>
      <c r="U54" s="28" t="str">
        <f>IF(AND(S54,T54),MAX($U$11:U53)+1,"")</f>
        <v/>
      </c>
    </row>
    <row r="55" spans="1:21" x14ac:dyDescent="0.25">
      <c r="A55" s="11">
        <f t="shared" si="1"/>
        <v>44</v>
      </c>
      <c r="B55" s="18">
        <v>7</v>
      </c>
      <c r="C55" s="18" t="s">
        <v>113</v>
      </c>
      <c r="D55" s="18" t="s">
        <v>63</v>
      </c>
      <c r="E55" s="18" t="s">
        <v>60</v>
      </c>
      <c r="F55" s="12">
        <v>39772</v>
      </c>
      <c r="G55" s="19"/>
      <c r="I55" s="13">
        <v>110241.64</v>
      </c>
      <c r="J55" s="20">
        <v>0.14000000000000001</v>
      </c>
      <c r="K55" s="13">
        <v>16719.98</v>
      </c>
      <c r="L55" s="13">
        <f t="shared" si="2"/>
        <v>93521.66</v>
      </c>
      <c r="M55" s="18" t="s">
        <v>126</v>
      </c>
      <c r="N55" s="27" t="str">
        <f t="shared" si="3"/>
        <v>7</v>
      </c>
      <c r="O55" s="27" t="b">
        <f t="shared" si="4"/>
        <v>1</v>
      </c>
      <c r="P55" s="26">
        <f t="shared" si="0"/>
        <v>0</v>
      </c>
      <c r="Q55" s="26" t="str">
        <f>IF(AND(O55,P55),MAX($Q$11:Q54)+1,"")</f>
        <v/>
      </c>
      <c r="S55" s="28" t="b">
        <f t="shared" si="5"/>
        <v>1</v>
      </c>
      <c r="T55" s="28">
        <f t="shared" si="6"/>
        <v>1</v>
      </c>
      <c r="U55" s="28">
        <f>IF(AND(S55,T55),MAX($U$11:U54)+1,"")</f>
        <v>12</v>
      </c>
    </row>
    <row r="56" spans="1:21" x14ac:dyDescent="0.25">
      <c r="A56" s="11">
        <f t="shared" si="1"/>
        <v>45</v>
      </c>
      <c r="B56" s="18">
        <v>7</v>
      </c>
      <c r="C56" s="18" t="s">
        <v>114</v>
      </c>
      <c r="D56" s="18" t="s">
        <v>63</v>
      </c>
      <c r="E56" s="18" t="s">
        <v>60</v>
      </c>
      <c r="F56" s="12">
        <v>39772</v>
      </c>
      <c r="G56" s="19"/>
      <c r="I56" s="13">
        <v>110241.64</v>
      </c>
      <c r="J56" s="20">
        <v>0.14000000000000001</v>
      </c>
      <c r="K56" s="13">
        <v>16719.98</v>
      </c>
      <c r="L56" s="13">
        <f t="shared" si="2"/>
        <v>93521.66</v>
      </c>
      <c r="M56" s="18" t="s">
        <v>126</v>
      </c>
      <c r="N56" s="27" t="str">
        <f t="shared" si="3"/>
        <v>7</v>
      </c>
      <c r="O56" s="27" t="b">
        <f t="shared" si="4"/>
        <v>1</v>
      </c>
      <c r="P56" s="26">
        <f t="shared" si="0"/>
        <v>0</v>
      </c>
      <c r="Q56" s="26" t="str">
        <f>IF(AND(O56,P56),MAX($Q$11:Q55)+1,"")</f>
        <v/>
      </c>
      <c r="S56" s="28" t="b">
        <f t="shared" si="5"/>
        <v>1</v>
      </c>
      <c r="T56" s="28">
        <f t="shared" si="6"/>
        <v>1</v>
      </c>
      <c r="U56" s="28">
        <f>IF(AND(S56,T56),MAX($U$11:U55)+1,"")</f>
        <v>13</v>
      </c>
    </row>
    <row r="57" spans="1:21" x14ac:dyDescent="0.25">
      <c r="A57" s="11">
        <f t="shared" si="1"/>
        <v>46</v>
      </c>
      <c r="B57" s="18">
        <v>8</v>
      </c>
      <c r="C57" s="18" t="s">
        <v>115</v>
      </c>
      <c r="D57" s="18" t="s">
        <v>66</v>
      </c>
      <c r="E57" s="18" t="s">
        <v>65</v>
      </c>
      <c r="F57" s="12">
        <v>36342</v>
      </c>
      <c r="G57" s="19"/>
      <c r="I57" s="13">
        <v>17396.599999999999</v>
      </c>
      <c r="J57" s="20">
        <v>0.2</v>
      </c>
      <c r="K57" s="13">
        <v>17396.599999999999</v>
      </c>
      <c r="L57" s="13">
        <f t="shared" si="2"/>
        <v>0</v>
      </c>
      <c r="M57" s="18" t="s">
        <v>125</v>
      </c>
      <c r="N57" s="27" t="str">
        <f t="shared" si="3"/>
        <v>8</v>
      </c>
      <c r="O57" s="27" t="b">
        <f t="shared" si="4"/>
        <v>0</v>
      </c>
      <c r="P57" s="26">
        <f t="shared" si="0"/>
        <v>0</v>
      </c>
      <c r="Q57" s="26" t="str">
        <f>IF(AND(O57,P57),MAX($Q$11:Q56)+1,"")</f>
        <v/>
      </c>
      <c r="S57" s="28" t="b">
        <f t="shared" si="5"/>
        <v>0</v>
      </c>
      <c r="T57" s="28">
        <f t="shared" si="6"/>
        <v>1</v>
      </c>
      <c r="U57" s="28" t="str">
        <f>IF(AND(S57,T57),MAX($U$11:U56)+1,"")</f>
        <v/>
      </c>
    </row>
    <row r="58" spans="1:21" x14ac:dyDescent="0.25">
      <c r="A58" s="11">
        <f t="shared" si="1"/>
        <v>47</v>
      </c>
      <c r="B58" s="18">
        <v>8</v>
      </c>
      <c r="C58" s="18" t="s">
        <v>116</v>
      </c>
      <c r="D58" s="18" t="s">
        <v>67</v>
      </c>
      <c r="E58" s="18" t="s">
        <v>65</v>
      </c>
      <c r="F58" s="12">
        <v>36342</v>
      </c>
      <c r="G58" s="19"/>
      <c r="I58" s="13">
        <v>4920</v>
      </c>
      <c r="J58" s="20">
        <v>0.2</v>
      </c>
      <c r="K58" s="13">
        <v>4920</v>
      </c>
      <c r="L58" s="13">
        <f t="shared" si="2"/>
        <v>0</v>
      </c>
      <c r="M58" s="18" t="s">
        <v>125</v>
      </c>
      <c r="N58" s="27" t="str">
        <f t="shared" si="3"/>
        <v>8</v>
      </c>
      <c r="O58" s="27" t="b">
        <f t="shared" si="4"/>
        <v>0</v>
      </c>
      <c r="P58" s="26">
        <f t="shared" si="0"/>
        <v>0</v>
      </c>
      <c r="Q58" s="26" t="str">
        <f>IF(AND(O58,P58),MAX($Q$11:Q57)+1,"")</f>
        <v/>
      </c>
      <c r="S58" s="28" t="b">
        <f t="shared" si="5"/>
        <v>0</v>
      </c>
      <c r="T58" s="28">
        <f t="shared" si="6"/>
        <v>1</v>
      </c>
      <c r="U58" s="28" t="str">
        <f>IF(AND(S58,T58),MAX($U$11:U57)+1,"")</f>
        <v/>
      </c>
    </row>
    <row r="59" spans="1:21" x14ac:dyDescent="0.25">
      <c r="A59" s="11">
        <f t="shared" si="1"/>
        <v>48</v>
      </c>
      <c r="B59" s="18">
        <v>4</v>
      </c>
      <c r="C59" s="18" t="s">
        <v>127</v>
      </c>
      <c r="D59" s="18" t="s">
        <v>128</v>
      </c>
      <c r="E59" s="18" t="s">
        <v>33</v>
      </c>
      <c r="F59" s="12">
        <v>40375</v>
      </c>
      <c r="G59" s="19"/>
      <c r="H59" s="13">
        <v>2300</v>
      </c>
      <c r="I59" s="13">
        <v>0</v>
      </c>
      <c r="J59" s="20">
        <v>0.3</v>
      </c>
      <c r="K59" s="13">
        <v>0</v>
      </c>
      <c r="L59" s="13">
        <f t="shared" si="2"/>
        <v>0</v>
      </c>
      <c r="M59" s="18" t="s">
        <v>119</v>
      </c>
      <c r="N59" s="27" t="str">
        <f t="shared" si="3"/>
        <v>4</v>
      </c>
      <c r="O59" s="27" t="b">
        <f t="shared" si="4"/>
        <v>0</v>
      </c>
      <c r="P59" s="26">
        <f t="shared" si="0"/>
        <v>0</v>
      </c>
      <c r="Q59" s="26" t="str">
        <f>IF(AND(O59,P59),MAX($Q$11:Q58)+1,"")</f>
        <v/>
      </c>
      <c r="S59" s="28" t="b">
        <f t="shared" si="5"/>
        <v>0</v>
      </c>
      <c r="T59" s="28">
        <f t="shared" si="6"/>
        <v>1</v>
      </c>
      <c r="U59" s="28" t="str">
        <f>IF(AND(S59,T59),MAX($U$11:U58)+1,"")</f>
        <v/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4"/>
  <sheetViews>
    <sheetView zoomScaleNormal="100" workbookViewId="0">
      <selection activeCell="E24" sqref="E24"/>
    </sheetView>
  </sheetViews>
  <sheetFormatPr defaultColWidth="9.109375" defaultRowHeight="13.2" x14ac:dyDescent="0.25"/>
  <cols>
    <col min="1" max="1" width="4.88671875" style="21" customWidth="1"/>
    <col min="2" max="2" width="9.109375" style="21"/>
    <col min="3" max="3" width="25" style="21" customWidth="1"/>
    <col min="4" max="4" width="40.5546875" style="21" bestFit="1" customWidth="1"/>
    <col min="5" max="5" width="14.6640625" style="21" customWidth="1"/>
    <col min="6" max="6" width="17.44140625" style="21" bestFit="1" customWidth="1"/>
    <col min="7" max="8" width="14.6640625" style="21" customWidth="1"/>
    <col min="9" max="12" width="9.109375" style="21"/>
    <col min="13" max="13" width="10.33203125" style="21" bestFit="1" customWidth="1"/>
    <col min="14" max="16384" width="9.109375" style="21"/>
  </cols>
  <sheetData>
    <row r="2" spans="2:15" x14ac:dyDescent="0.25">
      <c r="C2" s="10" t="s">
        <v>152</v>
      </c>
      <c r="D2" s="10"/>
      <c r="E2" s="22"/>
      <c r="F2" s="22"/>
      <c r="G2" s="22"/>
      <c r="H2" s="22"/>
      <c r="K2" s="21">
        <f>MAX(I:I)</f>
        <v>5</v>
      </c>
      <c r="L2" s="36" t="s">
        <v>156</v>
      </c>
      <c r="N2" s="23"/>
    </row>
    <row r="3" spans="2:15" x14ac:dyDescent="0.25">
      <c r="K3" s="11">
        <f>MAX(Dane!Q:Q)</f>
        <v>8</v>
      </c>
      <c r="L3" s="36" t="s">
        <v>157</v>
      </c>
      <c r="N3" s="23"/>
      <c r="O3" s="11"/>
    </row>
    <row r="4" spans="2:15" x14ac:dyDescent="0.25">
      <c r="B4" s="24">
        <v>1</v>
      </c>
      <c r="C4" s="21" t="s">
        <v>130</v>
      </c>
      <c r="K4" s="21">
        <f>ROUNDUP(K3/K2,0)</f>
        <v>2</v>
      </c>
      <c r="L4" s="36" t="s">
        <v>158</v>
      </c>
      <c r="N4" s="23"/>
    </row>
    <row r="5" spans="2:15" x14ac:dyDescent="0.25">
      <c r="K5" s="21">
        <f>MIN(B4,K4)</f>
        <v>1</v>
      </c>
      <c r="L5" s="36" t="s">
        <v>159</v>
      </c>
      <c r="N5" s="23"/>
    </row>
    <row r="6" spans="2:15" x14ac:dyDescent="0.25">
      <c r="B6" s="24">
        <v>0</v>
      </c>
      <c r="C6" s="21" t="s">
        <v>129</v>
      </c>
      <c r="K6" s="21">
        <f>(K5-1)*K2</f>
        <v>0</v>
      </c>
      <c r="L6" s="36" t="s">
        <v>160</v>
      </c>
      <c r="N6" s="23"/>
    </row>
    <row r="7" spans="2:15" x14ac:dyDescent="0.25">
      <c r="B7" s="24">
        <v>6</v>
      </c>
      <c r="C7" s="21" t="s">
        <v>131</v>
      </c>
    </row>
    <row r="11" spans="2:15" x14ac:dyDescent="0.25">
      <c r="C11" s="11"/>
      <c r="D11" s="11"/>
      <c r="E11" s="13"/>
    </row>
    <row r="12" spans="2:15" x14ac:dyDescent="0.25">
      <c r="E12" s="13" t="s">
        <v>10</v>
      </c>
      <c r="F12" s="13" t="s">
        <v>2</v>
      </c>
      <c r="G12" s="13"/>
      <c r="H12" s="11"/>
    </row>
    <row r="13" spans="2:15" x14ac:dyDescent="0.25">
      <c r="C13" s="11" t="s">
        <v>6</v>
      </c>
      <c r="D13" s="11" t="s">
        <v>7</v>
      </c>
      <c r="E13" s="13" t="s">
        <v>17</v>
      </c>
      <c r="F13" s="13" t="s">
        <v>12</v>
      </c>
      <c r="G13" s="13" t="s">
        <v>10</v>
      </c>
      <c r="H13" s="11" t="s">
        <v>13</v>
      </c>
      <c r="J13" s="21" t="s">
        <v>161</v>
      </c>
      <c r="K13" s="21" t="s">
        <v>162</v>
      </c>
      <c r="L13" s="21" t="s">
        <v>163</v>
      </c>
    </row>
    <row r="14" spans="2:15" x14ac:dyDescent="0.25">
      <c r="B14" s="23" t="s">
        <v>3</v>
      </c>
      <c r="C14" s="18"/>
      <c r="D14" s="18"/>
      <c r="E14" s="13"/>
      <c r="F14" s="13" t="s">
        <v>19</v>
      </c>
      <c r="G14" s="13" t="s">
        <v>20</v>
      </c>
      <c r="H14" s="18"/>
    </row>
    <row r="15" spans="2:15" x14ac:dyDescent="0.25">
      <c r="K15" s="23"/>
      <c r="L15" s="23"/>
    </row>
    <row r="16" spans="2:15" x14ac:dyDescent="0.25">
      <c r="B16" s="25">
        <f>IF($L16,$J16,"")</f>
        <v>1</v>
      </c>
      <c r="C16" s="25" t="str" cm="1">
        <f t="array" ref="C16">IF($L16,INDEX(Dane!D:D,$K16),"")</f>
        <v>ALARM</v>
      </c>
      <c r="D16" s="25" t="str" cm="1">
        <f t="array" ref="D16">IF($L16,INDEX(Dane!E:E,$K16),"")</f>
        <v>624 Urządzenia alarmowe i sygnalizacyjne</v>
      </c>
      <c r="E16" s="37" cm="1">
        <f t="array" ref="E16">IF($L16,INDEX(Dane!I:I,$K16),"")</f>
        <v>38803.15</v>
      </c>
      <c r="F16" s="37" cm="1">
        <f t="array" ref="F16">IF($L16,INDEX(Dane!K:K,$K16),"")</f>
        <v>29485.81</v>
      </c>
      <c r="G16" s="37" cm="1">
        <f t="array" ref="G16">IF($L16,INDEX(Dane!L:L,$K16),"")</f>
        <v>9317.34</v>
      </c>
      <c r="H16" s="25" t="str" cm="1">
        <f t="array" ref="H16">IF($L16,INDEX(Dane!M:M,$K16),"")</f>
        <v>BLD</v>
      </c>
      <c r="I16" s="21">
        <v>1</v>
      </c>
      <c r="J16" s="21">
        <f>I16+$K$6</f>
        <v>1</v>
      </c>
      <c r="K16" s="21">
        <f>MATCH(J16,Dane!Q:Q,0)</f>
        <v>34</v>
      </c>
      <c r="L16" s="21" t="b">
        <f>NOT(ISERROR(K16))</f>
        <v>1</v>
      </c>
    </row>
    <row r="17" spans="2:12" x14ac:dyDescent="0.25">
      <c r="B17" s="25">
        <f t="shared" ref="B17:B20" si="0">IF($L17,$J17,"")</f>
        <v>2</v>
      </c>
      <c r="C17" s="25" t="str" cm="1">
        <f t="array" ref="C17">IF($L17,INDEX(Dane!D:D,$K17),"")</f>
        <v>OWIJARKA</v>
      </c>
      <c r="D17" s="25" t="str" cm="1">
        <f t="array" ref="D17">IF($L17,INDEX(Dane!E:E,$K17),"")</f>
        <v>669 Pozostałe urządzenia nieprzemysłowe</v>
      </c>
      <c r="E17" s="37" cm="1">
        <f t="array" ref="E17">IF($L17,INDEX(Dane!I:I,$K17),"")</f>
        <v>15966.92</v>
      </c>
      <c r="F17" s="37" cm="1">
        <f t="array" ref="F17">IF($L17,INDEX(Dane!K:K,$K17),"")</f>
        <v>7850.39</v>
      </c>
      <c r="G17" s="37" cm="1">
        <f t="array" ref="G17">IF($L17,INDEX(Dane!L:L,$K17),"")</f>
        <v>8116.53</v>
      </c>
      <c r="H17" s="25" t="str" cm="1">
        <f t="array" ref="H17">IF($L17,INDEX(Dane!M:M,$K17),"")</f>
        <v>PS</v>
      </c>
      <c r="I17" s="21">
        <v>2</v>
      </c>
      <c r="J17" s="21">
        <f>I17+$K$6</f>
        <v>2</v>
      </c>
      <c r="K17" s="21">
        <f>MATCH(J17,Dane!Q:Q,0)</f>
        <v>36</v>
      </c>
      <c r="L17" s="21" t="b">
        <f t="shared" ref="L17:L20" si="1">NOT(ISERROR(K17))</f>
        <v>1</v>
      </c>
    </row>
    <row r="18" spans="2:12" x14ac:dyDescent="0.25">
      <c r="B18" s="25">
        <f t="shared" si="0"/>
        <v>3</v>
      </c>
      <c r="C18" s="25" t="str" cm="1">
        <f t="array" ref="C18">IF($L18,INDEX(Dane!D:D,$K18),"")</f>
        <v>KLIMATYZACJA</v>
      </c>
      <c r="D18" s="25" t="str" cm="1">
        <f t="array" ref="D18">IF($L18,INDEX(Dane!E:E,$K18),"")</f>
        <v>653 Urządzenia klimatyzacyjne</v>
      </c>
      <c r="E18" s="37" cm="1">
        <f t="array" ref="E18">IF($L18,INDEX(Dane!I:I,$K18),"")</f>
        <v>123219.8</v>
      </c>
      <c r="F18" s="37" cm="1">
        <f t="array" ref="F18">IF($L18,INDEX(Dane!K:K,$K18),"")</f>
        <v>44258.82</v>
      </c>
      <c r="G18" s="37" cm="1">
        <f t="array" ref="G18">IF($L18,INDEX(Dane!L:L,$K18),"")</f>
        <v>78960.98000000001</v>
      </c>
      <c r="H18" s="25" t="str" cm="1">
        <f t="array" ref="H18">IF($L18,INDEX(Dane!M:M,$K18),"")</f>
        <v>BLD</v>
      </c>
      <c r="I18" s="21">
        <v>3</v>
      </c>
      <c r="J18" s="21">
        <f>I18+$K$6</f>
        <v>3</v>
      </c>
      <c r="K18" s="21">
        <f>MATCH(J18,Dane!Q:Q,0)</f>
        <v>37</v>
      </c>
      <c r="L18" s="21" t="b">
        <f t="shared" si="1"/>
        <v>1</v>
      </c>
    </row>
    <row r="19" spans="2:12" x14ac:dyDescent="0.25">
      <c r="B19" s="25">
        <f t="shared" si="0"/>
        <v>4</v>
      </c>
      <c r="C19" s="25" t="str" cm="1">
        <f t="array" ref="C19">IF($L19,INDEX(Dane!D:D,$K19),"")</f>
        <v>KLIMATYZATOR SAMSUNG NEO</v>
      </c>
      <c r="D19" s="25" t="str" cm="1">
        <f t="array" ref="D19">IF($L19,INDEX(Dane!E:E,$K19),"")</f>
        <v>653 Urządzenia klimatyzacyjne</v>
      </c>
      <c r="E19" s="37" cm="1">
        <f t="array" ref="E19">IF($L19,INDEX(Dane!I:I,$K19),"")</f>
        <v>6870</v>
      </c>
      <c r="F19" s="37" cm="1">
        <f t="array" ref="F19">IF($L19,INDEX(Dane!K:K,$K19),"")</f>
        <v>973.25</v>
      </c>
      <c r="G19" s="37" cm="1">
        <f t="array" ref="G19">IF($L19,INDEX(Dane!L:L,$K19),"")</f>
        <v>5896.75</v>
      </c>
      <c r="H19" s="25" t="str" cm="1">
        <f t="array" ref="H19">IF($L19,INDEX(Dane!M:M,$K19),"")</f>
        <v>BLD</v>
      </c>
      <c r="I19" s="21">
        <v>4</v>
      </c>
      <c r="J19" s="21">
        <f>I19+$K$6</f>
        <v>4</v>
      </c>
      <c r="K19" s="21">
        <f>MATCH(J19,Dane!Q:Q,0)</f>
        <v>38</v>
      </c>
      <c r="L19" s="21" t="b">
        <f t="shared" si="1"/>
        <v>1</v>
      </c>
    </row>
    <row r="20" spans="2:12" x14ac:dyDescent="0.25">
      <c r="B20" s="25">
        <f t="shared" si="0"/>
        <v>5</v>
      </c>
      <c r="C20" s="25" t="str" cm="1">
        <f t="array" ref="C20">IF($L20,INDEX(Dane!D:D,$K20),"")</f>
        <v>KLIMATYZATOR SAMSUNG NEO</v>
      </c>
      <c r="D20" s="25" t="str" cm="1">
        <f t="array" ref="D20">IF($L20,INDEX(Dane!E:E,$K20),"")</f>
        <v>653 Urządzenia klimatyzacyjne</v>
      </c>
      <c r="E20" s="37" cm="1">
        <f t="array" ref="E20">IF($L20,INDEX(Dane!I:I,$K20),"")</f>
        <v>6590</v>
      </c>
      <c r="F20" s="37" cm="1">
        <f t="array" ref="F20">IF($L20,INDEX(Dane!K:K,$K20),"")</f>
        <v>878.67</v>
      </c>
      <c r="G20" s="37" cm="1">
        <f t="array" ref="G20">IF($L20,INDEX(Dane!L:L,$K20),"")</f>
        <v>5711.33</v>
      </c>
      <c r="H20" s="25" t="str" cm="1">
        <f t="array" ref="H20">IF($L20,INDEX(Dane!M:M,$K20),"")</f>
        <v>BLD</v>
      </c>
      <c r="I20" s="21">
        <v>5</v>
      </c>
      <c r="J20" s="21">
        <f>I20+$K$6</f>
        <v>5</v>
      </c>
      <c r="K20" s="21">
        <f>MATCH(J20,Dane!Q:Q,0)</f>
        <v>39</v>
      </c>
      <c r="L20" s="21" t="b">
        <f t="shared" si="1"/>
        <v>1</v>
      </c>
    </row>
    <row r="22" spans="2:12" x14ac:dyDescent="0.25">
      <c r="B22" s="25" t="str">
        <f>IF(K4=1,"Ogółem","Razem bieżąca strona")</f>
        <v>Razem bieżąca strona</v>
      </c>
      <c r="C22" s="25"/>
      <c r="D22" s="25"/>
      <c r="E22" s="37">
        <f>SUM(E16:E20)</f>
        <v>191449.87</v>
      </c>
      <c r="F22" s="37">
        <f t="shared" ref="F22:G22" si="2">SUM(F16:F20)</f>
        <v>83446.94</v>
      </c>
      <c r="G22" s="37">
        <f t="shared" si="2"/>
        <v>108002.93000000001</v>
      </c>
      <c r="H22" s="25"/>
    </row>
    <row r="23" spans="2:12" x14ac:dyDescent="0.25">
      <c r="B23" s="25" t="str">
        <f>IF(K5&gt;1,"Z przeniesienia","")</f>
        <v/>
      </c>
      <c r="C23" s="25"/>
      <c r="D23" s="25"/>
      <c r="E23" s="25">
        <f>IF($B22="","",SUMIF(Dane!$Q:$Q,"&lt;="&amp;$K$6,Dane!I:I))</f>
        <v>0</v>
      </c>
      <c r="F23" s="25">
        <f>IF($B22="","",SUMIF(Dane!$Q:$Q,"&lt;="&amp;$K$6,Dane!K:K))</f>
        <v>0</v>
      </c>
      <c r="G23" s="25">
        <f>IF($B22="","",SUMIF(Dane!$Q:$Q,"&lt;="&amp;$K$6,Dane!L:L))</f>
        <v>0</v>
      </c>
      <c r="H23" s="25"/>
    </row>
    <row r="24" spans="2:12" x14ac:dyDescent="0.25">
      <c r="B24" s="25" t="str">
        <f>IF(K4=1,"",IF(K4=K5,"Ogółem","Do przeniesienia"))</f>
        <v>Do przeniesienia</v>
      </c>
      <c r="C24" s="25"/>
      <c r="D24" s="25"/>
      <c r="E24" s="25">
        <f>IF($B24="","",SUM(E22:E23))</f>
        <v>191449.87</v>
      </c>
      <c r="F24" s="25">
        <f t="shared" ref="F24:G24" si="3">IF($B24="","",SUM(F22:F23))</f>
        <v>83446.94</v>
      </c>
      <c r="G24" s="25">
        <f t="shared" si="3"/>
        <v>108002.93000000001</v>
      </c>
      <c r="H24" s="2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4"/>
  <sheetViews>
    <sheetView tabSelected="1" workbookViewId="0">
      <selection activeCell="E16" sqref="E16"/>
    </sheetView>
  </sheetViews>
  <sheetFormatPr defaultRowHeight="13.2" x14ac:dyDescent="0.25"/>
  <cols>
    <col min="1" max="1" width="4.88671875" customWidth="1"/>
    <col min="3" max="3" width="25" customWidth="1"/>
    <col min="4" max="10" width="14.6640625" customWidth="1"/>
  </cols>
  <sheetData>
    <row r="2" spans="2:14" x14ac:dyDescent="0.25">
      <c r="C2" s="10" t="s">
        <v>152</v>
      </c>
      <c r="D2" s="10"/>
      <c r="E2" s="10"/>
      <c r="F2" s="10"/>
      <c r="G2" s="10"/>
      <c r="M2">
        <f>MAX(K:K)</f>
        <v>5</v>
      </c>
      <c r="N2" t="s">
        <v>156</v>
      </c>
    </row>
    <row r="3" spans="2:14" x14ac:dyDescent="0.25">
      <c r="M3" s="39">
        <f>MAX(Dane!U:U)</f>
        <v>13</v>
      </c>
      <c r="N3" t="s">
        <v>157</v>
      </c>
    </row>
    <row r="4" spans="2:14" x14ac:dyDescent="0.25">
      <c r="B4" s="4">
        <v>1</v>
      </c>
      <c r="C4" t="s">
        <v>130</v>
      </c>
      <c r="M4">
        <f>ROUNDUP(M3/M2,0)</f>
        <v>3</v>
      </c>
      <c r="N4" t="s">
        <v>158</v>
      </c>
    </row>
    <row r="5" spans="2:14" x14ac:dyDescent="0.25">
      <c r="M5">
        <f>MIN(B4,M4)</f>
        <v>1</v>
      </c>
      <c r="N5" t="s">
        <v>159</v>
      </c>
    </row>
    <row r="6" spans="2:14" x14ac:dyDescent="0.25">
      <c r="B6" s="4">
        <v>0</v>
      </c>
      <c r="C6" t="s">
        <v>129</v>
      </c>
      <c r="M6">
        <f>(M5-1)*M2</f>
        <v>0</v>
      </c>
      <c r="N6" t="s">
        <v>160</v>
      </c>
    </row>
    <row r="7" spans="2:14" x14ac:dyDescent="0.25">
      <c r="B7" s="38" t="s">
        <v>165</v>
      </c>
      <c r="C7" t="s">
        <v>132</v>
      </c>
    </row>
    <row r="11" spans="2:14" x14ac:dyDescent="0.25">
      <c r="C11" s="2"/>
      <c r="D11" s="8" t="s">
        <v>0</v>
      </c>
      <c r="E11" s="8" t="s">
        <v>1</v>
      </c>
      <c r="F11" s="5" t="s">
        <v>0</v>
      </c>
      <c r="G11" s="5"/>
      <c r="H11" s="1"/>
      <c r="I11" s="1"/>
    </row>
    <row r="12" spans="2:14" x14ac:dyDescent="0.25">
      <c r="D12" s="8" t="s">
        <v>8</v>
      </c>
      <c r="E12" s="1"/>
      <c r="F12" s="1"/>
      <c r="G12" s="5" t="s">
        <v>10</v>
      </c>
      <c r="H12" s="5" t="s">
        <v>2</v>
      </c>
      <c r="I12" s="5"/>
      <c r="J12" s="2"/>
    </row>
    <row r="13" spans="2:14" x14ac:dyDescent="0.25">
      <c r="C13" s="3"/>
      <c r="D13" s="8" t="s">
        <v>15</v>
      </c>
      <c r="E13" s="8" t="s">
        <v>9</v>
      </c>
      <c r="F13" s="5" t="s">
        <v>10</v>
      </c>
      <c r="G13" s="5" t="s">
        <v>17</v>
      </c>
      <c r="H13" s="5" t="s">
        <v>12</v>
      </c>
      <c r="I13" s="5" t="s">
        <v>10</v>
      </c>
      <c r="J13" s="2" t="s">
        <v>13</v>
      </c>
    </row>
    <row r="14" spans="2:14" x14ac:dyDescent="0.25">
      <c r="B14" s="1" t="s">
        <v>3</v>
      </c>
      <c r="C14" s="2" t="s">
        <v>6</v>
      </c>
      <c r="D14" s="8" t="s">
        <v>21</v>
      </c>
      <c r="E14" s="8" t="s">
        <v>16</v>
      </c>
      <c r="F14" s="5"/>
      <c r="H14" s="5" t="s">
        <v>19</v>
      </c>
      <c r="I14" s="5" t="s">
        <v>20</v>
      </c>
      <c r="J14" s="3"/>
    </row>
    <row r="15" spans="2:14" x14ac:dyDescent="0.25">
      <c r="L15" t="s">
        <v>161</v>
      </c>
      <c r="M15" t="s">
        <v>162</v>
      </c>
      <c r="N15" t="s">
        <v>163</v>
      </c>
    </row>
    <row r="16" spans="2:14" x14ac:dyDescent="0.25">
      <c r="B16" s="6">
        <f>IF($N16,$L16,"")</f>
        <v>1</v>
      </c>
      <c r="C16" s="6" t="str">
        <f>IF($N16,INDEX(Dane!D:D,$M16),"")</f>
        <v>BUDYNEK</v>
      </c>
      <c r="D16" s="40">
        <f>IF($N16,INDEX(Dane!F:F,$M16),"")</f>
        <v>36300</v>
      </c>
      <c r="E16" s="40">
        <f>IF($N16,INDEX(Dane!G:G,$M16),"")</f>
        <v>0</v>
      </c>
      <c r="F16" s="6">
        <f>IF($N16,INDEX(Dane!H:H,$M16),"")</f>
        <v>0</v>
      </c>
      <c r="G16" s="6">
        <f>IF($N16,INDEX(Dane!I:I,$M16),"")</f>
        <v>12430500</v>
      </c>
      <c r="H16" s="6">
        <f>IF($N16,INDEX(Dane!K:K,$M16),"")</f>
        <v>3312228.25</v>
      </c>
      <c r="I16" s="6">
        <f>IF($N16,INDEX(Dane!L:L,$M16),"")</f>
        <v>9118271.75</v>
      </c>
      <c r="J16" s="6" t="str">
        <f>IF($N16,INDEX(Dane!M:M,$M16),"")</f>
        <v>BLD</v>
      </c>
      <c r="K16">
        <v>1</v>
      </c>
      <c r="L16">
        <f>K16+$M$6</f>
        <v>1</v>
      </c>
      <c r="M16">
        <f>MATCH(L16,Dane!U:U,0)</f>
        <v>12</v>
      </c>
      <c r="N16" t="b">
        <f>NOT(ISERROR(M16))</f>
        <v>1</v>
      </c>
    </row>
    <row r="17" spans="2:14" x14ac:dyDescent="0.25">
      <c r="B17" s="6">
        <f t="shared" ref="B17:B20" si="0">IF($N17,$L17,"")</f>
        <v>2</v>
      </c>
      <c r="C17" s="6" t="str">
        <f>IF($N17,INDEX(Dane!D:D,$M17),"")</f>
        <v>LATARNIE OSWIETLENIOWE</v>
      </c>
      <c r="D17" s="40">
        <f>IF($N17,INDEX(Dane!F:F,$M17),"")</f>
        <v>36300</v>
      </c>
      <c r="E17" s="40">
        <f>IF($N17,INDEX(Dane!G:G,$M17),"")</f>
        <v>0</v>
      </c>
      <c r="F17" s="6">
        <f>IF($N17,INDEX(Dane!H:H,$M17),"")</f>
        <v>0</v>
      </c>
      <c r="G17" s="6">
        <f>IF($N17,INDEX(Dane!I:I,$M17),"")</f>
        <v>32716.89</v>
      </c>
      <c r="H17" s="6">
        <f>IF($N17,INDEX(Dane!K:K,$M17),"")</f>
        <v>13951.12</v>
      </c>
      <c r="I17" s="6">
        <f>IF($N17,INDEX(Dane!L:L,$M17),"")</f>
        <v>18765.769999999997</v>
      </c>
      <c r="J17" s="6" t="str">
        <f>IF($N17,INDEX(Dane!M:M,$M17),"")</f>
        <v>BLD</v>
      </c>
      <c r="K17">
        <v>2</v>
      </c>
      <c r="L17">
        <f t="shared" ref="L17:L20" si="1">K17+$M$6</f>
        <v>2</v>
      </c>
      <c r="M17">
        <f>MATCH(L17,Dane!U:U,0)</f>
        <v>15</v>
      </c>
      <c r="N17" t="b">
        <f t="shared" ref="N17:N20" si="2">NOT(ISERROR(M17))</f>
        <v>1</v>
      </c>
    </row>
    <row r="18" spans="2:14" x14ac:dyDescent="0.25">
      <c r="B18" s="6">
        <f t="shared" si="0"/>
        <v>3</v>
      </c>
      <c r="C18" s="6" t="str">
        <f>IF($N18,INDEX(Dane!D:D,$M18),"")</f>
        <v>MASZTY</v>
      </c>
      <c r="D18" s="40">
        <f>IF($N18,INDEX(Dane!F:F,$M18),"")</f>
        <v>36300</v>
      </c>
      <c r="E18" s="40">
        <f>IF($N18,INDEX(Dane!G:G,$M18),"")</f>
        <v>0</v>
      </c>
      <c r="F18" s="6">
        <f>IF($N18,INDEX(Dane!H:H,$M18),"")</f>
        <v>0</v>
      </c>
      <c r="G18" s="6">
        <f>IF($N18,INDEX(Dane!I:I,$M18),"")</f>
        <v>12300</v>
      </c>
      <c r="H18" s="6">
        <f>IF($N18,INDEX(Dane!K:K,$M18),"")</f>
        <v>5248</v>
      </c>
      <c r="I18" s="6">
        <f>IF($N18,INDEX(Dane!L:L,$M18),"")</f>
        <v>7052</v>
      </c>
      <c r="J18" s="6" t="str">
        <f>IF($N18,INDEX(Dane!M:M,$M18),"")</f>
        <v>BLD</v>
      </c>
      <c r="K18">
        <v>3</v>
      </c>
      <c r="L18">
        <f t="shared" si="1"/>
        <v>3</v>
      </c>
      <c r="M18">
        <f>MATCH(L18,Dane!U:U,0)</f>
        <v>16</v>
      </c>
      <c r="N18" t="b">
        <f t="shared" si="2"/>
        <v>1</v>
      </c>
    </row>
    <row r="19" spans="2:14" x14ac:dyDescent="0.25">
      <c r="B19" s="6">
        <f t="shared" si="0"/>
        <v>4</v>
      </c>
      <c r="C19" s="6" t="str">
        <f>IF($N19,INDEX(Dane!D:D,$M19),"")</f>
        <v>ALARM</v>
      </c>
      <c r="D19" s="40">
        <f>IF($N19,INDEX(Dane!F:F,$M19),"")</f>
        <v>36300</v>
      </c>
      <c r="E19" s="40">
        <f>IF($N19,INDEX(Dane!G:G,$M19),"")</f>
        <v>40235</v>
      </c>
      <c r="F19" s="6">
        <f>IF($N19,INDEX(Dane!H:H,$M19),"")</f>
        <v>0</v>
      </c>
      <c r="G19" s="6">
        <f>IF($N19,INDEX(Dane!I:I,$M19),"")</f>
        <v>38803.15</v>
      </c>
      <c r="H19" s="6">
        <f>IF($N19,INDEX(Dane!K:K,$M19),"")</f>
        <v>29485.81</v>
      </c>
      <c r="I19" s="6">
        <f>IF($N19,INDEX(Dane!L:L,$M19),"")</f>
        <v>9317.34</v>
      </c>
      <c r="J19" s="6" t="str">
        <f>IF($N19,INDEX(Dane!M:M,$M19),"")</f>
        <v>BLD</v>
      </c>
      <c r="K19">
        <v>4</v>
      </c>
      <c r="L19">
        <f t="shared" si="1"/>
        <v>4</v>
      </c>
      <c r="M19">
        <f>MATCH(L19,Dane!U:U,0)</f>
        <v>34</v>
      </c>
      <c r="N19" t="b">
        <f t="shared" si="2"/>
        <v>1</v>
      </c>
    </row>
    <row r="20" spans="2:14" x14ac:dyDescent="0.25">
      <c r="B20" s="6">
        <f t="shared" si="0"/>
        <v>5</v>
      </c>
      <c r="C20" s="6" t="str">
        <f>IF($N20,INDEX(Dane!D:D,$M20),"")</f>
        <v>OWIJARKA</v>
      </c>
      <c r="D20" s="40">
        <f>IF($N20,INDEX(Dane!F:F,$M20),"")</f>
        <v>38382</v>
      </c>
      <c r="E20" s="40">
        <f>IF($N20,INDEX(Dane!G:G,$M20),"")</f>
        <v>0</v>
      </c>
      <c r="F20" s="6">
        <f>IF($N20,INDEX(Dane!H:H,$M20),"")</f>
        <v>0</v>
      </c>
      <c r="G20" s="6">
        <f>IF($N20,INDEX(Dane!I:I,$M20),"")</f>
        <v>15966.92</v>
      </c>
      <c r="H20" s="6">
        <f>IF($N20,INDEX(Dane!K:K,$M20),"")</f>
        <v>7850.39</v>
      </c>
      <c r="I20" s="6">
        <f>IF($N20,INDEX(Dane!L:L,$M20),"")</f>
        <v>8116.53</v>
      </c>
      <c r="J20" s="6" t="str">
        <f>IF($N20,INDEX(Dane!M:M,$M20),"")</f>
        <v>PS</v>
      </c>
      <c r="K20">
        <v>5</v>
      </c>
      <c r="L20">
        <f t="shared" si="1"/>
        <v>5</v>
      </c>
      <c r="M20">
        <f>MATCH(L20,Dane!U:U,0)</f>
        <v>36</v>
      </c>
      <c r="N20" t="b">
        <f t="shared" si="2"/>
        <v>1</v>
      </c>
    </row>
    <row r="22" spans="2:14" x14ac:dyDescent="0.25">
      <c r="B22" s="6" t="str">
        <f>IF(M4=1,"Ogółem","Razem bieżąca strona")</f>
        <v>Razem bieżąca strona</v>
      </c>
      <c r="C22" s="6"/>
      <c r="D22" s="6"/>
      <c r="E22" s="6"/>
      <c r="F22" s="6">
        <f>SUM(F16:F20)</f>
        <v>0</v>
      </c>
      <c r="G22" s="6">
        <f>SUM(G16:G20)</f>
        <v>12530286.960000001</v>
      </c>
      <c r="H22" s="6">
        <f>SUM(H16:H20)</f>
        <v>3368763.5700000003</v>
      </c>
      <c r="I22" s="6">
        <f>SUM(I16:I20)</f>
        <v>9161523.3899999987</v>
      </c>
      <c r="J22" s="6"/>
    </row>
    <row r="23" spans="2:14" x14ac:dyDescent="0.25">
      <c r="B23" s="6" t="str">
        <f>IF(M5&gt;1,"Z przeniesienia","")</f>
        <v/>
      </c>
      <c r="C23" s="6"/>
      <c r="D23" s="6"/>
      <c r="E23" s="6"/>
      <c r="F23" s="6" t="str">
        <f>IF($B23="","",SUMIF(Dane!$Q:$Q,"&lt;="&amp;$M$6,Dane!I:I))</f>
        <v/>
      </c>
      <c r="G23" s="6" t="str">
        <f>IF($B23="","",SUMIF(Dane!$Q:$Q,"&lt;="&amp;$M$6,Dane!J:J))</f>
        <v/>
      </c>
      <c r="H23" s="6" t="str">
        <f>IF($B23="","",SUMIF(Dane!$Q:$Q,"&lt;="&amp;$M$6,Dane!K:K))</f>
        <v/>
      </c>
      <c r="I23" s="6" t="str">
        <f>IF($B23="","",SUMIF(Dane!$Q:$Q,"&lt;="&amp;$M$6,Dane!L:L))</f>
        <v/>
      </c>
      <c r="J23" s="6"/>
    </row>
    <row r="24" spans="2:14" x14ac:dyDescent="0.25">
      <c r="B24" s="6" t="str">
        <f>IF(M4=1,"",IF(M4=M5,"Ogółem","Do przeniesienia"))</f>
        <v>Do przeniesienia</v>
      </c>
      <c r="C24" s="6"/>
      <c r="D24" s="6"/>
      <c r="E24" s="6"/>
      <c r="F24" s="6">
        <f>IF($B24="","",SUM(F22:F23))</f>
        <v>0</v>
      </c>
      <c r="G24" s="6">
        <f t="shared" ref="G24:I24" si="3">IF($B24="","",SUM(G22:G23))</f>
        <v>12530286.960000001</v>
      </c>
      <c r="H24" s="6">
        <f t="shared" si="3"/>
        <v>3368763.5700000003</v>
      </c>
      <c r="I24" s="6">
        <f t="shared" si="3"/>
        <v>9161523.3899999987</v>
      </c>
      <c r="J24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4"/>
  <sheetViews>
    <sheetView workbookViewId="0">
      <selection activeCell="C23" sqref="C23"/>
    </sheetView>
  </sheetViews>
  <sheetFormatPr defaultRowHeight="13.2" x14ac:dyDescent="0.25"/>
  <cols>
    <col min="1" max="1" width="4.88671875" customWidth="1"/>
    <col min="3" max="4" width="25" customWidth="1"/>
    <col min="5" max="8" width="14.6640625" customWidth="1"/>
  </cols>
  <sheetData>
    <row r="2" spans="2:8" x14ac:dyDescent="0.25">
      <c r="C2" s="10" t="s">
        <v>152</v>
      </c>
      <c r="D2" s="10"/>
      <c r="E2" s="10"/>
      <c r="F2" s="10"/>
    </row>
    <row r="4" spans="2:8" x14ac:dyDescent="0.25">
      <c r="B4" s="4"/>
      <c r="C4" t="s">
        <v>130</v>
      </c>
    </row>
    <row r="7" spans="2:8" x14ac:dyDescent="0.25">
      <c r="B7" s="4">
        <v>2001</v>
      </c>
      <c r="C7" t="s">
        <v>133</v>
      </c>
    </row>
    <row r="8" spans="2:8" x14ac:dyDescent="0.25">
      <c r="B8" s="4">
        <v>2003</v>
      </c>
      <c r="C8" t="s">
        <v>134</v>
      </c>
    </row>
    <row r="11" spans="2:8" x14ac:dyDescent="0.25">
      <c r="C11" s="2"/>
      <c r="D11" s="2"/>
      <c r="E11" s="8" t="s">
        <v>0</v>
      </c>
      <c r="F11" s="5"/>
      <c r="G11" s="1"/>
      <c r="H11" s="1"/>
    </row>
    <row r="12" spans="2:8" x14ac:dyDescent="0.25">
      <c r="E12" s="8" t="s">
        <v>8</v>
      </c>
      <c r="F12" s="5" t="s">
        <v>10</v>
      </c>
      <c r="G12" s="5" t="s">
        <v>2</v>
      </c>
      <c r="H12" s="7"/>
    </row>
    <row r="13" spans="2:8" x14ac:dyDescent="0.25">
      <c r="C13" s="3"/>
      <c r="D13" s="3"/>
      <c r="E13" s="8" t="s">
        <v>15</v>
      </c>
      <c r="F13" s="5" t="s">
        <v>17</v>
      </c>
      <c r="G13" s="5" t="s">
        <v>12</v>
      </c>
    </row>
    <row r="14" spans="2:8" x14ac:dyDescent="0.25">
      <c r="B14" s="1" t="s">
        <v>3</v>
      </c>
      <c r="C14" s="2" t="s">
        <v>6</v>
      </c>
      <c r="D14" s="2" t="s">
        <v>7</v>
      </c>
      <c r="E14" s="8" t="s">
        <v>21</v>
      </c>
      <c r="F14" s="5"/>
      <c r="G14" s="5" t="s">
        <v>19</v>
      </c>
      <c r="H14" s="7" t="s">
        <v>13</v>
      </c>
    </row>
    <row r="16" spans="2:8" x14ac:dyDescent="0.25">
      <c r="B16" s="6"/>
      <c r="C16" s="6"/>
      <c r="D16" s="6"/>
      <c r="E16" s="6"/>
      <c r="F16" s="6"/>
      <c r="G16" s="6"/>
      <c r="H16" s="6"/>
    </row>
    <row r="17" spans="2:8" x14ac:dyDescent="0.25">
      <c r="B17" s="6"/>
      <c r="C17" s="6"/>
      <c r="D17" s="6"/>
      <c r="E17" s="6"/>
      <c r="F17" s="6"/>
      <c r="G17" s="6"/>
      <c r="H17" s="6"/>
    </row>
    <row r="18" spans="2:8" x14ac:dyDescent="0.25">
      <c r="B18" s="6"/>
      <c r="C18" s="6"/>
      <c r="D18" s="6"/>
      <c r="E18" s="6"/>
      <c r="F18" s="6"/>
      <c r="G18" s="6"/>
      <c r="H18" s="6"/>
    </row>
    <row r="19" spans="2:8" x14ac:dyDescent="0.25">
      <c r="B19" s="6"/>
      <c r="C19" s="6"/>
      <c r="D19" s="6"/>
      <c r="E19" s="6"/>
      <c r="F19" s="6"/>
      <c r="G19" s="6"/>
      <c r="H19" s="6"/>
    </row>
    <row r="20" spans="2:8" x14ac:dyDescent="0.25">
      <c r="B20" s="6"/>
      <c r="C20" s="6"/>
      <c r="D20" s="6"/>
      <c r="E20" s="6"/>
      <c r="F20" s="6"/>
      <c r="G20" s="6"/>
      <c r="H20" s="6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4"/>
  <sheetViews>
    <sheetView workbookViewId="0">
      <selection activeCell="C19" sqref="C19"/>
    </sheetView>
  </sheetViews>
  <sheetFormatPr defaultRowHeight="13.2" x14ac:dyDescent="0.25"/>
  <cols>
    <col min="1" max="1" width="4.88671875" customWidth="1"/>
    <col min="3" max="4" width="25" customWidth="1"/>
    <col min="5" max="8" width="14.6640625" customWidth="1"/>
  </cols>
  <sheetData>
    <row r="2" spans="2:8" x14ac:dyDescent="0.25">
      <c r="C2" s="10" t="s">
        <v>152</v>
      </c>
      <c r="D2" s="10"/>
      <c r="E2" s="10"/>
      <c r="F2" s="10"/>
    </row>
    <row r="4" spans="2:8" x14ac:dyDescent="0.25">
      <c r="B4" s="4"/>
      <c r="C4" t="s">
        <v>130</v>
      </c>
    </row>
    <row r="7" spans="2:8" x14ac:dyDescent="0.25">
      <c r="B7" s="29" t="s">
        <v>119</v>
      </c>
      <c r="C7" t="s">
        <v>137</v>
      </c>
    </row>
    <row r="8" spans="2:8" x14ac:dyDescent="0.25">
      <c r="B8" s="4">
        <v>491</v>
      </c>
      <c r="C8" t="s">
        <v>136</v>
      </c>
    </row>
    <row r="11" spans="2:8" x14ac:dyDescent="0.25">
      <c r="C11" s="2"/>
      <c r="D11" s="2"/>
      <c r="E11" s="8" t="s">
        <v>0</v>
      </c>
      <c r="F11" s="5"/>
      <c r="G11" s="1"/>
      <c r="H11" s="1"/>
    </row>
    <row r="12" spans="2:8" x14ac:dyDescent="0.25">
      <c r="E12" s="8" t="s">
        <v>8</v>
      </c>
      <c r="F12" s="5" t="s">
        <v>10</v>
      </c>
      <c r="G12" s="5" t="s">
        <v>2</v>
      </c>
      <c r="H12" s="7"/>
    </row>
    <row r="13" spans="2:8" x14ac:dyDescent="0.25">
      <c r="C13" s="3"/>
      <c r="D13" s="3"/>
      <c r="E13" s="8" t="s">
        <v>15</v>
      </c>
      <c r="F13" s="5" t="s">
        <v>17</v>
      </c>
      <c r="G13" s="5" t="s">
        <v>12</v>
      </c>
      <c r="H13" s="7" t="s">
        <v>13</v>
      </c>
    </row>
    <row r="14" spans="2:8" x14ac:dyDescent="0.25">
      <c r="B14" s="1" t="s">
        <v>3</v>
      </c>
      <c r="C14" s="2" t="s">
        <v>6</v>
      </c>
      <c r="D14" s="2" t="s">
        <v>7</v>
      </c>
      <c r="E14" s="8" t="s">
        <v>21</v>
      </c>
      <c r="F14" s="5"/>
      <c r="G14" s="5" t="s">
        <v>19</v>
      </c>
      <c r="H14" s="9"/>
    </row>
    <row r="16" spans="2:8" x14ac:dyDescent="0.25">
      <c r="B16" s="6"/>
      <c r="C16" s="6"/>
      <c r="D16" s="6"/>
      <c r="E16" s="6"/>
      <c r="F16" s="6"/>
      <c r="G16" s="6"/>
      <c r="H16" s="6"/>
    </row>
    <row r="17" spans="2:8" x14ac:dyDescent="0.25">
      <c r="B17" s="6"/>
      <c r="C17" s="6"/>
      <c r="D17" s="6"/>
      <c r="E17" s="6"/>
      <c r="F17" s="6"/>
      <c r="G17" s="6"/>
      <c r="H17" s="6"/>
    </row>
    <row r="18" spans="2:8" x14ac:dyDescent="0.25">
      <c r="B18" s="6"/>
      <c r="C18" s="6"/>
      <c r="D18" s="6"/>
      <c r="E18" s="6"/>
      <c r="F18" s="6"/>
      <c r="G18" s="6"/>
      <c r="H18" s="6"/>
    </row>
    <row r="19" spans="2:8" x14ac:dyDescent="0.25">
      <c r="B19" s="6"/>
      <c r="C19" s="6"/>
      <c r="D19" s="6"/>
      <c r="E19" s="6"/>
      <c r="F19" s="6"/>
      <c r="G19" s="6"/>
      <c r="H19" s="6"/>
    </row>
    <row r="20" spans="2:8" x14ac:dyDescent="0.25">
      <c r="B20" s="6"/>
      <c r="C20" s="6"/>
      <c r="D20" s="6"/>
      <c r="E20" s="6"/>
      <c r="F20" s="6"/>
      <c r="G20" s="6"/>
      <c r="H20" s="6"/>
    </row>
    <row r="22" spans="2:8" x14ac:dyDescent="0.25">
      <c r="B22" s="6"/>
      <c r="C22" s="6"/>
      <c r="D22" s="6"/>
      <c r="E22" s="6"/>
      <c r="F22" s="6"/>
      <c r="G22" s="6"/>
      <c r="H22" s="6"/>
    </row>
    <row r="23" spans="2:8" x14ac:dyDescent="0.25">
      <c r="B23" s="6"/>
      <c r="C23" s="6"/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Raport1</vt:lpstr>
      <vt:lpstr>Raport2</vt:lpstr>
      <vt:lpstr>Raport3</vt:lpstr>
      <vt:lpstr>Raport4</vt:lpstr>
    </vt:vector>
  </TitlesOfParts>
  <Company>4TG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4TG</dc:creator>
  <cp:lastModifiedBy>Julia Kuśmierczyk</cp:lastModifiedBy>
  <dcterms:created xsi:type="dcterms:W3CDTF">2010-09-08T00:41:59Z</dcterms:created>
  <dcterms:modified xsi:type="dcterms:W3CDTF">2021-12-05T19:18:56Z</dcterms:modified>
</cp:coreProperties>
</file>