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morningstaronline-my.sharepoint.com/personal/ameya_panchpor_morningstar_com/Documents/Desktop/PERSONAL/Courses/PROJECTS/FINANCIAL MODELING/"/>
    </mc:Choice>
  </mc:AlternateContent>
  <xr:revisionPtr revIDLastSave="816" documentId="8_{F83E8AA5-AF28-49BA-987D-85B247A3E8F7}" xr6:coauthVersionLast="47" xr6:coauthVersionMax="47" xr10:uidLastSave="{0819DCDC-44A4-4F65-AC3B-BC07D8D98B7D}"/>
  <bookViews>
    <workbookView xWindow="-110" yWindow="-110" windowWidth="19420" windowHeight="10300" activeTab="2" xr2:uid="{669C1C1A-394D-4A8B-AD19-1BCE518D33DC}"/>
  </bookViews>
  <sheets>
    <sheet name="MAIN" sheetId="3" r:id="rId1"/>
    <sheet name="DESCRIPTION" sheetId="4" r:id="rId2"/>
    <sheet name="COMPANY COMPARABLE ANALYSIS" sheetId="2" r:id="rId3"/>
    <sheet name="RAW DATA"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C8" i="4"/>
  <c r="C9" i="4"/>
  <c r="C10" i="4"/>
  <c r="C11" i="4"/>
  <c r="C12" i="4"/>
  <c r="C6" i="4"/>
  <c r="B7" i="4"/>
  <c r="B8" i="4"/>
  <c r="B9" i="4"/>
  <c r="B10" i="4"/>
  <c r="B11" i="4"/>
  <c r="B12" i="4"/>
  <c r="B6" i="4"/>
  <c r="P12" i="2" l="1"/>
  <c r="O7" i="2"/>
  <c r="M8" i="2"/>
  <c r="M9" i="2"/>
  <c r="R9" i="2" s="1"/>
  <c r="M10" i="2"/>
  <c r="R10" i="2" s="1"/>
  <c r="M11" i="2"/>
  <c r="M12" i="2"/>
  <c r="M13" i="2"/>
  <c r="M7" i="2"/>
  <c r="L8" i="2"/>
  <c r="L9" i="2"/>
  <c r="L10" i="2"/>
  <c r="L11" i="2"/>
  <c r="L12" i="2"/>
  <c r="L13" i="2"/>
  <c r="L7" i="2"/>
  <c r="K8" i="2"/>
  <c r="K9" i="2"/>
  <c r="K10" i="2"/>
  <c r="K11" i="2"/>
  <c r="K12" i="2"/>
  <c r="K13" i="2"/>
  <c r="K7" i="2"/>
  <c r="J8" i="2"/>
  <c r="J9" i="2"/>
  <c r="J10" i="2"/>
  <c r="J11" i="2"/>
  <c r="J12" i="2"/>
  <c r="O12" i="2" s="1"/>
  <c r="J13" i="2"/>
  <c r="O13" i="2" s="1"/>
  <c r="J7" i="2"/>
  <c r="N4" i="1"/>
  <c r="N5" i="1"/>
  <c r="N6" i="1"/>
  <c r="N7" i="1"/>
  <c r="N8" i="1"/>
  <c r="N9" i="1"/>
  <c r="N3" i="1"/>
  <c r="H8" i="2"/>
  <c r="Q8" i="2" s="1"/>
  <c r="H9" i="2"/>
  <c r="Q9" i="2" s="1"/>
  <c r="H10" i="2"/>
  <c r="Q10" i="2" s="1"/>
  <c r="H11" i="2"/>
  <c r="P11" i="2" s="1"/>
  <c r="H12" i="2"/>
  <c r="H13" i="2"/>
  <c r="H7" i="2"/>
  <c r="J4" i="1"/>
  <c r="J5" i="1"/>
  <c r="J6" i="1"/>
  <c r="J7" i="1"/>
  <c r="J8" i="1"/>
  <c r="J9" i="1"/>
  <c r="G13" i="2" s="1"/>
  <c r="J3" i="1"/>
  <c r="G7" i="2" s="1"/>
  <c r="G8" i="2"/>
  <c r="G9" i="2"/>
  <c r="G12" i="2"/>
  <c r="G10" i="2"/>
  <c r="G11" i="2"/>
  <c r="F8" i="2"/>
  <c r="F9" i="2"/>
  <c r="F10" i="2"/>
  <c r="F11" i="2"/>
  <c r="R11" i="2" s="1"/>
  <c r="F12" i="2"/>
  <c r="R12" i="2" s="1"/>
  <c r="F13" i="2"/>
  <c r="R13" i="2" s="1"/>
  <c r="F7" i="2"/>
  <c r="S7" i="2" s="1"/>
  <c r="E8" i="2"/>
  <c r="E9" i="2"/>
  <c r="E10" i="2"/>
  <c r="E11" i="2"/>
  <c r="E12" i="2"/>
  <c r="E13" i="2"/>
  <c r="E7" i="2"/>
  <c r="D8" i="2"/>
  <c r="D9" i="2"/>
  <c r="D10" i="2"/>
  <c r="D11" i="2"/>
  <c r="D12" i="2"/>
  <c r="D13" i="2"/>
  <c r="D7" i="2"/>
  <c r="C8" i="2"/>
  <c r="C9" i="2"/>
  <c r="C10" i="2"/>
  <c r="C11" i="2"/>
  <c r="C12" i="2"/>
  <c r="C13" i="2"/>
  <c r="C7" i="2"/>
  <c r="B13" i="2"/>
  <c r="B8" i="2"/>
  <c r="B9" i="2"/>
  <c r="B10" i="2"/>
  <c r="B11" i="2"/>
  <c r="B12" i="2"/>
  <c r="B7" i="2"/>
  <c r="B2" i="2"/>
  <c r="R7" i="2" l="1"/>
  <c r="R18" i="2" s="1"/>
  <c r="R8" i="2"/>
  <c r="R19" i="2" s="1"/>
  <c r="P7" i="2"/>
  <c r="P13" i="2"/>
  <c r="Q12" i="2"/>
  <c r="S10" i="2"/>
  <c r="O11" i="2"/>
  <c r="Q13" i="2"/>
  <c r="S9" i="2"/>
  <c r="O10" i="2"/>
  <c r="S29" i="2"/>
  <c r="Q29" i="2"/>
  <c r="P29" i="2"/>
  <c r="R29" i="2"/>
  <c r="O29" i="2"/>
  <c r="P10" i="2"/>
  <c r="P9" i="2"/>
  <c r="P8" i="2"/>
  <c r="P31" i="2"/>
  <c r="S31" i="2"/>
  <c r="R31" i="2"/>
  <c r="O31" i="2"/>
  <c r="Q31" i="2"/>
  <c r="S8" i="2"/>
  <c r="S20" i="2" s="1"/>
  <c r="S28" i="2" s="1"/>
  <c r="S30" i="2" s="1"/>
  <c r="S32" i="2" s="1"/>
  <c r="S34" i="2" s="1"/>
  <c r="O9" i="2"/>
  <c r="Q11" i="2"/>
  <c r="S12" i="2"/>
  <c r="O8" i="2"/>
  <c r="S13" i="2"/>
  <c r="Q7" i="2"/>
  <c r="S11" i="2"/>
  <c r="R17" i="2"/>
  <c r="R20" i="2" l="1"/>
  <c r="R28" i="2" s="1"/>
  <c r="R30" i="2" s="1"/>
  <c r="R32" i="2" s="1"/>
  <c r="R34" i="2" s="1"/>
  <c r="S19" i="2"/>
  <c r="S18" i="2"/>
  <c r="S17" i="2"/>
  <c r="R21" i="2"/>
  <c r="R22" i="2"/>
  <c r="S22" i="2"/>
  <c r="S21" i="2"/>
  <c r="Q19" i="2"/>
  <c r="Q21" i="2"/>
  <c r="Q20" i="2"/>
  <c r="Q28" i="2" s="1"/>
  <c r="Q30" i="2" s="1"/>
  <c r="Q32" i="2" s="1"/>
  <c r="Q34" i="2" s="1"/>
  <c r="Q18" i="2"/>
  <c r="Q22" i="2"/>
  <c r="Q17" i="2"/>
  <c r="O20" i="2"/>
  <c r="O28" i="2" s="1"/>
  <c r="O30" i="2" s="1"/>
  <c r="O32" i="2" s="1"/>
  <c r="O34" i="2" s="1"/>
  <c r="O22" i="2"/>
  <c r="O21" i="2"/>
  <c r="O18" i="2"/>
  <c r="O19" i="2"/>
  <c r="O17" i="2"/>
  <c r="P20" i="2"/>
  <c r="P28" i="2" s="1"/>
  <c r="P30" i="2" s="1"/>
  <c r="P32" i="2" s="1"/>
  <c r="P34" i="2" s="1"/>
  <c r="P18" i="2"/>
  <c r="P22" i="2"/>
  <c r="P21" i="2"/>
  <c r="P19" i="2"/>
  <c r="P17" i="2"/>
</calcChain>
</file>

<file path=xl/sharedStrings.xml><?xml version="1.0" encoding="utf-8"?>
<sst xmlns="http://schemas.openxmlformats.org/spreadsheetml/2006/main" count="76" uniqueCount="75">
  <si>
    <t>S.No.</t>
  </si>
  <si>
    <t>Name</t>
  </si>
  <si>
    <t>CMP Rs.</t>
  </si>
  <si>
    <t>No. Eq. Shares Cr.</t>
  </si>
  <si>
    <t>Mar Cap Rs.Cr.</t>
  </si>
  <si>
    <t>Debt Rs.Cr.</t>
  </si>
  <si>
    <t>Cash End Rs.Cr.</t>
  </si>
  <si>
    <t>Net Debt</t>
  </si>
  <si>
    <t>EV</t>
  </si>
  <si>
    <t>Sales Rs.Cr.</t>
  </si>
  <si>
    <t>EBITDA</t>
  </si>
  <si>
    <t>NP 12M Rs.Cr.</t>
  </si>
  <si>
    <t>EV / EBITDA</t>
  </si>
  <si>
    <t>Tickers</t>
  </si>
  <si>
    <t>Market Data</t>
  </si>
  <si>
    <t>Financials</t>
  </si>
  <si>
    <t>Valuations</t>
  </si>
  <si>
    <t>Company</t>
  </si>
  <si>
    <t>Ticker</t>
  </si>
  <si>
    <t>EV/Revenue</t>
  </si>
  <si>
    <t>EV/EBITDA</t>
  </si>
  <si>
    <t>P/E</t>
  </si>
  <si>
    <t>Shares Outstanding (Cr.)</t>
  </si>
  <si>
    <t>CMP (Per Share)</t>
  </si>
  <si>
    <t>Equity Value (Cr.)</t>
  </si>
  <si>
    <t>Net Debt (Cr.)</t>
  </si>
  <si>
    <t>Enterprise Value (Cr.)</t>
  </si>
  <si>
    <t>EBIT</t>
  </si>
  <si>
    <t>EV/EBIT</t>
  </si>
  <si>
    <t>Net Income 
(Cr.)</t>
  </si>
  <si>
    <t>EBIT 
(Cr.)</t>
  </si>
  <si>
    <t>EBITDA 
(Cr.)</t>
  </si>
  <si>
    <t>Revenue 
(Cr.)</t>
  </si>
  <si>
    <t xml:space="preserve">COMPANY COMPARABLE ANALYSIS </t>
  </si>
  <si>
    <t>High</t>
  </si>
  <si>
    <t>75th Percentile</t>
  </si>
  <si>
    <t>Average</t>
  </si>
  <si>
    <t>Median</t>
  </si>
  <si>
    <t>25th Percentile</t>
  </si>
  <si>
    <t>Low</t>
  </si>
  <si>
    <t>LIST OF COMPARABLE COMPANIES</t>
  </si>
  <si>
    <t>COMPANIES</t>
  </si>
  <si>
    <t>TICKER</t>
  </si>
  <si>
    <t>BUSINESS DESCRIPTION</t>
  </si>
  <si>
    <t>TCS</t>
  </si>
  <si>
    <t>Infosys</t>
  </si>
  <si>
    <t>HCL Technologies</t>
  </si>
  <si>
    <t>Wipro</t>
  </si>
  <si>
    <t>Tech Mahindra</t>
  </si>
  <si>
    <t>LTI Mindtree</t>
  </si>
  <si>
    <t>L&amp;T Technologies</t>
  </si>
  <si>
    <t>532540|TCS</t>
  </si>
  <si>
    <t>500209|INFY</t>
  </si>
  <si>
    <t>532281|HCLTECH</t>
  </si>
  <si>
    <t>507685|WIPRO</t>
  </si>
  <si>
    <t>540005|LTIM</t>
  </si>
  <si>
    <t>532275|TECHM</t>
  </si>
  <si>
    <t>540015|LTTS</t>
  </si>
  <si>
    <t>TATA CONSULTANCY SERVICES</t>
  </si>
  <si>
    <t>BSE: 532540|NSE: TCS</t>
  </si>
  <si>
    <t>Current Market Price: INR 3883.75</t>
  </si>
  <si>
    <t>TCS COMPARABLE ANALYSIS</t>
  </si>
  <si>
    <t>Implied Enterprise Value</t>
  </si>
  <si>
    <t>Implied Market Value</t>
  </si>
  <si>
    <t>Shares Outstanding</t>
  </si>
  <si>
    <t>Implied Per Share Value</t>
  </si>
  <si>
    <t>P/S</t>
  </si>
  <si>
    <t>Tata Consultancy Services is the flagship company and a part of Tata group. It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t>
  </si>
  <si>
    <t>Infosys Ltd provides consulting, technology, outsourcing and next-generation digital services to enable clients to execute strategies for their digital transformation. It is the 2nd largest Information Technology company in India behind TCS.</t>
  </si>
  <si>
    <t>HCL Tech is a leading global IT services company, which is ranked amongst the top five Indian IT services companies in terms of revenues. Since its inception
into the global landscape after its IPO in 1999, HCL Tech has focused on transformational outsourcing, and offers an integrated portfolio of services including software-led IT solutions, remote infrastructure management, engineering and R&amp;D services and BPO.</t>
  </si>
  <si>
    <t>Wipro Ltd is a global Information technology, consulting and business process services (BPS) company. It is the 4th largest Indian player in the global IT services industry behind TCS, Infosys and HCL Technologies.</t>
  </si>
  <si>
    <t>Larsen &amp; Toubro Infotech Ltd offers extensive range of IT services like application development, maintenance and outsourcing, enterprise solutions infrastructure management services, testing, digital solutions, and platform-based solutions to the clients in diverse industries</t>
  </si>
  <si>
    <t>Tech Mahindra Ltd provides comprehensive range of IT services, including IT enabled service, application development and maintenance, consulting and
enterprise business solutions, etc. to a diversified base of corporate customers in a wide range of industries</t>
  </si>
  <si>
    <t>LTTS is an engineering services provider incorporated in 2012, offers engineering,, research and development (ER&amp;D) and digitalization solutions to companies in the areas such as Transportation, Industrial Products, Telecom and Hi-Tech, Medical Devices and Plant Engineering</t>
  </si>
  <si>
    <t>52 WEEK (HIGH: INR 3965|LOW: 3070)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</si>
</sst>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x&quot;"/>
  </numFmts>
  <fonts count="19" x14ac:knownFonts="1">
    <font>
      <sz val="11"/>
      <color theme="1"/>
      <name val="Calibri"/>
      <family val="2"/>
      <scheme val="minor"/>
    </font>
    <font>
      <b/>
      <sz val="11"/>
      <color theme="0"/>
      <name val="Calibri"/>
      <family val="2"/>
      <scheme val="minor"/>
    </font>
    <font>
      <b/>
      <sz val="11"/>
      <color theme="1"/>
      <name val="Calibri"/>
      <family val="2"/>
      <scheme val="minor"/>
    </font>
    <font>
      <b/>
      <sz val="11"/>
      <color theme="1"/>
      <name val="Calibri"/>
      <family val="2"/>
    </font>
    <font>
      <sz val="11"/>
      <color rgb="FFFF0000"/>
      <name val="Calibri"/>
      <family val="2"/>
      <scheme val="minor"/>
    </font>
    <font>
      <sz val="11"/>
      <color rgb="FF00B0F0"/>
      <name val="Calibri"/>
      <family val="2"/>
      <scheme val="minor"/>
    </font>
    <font>
      <b/>
      <sz val="11"/>
      <color theme="0"/>
      <name val="Calibri"/>
      <family val="2"/>
    </font>
    <font>
      <b/>
      <sz val="14"/>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2"/>
      <name val="Calibri"/>
      <family val="2"/>
      <scheme val="minor"/>
    </font>
    <font>
      <sz val="12"/>
      <color rgb="FF22222F"/>
      <name val="Calibri"/>
      <family val="2"/>
      <scheme val="minor"/>
    </font>
    <font>
      <sz val="12"/>
      <color rgb="FF22222F"/>
      <name val="Calibri"/>
      <family val="2"/>
      <scheme val="minor"/>
    </font>
    <font>
      <sz val="30"/>
      <color rgb="FF00B0F0"/>
      <name val="Calibri"/>
      <family val="2"/>
      <scheme val="minor"/>
    </font>
    <font>
      <sz val="36"/>
      <color rgb="FFFF0000"/>
      <name val="Calibri"/>
      <family val="2"/>
      <scheme val="minor"/>
    </font>
    <font>
      <b/>
      <i/>
      <sz val="11"/>
      <color rgb="FF00B050"/>
      <name val="Calibri"/>
      <family val="2"/>
      <scheme val="minor"/>
    </font>
    <font>
      <sz val="11"/>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0" tint="-0.249977111117893"/>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4">
    <border>
      <left/>
      <right/>
      <top/>
      <bottom/>
      <diagonal/>
    </border>
    <border>
      <left/>
      <right/>
      <top/>
      <bottom style="thin">
        <color theme="0"/>
      </bottom>
      <diagonal/>
    </border>
    <border>
      <left/>
      <right/>
      <top style="dashed">
        <color auto="1"/>
      </top>
      <bottom style="dashed">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51">
    <xf numFmtId="0" fontId="0" fillId="0" borderId="0" xfId="0"/>
    <xf numFmtId="0" fontId="0" fillId="0" borderId="0" xfId="0" applyAlignment="1">
      <alignment horizontal="center" vertical="center"/>
    </xf>
    <xf numFmtId="0" fontId="0" fillId="0" borderId="0" xfId="0" applyAlignment="1">
      <alignment horizontal="center"/>
    </xf>
    <xf numFmtId="0" fontId="6" fillId="2" borderId="0" xfId="0" applyFont="1" applyFill="1"/>
    <xf numFmtId="0" fontId="1" fillId="2" borderId="0" xfId="0" applyFont="1" applyFill="1" applyAlignment="1">
      <alignment horizontal="center"/>
    </xf>
    <xf numFmtId="0" fontId="1" fillId="2" borderId="0" xfId="0" applyFont="1" applyFill="1" applyAlignment="1">
      <alignment horizontal="center" wrapText="1"/>
    </xf>
    <xf numFmtId="0" fontId="1" fillId="2" borderId="0" xfId="0" applyFont="1" applyFill="1" applyAlignment="1">
      <alignment horizontal="center" vertical="center" wrapText="1"/>
    </xf>
    <xf numFmtId="0" fontId="0" fillId="3" borderId="2" xfId="0" applyFill="1" applyBorder="1" applyAlignment="1">
      <alignment horizontal="center" vertical="center"/>
    </xf>
    <xf numFmtId="164" fontId="0" fillId="3" borderId="2" xfId="0" applyNumberFormat="1" applyFill="1" applyBorder="1" applyAlignment="1">
      <alignment horizontal="center" vertical="center"/>
    </xf>
    <xf numFmtId="0" fontId="0" fillId="4" borderId="0" xfId="0" applyFill="1"/>
    <xf numFmtId="0" fontId="0" fillId="3" borderId="2" xfId="0" applyFill="1" applyBorder="1"/>
    <xf numFmtId="0" fontId="3" fillId="3" borderId="2" xfId="0" applyFont="1" applyFill="1" applyBorder="1" applyAlignment="1">
      <alignment horizontal="center" vertical="center"/>
    </xf>
    <xf numFmtId="0" fontId="4" fillId="0" borderId="0" xfId="0" applyFont="1"/>
    <xf numFmtId="0" fontId="7" fillId="0" borderId="0" xfId="0" applyFont="1"/>
    <xf numFmtId="0" fontId="0" fillId="4" borderId="0" xfId="0" applyFill="1" applyAlignment="1">
      <alignment horizontal="center" vertical="center"/>
    </xf>
    <xf numFmtId="164" fontId="2" fillId="3" borderId="2" xfId="0" applyNumberFormat="1" applyFont="1" applyFill="1" applyBorder="1" applyAlignment="1">
      <alignment horizontal="center" vertical="center"/>
    </xf>
    <xf numFmtId="0" fontId="10" fillId="0" borderId="0" xfId="0" applyFont="1" applyAlignment="1">
      <alignment horizontal="center" vertical="center"/>
    </xf>
    <xf numFmtId="0" fontId="11" fillId="0" borderId="3" xfId="0" applyFont="1" applyBorder="1" applyAlignment="1">
      <alignment horizontal="center" vertical="top"/>
    </xf>
    <xf numFmtId="0" fontId="12" fillId="5" borderId="3" xfId="1" applyFont="1" applyFill="1" applyBorder="1" applyAlignment="1">
      <alignment horizontal="center" vertical="center"/>
    </xf>
    <xf numFmtId="0" fontId="11" fillId="0" borderId="3" xfId="0" applyFont="1" applyBorder="1" applyAlignment="1">
      <alignment horizontal="center"/>
    </xf>
    <xf numFmtId="2" fontId="13" fillId="5" borderId="3" xfId="0" applyNumberFormat="1" applyFont="1" applyFill="1" applyBorder="1" applyAlignment="1">
      <alignment horizontal="center" vertical="center" wrapText="1"/>
    </xf>
    <xf numFmtId="2" fontId="11" fillId="0" borderId="3" xfId="0" applyNumberFormat="1" applyFont="1" applyBorder="1" applyAlignment="1">
      <alignment horizontal="center"/>
    </xf>
    <xf numFmtId="0" fontId="14" fillId="5" borderId="3" xfId="0" applyFont="1" applyFill="1" applyBorder="1" applyAlignment="1">
      <alignment horizontal="center" vertical="top"/>
    </xf>
    <xf numFmtId="2" fontId="14" fillId="5" borderId="3" xfId="0" applyNumberFormat="1" applyFont="1" applyFill="1" applyBorder="1" applyAlignment="1">
      <alignment horizontal="center" vertical="center" wrapText="1"/>
    </xf>
    <xf numFmtId="0" fontId="0" fillId="4" borderId="2" xfId="0" applyFill="1" applyBorder="1" applyAlignment="1">
      <alignment horizontal="center" vertical="center"/>
    </xf>
    <xf numFmtId="2" fontId="5" fillId="4" borderId="2" xfId="0" applyNumberFormat="1" applyFont="1" applyFill="1" applyBorder="1" applyAlignment="1">
      <alignment horizontal="center" vertical="center"/>
    </xf>
    <xf numFmtId="2" fontId="5" fillId="4" borderId="2" xfId="0" applyNumberFormat="1" applyFont="1" applyFill="1" applyBorder="1"/>
    <xf numFmtId="2" fontId="0" fillId="4" borderId="2" xfId="0" applyNumberFormat="1" applyFill="1" applyBorder="1"/>
    <xf numFmtId="164" fontId="0" fillId="4" borderId="2" xfId="0" applyNumberFormat="1" applyFill="1" applyBorder="1" applyAlignment="1">
      <alignment horizontal="center" vertical="center"/>
    </xf>
    <xf numFmtId="0" fontId="0" fillId="4" borderId="2" xfId="0" applyFill="1" applyBorder="1"/>
    <xf numFmtId="0" fontId="8" fillId="4" borderId="0" xfId="0" applyFont="1" applyFill="1" applyAlignment="1">
      <alignment horizontal="left" vertical="top"/>
    </xf>
    <xf numFmtId="0" fontId="1" fillId="2" borderId="1" xfId="0" applyFont="1" applyFill="1" applyBorder="1" applyAlignment="1">
      <alignment horizontal="center"/>
    </xf>
    <xf numFmtId="0" fontId="1" fillId="2" borderId="0" xfId="0" applyFont="1" applyFill="1" applyAlignment="1">
      <alignment horizontal="center" vertical="center"/>
    </xf>
    <xf numFmtId="0" fontId="16" fillId="0" borderId="0" xfId="0" applyFont="1"/>
    <xf numFmtId="0" fontId="15" fillId="0" borderId="0" xfId="0" applyFont="1" applyAlignment="1">
      <alignment horizontal="left" vertical="top"/>
    </xf>
    <xf numFmtId="0" fontId="16" fillId="0" borderId="0" xfId="0" applyFont="1" applyAlignment="1">
      <alignment horizontal="left" vertical="top"/>
    </xf>
    <xf numFmtId="0" fontId="0" fillId="0" borderId="2" xfId="0" applyBorder="1"/>
    <xf numFmtId="2" fontId="0" fillId="4" borderId="2" xfId="0" applyNumberFormat="1" applyFill="1" applyBorder="1" applyAlignment="1">
      <alignment horizontal="center" vertical="center"/>
    </xf>
    <xf numFmtId="0" fontId="3" fillId="0" borderId="2" xfId="0" applyFont="1" applyBorder="1"/>
    <xf numFmtId="0" fontId="17" fillId="0" borderId="0" xfId="0" applyFont="1" applyAlignment="1">
      <alignment horizontal="center" vertical="center"/>
    </xf>
    <xf numFmtId="2" fontId="0" fillId="0" borderId="0" xfId="0" applyNumberFormat="1"/>
    <xf numFmtId="0" fontId="1" fillId="2" borderId="0" xfId="0" applyFont="1" applyFill="1" applyAlignment="1">
      <alignment horizontal="center" vertical="top"/>
    </xf>
    <xf numFmtId="0" fontId="1" fillId="4" borderId="0" xfId="0" applyFont="1" applyFill="1" applyAlignment="1">
      <alignment vertical="top"/>
    </xf>
    <xf numFmtId="164" fontId="0" fillId="0" borderId="2" xfId="0" applyNumberFormat="1" applyBorder="1" applyAlignment="1">
      <alignment horizontal="center" vertical="center"/>
    </xf>
    <xf numFmtId="0" fontId="2" fillId="6" borderId="3" xfId="0" applyFont="1" applyFill="1" applyBorder="1" applyAlignment="1">
      <alignment horizontal="center" vertical="center"/>
    </xf>
    <xf numFmtId="0" fontId="0" fillId="6" borderId="3" xfId="0" applyFill="1" applyBorder="1"/>
    <xf numFmtId="0" fontId="0" fillId="6" borderId="3" xfId="0" applyFill="1" applyBorder="1" applyAlignment="1">
      <alignment horizontal="center" vertical="center"/>
    </xf>
    <xf numFmtId="0" fontId="18" fillId="6" borderId="3" xfId="0" applyFont="1" applyFill="1" applyBorder="1" applyAlignment="1">
      <alignment wrapText="1"/>
    </xf>
    <xf numFmtId="0" fontId="0" fillId="6" borderId="3" xfId="0" applyFill="1" applyBorder="1" applyAlignment="1">
      <alignment wrapText="1"/>
    </xf>
    <xf numFmtId="0" fontId="4" fillId="6" borderId="3" xfId="0" applyFont="1" applyFill="1" applyBorder="1" applyAlignment="1">
      <alignment horizontal="center" vertical="center"/>
    </xf>
    <xf numFmtId="0" fontId="4" fillId="6" borderId="3"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539750</xdr:colOff>
      <xdr:row>4</xdr:row>
      <xdr:rowOff>101600</xdr:rowOff>
    </xdr:from>
    <xdr:to>
      <xdr:col>20</xdr:col>
      <xdr:colOff>336550</xdr:colOff>
      <xdr:row>19</xdr:row>
      <xdr:rowOff>57090</xdr:rowOff>
    </xdr:to>
    <xdr:pic>
      <xdr:nvPicPr>
        <xdr:cNvPr id="3" name="Picture 2">
          <a:extLst>
            <a:ext uri="{FF2B5EF4-FFF2-40B4-BE49-F238E27FC236}">
              <a16:creationId xmlns:a16="http://schemas.microsoft.com/office/drawing/2014/main" id="{26879356-856E-D314-ACD7-1355028544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26150" y="1238250"/>
          <a:ext cx="6502400" cy="31241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7FDE9-FF1F-4793-8B6B-60D67A52C67D}">
  <dimension ref="B4:L11"/>
  <sheetViews>
    <sheetView showGridLines="0" topLeftCell="A3" workbookViewId="0">
      <selection activeCell="E12" sqref="E12"/>
    </sheetView>
  </sheetViews>
  <sheetFormatPr defaultRowHeight="14.5" x14ac:dyDescent="0.35"/>
  <cols>
    <col min="1" max="1" width="1.81640625" customWidth="1"/>
  </cols>
  <sheetData>
    <row r="4" spans="2:12" ht="46" x14ac:dyDescent="1">
      <c r="B4" s="35" t="s">
        <v>33</v>
      </c>
      <c r="C4" s="33"/>
      <c r="D4" s="33"/>
      <c r="E4" s="33"/>
      <c r="F4" s="33"/>
      <c r="G4" s="33"/>
      <c r="H4" s="33"/>
      <c r="I4" s="33"/>
      <c r="J4" s="33"/>
      <c r="K4" s="12"/>
      <c r="L4" s="12"/>
    </row>
    <row r="8" spans="2:12" ht="38.5" x14ac:dyDescent="0.35">
      <c r="B8" s="34" t="s">
        <v>58</v>
      </c>
      <c r="C8" s="34"/>
      <c r="D8" s="34"/>
      <c r="E8" s="34"/>
      <c r="F8" s="34"/>
      <c r="G8" s="34"/>
      <c r="H8" s="34"/>
      <c r="I8" s="34"/>
    </row>
    <row r="9" spans="2:12" ht="18.5" x14ac:dyDescent="0.35">
      <c r="B9" s="30" t="s">
        <v>59</v>
      </c>
      <c r="C9" s="30"/>
      <c r="D9" s="30"/>
      <c r="E9" s="30"/>
    </row>
    <row r="10" spans="2:12" ht="18.5" x14ac:dyDescent="0.45">
      <c r="B10" s="13" t="s">
        <v>60</v>
      </c>
    </row>
    <row r="11" spans="2:12" x14ac:dyDescent="0.35">
      <c r="B11" t="s">
        <v>74</v>
      </c>
    </row>
  </sheetData>
  <mergeCells count="2">
    <mergeCell ref="B9:E9"/>
    <mergeCell ref="B8:I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569A-C7A2-41A8-BE5B-11F75C8CF5D4}">
  <dimension ref="B2:I12"/>
  <sheetViews>
    <sheetView showGridLines="0" topLeftCell="A2" workbookViewId="0">
      <selection activeCell="C8" sqref="C8"/>
    </sheetView>
  </sheetViews>
  <sheetFormatPr defaultRowHeight="14.5" x14ac:dyDescent="0.35"/>
  <cols>
    <col min="1" max="1" width="2.1796875" customWidth="1"/>
    <col min="2" max="2" width="15.36328125" bestFit="1" customWidth="1"/>
    <col min="3" max="3" width="17.6328125" bestFit="1" customWidth="1"/>
    <col min="4" max="4" width="132.1796875" customWidth="1"/>
  </cols>
  <sheetData>
    <row r="2" spans="2:9" x14ac:dyDescent="0.35">
      <c r="B2" s="41" t="s">
        <v>40</v>
      </c>
      <c r="C2" s="41"/>
      <c r="D2" s="41"/>
      <c r="E2" s="42"/>
      <c r="F2" s="42"/>
      <c r="G2" s="42"/>
      <c r="H2" s="42"/>
      <c r="I2" s="42"/>
    </row>
    <row r="4" spans="2:9" x14ac:dyDescent="0.35">
      <c r="B4" s="44" t="s">
        <v>41</v>
      </c>
      <c r="C4" s="44" t="s">
        <v>42</v>
      </c>
      <c r="D4" s="44" t="s">
        <v>43</v>
      </c>
    </row>
    <row r="5" spans="2:9" x14ac:dyDescent="0.35">
      <c r="B5" s="45"/>
      <c r="C5" s="45"/>
      <c r="D5" s="45"/>
    </row>
    <row r="6" spans="2:9" ht="42.5" customHeight="1" x14ac:dyDescent="0.35">
      <c r="B6" s="49" t="str">
        <f>'RAW DATA'!C3</f>
        <v>TCS</v>
      </c>
      <c r="C6" s="49" t="str">
        <f>'RAW DATA'!D3</f>
        <v>532540|TCS</v>
      </c>
      <c r="D6" s="50" t="s">
        <v>67</v>
      </c>
    </row>
    <row r="7" spans="2:9" ht="29" x14ac:dyDescent="0.35">
      <c r="B7" s="46" t="str">
        <f>'RAW DATA'!C4</f>
        <v>Infosys</v>
      </c>
      <c r="C7" s="46" t="str">
        <f>'RAW DATA'!D4</f>
        <v>500209|INFY</v>
      </c>
      <c r="D7" s="47" t="s">
        <v>68</v>
      </c>
    </row>
    <row r="8" spans="2:9" ht="44.5" customHeight="1" x14ac:dyDescent="0.35">
      <c r="B8" s="46" t="str">
        <f>'RAW DATA'!C5</f>
        <v>HCL Technologies</v>
      </c>
      <c r="C8" s="46" t="str">
        <f>'RAW DATA'!D5</f>
        <v>532281|HCLTECH</v>
      </c>
      <c r="D8" s="47" t="s">
        <v>69</v>
      </c>
    </row>
    <row r="9" spans="2:9" ht="29" x14ac:dyDescent="0.35">
      <c r="B9" s="46" t="str">
        <f>'RAW DATA'!C6</f>
        <v>Wipro</v>
      </c>
      <c r="C9" s="46" t="str">
        <f>'RAW DATA'!D6</f>
        <v>507685|WIPRO</v>
      </c>
      <c r="D9" s="47" t="s">
        <v>70</v>
      </c>
    </row>
    <row r="10" spans="2:9" ht="29" x14ac:dyDescent="0.35">
      <c r="B10" s="46" t="str">
        <f>'RAW DATA'!C7</f>
        <v>LTI Mindtree</v>
      </c>
      <c r="C10" s="46" t="str">
        <f>'RAW DATA'!D7</f>
        <v>540005|LTIM</v>
      </c>
      <c r="D10" s="47" t="s">
        <v>71</v>
      </c>
    </row>
    <row r="11" spans="2:9" ht="29" x14ac:dyDescent="0.35">
      <c r="B11" s="46" t="str">
        <f>'RAW DATA'!C8</f>
        <v>Tech Mahindra</v>
      </c>
      <c r="C11" s="46" t="str">
        <f>'RAW DATA'!D8</f>
        <v>532275|TECHM</v>
      </c>
      <c r="D11" s="47" t="s">
        <v>72</v>
      </c>
    </row>
    <row r="12" spans="2:9" ht="29" x14ac:dyDescent="0.35">
      <c r="B12" s="46" t="str">
        <f>'RAW DATA'!C9</f>
        <v>L&amp;T Technologies</v>
      </c>
      <c r="C12" s="46" t="str">
        <f>'RAW DATA'!D9</f>
        <v>540015|LTTS</v>
      </c>
      <c r="D12" s="48" t="s">
        <v>73</v>
      </c>
    </row>
  </sheetData>
  <mergeCells count="1">
    <mergeCell ref="B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FC05-654D-4B5F-9F5C-1F69FBF3668C}">
  <dimension ref="B2:S34"/>
  <sheetViews>
    <sheetView showGridLines="0" tabSelected="1" workbookViewId="0">
      <selection activeCell="T11" sqref="T11"/>
    </sheetView>
  </sheetViews>
  <sheetFormatPr defaultRowHeight="14.5" x14ac:dyDescent="0.35"/>
  <cols>
    <col min="1" max="1" width="2.1796875" customWidth="1"/>
    <col min="2" max="2" width="15.36328125" bestFit="1" customWidth="1"/>
    <col min="3" max="3" width="17.6328125" bestFit="1" customWidth="1"/>
    <col min="4" max="4" width="8.81640625" bestFit="1" customWidth="1"/>
    <col min="5" max="5" width="11.81640625" customWidth="1"/>
    <col min="6" max="7" width="10.36328125" bestFit="1" customWidth="1"/>
    <col min="8" max="8" width="10.36328125" customWidth="1"/>
    <col min="10" max="10" width="12.1796875" bestFit="1" customWidth="1"/>
    <col min="11" max="11" width="11.08984375" bestFit="1" customWidth="1"/>
    <col min="12" max="13" width="8.81640625" bestFit="1" customWidth="1"/>
    <col min="15" max="16" width="11.453125" bestFit="1" customWidth="1"/>
    <col min="17" max="17" width="10.81640625" bestFit="1" customWidth="1"/>
    <col min="18" max="18" width="12" bestFit="1" customWidth="1"/>
    <col min="19" max="19" width="10.36328125" bestFit="1" customWidth="1"/>
  </cols>
  <sheetData>
    <row r="2" spans="2:19" x14ac:dyDescent="0.35">
      <c r="B2" s="32" t="str">
        <f>"Company Comparable Analysis - " &amp; MAIN!B8</f>
        <v>Company Comparable Analysis - TATA CONSULTANCY SERVICES</v>
      </c>
      <c r="C2" s="32"/>
      <c r="D2" s="32"/>
      <c r="E2" s="32"/>
      <c r="F2" s="32"/>
      <c r="G2" s="32"/>
      <c r="H2" s="32"/>
      <c r="I2" s="32"/>
      <c r="J2" s="32"/>
      <c r="K2" s="32"/>
      <c r="L2" s="32"/>
      <c r="M2" s="32"/>
      <c r="N2" s="32"/>
      <c r="O2" s="32"/>
      <c r="P2" s="32"/>
      <c r="Q2" s="32"/>
      <c r="R2" s="32"/>
      <c r="S2" s="32"/>
    </row>
    <row r="4" spans="2:19" x14ac:dyDescent="0.35">
      <c r="B4" s="3"/>
      <c r="C4" s="3"/>
      <c r="D4" s="31" t="s">
        <v>14</v>
      </c>
      <c r="E4" s="31"/>
      <c r="F4" s="31"/>
      <c r="G4" s="31"/>
      <c r="H4" s="31"/>
      <c r="I4" s="3"/>
      <c r="J4" s="31" t="s">
        <v>15</v>
      </c>
      <c r="K4" s="31"/>
      <c r="L4" s="31"/>
      <c r="M4" s="31"/>
      <c r="N4" s="3"/>
      <c r="O4" s="31" t="s">
        <v>16</v>
      </c>
      <c r="P4" s="31"/>
      <c r="Q4" s="31"/>
      <c r="R4" s="31"/>
      <c r="S4" s="31"/>
    </row>
    <row r="5" spans="2:19" ht="43.5" x14ac:dyDescent="0.35">
      <c r="B5" s="4" t="s">
        <v>17</v>
      </c>
      <c r="C5" s="4" t="s">
        <v>18</v>
      </c>
      <c r="D5" s="5" t="s">
        <v>23</v>
      </c>
      <c r="E5" s="6" t="s">
        <v>22</v>
      </c>
      <c r="F5" s="6" t="s">
        <v>24</v>
      </c>
      <c r="G5" s="5" t="s">
        <v>25</v>
      </c>
      <c r="H5" s="5" t="s">
        <v>26</v>
      </c>
      <c r="I5" s="3"/>
      <c r="J5" s="5" t="s">
        <v>32</v>
      </c>
      <c r="K5" s="5" t="s">
        <v>31</v>
      </c>
      <c r="L5" s="5" t="s">
        <v>30</v>
      </c>
      <c r="M5" s="5" t="s">
        <v>29</v>
      </c>
      <c r="N5" s="3"/>
      <c r="O5" s="4" t="s">
        <v>19</v>
      </c>
      <c r="P5" s="4" t="s">
        <v>20</v>
      </c>
      <c r="Q5" s="4" t="s">
        <v>28</v>
      </c>
      <c r="R5" s="4" t="s">
        <v>21</v>
      </c>
      <c r="S5" s="4" t="s">
        <v>66</v>
      </c>
    </row>
    <row r="6" spans="2:19" x14ac:dyDescent="0.35">
      <c r="J6" s="2"/>
    </row>
    <row r="7" spans="2:19" x14ac:dyDescent="0.35">
      <c r="B7" s="24" t="str">
        <f>'RAW DATA'!C3</f>
        <v>TCS</v>
      </c>
      <c r="C7" s="24" t="str">
        <f>'RAW DATA'!D3</f>
        <v>532540|TCS</v>
      </c>
      <c r="D7" s="25">
        <f>'RAW DATA'!E3</f>
        <v>3883.75</v>
      </c>
      <c r="E7" s="25">
        <f>'RAW DATA'!F3</f>
        <v>365.91</v>
      </c>
      <c r="F7" s="25">
        <f>'RAW DATA'!G3</f>
        <v>1421084.05</v>
      </c>
      <c r="G7" s="25">
        <f>'RAW DATA'!J3</f>
        <v>-5609</v>
      </c>
      <c r="H7" s="25">
        <f>'RAW DATA'!K3</f>
        <v>1415475.05</v>
      </c>
      <c r="I7" s="26"/>
      <c r="J7" s="25">
        <f>'RAW DATA'!L3</f>
        <v>238818</v>
      </c>
      <c r="K7" s="25">
        <f>'RAW DATA'!N3</f>
        <v>67339.44100856327</v>
      </c>
      <c r="L7" s="25">
        <f>'RAW DATA'!O3</f>
        <v>62321</v>
      </c>
      <c r="M7" s="25">
        <f>'RAW DATA'!P3</f>
        <v>45033</v>
      </c>
      <c r="N7" s="27"/>
      <c r="O7" s="28">
        <f>H7/J7</f>
        <v>5.9270031990888459</v>
      </c>
      <c r="P7" s="28">
        <f>H7/K7</f>
        <v>21.020000000000003</v>
      </c>
      <c r="Q7" s="28">
        <f>H7/L7</f>
        <v>22.712649829110575</v>
      </c>
      <c r="R7" s="28">
        <f>F7/M7</f>
        <v>31.556504119201474</v>
      </c>
      <c r="S7" s="43">
        <f>F7/J7</f>
        <v>5.9504897034561886</v>
      </c>
    </row>
    <row r="8" spans="2:19" x14ac:dyDescent="0.35">
      <c r="B8" s="24" t="str">
        <f>'RAW DATA'!C4</f>
        <v>Infosys</v>
      </c>
      <c r="C8" s="24" t="str">
        <f>'RAW DATA'!D4</f>
        <v>500209|INFY</v>
      </c>
      <c r="D8" s="25">
        <f>'RAW DATA'!E4</f>
        <v>1648.75</v>
      </c>
      <c r="E8" s="25">
        <f>'RAW DATA'!F4</f>
        <v>415.04</v>
      </c>
      <c r="F8" s="25">
        <f>'RAW DATA'!G4</f>
        <v>684305.07</v>
      </c>
      <c r="G8" s="25">
        <f>'RAW DATA'!J4</f>
        <v>-4901</v>
      </c>
      <c r="H8" s="25">
        <f>'RAW DATA'!K4</f>
        <v>679404.07</v>
      </c>
      <c r="I8" s="26"/>
      <c r="J8" s="25">
        <f>'RAW DATA'!L4</f>
        <v>153189</v>
      </c>
      <c r="K8" s="25">
        <f>'RAW DATA'!N4</f>
        <v>39294.625216888373</v>
      </c>
      <c r="L8" s="25">
        <f>'RAW DATA'!O4</f>
        <v>34656</v>
      </c>
      <c r="M8" s="25">
        <f>'RAW DATA'!P4</f>
        <v>24407</v>
      </c>
      <c r="N8" s="27"/>
      <c r="O8" s="28">
        <f t="shared" ref="O8:O13" si="0">H8/J8</f>
        <v>4.4350708601792554</v>
      </c>
      <c r="P8" s="28">
        <f t="shared" ref="P8:P13" si="1">H8/K8</f>
        <v>17.29</v>
      </c>
      <c r="Q8" s="28">
        <f t="shared" ref="Q8:Q13" si="2">H8/L8</f>
        <v>19.604226396583563</v>
      </c>
      <c r="R8" s="28">
        <f t="shared" ref="R8:R13" si="3">F8/M8</f>
        <v>28.0372462818044</v>
      </c>
      <c r="S8" s="43">
        <f t="shared" ref="S8:S13" si="4">F8/J8</f>
        <v>4.4670640189569744</v>
      </c>
    </row>
    <row r="9" spans="2:19" x14ac:dyDescent="0.35">
      <c r="B9" s="24" t="str">
        <f>'RAW DATA'!C5</f>
        <v>HCL Technologies</v>
      </c>
      <c r="C9" s="24" t="str">
        <f>'RAW DATA'!D5</f>
        <v>532281|HCLTECH</v>
      </c>
      <c r="D9" s="25">
        <f>'RAW DATA'!E5</f>
        <v>1558.15</v>
      </c>
      <c r="E9" s="25">
        <f>'RAW DATA'!F5</f>
        <v>271.37</v>
      </c>
      <c r="F9" s="25">
        <f>'RAW DATA'!G5</f>
        <v>422829.76</v>
      </c>
      <c r="G9" s="25">
        <f>'RAW DATA'!J5</f>
        <v>-11630</v>
      </c>
      <c r="H9" s="25">
        <f>'RAW DATA'!K5</f>
        <v>411199.76</v>
      </c>
      <c r="I9" s="26"/>
      <c r="J9" s="25">
        <f>'RAW DATA'!L5</f>
        <v>108020</v>
      </c>
      <c r="K9" s="25">
        <f>'RAW DATA'!N5</f>
        <v>25524.504034761019</v>
      </c>
      <c r="L9" s="25">
        <f>'RAW DATA'!O5</f>
        <v>21369</v>
      </c>
      <c r="M9" s="25">
        <f>'RAW DATA'!P5</f>
        <v>15696</v>
      </c>
      <c r="N9" s="27"/>
      <c r="O9" s="28">
        <f t="shared" si="0"/>
        <v>3.8067002406961676</v>
      </c>
      <c r="P9" s="28">
        <f t="shared" si="1"/>
        <v>16.11</v>
      </c>
      <c r="Q9" s="28">
        <f t="shared" si="2"/>
        <v>19.24281716505218</v>
      </c>
      <c r="R9" s="28">
        <f t="shared" si="3"/>
        <v>26.93869520897044</v>
      </c>
      <c r="S9" s="43">
        <f t="shared" si="4"/>
        <v>3.9143654878726162</v>
      </c>
    </row>
    <row r="10" spans="2:19" x14ac:dyDescent="0.35">
      <c r="B10" s="24" t="str">
        <f>'RAW DATA'!C6</f>
        <v>Wipro</v>
      </c>
      <c r="C10" s="24" t="str">
        <f>'RAW DATA'!D6</f>
        <v>507685|WIPRO</v>
      </c>
      <c r="D10" s="25">
        <f>'RAW DATA'!E6</f>
        <v>480</v>
      </c>
      <c r="E10" s="25">
        <f>'RAW DATA'!F6</f>
        <v>522.44000000000005</v>
      </c>
      <c r="F10" s="25">
        <f>'RAW DATA'!G6</f>
        <v>250771.26</v>
      </c>
      <c r="G10" s="25">
        <f>'RAW DATA'!J6</f>
        <v>8128.5</v>
      </c>
      <c r="H10" s="25">
        <f>'RAW DATA'!K6</f>
        <v>258899.16</v>
      </c>
      <c r="I10" s="26"/>
      <c r="J10" s="25">
        <f>'RAW DATA'!L6</f>
        <v>90742.3</v>
      </c>
      <c r="K10" s="25">
        <f>'RAW DATA'!N6</f>
        <v>19480.749435665915</v>
      </c>
      <c r="L10" s="25">
        <f>'RAW DATA'!O6</f>
        <v>16087.6</v>
      </c>
      <c r="M10" s="25">
        <f>'RAW DATA'!P6</f>
        <v>11347.4</v>
      </c>
      <c r="N10" s="27"/>
      <c r="O10" s="28">
        <f t="shared" si="0"/>
        <v>2.8531253891514763</v>
      </c>
      <c r="P10" s="28">
        <f t="shared" si="1"/>
        <v>13.29</v>
      </c>
      <c r="Q10" s="28">
        <f t="shared" si="2"/>
        <v>16.093087844053805</v>
      </c>
      <c r="R10" s="28">
        <f t="shared" si="3"/>
        <v>22.099446569258159</v>
      </c>
      <c r="S10" s="43">
        <f t="shared" si="4"/>
        <v>2.7635541528041498</v>
      </c>
    </row>
    <row r="11" spans="2:19" x14ac:dyDescent="0.35">
      <c r="B11" s="24" t="str">
        <f>'RAW DATA'!C7</f>
        <v>LTI Mindtree</v>
      </c>
      <c r="C11" s="24" t="str">
        <f>'RAW DATA'!D7</f>
        <v>540005|LTIM</v>
      </c>
      <c r="D11" s="25">
        <f>'RAW DATA'!E7</f>
        <v>5640.4</v>
      </c>
      <c r="E11" s="25">
        <f>'RAW DATA'!F7</f>
        <v>29.62</v>
      </c>
      <c r="F11" s="25">
        <f>'RAW DATA'!G7</f>
        <v>167047.98000000001</v>
      </c>
      <c r="G11" s="25">
        <f>'RAW DATA'!J7</f>
        <v>-474.70000000000027</v>
      </c>
      <c r="H11" s="25">
        <f>'RAW DATA'!K7</f>
        <v>166573.28</v>
      </c>
      <c r="I11" s="26"/>
      <c r="J11" s="25">
        <f>'RAW DATA'!L7</f>
        <v>35315.1</v>
      </c>
      <c r="K11" s="25">
        <f>'RAW DATA'!N7</f>
        <v>7016.5661331086776</v>
      </c>
      <c r="L11" s="25">
        <f>'RAW DATA'!O7</f>
        <v>6241.9</v>
      </c>
      <c r="M11" s="25">
        <f>'RAW DATA'!P7</f>
        <v>4598</v>
      </c>
      <c r="N11" s="27"/>
      <c r="O11" s="28">
        <f t="shared" si="0"/>
        <v>4.7167721456260923</v>
      </c>
      <c r="P11" s="28">
        <f t="shared" si="1"/>
        <v>23.74</v>
      </c>
      <c r="Q11" s="28">
        <f t="shared" si="2"/>
        <v>26.68631025809449</v>
      </c>
      <c r="R11" s="28">
        <f t="shared" si="3"/>
        <v>36.330574162679426</v>
      </c>
      <c r="S11" s="43">
        <f t="shared" si="4"/>
        <v>4.7302139877842624</v>
      </c>
    </row>
    <row r="12" spans="2:19" x14ac:dyDescent="0.35">
      <c r="B12" s="24" t="str">
        <f>'RAW DATA'!C8</f>
        <v>Tech Mahindra</v>
      </c>
      <c r="C12" s="24" t="str">
        <f>'RAW DATA'!D8</f>
        <v>532275|TECHM</v>
      </c>
      <c r="D12" s="25">
        <f>'RAW DATA'!E8</f>
        <v>1388.75</v>
      </c>
      <c r="E12" s="25">
        <f>'RAW DATA'!F8</f>
        <v>97.62</v>
      </c>
      <c r="F12" s="25">
        <f>'RAW DATA'!G8</f>
        <v>135566.81</v>
      </c>
      <c r="G12" s="25">
        <f>'RAW DATA'!J8</f>
        <v>-1345.3000000000002</v>
      </c>
      <c r="H12" s="25">
        <f>'RAW DATA'!K8</f>
        <v>134221.51</v>
      </c>
      <c r="I12" s="29"/>
      <c r="J12" s="25">
        <f>'RAW DATA'!L8</f>
        <v>53475.7</v>
      </c>
      <c r="K12" s="25">
        <f>'RAW DATA'!N8</f>
        <v>7185.3056745182021</v>
      </c>
      <c r="L12" s="25">
        <f>'RAW DATA'!O8</f>
        <v>5306.1</v>
      </c>
      <c r="M12" s="25">
        <f>'RAW DATA'!P8</f>
        <v>3619.2</v>
      </c>
      <c r="N12" s="29"/>
      <c r="O12" s="28">
        <f t="shared" si="0"/>
        <v>2.5099533058940793</v>
      </c>
      <c r="P12" s="28">
        <f t="shared" si="1"/>
        <v>18.68</v>
      </c>
      <c r="Q12" s="28">
        <f t="shared" si="2"/>
        <v>25.295699289496994</v>
      </c>
      <c r="R12" s="28">
        <f t="shared" si="3"/>
        <v>37.457672966401418</v>
      </c>
      <c r="S12" s="43">
        <f t="shared" si="4"/>
        <v>2.5351105268374234</v>
      </c>
    </row>
    <row r="13" spans="2:19" x14ac:dyDescent="0.35">
      <c r="B13" s="24" t="str">
        <f>'RAW DATA'!C9</f>
        <v>L&amp;T Technologies</v>
      </c>
      <c r="C13" s="24" t="str">
        <f>'RAW DATA'!D9</f>
        <v>540015|LTTS</v>
      </c>
      <c r="D13" s="25">
        <f>'RAW DATA'!E9</f>
        <v>5428.35</v>
      </c>
      <c r="E13" s="25">
        <f>'RAW DATA'!F9</f>
        <v>10.57</v>
      </c>
      <c r="F13" s="25">
        <f>'RAW DATA'!G9</f>
        <v>57382.01</v>
      </c>
      <c r="G13" s="25">
        <f>'RAW DATA'!J9</f>
        <v>-398.19999999999993</v>
      </c>
      <c r="H13" s="25">
        <f>'RAW DATA'!K9</f>
        <v>56983.81</v>
      </c>
      <c r="I13" s="29"/>
      <c r="J13" s="25">
        <f>'RAW DATA'!L9</f>
        <v>9480.2999999999993</v>
      </c>
      <c r="K13" s="25">
        <f>'RAW DATA'!N9</f>
        <v>2096.5345842531274</v>
      </c>
      <c r="L13" s="25">
        <f>'RAW DATA'!O9</f>
        <v>1844.2</v>
      </c>
      <c r="M13" s="25">
        <f>'RAW DATA'!P9</f>
        <v>1306.2</v>
      </c>
      <c r="N13" s="29"/>
      <c r="O13" s="28">
        <f t="shared" si="0"/>
        <v>6.0107602080102955</v>
      </c>
      <c r="P13" s="28">
        <f t="shared" si="1"/>
        <v>27.179999999999996</v>
      </c>
      <c r="Q13" s="28">
        <f t="shared" si="2"/>
        <v>30.898931786140331</v>
      </c>
      <c r="R13" s="28">
        <f t="shared" si="3"/>
        <v>43.930493033226149</v>
      </c>
      <c r="S13" s="43">
        <f t="shared" si="4"/>
        <v>6.052763098214192</v>
      </c>
    </row>
    <row r="14" spans="2:19" x14ac:dyDescent="0.35">
      <c r="B14" s="14"/>
    </row>
    <row r="17" spans="2:19" x14ac:dyDescent="0.35">
      <c r="B17" s="7" t="s">
        <v>34</v>
      </c>
      <c r="C17" s="10"/>
      <c r="D17" s="10"/>
      <c r="E17" s="10"/>
      <c r="F17" s="10"/>
      <c r="G17" s="10"/>
      <c r="H17" s="10"/>
      <c r="I17" s="10"/>
      <c r="J17" s="10"/>
      <c r="K17" s="10"/>
      <c r="L17" s="10"/>
      <c r="M17" s="10"/>
      <c r="N17" s="10"/>
      <c r="O17" s="8">
        <f>MAX(O7:O11)</f>
        <v>5.9270031990888459</v>
      </c>
      <c r="P17" s="8">
        <f t="shared" ref="P17:R17" si="5">MAX(P7:P11)</f>
        <v>23.74</v>
      </c>
      <c r="Q17" s="8">
        <f t="shared" si="5"/>
        <v>26.68631025809449</v>
      </c>
      <c r="R17" s="8">
        <f t="shared" si="5"/>
        <v>36.330574162679426</v>
      </c>
      <c r="S17" s="8">
        <f t="shared" ref="S17" si="6">MAX(S7:S11)</f>
        <v>5.9504897034561886</v>
      </c>
    </row>
    <row r="18" spans="2:19" x14ac:dyDescent="0.35">
      <c r="B18" s="7" t="s">
        <v>35</v>
      </c>
      <c r="C18" s="10"/>
      <c r="D18" s="10"/>
      <c r="E18" s="10"/>
      <c r="F18" s="10"/>
      <c r="G18" s="10"/>
      <c r="H18" s="10"/>
      <c r="I18" s="10"/>
      <c r="J18" s="10"/>
      <c r="K18" s="10"/>
      <c r="L18" s="10"/>
      <c r="M18" s="10"/>
      <c r="N18" s="10"/>
      <c r="O18" s="8">
        <f>QUARTILE(O7:O11,3)</f>
        <v>4.7167721456260923</v>
      </c>
      <c r="P18" s="8">
        <f t="shared" ref="P18:R18" si="7">QUARTILE(P7:P11,3)</f>
        <v>21.020000000000003</v>
      </c>
      <c r="Q18" s="8">
        <f t="shared" si="7"/>
        <v>22.712649829110575</v>
      </c>
      <c r="R18" s="8">
        <f t="shared" si="7"/>
        <v>31.556504119201474</v>
      </c>
      <c r="S18" s="8">
        <f t="shared" ref="S18" si="8">QUARTILE(S7:S11,3)</f>
        <v>4.7302139877842624</v>
      </c>
    </row>
    <row r="19" spans="2:19" x14ac:dyDescent="0.35">
      <c r="B19" s="11" t="s">
        <v>36</v>
      </c>
      <c r="C19" s="10"/>
      <c r="D19" s="10"/>
      <c r="E19" s="10"/>
      <c r="F19" s="10"/>
      <c r="G19" s="10"/>
      <c r="H19" s="10"/>
      <c r="I19" s="10"/>
      <c r="J19" s="10"/>
      <c r="K19" s="10"/>
      <c r="L19" s="10"/>
      <c r="M19" s="10"/>
      <c r="N19" s="10"/>
      <c r="O19" s="15">
        <f>AVERAGE(O7:O11)</f>
        <v>4.3477343669483677</v>
      </c>
      <c r="P19" s="15">
        <f t="shared" ref="P19:R19" si="9">AVERAGE(P7:P11)</f>
        <v>18.29</v>
      </c>
      <c r="Q19" s="15">
        <f t="shared" si="9"/>
        <v>20.867818298578925</v>
      </c>
      <c r="R19" s="15">
        <f t="shared" si="9"/>
        <v>28.992493268382781</v>
      </c>
      <c r="S19" s="15">
        <f t="shared" ref="S19" si="10">AVERAGE(S7:S11)</f>
        <v>4.3651374701748384</v>
      </c>
    </row>
    <row r="20" spans="2:19" x14ac:dyDescent="0.35">
      <c r="B20" s="11" t="s">
        <v>37</v>
      </c>
      <c r="C20" s="10"/>
      <c r="D20" s="10"/>
      <c r="E20" s="10"/>
      <c r="F20" s="10"/>
      <c r="G20" s="10"/>
      <c r="H20" s="10"/>
      <c r="I20" s="10"/>
      <c r="J20" s="10"/>
      <c r="K20" s="10"/>
      <c r="L20" s="10"/>
      <c r="M20" s="10"/>
      <c r="N20" s="10"/>
      <c r="O20" s="15">
        <f>MEDIAN(O7:O11)</f>
        <v>4.4350708601792554</v>
      </c>
      <c r="P20" s="15">
        <f t="shared" ref="P20:R20" si="11">MEDIAN(P7:P11)</f>
        <v>17.29</v>
      </c>
      <c r="Q20" s="15">
        <f t="shared" si="11"/>
        <v>19.604226396583563</v>
      </c>
      <c r="R20" s="15">
        <f t="shared" si="11"/>
        <v>28.0372462818044</v>
      </c>
      <c r="S20" s="15">
        <f t="shared" ref="S20" si="12">MEDIAN(S7:S11)</f>
        <v>4.4670640189569744</v>
      </c>
    </row>
    <row r="21" spans="2:19" x14ac:dyDescent="0.35">
      <c r="B21" s="7" t="s">
        <v>38</v>
      </c>
      <c r="C21" s="10"/>
      <c r="D21" s="10"/>
      <c r="E21" s="10"/>
      <c r="F21" s="10"/>
      <c r="G21" s="10"/>
      <c r="H21" s="10"/>
      <c r="I21" s="10"/>
      <c r="J21" s="10"/>
      <c r="K21" s="10"/>
      <c r="L21" s="10"/>
      <c r="M21" s="10"/>
      <c r="N21" s="10"/>
      <c r="O21" s="8">
        <f>QUARTILE(O7:O11,1)</f>
        <v>3.8067002406961676</v>
      </c>
      <c r="P21" s="8">
        <f t="shared" ref="P21:R21" si="13">QUARTILE(P7:P11,1)</f>
        <v>16.11</v>
      </c>
      <c r="Q21" s="8">
        <f t="shared" si="13"/>
        <v>19.24281716505218</v>
      </c>
      <c r="R21" s="8">
        <f t="shared" si="13"/>
        <v>26.93869520897044</v>
      </c>
      <c r="S21" s="8">
        <f t="shared" ref="S21" si="14">QUARTILE(S7:S11,1)</f>
        <v>3.9143654878726162</v>
      </c>
    </row>
    <row r="22" spans="2:19" x14ac:dyDescent="0.35">
      <c r="B22" s="7" t="s">
        <v>39</v>
      </c>
      <c r="C22" s="10"/>
      <c r="D22" s="10"/>
      <c r="E22" s="10"/>
      <c r="F22" s="10"/>
      <c r="G22" s="10"/>
      <c r="H22" s="10"/>
      <c r="I22" s="10"/>
      <c r="J22" s="10"/>
      <c r="K22" s="10"/>
      <c r="L22" s="10"/>
      <c r="M22" s="10"/>
      <c r="N22" s="10"/>
      <c r="O22" s="8">
        <f>MIN(O7:O11)</f>
        <v>2.8531253891514763</v>
      </c>
      <c r="P22" s="8">
        <f t="shared" ref="P22:R22" si="15">MIN(P7:P11)</f>
        <v>13.29</v>
      </c>
      <c r="Q22" s="8">
        <f t="shared" si="15"/>
        <v>16.093087844053805</v>
      </c>
      <c r="R22" s="8">
        <f t="shared" si="15"/>
        <v>22.099446569258159</v>
      </c>
      <c r="S22" s="8">
        <f t="shared" ref="S22" si="16">MIN(S7:S11)</f>
        <v>2.7635541528041498</v>
      </c>
    </row>
    <row r="25" spans="2:19" x14ac:dyDescent="0.35">
      <c r="B25" s="42"/>
      <c r="C25" s="42"/>
      <c r="D25" s="42"/>
      <c r="E25" s="42"/>
      <c r="F25" s="42"/>
      <c r="G25" s="42"/>
      <c r="H25" s="42"/>
      <c r="I25" s="42"/>
      <c r="J25" s="42"/>
      <c r="K25" s="42"/>
      <c r="L25" s="42"/>
      <c r="M25" s="42"/>
      <c r="N25" s="42"/>
      <c r="O25" s="42"/>
      <c r="P25" s="42"/>
      <c r="Q25" s="42"/>
      <c r="R25" s="42"/>
      <c r="S25" s="42"/>
    </row>
    <row r="26" spans="2:19" x14ac:dyDescent="0.35">
      <c r="B26" s="32" t="s">
        <v>61</v>
      </c>
      <c r="C26" s="32"/>
      <c r="D26" s="32"/>
      <c r="E26" s="32"/>
      <c r="F26" s="32"/>
      <c r="G26" s="32"/>
      <c r="H26" s="32"/>
      <c r="I26" s="32"/>
      <c r="J26" s="32"/>
      <c r="K26" s="32"/>
      <c r="L26" s="32"/>
      <c r="M26" s="32"/>
      <c r="N26" s="32"/>
      <c r="O26" s="32"/>
      <c r="P26" s="32"/>
      <c r="Q26" s="32"/>
      <c r="R26" s="32"/>
      <c r="S26" s="32"/>
    </row>
    <row r="27" spans="2:19" x14ac:dyDescent="0.35">
      <c r="B27" s="9"/>
      <c r="C27" s="9"/>
      <c r="D27" s="9"/>
      <c r="E27" s="9"/>
      <c r="F27" s="9"/>
      <c r="G27" s="9"/>
      <c r="H27" s="9"/>
      <c r="I27" s="9"/>
      <c r="J27" s="9"/>
      <c r="K27" s="9"/>
      <c r="L27" s="9"/>
      <c r="M27" s="9"/>
      <c r="N27" s="9"/>
      <c r="O27" s="9"/>
      <c r="P27" s="9"/>
      <c r="Q27" s="9"/>
      <c r="R27" s="9"/>
    </row>
    <row r="28" spans="2:19" x14ac:dyDescent="0.35">
      <c r="B28" s="36" t="s">
        <v>62</v>
      </c>
      <c r="C28" s="29"/>
      <c r="D28" s="29"/>
      <c r="E28" s="29"/>
      <c r="F28" s="29"/>
      <c r="G28" s="29"/>
      <c r="H28" s="29"/>
      <c r="I28" s="29"/>
      <c r="J28" s="29"/>
      <c r="K28" s="29"/>
      <c r="L28" s="29"/>
      <c r="M28" s="29"/>
      <c r="N28" s="29"/>
      <c r="O28" s="37">
        <f>J7*O20</f>
        <v>1059174.7526862894</v>
      </c>
      <c r="P28" s="37">
        <f>K7*P20</f>
        <v>1164298.9350380588</v>
      </c>
      <c r="Q28" s="37">
        <f>L7*Q20</f>
        <v>1221754.9932614842</v>
      </c>
      <c r="R28" s="37">
        <f>M7*R20</f>
        <v>1262601.3118084976</v>
      </c>
      <c r="S28" s="37">
        <f>J7*S20</f>
        <v>1066815.2948792668</v>
      </c>
    </row>
    <row r="29" spans="2:19" x14ac:dyDescent="0.35">
      <c r="B29" s="36" t="s">
        <v>7</v>
      </c>
      <c r="C29" s="29"/>
      <c r="D29" s="29"/>
      <c r="E29" s="29"/>
      <c r="F29" s="29"/>
      <c r="G29" s="29"/>
      <c r="H29" s="29"/>
      <c r="I29" s="29"/>
      <c r="J29" s="29"/>
      <c r="K29" s="29"/>
      <c r="L29" s="29"/>
      <c r="M29" s="29"/>
      <c r="N29" s="29"/>
      <c r="O29" s="37">
        <f>$G$7</f>
        <v>-5609</v>
      </c>
      <c r="P29" s="37">
        <f t="shared" ref="P29:S29" si="17">$G$7</f>
        <v>-5609</v>
      </c>
      <c r="Q29" s="37">
        <f t="shared" si="17"/>
        <v>-5609</v>
      </c>
      <c r="R29" s="37">
        <f t="shared" si="17"/>
        <v>-5609</v>
      </c>
      <c r="S29" s="37">
        <f t="shared" si="17"/>
        <v>-5609</v>
      </c>
    </row>
    <row r="30" spans="2:19" x14ac:dyDescent="0.35">
      <c r="B30" s="36" t="s">
        <v>63</v>
      </c>
      <c r="C30" s="29"/>
      <c r="D30" s="29"/>
      <c r="E30" s="29"/>
      <c r="F30" s="29"/>
      <c r="G30" s="29"/>
      <c r="H30" s="29"/>
      <c r="I30" s="29"/>
      <c r="J30" s="29"/>
      <c r="K30" s="29"/>
      <c r="L30" s="29"/>
      <c r="M30" s="29"/>
      <c r="N30" s="29"/>
      <c r="O30" s="37">
        <f>SUM(O28:O29)</f>
        <v>1053565.7526862894</v>
      </c>
      <c r="P30" s="37">
        <f>SUM(P28:P29)</f>
        <v>1158689.9350380588</v>
      </c>
      <c r="Q30" s="37">
        <f>SUM(Q28:Q29)</f>
        <v>1216145.9932614842</v>
      </c>
      <c r="R30" s="37">
        <f>SUM(R28:R29)</f>
        <v>1256992.3118084976</v>
      </c>
      <c r="S30" s="40">
        <f>SUM(S28:S29)</f>
        <v>1061206.2948792668</v>
      </c>
    </row>
    <row r="31" spans="2:19" x14ac:dyDescent="0.35">
      <c r="B31" s="36" t="s">
        <v>64</v>
      </c>
      <c r="C31" s="29"/>
      <c r="D31" s="29"/>
      <c r="E31" s="29"/>
      <c r="F31" s="29"/>
      <c r="G31" s="29"/>
      <c r="H31" s="29"/>
      <c r="I31" s="29"/>
      <c r="J31" s="29"/>
      <c r="K31" s="29"/>
      <c r="L31" s="29"/>
      <c r="M31" s="29"/>
      <c r="N31" s="29"/>
      <c r="O31" s="37">
        <f>$E$7</f>
        <v>365.91</v>
      </c>
      <c r="P31" s="37">
        <f t="shared" ref="P31:S31" si="18">$E$7</f>
        <v>365.91</v>
      </c>
      <c r="Q31" s="37">
        <f t="shared" si="18"/>
        <v>365.91</v>
      </c>
      <c r="R31" s="37">
        <f t="shared" si="18"/>
        <v>365.91</v>
      </c>
      <c r="S31" s="37">
        <f t="shared" si="18"/>
        <v>365.91</v>
      </c>
    </row>
    <row r="32" spans="2:19" x14ac:dyDescent="0.35">
      <c r="B32" s="38" t="s">
        <v>65</v>
      </c>
      <c r="C32" s="29"/>
      <c r="D32" s="29"/>
      <c r="E32" s="29"/>
      <c r="F32" s="29"/>
      <c r="G32" s="29"/>
      <c r="H32" s="29"/>
      <c r="I32" s="29"/>
      <c r="J32" s="29"/>
      <c r="K32" s="29"/>
      <c r="L32" s="29"/>
      <c r="M32" s="29"/>
      <c r="N32" s="29"/>
      <c r="O32" s="37">
        <f>O30/O31</f>
        <v>2879.3029780172428</v>
      </c>
      <c r="P32" s="37">
        <f>P30/P31</f>
        <v>3166.5981663197472</v>
      </c>
      <c r="Q32" s="37">
        <f>Q30/Q31</f>
        <v>3323.6205440176113</v>
      </c>
      <c r="R32" s="37">
        <f>R30/R31</f>
        <v>3435.2499571164972</v>
      </c>
      <c r="S32" s="37">
        <f>S30/S31</f>
        <v>2900.183911014366</v>
      </c>
    </row>
    <row r="33" spans="15:19" x14ac:dyDescent="0.35">
      <c r="O33" s="1"/>
      <c r="P33" s="1"/>
      <c r="Q33" s="1"/>
      <c r="R33" s="1"/>
    </row>
    <row r="34" spans="15:19" x14ac:dyDescent="0.35">
      <c r="O34" s="39" t="str">
        <f>IF($D$7&gt;O32, "Overvalued","Undervalued")</f>
        <v>Overvalued</v>
      </c>
      <c r="P34" s="39" t="str">
        <f t="shared" ref="P34:S34" si="19">IF($D$7&gt;P32, "Overvalued","Undervalued")</f>
        <v>Overvalued</v>
      </c>
      <c r="Q34" s="39" t="str">
        <f t="shared" si="19"/>
        <v>Overvalued</v>
      </c>
      <c r="R34" s="39" t="str">
        <f t="shared" si="19"/>
        <v>Overvalued</v>
      </c>
      <c r="S34" s="39" t="str">
        <f t="shared" si="19"/>
        <v>Overvalued</v>
      </c>
    </row>
  </sheetData>
  <mergeCells count="5">
    <mergeCell ref="B26:S26"/>
    <mergeCell ref="O4:S4"/>
    <mergeCell ref="B2:S2"/>
    <mergeCell ref="D4:H4"/>
    <mergeCell ref="J4:M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BE04-32B2-4D07-BA88-72BEDEC05730}">
  <sheetPr>
    <tabColor rgb="FFFF0000"/>
  </sheetPr>
  <dimension ref="B2:P9"/>
  <sheetViews>
    <sheetView topLeftCell="B1" workbookViewId="0">
      <selection activeCell="F12" sqref="F12"/>
    </sheetView>
  </sheetViews>
  <sheetFormatPr defaultRowHeight="14.5" x14ac:dyDescent="0.35"/>
  <cols>
    <col min="3" max="3" width="16.6328125" bestFit="1" customWidth="1"/>
    <col min="4" max="4" width="17.6328125" bestFit="1" customWidth="1"/>
    <col min="5" max="5" width="8.81640625" bestFit="1" customWidth="1"/>
    <col min="6" max="6" width="15.81640625" bestFit="1" customWidth="1"/>
    <col min="7" max="7" width="13.36328125" bestFit="1" customWidth="1"/>
    <col min="8" max="8" width="10.1796875" bestFit="1" customWidth="1"/>
    <col min="9" max="9" width="13.90625" bestFit="1" customWidth="1"/>
    <col min="10" max="11" width="11.1796875" bestFit="1" customWidth="1"/>
    <col min="12" max="12" width="10.36328125" bestFit="1" customWidth="1"/>
    <col min="13" max="13" width="10.81640625" bestFit="1" customWidth="1"/>
    <col min="14" max="14" width="13.36328125" bestFit="1" customWidth="1"/>
    <col min="15" max="15" width="13.36328125" customWidth="1"/>
    <col min="16" max="16" width="13.81640625" bestFit="1" customWidth="1"/>
  </cols>
  <sheetData>
    <row r="2" spans="2:16" ht="15.5" x14ac:dyDescent="0.35">
      <c r="B2" s="16" t="s">
        <v>0</v>
      </c>
      <c r="C2" s="16" t="s">
        <v>1</v>
      </c>
      <c r="D2" s="16" t="s">
        <v>13</v>
      </c>
      <c r="E2" s="16" t="s">
        <v>2</v>
      </c>
      <c r="F2" s="16" t="s">
        <v>3</v>
      </c>
      <c r="G2" s="16" t="s">
        <v>4</v>
      </c>
      <c r="H2" s="16" t="s">
        <v>5</v>
      </c>
      <c r="I2" s="16" t="s">
        <v>6</v>
      </c>
      <c r="J2" s="16" t="s">
        <v>7</v>
      </c>
      <c r="K2" s="16" t="s">
        <v>8</v>
      </c>
      <c r="L2" s="16" t="s">
        <v>9</v>
      </c>
      <c r="M2" s="16" t="s">
        <v>12</v>
      </c>
      <c r="N2" s="16" t="s">
        <v>10</v>
      </c>
      <c r="O2" s="16" t="s">
        <v>27</v>
      </c>
      <c r="P2" s="16" t="s">
        <v>11</v>
      </c>
    </row>
    <row r="3" spans="2:16" ht="15.5" x14ac:dyDescent="0.35">
      <c r="B3" s="17">
        <v>1</v>
      </c>
      <c r="C3" s="18" t="s">
        <v>44</v>
      </c>
      <c r="D3" s="19" t="s">
        <v>51</v>
      </c>
      <c r="E3" s="20">
        <v>3883.75</v>
      </c>
      <c r="F3" s="20">
        <v>365.91</v>
      </c>
      <c r="G3" s="20">
        <v>1421084.05</v>
      </c>
      <c r="H3" s="20">
        <v>7764</v>
      </c>
      <c r="I3" s="20">
        <v>13373</v>
      </c>
      <c r="J3" s="21">
        <f>H3-I3</f>
        <v>-5609</v>
      </c>
      <c r="K3" s="20">
        <v>1415475.05</v>
      </c>
      <c r="L3" s="20">
        <v>238818</v>
      </c>
      <c r="M3" s="20">
        <v>21.02</v>
      </c>
      <c r="N3" s="21">
        <f>K3/M3</f>
        <v>67339.44100856327</v>
      </c>
      <c r="O3" s="20">
        <v>62321</v>
      </c>
      <c r="P3" s="20">
        <v>45033</v>
      </c>
    </row>
    <row r="4" spans="2:16" ht="15.5" x14ac:dyDescent="0.35">
      <c r="B4" s="22">
        <v>2</v>
      </c>
      <c r="C4" s="18" t="s">
        <v>45</v>
      </c>
      <c r="D4" s="19" t="s">
        <v>52</v>
      </c>
      <c r="E4" s="23">
        <v>1648.75</v>
      </c>
      <c r="F4" s="23">
        <v>415.04</v>
      </c>
      <c r="G4" s="23">
        <v>684305.07</v>
      </c>
      <c r="H4" s="23">
        <v>8744</v>
      </c>
      <c r="I4" s="23">
        <v>13645</v>
      </c>
      <c r="J4" s="21">
        <f t="shared" ref="J4:J9" si="0">H4-I4</f>
        <v>-4901</v>
      </c>
      <c r="K4" s="23">
        <v>679404.07</v>
      </c>
      <c r="L4" s="23">
        <v>153189</v>
      </c>
      <c r="M4" s="23">
        <v>17.29</v>
      </c>
      <c r="N4" s="21">
        <f t="shared" ref="N4:N9" si="1">K4/M4</f>
        <v>39294.625216888373</v>
      </c>
      <c r="O4" s="23">
        <v>34656</v>
      </c>
      <c r="P4" s="23">
        <v>24407</v>
      </c>
    </row>
    <row r="5" spans="2:16" ht="15.5" x14ac:dyDescent="0.35">
      <c r="B5" s="22">
        <v>3</v>
      </c>
      <c r="C5" s="18" t="s">
        <v>46</v>
      </c>
      <c r="D5" s="19" t="s">
        <v>53</v>
      </c>
      <c r="E5" s="23">
        <v>1558.15</v>
      </c>
      <c r="F5" s="23">
        <v>271.37</v>
      </c>
      <c r="G5" s="23">
        <v>422829.76</v>
      </c>
      <c r="H5" s="23">
        <v>5268</v>
      </c>
      <c r="I5" s="23">
        <v>16898</v>
      </c>
      <c r="J5" s="21">
        <f t="shared" si="0"/>
        <v>-11630</v>
      </c>
      <c r="K5" s="23">
        <v>411199.76</v>
      </c>
      <c r="L5" s="23">
        <v>108020</v>
      </c>
      <c r="M5" s="23">
        <v>16.11</v>
      </c>
      <c r="N5" s="21">
        <f t="shared" si="1"/>
        <v>25524.504034761019</v>
      </c>
      <c r="O5" s="23">
        <v>21369</v>
      </c>
      <c r="P5" s="23">
        <v>15696</v>
      </c>
    </row>
    <row r="6" spans="2:16" ht="15.5" x14ac:dyDescent="0.35">
      <c r="B6" s="22">
        <v>4</v>
      </c>
      <c r="C6" s="18" t="s">
        <v>47</v>
      </c>
      <c r="D6" s="19" t="s">
        <v>54</v>
      </c>
      <c r="E6" s="23">
        <v>480</v>
      </c>
      <c r="F6" s="23">
        <v>522.44000000000005</v>
      </c>
      <c r="G6" s="23">
        <v>250771.26</v>
      </c>
      <c r="H6" s="23">
        <v>17917.5</v>
      </c>
      <c r="I6" s="23">
        <v>9789</v>
      </c>
      <c r="J6" s="21">
        <f t="shared" si="0"/>
        <v>8128.5</v>
      </c>
      <c r="K6" s="23">
        <v>258899.16</v>
      </c>
      <c r="L6" s="23">
        <v>90742.3</v>
      </c>
      <c r="M6" s="23">
        <v>13.29</v>
      </c>
      <c r="N6" s="21">
        <f t="shared" si="1"/>
        <v>19480.749435665915</v>
      </c>
      <c r="O6" s="23">
        <v>16087.6</v>
      </c>
      <c r="P6" s="23">
        <v>11347.4</v>
      </c>
    </row>
    <row r="7" spans="2:16" ht="15.5" x14ac:dyDescent="0.35">
      <c r="B7" s="22">
        <v>5</v>
      </c>
      <c r="C7" s="18" t="s">
        <v>49</v>
      </c>
      <c r="D7" s="19" t="s">
        <v>55</v>
      </c>
      <c r="E7" s="23">
        <v>5640.4</v>
      </c>
      <c r="F7" s="23">
        <v>29.62</v>
      </c>
      <c r="G7" s="23">
        <v>167047.98000000001</v>
      </c>
      <c r="H7" s="23">
        <v>1742.1</v>
      </c>
      <c r="I7" s="23">
        <v>2216.8000000000002</v>
      </c>
      <c r="J7" s="21">
        <f t="shared" si="0"/>
        <v>-474.70000000000027</v>
      </c>
      <c r="K7" s="23">
        <v>166573.28</v>
      </c>
      <c r="L7" s="23">
        <v>35315.1</v>
      </c>
      <c r="M7" s="23">
        <v>23.74</v>
      </c>
      <c r="N7" s="21">
        <f t="shared" si="1"/>
        <v>7016.5661331086776</v>
      </c>
      <c r="O7" s="23">
        <v>6241.9</v>
      </c>
      <c r="P7" s="23">
        <v>4598</v>
      </c>
    </row>
    <row r="8" spans="2:16" ht="15.5" x14ac:dyDescent="0.35">
      <c r="B8" s="22">
        <v>6</v>
      </c>
      <c r="C8" s="18" t="s">
        <v>48</v>
      </c>
      <c r="D8" s="19" t="s">
        <v>56</v>
      </c>
      <c r="E8" s="23">
        <v>1388.75</v>
      </c>
      <c r="F8" s="23">
        <v>97.62</v>
      </c>
      <c r="G8" s="23">
        <v>135566.81</v>
      </c>
      <c r="H8" s="23">
        <v>2614.1</v>
      </c>
      <c r="I8" s="23">
        <v>3959.4</v>
      </c>
      <c r="J8" s="21">
        <f t="shared" si="0"/>
        <v>-1345.3000000000002</v>
      </c>
      <c r="K8" s="23">
        <v>134221.51</v>
      </c>
      <c r="L8" s="23">
        <v>53475.7</v>
      </c>
      <c r="M8" s="23">
        <v>18.68</v>
      </c>
      <c r="N8" s="21">
        <f t="shared" si="1"/>
        <v>7185.3056745182021</v>
      </c>
      <c r="O8" s="23">
        <v>5306.1</v>
      </c>
      <c r="P8" s="23">
        <v>3619.2</v>
      </c>
    </row>
    <row r="9" spans="2:16" ht="15.5" x14ac:dyDescent="0.35">
      <c r="B9" s="22">
        <v>7</v>
      </c>
      <c r="C9" s="18" t="s">
        <v>50</v>
      </c>
      <c r="D9" s="19" t="s">
        <v>57</v>
      </c>
      <c r="E9" s="23">
        <v>5428.35</v>
      </c>
      <c r="F9" s="23">
        <v>10.57</v>
      </c>
      <c r="G9" s="23">
        <v>57382.01</v>
      </c>
      <c r="H9" s="23">
        <v>550.6</v>
      </c>
      <c r="I9" s="23">
        <v>948.8</v>
      </c>
      <c r="J9" s="21">
        <f t="shared" si="0"/>
        <v>-398.19999999999993</v>
      </c>
      <c r="K9" s="23">
        <v>56983.81</v>
      </c>
      <c r="L9" s="23">
        <v>9480.2999999999993</v>
      </c>
      <c r="M9" s="23">
        <v>27.18</v>
      </c>
      <c r="N9" s="21">
        <f t="shared" si="1"/>
        <v>2096.5345842531274</v>
      </c>
      <c r="O9" s="23">
        <v>1844.2</v>
      </c>
      <c r="P9" s="23">
        <v>1306.2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DESCRIPTION</vt:lpstr>
      <vt:lpstr>COMPANY COMPARABLE ANALYSIS</vt:lpstr>
      <vt:lpstr>RAW DATA</vt:lpstr>
    </vt:vector>
  </TitlesOfParts>
  <Company>Morningstar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Ameya Panchpor</dc:creator>
  <cp:lastModifiedBy>Ameya Panchpor</cp:lastModifiedBy>
  <dcterms:created xsi:type="dcterms:W3CDTF">2024-01-17T08:06:45Z</dcterms:created>
  <dcterms:modified xsi:type="dcterms:W3CDTF">2024-01-20T10:40:37Z</dcterms:modified>
</cp:coreProperties>
</file>